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05" yWindow="-105" windowWidth="20730" windowHeight="11760" tabRatio="829" firstSheet="14" activeTab="14"/>
  </bookViews>
  <sheets>
    <sheet name="DM2023" sheetId="1" state="hidden" r:id="rId1"/>
    <sheet name="HT2022" sheetId="2" state="hidden" r:id="rId2"/>
    <sheet name="HT2023" sheetId="5" state="hidden" r:id="rId3"/>
    <sheet name="CT" sheetId="4" state="hidden" r:id="rId4"/>
    <sheet name="MÀU TÍM" sheetId="6" state="hidden" r:id="rId5"/>
    <sheet name="QH CÔNG TRÌNH XÃ" sheetId="15" state="hidden" r:id="rId6"/>
    <sheet name="HT2023T" sheetId="20" state="hidden" r:id="rId7"/>
    <sheet name="Btong" sheetId="18" state="hidden" r:id="rId8"/>
    <sheet name="QH CÔNG TRÌNH" sheetId="8" state="hidden" r:id="rId9"/>
    <sheet name="QH HUYỆN" sheetId="11" state="hidden" r:id="rId10"/>
    <sheet name="B1" sheetId="16" state="hidden" r:id="rId11"/>
    <sheet name="QH CONG TRINH CHI TIET CAC XA" sheetId="12" state="hidden" r:id="rId12"/>
    <sheet name="TỔNG HUYỆN(CŨ)" sheetId="9" state="hidden" r:id="rId13"/>
    <sheet name="QH TỪNG XÃ(CŨ)" sheetId="7" state="hidden" r:id="rId14"/>
    <sheet name="DMCT" sheetId="22" r:id="rId15"/>
    <sheet name="So sanh chi tieu" sheetId="19" state="hidden" r:id="rId16"/>
    <sheet name="Sheet1" sheetId="26" state="hidden" r:id="rId17"/>
    <sheet name="dc" sheetId="27" state="hidden" r:id="rId18"/>
  </sheets>
  <externalReferences>
    <externalReference r:id="rId19"/>
    <externalReference r:id="rId20"/>
  </externalReferences>
  <definedNames>
    <definedName name="_xlnm._FilterDatabase" localSheetId="10" hidden="1">'B1'!$A$2:$BM$317</definedName>
    <definedName name="_xlnm._FilterDatabase" localSheetId="7" hidden="1">Btong!$A$2:$BM$420</definedName>
    <definedName name="_xlnm._FilterDatabase" localSheetId="3" hidden="1">CT!$A$1:$BF$140</definedName>
    <definedName name="_xlnm._FilterDatabase" localSheetId="17" hidden="1">dc!$A$2:$C$105</definedName>
    <definedName name="_xlnm._FilterDatabase" localSheetId="14" hidden="1">DMCT!$A$2:$XBQ$430</definedName>
    <definedName name="_xlnm._FilterDatabase" localSheetId="1" hidden="1">'HT2022'!$A$1:$P$62</definedName>
    <definedName name="_xlnm._FilterDatabase" localSheetId="2" hidden="1">'HT2023'!$A$1:$P$62</definedName>
    <definedName name="_xlnm._FilterDatabase" localSheetId="4" hidden="1">'MÀU TÍM'!$A$1:$BR$173</definedName>
    <definedName name="_xlnm._FilterDatabase" localSheetId="11" hidden="1">'QH CONG TRINH CHI TIET CAC XA'!$A$1:$BJ$427</definedName>
    <definedName name="_xlnm._FilterDatabase" localSheetId="8" hidden="1">'QH CÔNG TRÌNH'!$A$1:$BM$416</definedName>
    <definedName name="_xlnm._FilterDatabase" localSheetId="5" hidden="1">'QH CÔNG TRÌNH XÃ'!$A$1:$BK$1</definedName>
    <definedName name="_xlnm._FilterDatabase" localSheetId="9" hidden="1">'QH HUYỆN'!$A$1:$BD$29</definedName>
    <definedName name="_xlnm._FilterDatabase" localSheetId="13" hidden="1">'QH TỪNG XÃ(CŨ)'!$A$1:$BL$77</definedName>
    <definedName name="_xlnm._FilterDatabase" localSheetId="16" hidden="1">Sheet1!$A$3:$BP$398</definedName>
    <definedName name="_xlnm._FilterDatabase" localSheetId="15" hidden="1">'So sanh chi tieu'!$A$6:$HW$63</definedName>
    <definedName name="_xlnm._FilterDatabase" localSheetId="12" hidden="1">'TỔNG HUYỆN(CŨ)'!$A$78:$BL$101</definedName>
    <definedName name="_xlnm.Print_Area" localSheetId="3">CT!$A$1:$BF$129</definedName>
    <definedName name="_xlnm.Print_Titles" localSheetId="14">DMCT!$2:$2</definedName>
    <definedName name="_xlnm.Print_Titles" localSheetId="15">'So sanh chi tieu'!$4:$6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292" i="22" l="1"/>
  <c r="J292" i="22"/>
  <c r="BL291" i="22"/>
  <c r="J291" i="22"/>
  <c r="BL290" i="22"/>
  <c r="J290" i="22"/>
  <c r="BL289" i="22"/>
  <c r="J289" i="22"/>
  <c r="BL288" i="22"/>
  <c r="J288" i="22"/>
  <c r="BL287" i="22"/>
  <c r="J287" i="22"/>
  <c r="BL286" i="22"/>
  <c r="J286" i="22"/>
  <c r="BL285" i="22"/>
  <c r="J285" i="22"/>
  <c r="BL284" i="22"/>
  <c r="J284" i="22"/>
  <c r="BL283" i="22"/>
  <c r="J283" i="22"/>
  <c r="BL282" i="22"/>
  <c r="J282" i="22"/>
  <c r="BL281" i="22"/>
  <c r="J281" i="22"/>
  <c r="BL280" i="22"/>
  <c r="J280" i="22"/>
  <c r="BL279" i="22"/>
  <c r="J279" i="22"/>
  <c r="BL278" i="22"/>
  <c r="J278" i="22"/>
  <c r="BL277" i="22"/>
  <c r="J277" i="22"/>
  <c r="BL276" i="22"/>
  <c r="J276" i="22"/>
  <c r="BL275" i="22"/>
  <c r="J275" i="22"/>
  <c r="BL274" i="22"/>
  <c r="J274" i="22"/>
  <c r="BL273" i="22"/>
  <c r="J273" i="22"/>
  <c r="BL271" i="22"/>
  <c r="J271" i="22"/>
  <c r="BL270" i="22"/>
  <c r="J270" i="22"/>
  <c r="BL269" i="22"/>
  <c r="J269" i="22"/>
  <c r="BL268" i="22"/>
  <c r="J268" i="22"/>
  <c r="BL267" i="22"/>
  <c r="J267" i="22"/>
  <c r="BL266" i="22"/>
  <c r="J266" i="22"/>
  <c r="BL265" i="22"/>
  <c r="J265" i="22"/>
  <c r="BL264" i="22"/>
  <c r="J264" i="22"/>
  <c r="BL262" i="22"/>
  <c r="J262" i="22"/>
  <c r="BL261" i="22"/>
  <c r="J261" i="22"/>
  <c r="BL260" i="22"/>
  <c r="J260" i="22"/>
  <c r="BL259" i="22"/>
  <c r="J259" i="22"/>
  <c r="BL258" i="22"/>
  <c r="J258" i="22"/>
  <c r="BL257" i="22"/>
  <c r="J257" i="22"/>
  <c r="BL255" i="22"/>
  <c r="J255" i="22"/>
  <c r="BL254" i="22"/>
  <c r="J254" i="22"/>
  <c r="BL253" i="22"/>
  <c r="J253" i="22"/>
  <c r="BL252" i="22"/>
  <c r="J252" i="22"/>
  <c r="BL251" i="22"/>
  <c r="J251" i="22"/>
  <c r="BL250" i="22"/>
  <c r="J250" i="22"/>
  <c r="BL249" i="22"/>
  <c r="J249" i="22"/>
  <c r="BL248" i="22"/>
  <c r="J248" i="22"/>
  <c r="BL247" i="22"/>
  <c r="J247" i="22"/>
  <c r="BL246" i="22"/>
  <c r="J246" i="22"/>
  <c r="BL245" i="22"/>
  <c r="J245" i="22"/>
  <c r="BL244" i="22"/>
  <c r="J244" i="22"/>
  <c r="BL241" i="22"/>
  <c r="J241" i="22"/>
  <c r="BL232" i="22"/>
  <c r="J232" i="22"/>
  <c r="BL231" i="22"/>
  <c r="J231" i="22"/>
  <c r="BL230" i="22"/>
  <c r="J230" i="22"/>
  <c r="BL229" i="22"/>
  <c r="J229" i="22"/>
  <c r="BL226" i="22"/>
  <c r="J226" i="22"/>
  <c r="BL225" i="22"/>
  <c r="J225" i="22"/>
  <c r="BL224" i="22"/>
  <c r="J224" i="22"/>
  <c r="BL223" i="22"/>
  <c r="J223" i="22"/>
  <c r="BL222" i="22"/>
  <c r="J222" i="22"/>
  <c r="BL221" i="22"/>
  <c r="J221" i="22"/>
  <c r="BL220" i="22"/>
  <c r="J220" i="22"/>
  <c r="BL219" i="22"/>
  <c r="J219" i="22"/>
  <c r="BL218" i="22"/>
  <c r="J218" i="22"/>
  <c r="BL214" i="22"/>
  <c r="J214" i="22"/>
  <c r="BL213" i="22"/>
  <c r="J213" i="22"/>
  <c r="BL212" i="22"/>
  <c r="J212" i="22"/>
  <c r="BL211" i="22"/>
  <c r="J211" i="22"/>
  <c r="BL210" i="22"/>
  <c r="J210" i="22"/>
  <c r="BL209" i="22"/>
  <c r="J209" i="22"/>
  <c r="BL208" i="22"/>
  <c r="J208" i="22"/>
  <c r="BL207" i="22"/>
  <c r="J207" i="22"/>
  <c r="BL206" i="22"/>
  <c r="J206" i="22"/>
  <c r="BL205" i="22"/>
  <c r="J205" i="22"/>
  <c r="BL204" i="22"/>
  <c r="J204" i="22"/>
  <c r="BL203" i="22"/>
  <c r="J203" i="22"/>
  <c r="BL202" i="22"/>
  <c r="J202" i="22"/>
  <c r="BL201" i="22"/>
  <c r="J201" i="22"/>
  <c r="BL195" i="22"/>
  <c r="J195" i="22"/>
  <c r="BL194" i="22"/>
  <c r="J194" i="22"/>
  <c r="BL193" i="22"/>
  <c r="J193" i="22"/>
  <c r="BL192" i="22"/>
  <c r="J192" i="22"/>
  <c r="BL191" i="22"/>
  <c r="J191" i="22"/>
  <c r="BL190" i="22"/>
  <c r="J190" i="22"/>
  <c r="J118" i="22" l="1"/>
  <c r="BL118" i="22"/>
  <c r="A2" i="8" l="1"/>
  <c r="G2" i="8"/>
  <c r="K2" i="8"/>
  <c r="BM2" i="8"/>
  <c r="A3" i="8"/>
  <c r="AB40" i="19" l="1"/>
  <c r="Z40" i="19"/>
  <c r="AC40" i="19" l="1"/>
  <c r="G6" i="8"/>
  <c r="E270" i="16" l="1"/>
  <c r="G7" i="19" l="1"/>
  <c r="I10" i="19" l="1"/>
  <c r="I23" i="19"/>
  <c r="F8" i="20" l="1"/>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7" i="20"/>
  <c r="BM299" i="16"/>
  <c r="I12" i="19" l="1"/>
  <c r="H15" i="19"/>
  <c r="I46" i="19"/>
  <c r="H46" i="19" s="1"/>
  <c r="I34" i="19"/>
  <c r="H34" i="19" s="1"/>
  <c r="I33" i="19"/>
  <c r="F33" i="19" s="1"/>
  <c r="I31" i="19"/>
  <c r="I13" i="19"/>
  <c r="F13" i="19" s="1"/>
  <c r="I30" i="19"/>
  <c r="H30" i="19" s="1"/>
  <c r="I29" i="19"/>
  <c r="H29" i="19" s="1"/>
  <c r="I11" i="19"/>
  <c r="F11" i="19" s="1"/>
  <c r="E7" i="19"/>
  <c r="Z15" i="11"/>
  <c r="Y15" i="11"/>
  <c r="F15" i="11"/>
  <c r="G15" i="11"/>
  <c r="J15" i="11"/>
  <c r="D15" i="11"/>
  <c r="AC15" i="11"/>
  <c r="AK15" i="11"/>
  <c r="AP15" i="11"/>
  <c r="AQ15" i="11"/>
  <c r="AR15" i="11"/>
  <c r="AS15" i="11"/>
  <c r="AU15" i="11"/>
  <c r="F28" i="11"/>
  <c r="G28" i="11"/>
  <c r="H28" i="11"/>
  <c r="I28" i="11"/>
  <c r="J28" i="11"/>
  <c r="K28" i="11"/>
  <c r="L28" i="11"/>
  <c r="M28" i="11"/>
  <c r="N28" i="11"/>
  <c r="O28"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E28" i="11"/>
  <c r="D28" i="11"/>
  <c r="L63" i="19"/>
  <c r="K61" i="19"/>
  <c r="L61" i="19" s="1"/>
  <c r="K60" i="19"/>
  <c r="K59" i="19"/>
  <c r="L59" i="19" s="1"/>
  <c r="K58" i="19"/>
  <c r="K57" i="19"/>
  <c r="K56" i="19"/>
  <c r="L56" i="19" s="1"/>
  <c r="K55" i="19"/>
  <c r="L55" i="19" s="1"/>
  <c r="K54" i="19"/>
  <c r="H54" i="19"/>
  <c r="F54" i="19"/>
  <c r="H53" i="19"/>
  <c r="F53" i="19"/>
  <c r="V52" i="19"/>
  <c r="K52" i="19" s="1"/>
  <c r="L52" i="19" s="1"/>
  <c r="H52" i="19"/>
  <c r="K51" i="19"/>
  <c r="K50" i="19"/>
  <c r="L50" i="19" s="1"/>
  <c r="V49" i="19"/>
  <c r="K49" i="19" s="1"/>
  <c r="L49" i="19" s="1"/>
  <c r="K48" i="19"/>
  <c r="L48" i="19" s="1"/>
  <c r="K47" i="19"/>
  <c r="H47" i="19"/>
  <c r="K46" i="19"/>
  <c r="L46" i="19" s="1"/>
  <c r="K45" i="19"/>
  <c r="F45" i="19"/>
  <c r="H45" i="19"/>
  <c r="V44" i="19"/>
  <c r="T44" i="19"/>
  <c r="S44" i="19"/>
  <c r="P44" i="19"/>
  <c r="N44" i="19"/>
  <c r="H44" i="19"/>
  <c r="F44" i="19"/>
  <c r="K43" i="19"/>
  <c r="K42" i="19"/>
  <c r="L42" i="19" s="1"/>
  <c r="K41" i="19"/>
  <c r="K40" i="19"/>
  <c r="L40" i="19" s="1"/>
  <c r="F40" i="19"/>
  <c r="H40" i="19"/>
  <c r="K39" i="19"/>
  <c r="L39" i="19" s="1"/>
  <c r="H39" i="19"/>
  <c r="F39" i="19"/>
  <c r="K38" i="19"/>
  <c r="H38" i="19"/>
  <c r="F38" i="19"/>
  <c r="K37" i="19"/>
  <c r="L37" i="19" s="1"/>
  <c r="H37" i="19"/>
  <c r="F37" i="19"/>
  <c r="K36" i="19"/>
  <c r="L36" i="19" s="1"/>
  <c r="H36" i="19"/>
  <c r="F36" i="19"/>
  <c r="K35" i="19"/>
  <c r="L35" i="19" s="1"/>
  <c r="H35" i="19"/>
  <c r="F35" i="19"/>
  <c r="K34" i="19"/>
  <c r="L34" i="19" s="1"/>
  <c r="K33" i="19"/>
  <c r="L33" i="19" s="1"/>
  <c r="K32" i="19"/>
  <c r="L32" i="19" s="1"/>
  <c r="H32" i="19"/>
  <c r="F32" i="19"/>
  <c r="K31" i="19"/>
  <c r="K30" i="19"/>
  <c r="L30" i="19" s="1"/>
  <c r="M29" i="19"/>
  <c r="K29" i="19" s="1"/>
  <c r="L29" i="19" s="1"/>
  <c r="K28" i="19"/>
  <c r="K27" i="19"/>
  <c r="L27" i="19" s="1"/>
  <c r="V26" i="19"/>
  <c r="K26" i="19" s="1"/>
  <c r="L26" i="19" s="1"/>
  <c r="K25" i="19"/>
  <c r="L25" i="19" s="1"/>
  <c r="H25" i="19"/>
  <c r="F25" i="19"/>
  <c r="K24" i="19"/>
  <c r="L24" i="19" s="1"/>
  <c r="H24" i="19"/>
  <c r="F24" i="19"/>
  <c r="K23" i="19"/>
  <c r="K22" i="19"/>
  <c r="H22" i="19"/>
  <c r="F22" i="19"/>
  <c r="K21" i="19"/>
  <c r="H21" i="19"/>
  <c r="F21" i="19"/>
  <c r="K20" i="19"/>
  <c r="V19" i="19"/>
  <c r="T19" i="19"/>
  <c r="S19" i="19"/>
  <c r="P19" i="19"/>
  <c r="N19" i="19"/>
  <c r="K18" i="19"/>
  <c r="L18" i="19" s="1"/>
  <c r="K17" i="19"/>
  <c r="L17" i="19" s="1"/>
  <c r="K16" i="19"/>
  <c r="H16" i="19"/>
  <c r="F16" i="19"/>
  <c r="V15" i="19"/>
  <c r="K15" i="19" s="1"/>
  <c r="L15" i="19" s="1"/>
  <c r="F15" i="19"/>
  <c r="K14" i="19"/>
  <c r="H14" i="19"/>
  <c r="F14" i="19"/>
  <c r="V13" i="19"/>
  <c r="K13" i="19" s="1"/>
  <c r="L13" i="19" s="1"/>
  <c r="T12" i="19"/>
  <c r="S12" i="19"/>
  <c r="V11" i="19"/>
  <c r="T11" i="19"/>
  <c r="P11" i="19"/>
  <c r="N11" i="19"/>
  <c r="V10" i="19"/>
  <c r="T10" i="19"/>
  <c r="Q10" i="19"/>
  <c r="P10" i="19"/>
  <c r="N10" i="19"/>
  <c r="M10" i="19"/>
  <c r="V8" i="19"/>
  <c r="T8" i="19"/>
  <c r="S8" i="19"/>
  <c r="P8" i="19"/>
  <c r="N8" i="19"/>
  <c r="H33" i="19" l="1"/>
  <c r="F34" i="19"/>
  <c r="K12" i="19"/>
  <c r="L12" i="19" s="1"/>
  <c r="H11" i="19"/>
  <c r="K10" i="19"/>
  <c r="L10" i="19" s="1"/>
  <c r="V7" i="19"/>
  <c r="K7" i="19" s="1"/>
  <c r="K11" i="19"/>
  <c r="L11" i="19" s="1"/>
  <c r="K8" i="19"/>
  <c r="L8" i="19" s="1"/>
  <c r="K19" i="19"/>
  <c r="L19" i="19" s="1"/>
  <c r="K44" i="19"/>
  <c r="L44" i="19" s="1"/>
  <c r="F46" i="19"/>
  <c r="I27" i="19"/>
  <c r="I19" i="19" s="1"/>
  <c r="H31" i="19"/>
  <c r="H13" i="19"/>
  <c r="I8" i="19"/>
  <c r="H10" i="19"/>
  <c r="F29" i="19"/>
  <c r="H23" i="19"/>
  <c r="F23" i="19"/>
  <c r="F47" i="19"/>
  <c r="F52" i="19"/>
  <c r="F30" i="19"/>
  <c r="F10" i="19"/>
  <c r="F31" i="19"/>
  <c r="H8" i="19" l="1"/>
  <c r="Y2" i="19"/>
  <c r="H27" i="19"/>
  <c r="F27" i="19"/>
  <c r="F8" i="19"/>
  <c r="J321" i="16" l="1"/>
  <c r="D35" i="11"/>
  <c r="E35" i="11"/>
  <c r="F35" i="11"/>
  <c r="G35" i="11"/>
  <c r="H35" i="11"/>
  <c r="I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C35" i="11"/>
  <c r="L420" i="18"/>
  <c r="M420" i="18"/>
  <c r="N420" i="18"/>
  <c r="O420" i="18"/>
  <c r="P420" i="18"/>
  <c r="Q420" i="18"/>
  <c r="R420" i="18"/>
  <c r="S420" i="18"/>
  <c r="T420" i="18"/>
  <c r="U420" i="18"/>
  <c r="V420" i="18"/>
  <c r="W420" i="18"/>
  <c r="X420" i="18"/>
  <c r="Y420" i="18"/>
  <c r="Z420" i="18"/>
  <c r="AA420" i="18"/>
  <c r="AB420" i="18"/>
  <c r="AC420" i="18"/>
  <c r="AD420" i="18"/>
  <c r="AE420" i="18"/>
  <c r="AF420" i="18"/>
  <c r="AG420" i="18"/>
  <c r="AH420" i="18"/>
  <c r="AI420" i="18"/>
  <c r="AJ420" i="18"/>
  <c r="AK420" i="18"/>
  <c r="AL420" i="18"/>
  <c r="AM420" i="18"/>
  <c r="AN420" i="18"/>
  <c r="AO420" i="18"/>
  <c r="AP420" i="18"/>
  <c r="AQ420" i="18"/>
  <c r="AR420" i="18"/>
  <c r="AS420" i="18"/>
  <c r="AT420" i="18"/>
  <c r="AU420" i="18"/>
  <c r="AV420" i="18"/>
  <c r="AW420" i="18"/>
  <c r="AX420" i="18"/>
  <c r="AY420" i="18"/>
  <c r="AZ420" i="18"/>
  <c r="BA420" i="18"/>
  <c r="BB420" i="18"/>
  <c r="BC420" i="18"/>
  <c r="BD420" i="18"/>
  <c r="BE420" i="18"/>
  <c r="BF420" i="18"/>
  <c r="BG420" i="18"/>
  <c r="BH420" i="18"/>
  <c r="BI420" i="18"/>
  <c r="BJ420" i="18"/>
  <c r="BM419" i="18"/>
  <c r="K419" i="18"/>
  <c r="E419" i="18"/>
  <c r="BM418" i="18"/>
  <c r="K418" i="18"/>
  <c r="E418" i="18"/>
  <c r="BM417" i="18"/>
  <c r="K417" i="18"/>
  <c r="E417" i="18"/>
  <c r="BM416" i="18"/>
  <c r="K416" i="18"/>
  <c r="E416" i="18"/>
  <c r="BM415" i="18"/>
  <c r="K415" i="18"/>
  <c r="E415" i="18"/>
  <c r="BM414" i="18"/>
  <c r="K414" i="18"/>
  <c r="E414" i="18"/>
  <c r="BM413" i="18"/>
  <c r="K413" i="18"/>
  <c r="BM412" i="18"/>
  <c r="K412" i="18"/>
  <c r="BM411" i="18"/>
  <c r="K411" i="18"/>
  <c r="E411" i="18"/>
  <c r="BM410" i="18"/>
  <c r="K410" i="18"/>
  <c r="E410" i="18"/>
  <c r="BM409" i="18"/>
  <c r="K409" i="18"/>
  <c r="E409" i="18"/>
  <c r="BM408" i="18"/>
  <c r="K408" i="18"/>
  <c r="BM407" i="18"/>
  <c r="K407" i="18"/>
  <c r="E407" i="18"/>
  <c r="BM406" i="18"/>
  <c r="K406" i="18"/>
  <c r="E406" i="18"/>
  <c r="BM405" i="18"/>
  <c r="K405" i="18"/>
  <c r="E405" i="18"/>
  <c r="BM404" i="18"/>
  <c r="K404" i="18"/>
  <c r="E404" i="18"/>
  <c r="BM403" i="18"/>
  <c r="K403" i="18"/>
  <c r="E403" i="18"/>
  <c r="BM402" i="18"/>
  <c r="K402" i="18"/>
  <c r="E402" i="18"/>
  <c r="BM401" i="18"/>
  <c r="K401" i="18"/>
  <c r="E401" i="18"/>
  <c r="BM400" i="18"/>
  <c r="K400" i="18"/>
  <c r="E400" i="18"/>
  <c r="BM399" i="18"/>
  <c r="K399" i="18"/>
  <c r="E399" i="18"/>
  <c r="BM398" i="18"/>
  <c r="K398" i="18"/>
  <c r="E398" i="18"/>
  <c r="BM397" i="18"/>
  <c r="K397" i="18"/>
  <c r="E397" i="18"/>
  <c r="BM396" i="18"/>
  <c r="K396" i="18"/>
  <c r="E396" i="18"/>
  <c r="BM395" i="18"/>
  <c r="K395" i="18"/>
  <c r="E395" i="18"/>
  <c r="BM394" i="18"/>
  <c r="K394" i="18"/>
  <c r="E394" i="18"/>
  <c r="BM393" i="18"/>
  <c r="K393" i="18"/>
  <c r="E393" i="18"/>
  <c r="BM392" i="18"/>
  <c r="K392" i="18"/>
  <c r="E392" i="18"/>
  <c r="BM391" i="18"/>
  <c r="K391" i="18"/>
  <c r="E391" i="18"/>
  <c r="BM390" i="18"/>
  <c r="K390" i="18"/>
  <c r="E390" i="18"/>
  <c r="BM389" i="18"/>
  <c r="K389" i="18"/>
  <c r="E389" i="18"/>
  <c r="BM388" i="18"/>
  <c r="K388" i="18"/>
  <c r="E388" i="18"/>
  <c r="BM387" i="18"/>
  <c r="K387" i="18"/>
  <c r="E387" i="18"/>
  <c r="BM386" i="18"/>
  <c r="K386" i="18"/>
  <c r="E386" i="18"/>
  <c r="BM385" i="18"/>
  <c r="K385" i="18"/>
  <c r="E385" i="18"/>
  <c r="BM384" i="18"/>
  <c r="K384" i="18"/>
  <c r="E384" i="18"/>
  <c r="BM383" i="18"/>
  <c r="K383" i="18"/>
  <c r="E383" i="18"/>
  <c r="BM382" i="18"/>
  <c r="K382" i="18"/>
  <c r="E382" i="18"/>
  <c r="BM381" i="18"/>
  <c r="K381" i="18"/>
  <c r="E381" i="18"/>
  <c r="BM380" i="18"/>
  <c r="K380" i="18"/>
  <c r="E380" i="18"/>
  <c r="BM379" i="18"/>
  <c r="K379" i="18"/>
  <c r="E379" i="18"/>
  <c r="BM378" i="18"/>
  <c r="K378" i="18"/>
  <c r="E378" i="18"/>
  <c r="BM377" i="18"/>
  <c r="K377" i="18"/>
  <c r="E377" i="18"/>
  <c r="BM376" i="18"/>
  <c r="K376" i="18"/>
  <c r="E376" i="18"/>
  <c r="BM375" i="18"/>
  <c r="K375" i="18"/>
  <c r="E375" i="18"/>
  <c r="BM374" i="18"/>
  <c r="K374" i="18"/>
  <c r="E374" i="18"/>
  <c r="BM373" i="18"/>
  <c r="K373" i="18"/>
  <c r="E373" i="18"/>
  <c r="BM372" i="18"/>
  <c r="K372" i="18"/>
  <c r="E372" i="18"/>
  <c r="BM371" i="18"/>
  <c r="K371" i="18"/>
  <c r="E371" i="18"/>
  <c r="BM370" i="18"/>
  <c r="K370" i="18"/>
  <c r="E370" i="18"/>
  <c r="BM369" i="18"/>
  <c r="K369" i="18"/>
  <c r="E369" i="18"/>
  <c r="BM368" i="18"/>
  <c r="K368" i="18"/>
  <c r="E368" i="18"/>
  <c r="BM367" i="18"/>
  <c r="K367" i="18"/>
  <c r="E367" i="18"/>
  <c r="BM366" i="18"/>
  <c r="K366" i="18"/>
  <c r="E366" i="18"/>
  <c r="BM365" i="18"/>
  <c r="K365" i="18"/>
  <c r="E365" i="18"/>
  <c r="BM364" i="18"/>
  <c r="K364" i="18"/>
  <c r="E364" i="18"/>
  <c r="BM363" i="18"/>
  <c r="K363" i="18"/>
  <c r="E363" i="18"/>
  <c r="BM362" i="18"/>
  <c r="K362" i="18"/>
  <c r="E362" i="18"/>
  <c r="BM361" i="18"/>
  <c r="K361" i="18"/>
  <c r="E361" i="18"/>
  <c r="BM360" i="18"/>
  <c r="K360" i="18"/>
  <c r="E360" i="18"/>
  <c r="BM359" i="18"/>
  <c r="K359" i="18"/>
  <c r="E359" i="18"/>
  <c r="BM358" i="18"/>
  <c r="K358" i="18"/>
  <c r="E358" i="18"/>
  <c r="BM357" i="18"/>
  <c r="K357" i="18"/>
  <c r="E357" i="18"/>
  <c r="BM356" i="18"/>
  <c r="K356" i="18"/>
  <c r="E356" i="18"/>
  <c r="BM355" i="18"/>
  <c r="K355" i="18"/>
  <c r="E355" i="18"/>
  <c r="BM354" i="18"/>
  <c r="K354" i="18"/>
  <c r="E354" i="18"/>
  <c r="BM353" i="18"/>
  <c r="K353" i="18"/>
  <c r="E353" i="18"/>
  <c r="BM352" i="18"/>
  <c r="K352" i="18"/>
  <c r="E352" i="18"/>
  <c r="BM351" i="18"/>
  <c r="K351" i="18"/>
  <c r="E351" i="18"/>
  <c r="BM350" i="18"/>
  <c r="K350" i="18"/>
  <c r="E350" i="18"/>
  <c r="BM349" i="18"/>
  <c r="K349" i="18"/>
  <c r="E349" i="18"/>
  <c r="BM348" i="18"/>
  <c r="K348" i="18"/>
  <c r="E348" i="18"/>
  <c r="BM347" i="18"/>
  <c r="K347" i="18"/>
  <c r="E347" i="18"/>
  <c r="BM346" i="18"/>
  <c r="K346" i="18"/>
  <c r="E346" i="18"/>
  <c r="BM345" i="18"/>
  <c r="K345" i="18"/>
  <c r="E345" i="18"/>
  <c r="BM344" i="18"/>
  <c r="K344" i="18"/>
  <c r="E344" i="18"/>
  <c r="BM343" i="18"/>
  <c r="K343" i="18"/>
  <c r="E343" i="18"/>
  <c r="BM342" i="18"/>
  <c r="K342" i="18"/>
  <c r="E342" i="18"/>
  <c r="BM341" i="18"/>
  <c r="K341" i="18"/>
  <c r="E341" i="18"/>
  <c r="BM340" i="18"/>
  <c r="K340" i="18"/>
  <c r="E340" i="18"/>
  <c r="BM339" i="18"/>
  <c r="K339" i="18"/>
  <c r="E339" i="18"/>
  <c r="BM338" i="18"/>
  <c r="K338" i="18"/>
  <c r="E338" i="18"/>
  <c r="BM337" i="18"/>
  <c r="K337" i="18"/>
  <c r="E337" i="18"/>
  <c r="BM336" i="18"/>
  <c r="K336" i="18"/>
  <c r="E336" i="18"/>
  <c r="BM335" i="18"/>
  <c r="K335" i="18"/>
  <c r="E335" i="18"/>
  <c r="BM334" i="18"/>
  <c r="K334" i="18"/>
  <c r="E334" i="18"/>
  <c r="BM333" i="18"/>
  <c r="K333" i="18"/>
  <c r="E333" i="18"/>
  <c r="BM332" i="18"/>
  <c r="K332" i="18"/>
  <c r="E332" i="18"/>
  <c r="BM331" i="18"/>
  <c r="K331" i="18"/>
  <c r="E331" i="18"/>
  <c r="BM330" i="18"/>
  <c r="K330" i="18"/>
  <c r="E330" i="18"/>
  <c r="BM329" i="18"/>
  <c r="K329" i="18"/>
  <c r="E329" i="18"/>
  <c r="BM328" i="18"/>
  <c r="K328" i="18"/>
  <c r="E328" i="18"/>
  <c r="BM327" i="18"/>
  <c r="K327" i="18"/>
  <c r="E327" i="18"/>
  <c r="BM326" i="18"/>
  <c r="K326" i="18"/>
  <c r="E326" i="18"/>
  <c r="BM325" i="18"/>
  <c r="K325" i="18"/>
  <c r="E325" i="18"/>
  <c r="BM324" i="18"/>
  <c r="K324" i="18"/>
  <c r="E324" i="18"/>
  <c r="BM323" i="18"/>
  <c r="K323" i="18"/>
  <c r="E323" i="18"/>
  <c r="BM322" i="18"/>
  <c r="K322" i="18"/>
  <c r="E322" i="18"/>
  <c r="BM321" i="18"/>
  <c r="K321" i="18"/>
  <c r="E321" i="18"/>
  <c r="BM320" i="18"/>
  <c r="K320" i="18"/>
  <c r="E320" i="18"/>
  <c r="BM319" i="18"/>
  <c r="K319" i="18"/>
  <c r="E319" i="18"/>
  <c r="BM318" i="18"/>
  <c r="K318" i="18"/>
  <c r="E318" i="18"/>
  <c r="BM317" i="18"/>
  <c r="K317" i="18"/>
  <c r="E317" i="18"/>
  <c r="BM316" i="18"/>
  <c r="K316" i="18"/>
  <c r="E316" i="18"/>
  <c r="BM315" i="18"/>
  <c r="K315" i="18"/>
  <c r="E315" i="18"/>
  <c r="BM314" i="18"/>
  <c r="K314" i="18"/>
  <c r="E314" i="18"/>
  <c r="BM313" i="18"/>
  <c r="K313" i="18"/>
  <c r="E313" i="18"/>
  <c r="BM312" i="18"/>
  <c r="K312" i="18"/>
  <c r="E312" i="18"/>
  <c r="BM311" i="18"/>
  <c r="K311" i="18"/>
  <c r="E311" i="18"/>
  <c r="BM310" i="18"/>
  <c r="K310" i="18"/>
  <c r="E310" i="18"/>
  <c r="BM309" i="18"/>
  <c r="K309" i="18"/>
  <c r="E309" i="18"/>
  <c r="BM308" i="18"/>
  <c r="K308" i="18"/>
  <c r="E308" i="18"/>
  <c r="BM307" i="18"/>
  <c r="K307" i="18"/>
  <c r="E307" i="18"/>
  <c r="BM306" i="18"/>
  <c r="K306" i="18"/>
  <c r="E306" i="18"/>
  <c r="BM305" i="18"/>
  <c r="K305" i="18"/>
  <c r="E305" i="18"/>
  <c r="BM304" i="18"/>
  <c r="K304" i="18"/>
  <c r="E304" i="18"/>
  <c r="BM303" i="18"/>
  <c r="BM302" i="18"/>
  <c r="K302" i="18"/>
  <c r="BM301" i="18"/>
  <c r="K301" i="18"/>
  <c r="E301" i="18"/>
  <c r="BM300" i="18"/>
  <c r="K300" i="18"/>
  <c r="E300" i="18"/>
  <c r="BM299" i="18"/>
  <c r="K299" i="18"/>
  <c r="E299" i="18"/>
  <c r="BM298" i="18"/>
  <c r="K298" i="18"/>
  <c r="E298" i="18"/>
  <c r="BM297" i="18"/>
  <c r="K297" i="18"/>
  <c r="BM296" i="18"/>
  <c r="K296" i="18"/>
  <c r="E296" i="18"/>
  <c r="BM295" i="18"/>
  <c r="K295" i="18"/>
  <c r="E295" i="18"/>
  <c r="BM294" i="18"/>
  <c r="K294" i="18"/>
  <c r="E294" i="18"/>
  <c r="BM293" i="18"/>
  <c r="K293" i="18"/>
  <c r="E293" i="18"/>
  <c r="BM292" i="18"/>
  <c r="K292" i="18"/>
  <c r="BM291" i="18"/>
  <c r="K291" i="18"/>
  <c r="E291" i="18"/>
  <c r="BM290" i="18"/>
  <c r="K290" i="18"/>
  <c r="E290" i="18"/>
  <c r="BM289" i="18"/>
  <c r="K289" i="18"/>
  <c r="E289" i="18"/>
  <c r="BM288" i="18"/>
  <c r="K288" i="18"/>
  <c r="E288" i="18"/>
  <c r="BM287" i="18"/>
  <c r="K287" i="18"/>
  <c r="E287" i="18"/>
  <c r="BM286" i="18"/>
  <c r="K286" i="18"/>
  <c r="BM285" i="18"/>
  <c r="K285" i="18"/>
  <c r="BM284" i="18"/>
  <c r="K284" i="18"/>
  <c r="E284" i="18"/>
  <c r="BM283" i="18"/>
  <c r="K283" i="18"/>
  <c r="E283" i="18"/>
  <c r="BM282" i="18"/>
  <c r="K282" i="18"/>
  <c r="E282" i="18"/>
  <c r="BM281" i="18"/>
  <c r="K281" i="18"/>
  <c r="E281" i="18"/>
  <c r="BM280" i="18"/>
  <c r="K280" i="18"/>
  <c r="E280" i="18"/>
  <c r="BM279" i="18"/>
  <c r="K279" i="18"/>
  <c r="E279" i="18"/>
  <c r="BM278" i="18"/>
  <c r="K278" i="18"/>
  <c r="BM277" i="18"/>
  <c r="K277" i="18"/>
  <c r="E277" i="18"/>
  <c r="BM276" i="18"/>
  <c r="K276" i="18"/>
  <c r="E276" i="18"/>
  <c r="BM275" i="18"/>
  <c r="K275" i="18"/>
  <c r="E275" i="18"/>
  <c r="BM274" i="18"/>
  <c r="K274" i="18"/>
  <c r="E274" i="18"/>
  <c r="BM273" i="18"/>
  <c r="K273" i="18"/>
  <c r="E273" i="18"/>
  <c r="BM272" i="18"/>
  <c r="K272" i="18"/>
  <c r="E272" i="18"/>
  <c r="BM271" i="18"/>
  <c r="K271" i="18"/>
  <c r="E271" i="18"/>
  <c r="BM270" i="18"/>
  <c r="K270" i="18"/>
  <c r="E270" i="18"/>
  <c r="BM269" i="18"/>
  <c r="K269" i="18"/>
  <c r="E269" i="18"/>
  <c r="BM268" i="18"/>
  <c r="K268" i="18"/>
  <c r="BM267" i="18"/>
  <c r="K267" i="18"/>
  <c r="E267" i="18"/>
  <c r="BM266" i="18"/>
  <c r="K266" i="18"/>
  <c r="E266" i="18"/>
  <c r="BM265" i="18"/>
  <c r="K265" i="18"/>
  <c r="E265" i="18"/>
  <c r="BM264" i="18"/>
  <c r="K264" i="18"/>
  <c r="BM263" i="18"/>
  <c r="K263" i="18"/>
  <c r="E263" i="18"/>
  <c r="BM262" i="18"/>
  <c r="K262" i="18"/>
  <c r="E262" i="18"/>
  <c r="BM261" i="18"/>
  <c r="K261" i="18"/>
  <c r="E261" i="18"/>
  <c r="BM260" i="18"/>
  <c r="K260" i="18"/>
  <c r="E260" i="18"/>
  <c r="BM259" i="18"/>
  <c r="K259" i="18"/>
  <c r="BM258" i="18"/>
  <c r="K258" i="18"/>
  <c r="E258" i="18"/>
  <c r="BM257" i="18"/>
  <c r="K257" i="18"/>
  <c r="E257" i="18"/>
  <c r="BM256" i="18"/>
  <c r="K256" i="18"/>
  <c r="E256" i="18"/>
  <c r="BM255" i="18"/>
  <c r="K255" i="18"/>
  <c r="E255" i="18"/>
  <c r="BM254" i="18"/>
  <c r="K254" i="18"/>
  <c r="E254" i="18"/>
  <c r="BM253" i="18"/>
  <c r="K253" i="18"/>
  <c r="E253" i="18"/>
  <c r="BM252" i="18"/>
  <c r="K252" i="18"/>
  <c r="E252" i="18"/>
  <c r="BM251" i="18"/>
  <c r="K251" i="18"/>
  <c r="E251" i="18"/>
  <c r="BM250" i="18"/>
  <c r="K250" i="18"/>
  <c r="E250" i="18"/>
  <c r="BM249" i="18"/>
  <c r="K249" i="18"/>
  <c r="E249" i="18"/>
  <c r="BM248" i="18"/>
  <c r="K248" i="18"/>
  <c r="E248" i="18"/>
  <c r="BM247" i="18"/>
  <c r="K247" i="18"/>
  <c r="E247" i="18"/>
  <c r="BM246" i="18"/>
  <c r="K246" i="18"/>
  <c r="E246" i="18"/>
  <c r="BM245" i="18"/>
  <c r="K245" i="18"/>
  <c r="E245" i="18"/>
  <c r="BM244" i="18"/>
  <c r="K244" i="18"/>
  <c r="E244" i="18"/>
  <c r="BM243" i="18"/>
  <c r="K243" i="18"/>
  <c r="E243" i="18"/>
  <c r="BM242" i="18"/>
  <c r="K242" i="18"/>
  <c r="E242" i="18"/>
  <c r="BM241" i="18"/>
  <c r="K241" i="18"/>
  <c r="E241" i="18"/>
  <c r="BM240" i="18"/>
  <c r="K240" i="18"/>
  <c r="BM239" i="18"/>
  <c r="K239" i="18"/>
  <c r="E239" i="18"/>
  <c r="BM238" i="18"/>
  <c r="K238" i="18"/>
  <c r="E238" i="18"/>
  <c r="BM237" i="18"/>
  <c r="K237" i="18"/>
  <c r="E237" i="18"/>
  <c r="BM236" i="18"/>
  <c r="K236" i="18"/>
  <c r="E236" i="18"/>
  <c r="BM235" i="18"/>
  <c r="K235" i="18"/>
  <c r="E235" i="18"/>
  <c r="BM234" i="18"/>
  <c r="K234" i="18"/>
  <c r="E234" i="18"/>
  <c r="BM233" i="18"/>
  <c r="K233" i="18"/>
  <c r="E233" i="18"/>
  <c r="BM232" i="18"/>
  <c r="K232" i="18"/>
  <c r="E232" i="18"/>
  <c r="BM231" i="18"/>
  <c r="K231" i="18"/>
  <c r="E231" i="18"/>
  <c r="BM230" i="18"/>
  <c r="K230" i="18"/>
  <c r="E230" i="18"/>
  <c r="BM229" i="18"/>
  <c r="K229" i="18"/>
  <c r="E229" i="18"/>
  <c r="BM228" i="18"/>
  <c r="K228" i="18"/>
  <c r="E228" i="18"/>
  <c r="BM227" i="18"/>
  <c r="K227" i="18"/>
  <c r="E227" i="18"/>
  <c r="BM226" i="18"/>
  <c r="K226" i="18"/>
  <c r="E226" i="18"/>
  <c r="BM225" i="18"/>
  <c r="K225" i="18"/>
  <c r="E225" i="18"/>
  <c r="BM224" i="18"/>
  <c r="K224" i="18"/>
  <c r="E224" i="18"/>
  <c r="BM223" i="18"/>
  <c r="K223" i="18"/>
  <c r="E223" i="18"/>
  <c r="BM222" i="18"/>
  <c r="K222" i="18"/>
  <c r="E222" i="18"/>
  <c r="BM221" i="18"/>
  <c r="K221" i="18"/>
  <c r="E221" i="18"/>
  <c r="BM220" i="18"/>
  <c r="K220" i="18"/>
  <c r="E220" i="18"/>
  <c r="BM219" i="18"/>
  <c r="K219" i="18"/>
  <c r="E219" i="18"/>
  <c r="BM218" i="18"/>
  <c r="K218" i="18"/>
  <c r="E218" i="18"/>
  <c r="BM217" i="18"/>
  <c r="K217" i="18"/>
  <c r="E217" i="18"/>
  <c r="BM216" i="18"/>
  <c r="K216" i="18"/>
  <c r="E216" i="18"/>
  <c r="BM215" i="18"/>
  <c r="K215" i="18"/>
  <c r="E215" i="18"/>
  <c r="BM214" i="18"/>
  <c r="K214" i="18"/>
  <c r="E214" i="18"/>
  <c r="BM213" i="18"/>
  <c r="K213" i="18"/>
  <c r="E213" i="18"/>
  <c r="BM212" i="18"/>
  <c r="K212" i="18"/>
  <c r="BM211" i="18"/>
  <c r="K211" i="18"/>
  <c r="E211" i="18"/>
  <c r="BM210" i="18"/>
  <c r="K210" i="18"/>
  <c r="E210" i="18"/>
  <c r="BM209" i="18"/>
  <c r="K209" i="18"/>
  <c r="E209" i="18"/>
  <c r="BM208" i="18"/>
  <c r="K208" i="18"/>
  <c r="E208" i="18"/>
  <c r="BM207" i="18"/>
  <c r="K207" i="18"/>
  <c r="E207" i="18"/>
  <c r="BM206" i="18"/>
  <c r="K206" i="18"/>
  <c r="E206" i="18"/>
  <c r="BM205" i="18"/>
  <c r="K205" i="18"/>
  <c r="E205" i="18"/>
  <c r="BM204" i="18"/>
  <c r="K204" i="18"/>
  <c r="E204" i="18"/>
  <c r="BM203" i="18"/>
  <c r="K203" i="18"/>
  <c r="E203" i="18"/>
  <c r="BM202" i="18"/>
  <c r="K202" i="18"/>
  <c r="E202" i="18"/>
  <c r="BM201" i="18"/>
  <c r="K201" i="18"/>
  <c r="E201" i="18"/>
  <c r="BM200" i="18"/>
  <c r="K200" i="18"/>
  <c r="E200" i="18"/>
  <c r="BM199" i="18"/>
  <c r="K199" i="18"/>
  <c r="E199" i="18"/>
  <c r="BM198" i="18"/>
  <c r="K198" i="18"/>
  <c r="E198" i="18"/>
  <c r="BM197" i="18"/>
  <c r="K197" i="18"/>
  <c r="E197" i="18"/>
  <c r="BM196" i="18"/>
  <c r="K196" i="18"/>
  <c r="E196" i="18"/>
  <c r="BM195" i="18"/>
  <c r="K195" i="18"/>
  <c r="E195" i="18"/>
  <c r="BM194" i="18"/>
  <c r="K194" i="18"/>
  <c r="E194" i="18"/>
  <c r="BM193" i="18"/>
  <c r="K193" i="18"/>
  <c r="E193" i="18"/>
  <c r="BM192" i="18"/>
  <c r="K192" i="18"/>
  <c r="E192" i="18"/>
  <c r="BM191" i="18"/>
  <c r="K191" i="18"/>
  <c r="BM190" i="18"/>
  <c r="K190" i="18"/>
  <c r="E190" i="18"/>
  <c r="BM189" i="18"/>
  <c r="K189" i="18"/>
  <c r="E189" i="18"/>
  <c r="BM188" i="18"/>
  <c r="K188" i="18"/>
  <c r="E188" i="18"/>
  <c r="BM187" i="18"/>
  <c r="K187" i="18"/>
  <c r="E187" i="18"/>
  <c r="BM186" i="18"/>
  <c r="K186" i="18"/>
  <c r="E186" i="18"/>
  <c r="BM185" i="18"/>
  <c r="K185" i="18"/>
  <c r="E185" i="18"/>
  <c r="BM184" i="18"/>
  <c r="K184" i="18"/>
  <c r="BM183" i="18"/>
  <c r="K183" i="18"/>
  <c r="E183" i="18"/>
  <c r="BM182" i="18"/>
  <c r="K182" i="18"/>
  <c r="E182" i="18"/>
  <c r="BM181" i="18"/>
  <c r="K181" i="18"/>
  <c r="E181" i="18"/>
  <c r="BM180" i="18"/>
  <c r="K180" i="18"/>
  <c r="E180" i="18"/>
  <c r="BM179" i="18"/>
  <c r="K179" i="18"/>
  <c r="E179" i="18"/>
  <c r="BM178" i="18"/>
  <c r="K178" i="18"/>
  <c r="E178" i="18"/>
  <c r="BM177" i="18"/>
  <c r="K177" i="18"/>
  <c r="E177" i="18"/>
  <c r="BM176" i="18"/>
  <c r="K176" i="18"/>
  <c r="E176" i="18"/>
  <c r="BM175" i="18"/>
  <c r="K175" i="18"/>
  <c r="BM174" i="18"/>
  <c r="K174" i="18"/>
  <c r="E174" i="18"/>
  <c r="BM173" i="18"/>
  <c r="K173" i="18"/>
  <c r="E173" i="18"/>
  <c r="BM172" i="18"/>
  <c r="K172" i="18"/>
  <c r="E172" i="18"/>
  <c r="BM171" i="18"/>
  <c r="K171" i="18"/>
  <c r="E171" i="18"/>
  <c r="BM170" i="18"/>
  <c r="K170" i="18"/>
  <c r="E170" i="18"/>
  <c r="BM169" i="18"/>
  <c r="K169" i="18"/>
  <c r="E169" i="18"/>
  <c r="BM168" i="18"/>
  <c r="K168" i="18"/>
  <c r="BM167" i="18"/>
  <c r="K167" i="18"/>
  <c r="E167" i="18"/>
  <c r="BM166" i="18"/>
  <c r="K166" i="18"/>
  <c r="E166" i="18"/>
  <c r="BM165" i="18"/>
  <c r="K165" i="18"/>
  <c r="BM164" i="18"/>
  <c r="K164" i="18"/>
  <c r="E164" i="18"/>
  <c r="BM163" i="18"/>
  <c r="K163" i="18"/>
  <c r="BM162" i="18"/>
  <c r="K162" i="18"/>
  <c r="BM161" i="18"/>
  <c r="K161" i="18"/>
  <c r="BM160" i="18"/>
  <c r="K160" i="18"/>
  <c r="E160" i="18"/>
  <c r="BM159" i="18"/>
  <c r="K159" i="18"/>
  <c r="E159" i="18"/>
  <c r="BM158" i="18"/>
  <c r="K158" i="18"/>
  <c r="BM157" i="18"/>
  <c r="K157" i="18"/>
  <c r="E157" i="18"/>
  <c r="BM156" i="18"/>
  <c r="K156" i="18"/>
  <c r="E156" i="18"/>
  <c r="BM155" i="18"/>
  <c r="K155" i="18"/>
  <c r="E155" i="18"/>
  <c r="BM154" i="18"/>
  <c r="K154" i="18"/>
  <c r="E154" i="18"/>
  <c r="BM153" i="18"/>
  <c r="K153" i="18"/>
  <c r="BM152" i="18"/>
  <c r="K152" i="18"/>
  <c r="E152" i="18"/>
  <c r="BM151" i="18"/>
  <c r="K151" i="18"/>
  <c r="E151" i="18"/>
  <c r="BM150" i="18"/>
  <c r="K150" i="18"/>
  <c r="E150" i="18"/>
  <c r="BM149" i="18"/>
  <c r="K149" i="18"/>
  <c r="E149" i="18"/>
  <c r="BM148" i="18"/>
  <c r="K148" i="18"/>
  <c r="E148" i="18"/>
  <c r="BM147" i="18"/>
  <c r="K147" i="18"/>
  <c r="E147" i="18"/>
  <c r="BM146" i="18"/>
  <c r="K146" i="18"/>
  <c r="E146" i="18"/>
  <c r="BM145" i="18"/>
  <c r="K145" i="18"/>
  <c r="E145" i="18"/>
  <c r="BM144" i="18"/>
  <c r="K144" i="18"/>
  <c r="E144" i="18"/>
  <c r="BM143" i="18"/>
  <c r="K143" i="18"/>
  <c r="BM142" i="18"/>
  <c r="K142" i="18"/>
  <c r="E142" i="18"/>
  <c r="BM141" i="18"/>
  <c r="K141" i="18"/>
  <c r="E141" i="18"/>
  <c r="BM140" i="18"/>
  <c r="K140" i="18"/>
  <c r="E140" i="18"/>
  <c r="BM139" i="18"/>
  <c r="K139" i="18"/>
  <c r="E139" i="18"/>
  <c r="BM138" i="18"/>
  <c r="K138" i="18"/>
  <c r="E138" i="18"/>
  <c r="BM137" i="18"/>
  <c r="K137" i="18"/>
  <c r="E137" i="18"/>
  <c r="BM136" i="18"/>
  <c r="K136" i="18"/>
  <c r="E136" i="18"/>
  <c r="BM135" i="18"/>
  <c r="K135" i="18"/>
  <c r="E135" i="18"/>
  <c r="BM134" i="18"/>
  <c r="K134" i="18"/>
  <c r="E134" i="18"/>
  <c r="BM133" i="18"/>
  <c r="K133" i="18"/>
  <c r="E133" i="18"/>
  <c r="BM132" i="18"/>
  <c r="K132" i="18"/>
  <c r="E132" i="18"/>
  <c r="BM131" i="18"/>
  <c r="K131" i="18"/>
  <c r="E131" i="18"/>
  <c r="BM130" i="18"/>
  <c r="K130" i="18"/>
  <c r="E130" i="18"/>
  <c r="BM129" i="18"/>
  <c r="K129" i="18"/>
  <c r="E129" i="18"/>
  <c r="BM128" i="18"/>
  <c r="K128" i="18"/>
  <c r="E128" i="18"/>
  <c r="BM127" i="18"/>
  <c r="K127" i="18"/>
  <c r="E127" i="18"/>
  <c r="BM126" i="18"/>
  <c r="K126" i="18"/>
  <c r="E126" i="18"/>
  <c r="BM125" i="18"/>
  <c r="K125" i="18"/>
  <c r="E125" i="18"/>
  <c r="BM124" i="18"/>
  <c r="K124" i="18"/>
  <c r="E124" i="18"/>
  <c r="BM123" i="18"/>
  <c r="K123" i="18"/>
  <c r="E123" i="18"/>
  <c r="BM122" i="18"/>
  <c r="K122" i="18"/>
  <c r="E122" i="18"/>
  <c r="BM121" i="18"/>
  <c r="K121" i="18"/>
  <c r="E121" i="18"/>
  <c r="BM120" i="18"/>
  <c r="K120" i="18"/>
  <c r="E120" i="18"/>
  <c r="BM119" i="18"/>
  <c r="K119" i="18"/>
  <c r="E119" i="18"/>
  <c r="BM118" i="18"/>
  <c r="K118" i="18"/>
  <c r="E118" i="18"/>
  <c r="BM117" i="18"/>
  <c r="K117" i="18"/>
  <c r="E117" i="18"/>
  <c r="BM116" i="18"/>
  <c r="K116" i="18"/>
  <c r="E116" i="18"/>
  <c r="BM115" i="18"/>
  <c r="K115" i="18"/>
  <c r="E115" i="18"/>
  <c r="BM114" i="18"/>
  <c r="K114" i="18"/>
  <c r="E114" i="18"/>
  <c r="BM113" i="18"/>
  <c r="K113" i="18"/>
  <c r="E113" i="18"/>
  <c r="BM112" i="18"/>
  <c r="K112" i="18"/>
  <c r="E112" i="18"/>
  <c r="BM111" i="18"/>
  <c r="K111" i="18"/>
  <c r="E111" i="18"/>
  <c r="BM110" i="18"/>
  <c r="K110" i="18"/>
  <c r="E110" i="18"/>
  <c r="BM109" i="18"/>
  <c r="K109" i="18"/>
  <c r="E109" i="18"/>
  <c r="BM108" i="18"/>
  <c r="K108" i="18"/>
  <c r="E108" i="18"/>
  <c r="BM107" i="18"/>
  <c r="K107" i="18"/>
  <c r="E107" i="18"/>
  <c r="BM106" i="18"/>
  <c r="K106" i="18"/>
  <c r="BM105" i="18"/>
  <c r="K105" i="18"/>
  <c r="E105" i="18"/>
  <c r="BM104" i="18"/>
  <c r="K104" i="18"/>
  <c r="E104" i="18"/>
  <c r="BM103" i="18"/>
  <c r="K103" i="18"/>
  <c r="E103" i="18"/>
  <c r="BM102" i="18"/>
  <c r="K102" i="18"/>
  <c r="E102" i="18"/>
  <c r="BM101" i="18"/>
  <c r="K101" i="18"/>
  <c r="E101" i="18"/>
  <c r="BM100" i="18"/>
  <c r="K100" i="18"/>
  <c r="BM99" i="18"/>
  <c r="K99" i="18"/>
  <c r="E99" i="18"/>
  <c r="BM98" i="18"/>
  <c r="K98" i="18"/>
  <c r="E98" i="18"/>
  <c r="BM97" i="18"/>
  <c r="K97" i="18"/>
  <c r="E97" i="18"/>
  <c r="BM96" i="18"/>
  <c r="K96" i="18"/>
  <c r="E96" i="18"/>
  <c r="BM95" i="18"/>
  <c r="K95" i="18"/>
  <c r="E95" i="18"/>
  <c r="BM94" i="18"/>
  <c r="K94" i="18"/>
  <c r="E94" i="18"/>
  <c r="BM93" i="18"/>
  <c r="K93" i="18"/>
  <c r="E93" i="18"/>
  <c r="BM92" i="18"/>
  <c r="K92" i="18"/>
  <c r="BM91" i="18"/>
  <c r="K91" i="18"/>
  <c r="E91" i="18"/>
  <c r="BM90" i="18"/>
  <c r="K90" i="18"/>
  <c r="E90" i="18"/>
  <c r="BM89" i="18"/>
  <c r="K89" i="18"/>
  <c r="E89" i="18"/>
  <c r="BM88" i="18"/>
  <c r="K88" i="18"/>
  <c r="E88" i="18"/>
  <c r="BM87" i="18"/>
  <c r="K87" i="18"/>
  <c r="E87" i="18"/>
  <c r="BM86" i="18"/>
  <c r="K86" i="18"/>
  <c r="E86" i="18"/>
  <c r="BM85" i="18"/>
  <c r="K85" i="18"/>
  <c r="E85" i="18"/>
  <c r="BM84" i="18"/>
  <c r="K84" i="18"/>
  <c r="E84" i="18"/>
  <c r="BM83" i="18"/>
  <c r="K83" i="18"/>
  <c r="E83" i="18"/>
  <c r="BM82" i="18"/>
  <c r="K82" i="18"/>
  <c r="E82" i="18"/>
  <c r="BM81" i="18"/>
  <c r="K81" i="18"/>
  <c r="BM80" i="18"/>
  <c r="K80" i="18"/>
  <c r="BM79" i="18"/>
  <c r="K79" i="18"/>
  <c r="E79" i="18"/>
  <c r="BM78" i="18"/>
  <c r="K78" i="18"/>
  <c r="E78" i="18"/>
  <c r="BM77" i="18"/>
  <c r="K77" i="18"/>
  <c r="E77" i="18"/>
  <c r="BM76" i="18"/>
  <c r="K76" i="18"/>
  <c r="E76" i="18"/>
  <c r="BM75" i="18"/>
  <c r="K75" i="18"/>
  <c r="E75" i="18"/>
  <c r="BM74" i="18"/>
  <c r="K74" i="18"/>
  <c r="E74" i="18"/>
  <c r="BM73" i="18"/>
  <c r="K73" i="18"/>
  <c r="E73" i="18"/>
  <c r="BM72" i="18"/>
  <c r="K72" i="18"/>
  <c r="E72" i="18"/>
  <c r="BM71" i="18"/>
  <c r="K71" i="18"/>
  <c r="E71" i="18"/>
  <c r="BM70" i="18"/>
  <c r="K70" i="18"/>
  <c r="E70" i="18"/>
  <c r="BM69" i="18"/>
  <c r="K69" i="18"/>
  <c r="E69" i="18"/>
  <c r="BM68" i="18"/>
  <c r="K68" i="18"/>
  <c r="BM67" i="18"/>
  <c r="K67" i="18"/>
  <c r="E67" i="18"/>
  <c r="BM66" i="18"/>
  <c r="K66" i="18"/>
  <c r="E66" i="18"/>
  <c r="BM65" i="18"/>
  <c r="K65" i="18"/>
  <c r="E65" i="18"/>
  <c r="BM64" i="18"/>
  <c r="K64" i="18"/>
  <c r="E64" i="18"/>
  <c r="BM63" i="18"/>
  <c r="K63" i="18"/>
  <c r="E63" i="18"/>
  <c r="BM62" i="18"/>
  <c r="K62" i="18"/>
  <c r="E62" i="18"/>
  <c r="BM61" i="18"/>
  <c r="K61" i="18"/>
  <c r="E61" i="18"/>
  <c r="BM60" i="18"/>
  <c r="K60" i="18"/>
  <c r="E60" i="18"/>
  <c r="BM59" i="18"/>
  <c r="K59" i="18"/>
  <c r="E59" i="18"/>
  <c r="BM58" i="18"/>
  <c r="K58" i="18"/>
  <c r="E58" i="18"/>
  <c r="BM57" i="18"/>
  <c r="K57" i="18"/>
  <c r="E57" i="18"/>
  <c r="BM56" i="18"/>
  <c r="K56" i="18"/>
  <c r="BM55" i="18"/>
  <c r="K55" i="18"/>
  <c r="BM54" i="18"/>
  <c r="K54" i="18"/>
  <c r="E54" i="18"/>
  <c r="BM53" i="18"/>
  <c r="K53" i="18"/>
  <c r="E53" i="18"/>
  <c r="BM52" i="18"/>
  <c r="K52" i="18"/>
  <c r="E52" i="18"/>
  <c r="BM51" i="18"/>
  <c r="K51" i="18"/>
  <c r="E51" i="18"/>
  <c r="BM50" i="18"/>
  <c r="K50" i="18"/>
  <c r="E50" i="18"/>
  <c r="BM49" i="18"/>
  <c r="K49" i="18"/>
  <c r="E49" i="18"/>
  <c r="BM48" i="18"/>
  <c r="K48" i="18"/>
  <c r="E48" i="18"/>
  <c r="BM47" i="18"/>
  <c r="K47" i="18"/>
  <c r="E47" i="18"/>
  <c r="BM46" i="18"/>
  <c r="K46" i="18"/>
  <c r="BM45" i="18"/>
  <c r="K45" i="18"/>
  <c r="E45" i="18"/>
  <c r="BM44" i="18"/>
  <c r="K44" i="18"/>
  <c r="E44" i="18"/>
  <c r="BM43" i="18"/>
  <c r="K43" i="18"/>
  <c r="E43" i="18"/>
  <c r="BM42" i="18"/>
  <c r="K42" i="18"/>
  <c r="E42" i="18"/>
  <c r="BM41" i="18"/>
  <c r="K41" i="18"/>
  <c r="E41" i="18"/>
  <c r="BM40" i="18"/>
  <c r="K40" i="18"/>
  <c r="E40" i="18"/>
  <c r="BM39" i="18"/>
  <c r="K39" i="18"/>
  <c r="E39" i="18"/>
  <c r="BM38" i="18"/>
  <c r="K38" i="18"/>
  <c r="E38" i="18"/>
  <c r="BM37" i="18"/>
  <c r="K37" i="18"/>
  <c r="BM36" i="18"/>
  <c r="K36" i="18"/>
  <c r="BM35" i="18"/>
  <c r="K35" i="18"/>
  <c r="E35" i="18"/>
  <c r="BM34" i="18"/>
  <c r="K34" i="18"/>
  <c r="E34" i="18"/>
  <c r="BM33" i="18"/>
  <c r="K33" i="18"/>
  <c r="E33" i="18"/>
  <c r="BM32" i="18"/>
  <c r="K32" i="18"/>
  <c r="BM31" i="18"/>
  <c r="K31" i="18"/>
  <c r="BM30" i="18"/>
  <c r="K30" i="18"/>
  <c r="BM29" i="18"/>
  <c r="K29" i="18"/>
  <c r="E29" i="18"/>
  <c r="BM28" i="18"/>
  <c r="K28" i="18"/>
  <c r="BM27" i="18"/>
  <c r="K27" i="18"/>
  <c r="E27" i="18"/>
  <c r="BM26" i="18"/>
  <c r="K26" i="18"/>
  <c r="E26" i="18"/>
  <c r="BM25" i="18"/>
  <c r="K25" i="18"/>
  <c r="E25" i="18"/>
  <c r="BM24" i="18"/>
  <c r="K24" i="18"/>
  <c r="E24" i="18"/>
  <c r="BM23" i="18"/>
  <c r="K23" i="18"/>
  <c r="E23" i="18"/>
  <c r="BM22" i="18"/>
  <c r="K22" i="18"/>
  <c r="E22" i="18"/>
  <c r="BM21" i="18"/>
  <c r="K21" i="18"/>
  <c r="E21" i="18"/>
  <c r="BM20" i="18"/>
  <c r="K20" i="18"/>
  <c r="BM19" i="18"/>
  <c r="K19" i="18"/>
  <c r="E19" i="18"/>
  <c r="BM18" i="18"/>
  <c r="K18" i="18"/>
  <c r="E18" i="18"/>
  <c r="BM17" i="18"/>
  <c r="K17" i="18"/>
  <c r="E17" i="18"/>
  <c r="BM16" i="18"/>
  <c r="K16" i="18"/>
  <c r="E16" i="18"/>
  <c r="BM15" i="18"/>
  <c r="K15" i="18"/>
  <c r="E15" i="18"/>
  <c r="BM14" i="18"/>
  <c r="K14" i="18"/>
  <c r="E14" i="18"/>
  <c r="BM13" i="18"/>
  <c r="K13" i="18"/>
  <c r="E13" i="18"/>
  <c r="BM12" i="18"/>
  <c r="K12" i="18"/>
  <c r="E12" i="18"/>
  <c r="BM11" i="18"/>
  <c r="K11" i="18"/>
  <c r="E11" i="18"/>
  <c r="BM10" i="18"/>
  <c r="K10" i="18"/>
  <c r="E10" i="18"/>
  <c r="BM9" i="18"/>
  <c r="K9" i="18"/>
  <c r="E9" i="18"/>
  <c r="BM8" i="18"/>
  <c r="K8" i="18"/>
  <c r="E8" i="18"/>
  <c r="BM7" i="18"/>
  <c r="K7" i="18"/>
  <c r="E7" i="18"/>
  <c r="BM6" i="18"/>
  <c r="K6" i="18"/>
  <c r="E6" i="18"/>
  <c r="BM5" i="18"/>
  <c r="K5" i="18"/>
  <c r="E5" i="18"/>
  <c r="BM4" i="18"/>
  <c r="K4" i="18"/>
  <c r="BM3" i="18"/>
  <c r="K3" i="18"/>
  <c r="E3" i="18"/>
  <c r="E115" i="16"/>
  <c r="K115" i="16"/>
  <c r="BM88" i="16"/>
  <c r="E192" i="16"/>
  <c r="K192" i="16"/>
  <c r="BM246" i="16"/>
  <c r="E163" i="16"/>
  <c r="K163" i="16"/>
  <c r="BM181" i="16"/>
  <c r="E164" i="16"/>
  <c r="K164" i="16"/>
  <c r="BM182" i="16"/>
  <c r="K420" i="18" l="1"/>
  <c r="E220" i="16"/>
  <c r="K220" i="16"/>
  <c r="BM266" i="16"/>
  <c r="K17" i="16"/>
  <c r="BM36" i="16"/>
  <c r="K113" i="16" l="1"/>
  <c r="BM81" i="16"/>
  <c r="K112" i="16"/>
  <c r="BM80" i="16"/>
  <c r="L424" i="8" l="1"/>
  <c r="M424" i="8"/>
  <c r="N424" i="8"/>
  <c r="O424" i="8"/>
  <c r="P424" i="8"/>
  <c r="Q424" i="8"/>
  <c r="R424" i="8"/>
  <c r="S424" i="8"/>
  <c r="T424" i="8"/>
  <c r="U424" i="8"/>
  <c r="V424" i="8"/>
  <c r="W424" i="8"/>
  <c r="X424" i="8"/>
  <c r="Y424" i="8"/>
  <c r="Z424" i="8"/>
  <c r="AA424" i="8"/>
  <c r="AB424" i="8"/>
  <c r="AC424" i="8"/>
  <c r="AD424" i="8"/>
  <c r="AE424" i="8"/>
  <c r="AF424" i="8"/>
  <c r="AG424" i="8"/>
  <c r="AH424" i="8"/>
  <c r="AI424" i="8"/>
  <c r="AJ424" i="8"/>
  <c r="AK424" i="8"/>
  <c r="AL424" i="8"/>
  <c r="AM424" i="8"/>
  <c r="AN424" i="8"/>
  <c r="AO424" i="8"/>
  <c r="AP424" i="8"/>
  <c r="AQ424" i="8"/>
  <c r="AR424" i="8"/>
  <c r="AS424" i="8"/>
  <c r="AT424" i="8"/>
  <c r="AU424" i="8"/>
  <c r="AV424" i="8"/>
  <c r="AW424" i="8"/>
  <c r="AX424" i="8"/>
  <c r="AY424" i="8"/>
  <c r="AZ424" i="8"/>
  <c r="BA424" i="8"/>
  <c r="BB424" i="8"/>
  <c r="BC424" i="8"/>
  <c r="BD424" i="8"/>
  <c r="BE424" i="8"/>
  <c r="BF424" i="8"/>
  <c r="BG424" i="8"/>
  <c r="BH424" i="8"/>
  <c r="BI424" i="8"/>
  <c r="BJ424" i="8"/>
  <c r="K423" i="8"/>
  <c r="BM310" i="16"/>
  <c r="K314" i="16"/>
  <c r="E314" i="16"/>
  <c r="BM315" i="16"/>
  <c r="K311" i="16"/>
  <c r="E311" i="16"/>
  <c r="BM314" i="16"/>
  <c r="K310" i="16"/>
  <c r="E310" i="16"/>
  <c r="BM306" i="16"/>
  <c r="K313" i="16"/>
  <c r="E313" i="16"/>
  <c r="BM313" i="16"/>
  <c r="K315" i="16"/>
  <c r="E315" i="16"/>
  <c r="BM305" i="16"/>
  <c r="K312" i="16"/>
  <c r="E312" i="16"/>
  <c r="BM304" i="16"/>
  <c r="K306" i="16"/>
  <c r="E306" i="16"/>
  <c r="BM312" i="16"/>
  <c r="K308" i="16"/>
  <c r="E308" i="16"/>
  <c r="BM309" i="16"/>
  <c r="K309" i="16"/>
  <c r="E309" i="16"/>
  <c r="BM308" i="16"/>
  <c r="K307" i="16"/>
  <c r="E307" i="16"/>
  <c r="BM311" i="16"/>
  <c r="K317" i="16"/>
  <c r="E317" i="16"/>
  <c r="BM307" i="16"/>
  <c r="K316" i="16"/>
  <c r="E316" i="16"/>
  <c r="BM316" i="16"/>
  <c r="K304" i="16"/>
  <c r="E304" i="16"/>
  <c r="BM317" i="16"/>
  <c r="K305" i="16"/>
  <c r="E305" i="16"/>
  <c r="BM222" i="16"/>
  <c r="K299" i="16"/>
  <c r="E299" i="16"/>
  <c r="BM216" i="16"/>
  <c r="K298" i="16"/>
  <c r="E298" i="16"/>
  <c r="BM215" i="16"/>
  <c r="K297" i="16"/>
  <c r="E297" i="16"/>
  <c r="BM214" i="16"/>
  <c r="K296" i="16"/>
  <c r="E296" i="16"/>
  <c r="BM211" i="16"/>
  <c r="K295" i="16"/>
  <c r="E295" i="16"/>
  <c r="BM223" i="16"/>
  <c r="K300" i="16"/>
  <c r="E300" i="16"/>
  <c r="BM206" i="16"/>
  <c r="K289" i="16"/>
  <c r="E289" i="16"/>
  <c r="BM220" i="16"/>
  <c r="K286" i="16"/>
  <c r="E286" i="16"/>
  <c r="BM221" i="16"/>
  <c r="K287" i="16"/>
  <c r="E287" i="16"/>
  <c r="BM224" i="16"/>
  <c r="K291" i="16"/>
  <c r="E291" i="16"/>
  <c r="BM213" i="16"/>
  <c r="K290" i="16"/>
  <c r="E290" i="16"/>
  <c r="BM205" i="16"/>
  <c r="K288" i="16"/>
  <c r="E288" i="16"/>
  <c r="BM219" i="16"/>
  <c r="K302" i="16"/>
  <c r="E302" i="16"/>
  <c r="BM218" i="16"/>
  <c r="K294" i="16"/>
  <c r="E294" i="16"/>
  <c r="BM217" i="16"/>
  <c r="K293" i="16"/>
  <c r="E293" i="16"/>
  <c r="BM210" i="16"/>
  <c r="K284" i="16"/>
  <c r="E284" i="16"/>
  <c r="BM209" i="16"/>
  <c r="K283" i="16"/>
  <c r="E283" i="16"/>
  <c r="BM212" i="16"/>
  <c r="K292" i="16"/>
  <c r="BM204" i="16"/>
  <c r="K301" i="16"/>
  <c r="E301" i="16"/>
  <c r="BM208" i="16"/>
  <c r="K285" i="16"/>
  <c r="E285" i="16"/>
  <c r="BM207" i="16"/>
  <c r="K303" i="16"/>
  <c r="E303" i="16"/>
  <c r="BM225" i="16"/>
  <c r="K282" i="16"/>
  <c r="E282" i="16"/>
  <c r="BM202" i="16"/>
  <c r="K281" i="16"/>
  <c r="E281" i="16"/>
  <c r="BM188" i="16"/>
  <c r="K278" i="16"/>
  <c r="E278" i="16"/>
  <c r="BM187" i="16"/>
  <c r="K277" i="16"/>
  <c r="E277" i="16"/>
  <c r="BM201" i="16"/>
  <c r="K279" i="16"/>
  <c r="E279" i="16"/>
  <c r="BM200" i="16"/>
  <c r="K269" i="16"/>
  <c r="E269" i="16"/>
  <c r="BM193" i="16"/>
  <c r="K272" i="16"/>
  <c r="E272" i="16"/>
  <c r="BM192" i="16"/>
  <c r="K276" i="16"/>
  <c r="E276" i="16"/>
  <c r="BM198" i="16"/>
  <c r="K265" i="16"/>
  <c r="E265" i="16"/>
  <c r="BM196" i="16"/>
  <c r="K266" i="16"/>
  <c r="E266" i="16"/>
  <c r="BM195" i="16"/>
  <c r="K273" i="16"/>
  <c r="E273" i="16"/>
  <c r="BM191" i="16"/>
  <c r="K271" i="16"/>
  <c r="BM190" i="16"/>
  <c r="K270" i="16"/>
  <c r="BM197" i="16"/>
  <c r="K268" i="16"/>
  <c r="E268" i="16"/>
  <c r="BM194" i="16"/>
  <c r="K267" i="16"/>
  <c r="E267" i="16"/>
  <c r="BM203" i="16"/>
  <c r="K263" i="16"/>
  <c r="E263" i="16"/>
  <c r="BM199" i="16"/>
  <c r="K275" i="16"/>
  <c r="E275" i="16"/>
  <c r="BM186" i="16"/>
  <c r="K264" i="16"/>
  <c r="E264" i="16"/>
  <c r="BM189" i="16"/>
  <c r="K274" i="16"/>
  <c r="E274" i="16"/>
  <c r="BM185" i="16"/>
  <c r="K280" i="16"/>
  <c r="E280" i="16"/>
  <c r="BM303" i="16"/>
  <c r="BM297" i="16"/>
  <c r="K258" i="16"/>
  <c r="BM296" i="16"/>
  <c r="K257" i="16"/>
  <c r="E257" i="16"/>
  <c r="BM294" i="16"/>
  <c r="K256" i="16"/>
  <c r="E256" i="16"/>
  <c r="BM293" i="16"/>
  <c r="K255" i="16"/>
  <c r="E255" i="16"/>
  <c r="BM292" i="16"/>
  <c r="K254" i="16"/>
  <c r="BM291" i="16"/>
  <c r="K253" i="16"/>
  <c r="E253" i="16"/>
  <c r="BM290" i="16"/>
  <c r="K252" i="16"/>
  <c r="E252" i="16"/>
  <c r="BM288" i="16"/>
  <c r="K250" i="16"/>
  <c r="E250" i="16"/>
  <c r="BM289" i="16"/>
  <c r="K251" i="16"/>
  <c r="E251" i="16"/>
  <c r="K260" i="16"/>
  <c r="E260" i="16"/>
  <c r="BM285" i="16"/>
  <c r="K246" i="16"/>
  <c r="BM284" i="16"/>
  <c r="K247" i="16"/>
  <c r="E247" i="16"/>
  <c r="BM295" i="16"/>
  <c r="K245" i="16"/>
  <c r="E245" i="16"/>
  <c r="BM287" i="16"/>
  <c r="K261" i="16"/>
  <c r="E261" i="16"/>
  <c r="BM302" i="16"/>
  <c r="K242" i="16"/>
  <c r="BM283" i="16"/>
  <c r="K243" i="16"/>
  <c r="E243" i="16"/>
  <c r="BM286" i="16"/>
  <c r="K244" i="16"/>
  <c r="BM298" i="16"/>
  <c r="K259" i="16"/>
  <c r="E259" i="16"/>
  <c r="BM301" i="16"/>
  <c r="K249" i="16"/>
  <c r="E249" i="16"/>
  <c r="BM300" i="16"/>
  <c r="K248" i="16"/>
  <c r="E248" i="16"/>
  <c r="BM265" i="16"/>
  <c r="K230" i="16"/>
  <c r="E230" i="16"/>
  <c r="BM264" i="16"/>
  <c r="K233" i="16"/>
  <c r="BM262" i="16"/>
  <c r="K229" i="16"/>
  <c r="E229" i="16"/>
  <c r="BM261" i="16"/>
  <c r="K228" i="16"/>
  <c r="E228" i="16"/>
  <c r="BM260" i="16"/>
  <c r="K227" i="16"/>
  <c r="E227" i="16"/>
  <c r="BM259" i="16"/>
  <c r="K232" i="16"/>
  <c r="BM274" i="16"/>
  <c r="K231" i="16"/>
  <c r="E231" i="16"/>
  <c r="BM278" i="16"/>
  <c r="K219" i="16"/>
  <c r="BM280" i="16"/>
  <c r="K218" i="16"/>
  <c r="E218" i="16"/>
  <c r="BM276" i="16"/>
  <c r="K215" i="16"/>
  <c r="E215" i="16"/>
  <c r="BM279" i="16"/>
  <c r="K217" i="16"/>
  <c r="E217" i="16"/>
  <c r="BM277" i="16"/>
  <c r="K216" i="16"/>
  <c r="E216" i="16"/>
  <c r="BM271" i="16"/>
  <c r="K238" i="16"/>
  <c r="E238" i="16"/>
  <c r="BM272" i="16"/>
  <c r="K239" i="16"/>
  <c r="E239" i="16"/>
  <c r="BM253" i="16"/>
  <c r="K241" i="16"/>
  <c r="E241" i="16"/>
  <c r="BM281" i="16"/>
  <c r="K211" i="16"/>
  <c r="E211" i="16"/>
  <c r="BM282" i="16"/>
  <c r="K214" i="16"/>
  <c r="E214" i="16"/>
  <c r="BM258" i="16"/>
  <c r="K224" i="16"/>
  <c r="E224" i="16"/>
  <c r="BM257" i="16"/>
  <c r="K223" i="16"/>
  <c r="E223" i="16"/>
  <c r="BM256" i="16"/>
  <c r="K222" i="16"/>
  <c r="E222" i="16"/>
  <c r="BM255" i="16"/>
  <c r="K213" i="16"/>
  <c r="E213" i="16"/>
  <c r="BM254" i="16"/>
  <c r="K212" i="16"/>
  <c r="E212" i="16"/>
  <c r="BM273" i="16"/>
  <c r="K240" i="16"/>
  <c r="E240" i="16"/>
  <c r="BM269" i="16"/>
  <c r="K236" i="16"/>
  <c r="E236" i="16"/>
  <c r="BM270" i="16"/>
  <c r="K237" i="16"/>
  <c r="E237" i="16"/>
  <c r="BM267" i="16"/>
  <c r="K225" i="16"/>
  <c r="E225" i="16"/>
  <c r="BM268" i="16"/>
  <c r="K234" i="16"/>
  <c r="BM252" i="16"/>
  <c r="K235" i="16"/>
  <c r="E235" i="16"/>
  <c r="BM263" i="16"/>
  <c r="K226" i="16"/>
  <c r="E226" i="16"/>
  <c r="BM275" i="16"/>
  <c r="K221" i="16"/>
  <c r="E221" i="16"/>
  <c r="BM236" i="16"/>
  <c r="K204" i="16"/>
  <c r="E204" i="16"/>
  <c r="BM235" i="16"/>
  <c r="K203" i="16"/>
  <c r="E203" i="16"/>
  <c r="BM233" i="16"/>
  <c r="K202" i="16"/>
  <c r="E202" i="16"/>
  <c r="BM247" i="16"/>
  <c r="K205" i="16"/>
  <c r="E205" i="16"/>
  <c r="BM228" i="16"/>
  <c r="K201" i="16"/>
  <c r="E201" i="16"/>
  <c r="BM232" i="16"/>
  <c r="K188" i="16"/>
  <c r="E188" i="16"/>
  <c r="BM227" i="16"/>
  <c r="K186" i="16"/>
  <c r="E186" i="16"/>
  <c r="BM245" i="16"/>
  <c r="K198" i="16"/>
  <c r="E198" i="16"/>
  <c r="BM244" i="16"/>
  <c r="K197" i="16"/>
  <c r="E197" i="16"/>
  <c r="BM251" i="16"/>
  <c r="K187" i="16"/>
  <c r="E187" i="16"/>
  <c r="BM231" i="16"/>
  <c r="K190" i="16"/>
  <c r="E190" i="16"/>
  <c r="BM230" i="16"/>
  <c r="K189" i="16"/>
  <c r="E189" i="16"/>
  <c r="BM240" i="16"/>
  <c r="K206" i="16"/>
  <c r="BM243" i="16"/>
  <c r="K209" i="16"/>
  <c r="E209" i="16"/>
  <c r="BM242" i="16"/>
  <c r="K208" i="16"/>
  <c r="E208" i="16"/>
  <c r="BM241" i="16"/>
  <c r="K207" i="16"/>
  <c r="E207" i="16"/>
  <c r="BM226" i="16"/>
  <c r="K210" i="16"/>
  <c r="E210" i="16"/>
  <c r="BM250" i="16"/>
  <c r="K185" i="16"/>
  <c r="E185" i="16"/>
  <c r="BM239" i="16"/>
  <c r="K195" i="16"/>
  <c r="E195" i="16"/>
  <c r="BM238" i="16"/>
  <c r="K194" i="16"/>
  <c r="E194" i="16"/>
  <c r="BM237" i="16"/>
  <c r="K193" i="16"/>
  <c r="E193" i="16"/>
  <c r="BM248" i="16"/>
  <c r="K199" i="16"/>
  <c r="E199" i="16"/>
  <c r="BM234" i="16"/>
  <c r="K200" i="16"/>
  <c r="E200" i="16"/>
  <c r="BM249" i="16"/>
  <c r="K196" i="16"/>
  <c r="E196" i="16"/>
  <c r="BM229" i="16"/>
  <c r="K191" i="16"/>
  <c r="E191" i="16"/>
  <c r="BM184" i="16"/>
  <c r="K184" i="16"/>
  <c r="BM172" i="16"/>
  <c r="K174" i="16"/>
  <c r="E174" i="16"/>
  <c r="BM171" i="16"/>
  <c r="K173" i="16"/>
  <c r="E173" i="16"/>
  <c r="BM170" i="16"/>
  <c r="K172" i="16"/>
  <c r="E172" i="16"/>
  <c r="BM169" i="16"/>
  <c r="K171" i="16"/>
  <c r="E171" i="16"/>
  <c r="BM180" i="16"/>
  <c r="K175" i="16"/>
  <c r="E175" i="16"/>
  <c r="BM165" i="16"/>
  <c r="K176" i="16"/>
  <c r="BM178" i="16"/>
  <c r="K168" i="16"/>
  <c r="E168" i="16"/>
  <c r="BM177" i="16"/>
  <c r="K169" i="16"/>
  <c r="E169" i="16"/>
  <c r="BM173" i="16"/>
  <c r="K165" i="16"/>
  <c r="E165" i="16"/>
  <c r="BM176" i="16"/>
  <c r="K181" i="16"/>
  <c r="E181" i="16"/>
  <c r="BM179" i="16"/>
  <c r="K178" i="16"/>
  <c r="E178" i="16"/>
  <c r="BM174" i="16"/>
  <c r="K183" i="16"/>
  <c r="E183" i="16"/>
  <c r="BM164" i="16"/>
  <c r="K182" i="16"/>
  <c r="E182" i="16"/>
  <c r="BM183" i="16"/>
  <c r="K162" i="16"/>
  <c r="E162" i="16"/>
  <c r="BM167" i="16"/>
  <c r="K167" i="16"/>
  <c r="E167" i="16"/>
  <c r="BM175" i="16"/>
  <c r="K177" i="16"/>
  <c r="BM163" i="16"/>
  <c r="K180" i="16"/>
  <c r="BM162" i="16"/>
  <c r="K179" i="16"/>
  <c r="BM166" i="16"/>
  <c r="K170" i="16"/>
  <c r="E170" i="16"/>
  <c r="BM168" i="16"/>
  <c r="K166" i="16"/>
  <c r="BM161" i="16"/>
  <c r="K161" i="16"/>
  <c r="BM159" i="16"/>
  <c r="K154" i="16"/>
  <c r="E154" i="16"/>
  <c r="BM158" i="16"/>
  <c r="K159" i="16"/>
  <c r="BM157" i="16"/>
  <c r="K158" i="16"/>
  <c r="E158" i="16"/>
  <c r="BM156" i="16"/>
  <c r="K157" i="16"/>
  <c r="E157" i="16"/>
  <c r="BM155" i="16"/>
  <c r="K156" i="16"/>
  <c r="E156" i="16"/>
  <c r="BM160" i="16"/>
  <c r="K155" i="16"/>
  <c r="E155" i="16"/>
  <c r="BM154" i="16"/>
  <c r="K160" i="16"/>
  <c r="E160" i="16"/>
  <c r="BM147" i="16"/>
  <c r="K149" i="16"/>
  <c r="E149" i="16"/>
  <c r="BM144" i="16"/>
  <c r="K148" i="16"/>
  <c r="E148" i="16"/>
  <c r="BM151" i="16"/>
  <c r="K146" i="16"/>
  <c r="E146" i="16"/>
  <c r="BM153" i="16"/>
  <c r="BM150" i="16"/>
  <c r="K152" i="16"/>
  <c r="E152" i="16"/>
  <c r="BM149" i="16"/>
  <c r="K151" i="16"/>
  <c r="E151" i="16"/>
  <c r="BM152" i="16"/>
  <c r="K150" i="16"/>
  <c r="E150" i="16"/>
  <c r="BM148" i="16"/>
  <c r="K153" i="16"/>
  <c r="E153" i="16"/>
  <c r="K144" i="16"/>
  <c r="E144" i="16"/>
  <c r="BM146" i="16"/>
  <c r="K147" i="16"/>
  <c r="E147" i="16"/>
  <c r="BM143" i="16"/>
  <c r="K143" i="16"/>
  <c r="BM135" i="16"/>
  <c r="K139" i="16"/>
  <c r="E139" i="16"/>
  <c r="BM136" i="16"/>
  <c r="K140" i="16"/>
  <c r="E140" i="16"/>
  <c r="BM133" i="16"/>
  <c r="K138" i="16"/>
  <c r="E138" i="16"/>
  <c r="BM132" i="16"/>
  <c r="K137" i="16"/>
  <c r="E137" i="16"/>
  <c r="BM131" i="16"/>
  <c r="K136" i="16"/>
  <c r="E136" i="16"/>
  <c r="BM129" i="16"/>
  <c r="K135" i="16"/>
  <c r="E135" i="16"/>
  <c r="BM128" i="16"/>
  <c r="K134" i="16"/>
  <c r="E134" i="16"/>
  <c r="BM127" i="16"/>
  <c r="K133" i="16"/>
  <c r="E133" i="16"/>
  <c r="BM126" i="16"/>
  <c r="K132" i="16"/>
  <c r="E132" i="16"/>
  <c r="BM122" i="16"/>
  <c r="K126" i="16"/>
  <c r="E126" i="16"/>
  <c r="BM141" i="16"/>
  <c r="K124" i="16"/>
  <c r="E124" i="16"/>
  <c r="BM139" i="16"/>
  <c r="K123" i="16"/>
  <c r="E123" i="16"/>
  <c r="BM120" i="16"/>
  <c r="K122" i="16"/>
  <c r="E122" i="16"/>
  <c r="BM137" i="16"/>
  <c r="K129" i="16"/>
  <c r="E129" i="16"/>
  <c r="BM140" i="16"/>
  <c r="K125" i="16"/>
  <c r="E125" i="16"/>
  <c r="BM130" i="16"/>
  <c r="K128" i="16"/>
  <c r="E128" i="16"/>
  <c r="BM121" i="16"/>
  <c r="K127" i="16"/>
  <c r="E127" i="16"/>
  <c r="BM138" i="16"/>
  <c r="K141" i="16"/>
  <c r="E141" i="16"/>
  <c r="BM123" i="16"/>
  <c r="K142" i="16"/>
  <c r="E142" i="16"/>
  <c r="BM142" i="16"/>
  <c r="K120" i="16"/>
  <c r="E120" i="16"/>
  <c r="BM125" i="16"/>
  <c r="K130" i="16"/>
  <c r="E130" i="16"/>
  <c r="BM124" i="16"/>
  <c r="K121" i="16"/>
  <c r="E121" i="16"/>
  <c r="BM134" i="16"/>
  <c r="K131" i="16"/>
  <c r="E131" i="16"/>
  <c r="BM74" i="16"/>
  <c r="K109" i="16"/>
  <c r="E109" i="16"/>
  <c r="BM73" i="16"/>
  <c r="K108" i="16"/>
  <c r="E108" i="16"/>
  <c r="BM72" i="16"/>
  <c r="K107" i="16"/>
  <c r="E107" i="16"/>
  <c r="BM71" i="16"/>
  <c r="K106" i="16"/>
  <c r="E106" i="16"/>
  <c r="BM70" i="16"/>
  <c r="K105" i="16"/>
  <c r="E105" i="16"/>
  <c r="BM77" i="16"/>
  <c r="K111" i="16"/>
  <c r="E111" i="16"/>
  <c r="BM76" i="16"/>
  <c r="K110" i="16"/>
  <c r="E110" i="16"/>
  <c r="BM68" i="16"/>
  <c r="K116" i="16"/>
  <c r="BM87" i="16"/>
  <c r="K114" i="16"/>
  <c r="E114" i="16"/>
  <c r="BM67" i="16"/>
  <c r="K97" i="16"/>
  <c r="E97" i="16"/>
  <c r="BM86" i="16"/>
  <c r="K100" i="16"/>
  <c r="E100" i="16"/>
  <c r="BM84" i="16"/>
  <c r="K95" i="16"/>
  <c r="E95" i="16"/>
  <c r="BM75" i="16"/>
  <c r="K98" i="16"/>
  <c r="E98" i="16"/>
  <c r="BM69" i="16"/>
  <c r="K96" i="16"/>
  <c r="E96" i="16"/>
  <c r="BM82" i="16"/>
  <c r="K117" i="16"/>
  <c r="E117" i="16"/>
  <c r="BM78" i="16"/>
  <c r="K118" i="16"/>
  <c r="E118" i="16"/>
  <c r="BM90" i="16"/>
  <c r="K85" i="16"/>
  <c r="E85" i="16"/>
  <c r="BM65" i="16"/>
  <c r="K94" i="16"/>
  <c r="E94" i="16"/>
  <c r="BM64" i="16"/>
  <c r="K93" i="16"/>
  <c r="E93" i="16"/>
  <c r="BM62" i="16"/>
  <c r="K91" i="16"/>
  <c r="E91" i="16"/>
  <c r="BM63" i="16"/>
  <c r="K92" i="16"/>
  <c r="E92" i="16"/>
  <c r="BM61" i="16"/>
  <c r="K90" i="16"/>
  <c r="E90" i="16"/>
  <c r="BM58" i="16"/>
  <c r="K87" i="16"/>
  <c r="E87" i="16"/>
  <c r="BM60" i="16"/>
  <c r="K89" i="16"/>
  <c r="E89" i="16"/>
  <c r="BM59" i="16"/>
  <c r="K88" i="16"/>
  <c r="E88" i="16"/>
  <c r="BM57" i="16"/>
  <c r="K86" i="16"/>
  <c r="E86" i="16"/>
  <c r="BM66" i="16"/>
  <c r="K101" i="16"/>
  <c r="E101" i="16"/>
  <c r="BM79" i="16"/>
  <c r="K104" i="16"/>
  <c r="E104" i="16"/>
  <c r="BM85" i="16"/>
  <c r="K99" i="16"/>
  <c r="E99" i="16"/>
  <c r="BM83" i="16"/>
  <c r="K102" i="16"/>
  <c r="E102" i="16"/>
  <c r="BM89" i="16"/>
  <c r="K103" i="16"/>
  <c r="E103" i="16"/>
  <c r="BM119" i="16"/>
  <c r="K84" i="16"/>
  <c r="E84" i="16"/>
  <c r="BM107" i="16"/>
  <c r="K82" i="16"/>
  <c r="E82" i="16"/>
  <c r="BM106" i="16"/>
  <c r="K79" i="16"/>
  <c r="BM102" i="16"/>
  <c r="K81" i="16"/>
  <c r="E81" i="16"/>
  <c r="BM117" i="16"/>
  <c r="K67" i="16"/>
  <c r="E67" i="16"/>
  <c r="BM92" i="16"/>
  <c r="K83" i="16"/>
  <c r="BM104" i="16"/>
  <c r="K74" i="16"/>
  <c r="E74" i="16"/>
  <c r="BM99" i="16"/>
  <c r="K73" i="16"/>
  <c r="E73" i="16"/>
  <c r="BM97" i="16"/>
  <c r="K72" i="16"/>
  <c r="E72" i="16"/>
  <c r="BM112" i="16"/>
  <c r="K75" i="16"/>
  <c r="E75" i="16"/>
  <c r="BM95" i="16"/>
  <c r="K59" i="16"/>
  <c r="E59" i="16"/>
  <c r="BM94" i="16"/>
  <c r="K58" i="16"/>
  <c r="E58" i="16"/>
  <c r="BM108" i="16"/>
  <c r="K68" i="16"/>
  <c r="E68" i="16"/>
  <c r="BM56" i="16"/>
  <c r="K56" i="16"/>
  <c r="BM55" i="16"/>
  <c r="K55" i="16"/>
  <c r="BM22" i="16"/>
  <c r="K49" i="16"/>
  <c r="E49" i="16"/>
  <c r="BM21" i="16"/>
  <c r="K48" i="16"/>
  <c r="E48" i="16"/>
  <c r="BM39" i="16"/>
  <c r="K32" i="16"/>
  <c r="E32" i="16"/>
  <c r="BM28" i="16"/>
  <c r="K54" i="16"/>
  <c r="BM30" i="16"/>
  <c r="K44" i="16"/>
  <c r="BM31" i="16"/>
  <c r="K45" i="16"/>
  <c r="BM33" i="16"/>
  <c r="K46" i="16"/>
  <c r="E46" i="16"/>
  <c r="BM32" i="16"/>
  <c r="K47" i="16"/>
  <c r="BM13" i="16"/>
  <c r="K34" i="16"/>
  <c r="E34" i="16"/>
  <c r="BM24" i="16"/>
  <c r="K43" i="16"/>
  <c r="E43" i="16"/>
  <c r="BM23" i="16"/>
  <c r="K42" i="16"/>
  <c r="E42" i="16"/>
  <c r="BM19" i="16"/>
  <c r="K41" i="16"/>
  <c r="E41" i="16"/>
  <c r="BM18" i="16"/>
  <c r="K40" i="16"/>
  <c r="E40" i="16"/>
  <c r="BM17" i="16"/>
  <c r="K39" i="16"/>
  <c r="E39" i="16"/>
  <c r="BM16" i="16"/>
  <c r="K38" i="16"/>
  <c r="E38" i="16"/>
  <c r="BM15" i="16"/>
  <c r="K37" i="16"/>
  <c r="E37" i="16"/>
  <c r="BM14" i="16"/>
  <c r="K36" i="16"/>
  <c r="E36" i="16"/>
  <c r="BM11" i="16"/>
  <c r="K35" i="16"/>
  <c r="E35" i="16"/>
  <c r="BM47" i="16"/>
  <c r="K20" i="16"/>
  <c r="E20" i="16"/>
  <c r="BM10" i="16"/>
  <c r="K19" i="16"/>
  <c r="E19" i="16"/>
  <c r="BM9" i="16"/>
  <c r="K18" i="16"/>
  <c r="E18" i="16"/>
  <c r="BM44" i="16"/>
  <c r="K31" i="16"/>
  <c r="E31" i="16"/>
  <c r="BM12" i="16"/>
  <c r="K33" i="16"/>
  <c r="E33" i="16"/>
  <c r="BM53" i="16"/>
  <c r="K29" i="16"/>
  <c r="E29" i="16"/>
  <c r="BM50" i="16"/>
  <c r="K28" i="16"/>
  <c r="E28" i="16"/>
  <c r="BM49" i="16"/>
  <c r="K27" i="16"/>
  <c r="E27" i="16"/>
  <c r="BM38" i="16"/>
  <c r="K26" i="16"/>
  <c r="E26" i="16"/>
  <c r="BM29" i="16"/>
  <c r="K25" i="16"/>
  <c r="E25" i="16"/>
  <c r="BM46" i="16"/>
  <c r="K11" i="16"/>
  <c r="BM45" i="16"/>
  <c r="K10" i="16"/>
  <c r="E10" i="16"/>
  <c r="BM48" i="16"/>
  <c r="K12" i="16"/>
  <c r="E12" i="16"/>
  <c r="BM20" i="16"/>
  <c r="K9" i="16"/>
  <c r="BM51" i="16"/>
  <c r="K30" i="16"/>
  <c r="E30" i="16"/>
  <c r="BM41" i="16"/>
  <c r="K22" i="16"/>
  <c r="E22" i="16"/>
  <c r="BM52" i="16"/>
  <c r="K24" i="16"/>
  <c r="E24" i="16"/>
  <c r="BM43" i="16"/>
  <c r="K23" i="16"/>
  <c r="E23" i="16"/>
  <c r="BM27" i="16"/>
  <c r="K21" i="16"/>
  <c r="E21" i="16"/>
  <c r="BM35" i="16"/>
  <c r="K16" i="16"/>
  <c r="E16" i="16"/>
  <c r="BM26" i="16"/>
  <c r="K15" i="16"/>
  <c r="E15" i="16"/>
  <c r="BM25" i="16"/>
  <c r="K14" i="16"/>
  <c r="E14" i="16"/>
  <c r="BM8" i="16"/>
  <c r="K13" i="16"/>
  <c r="E13" i="16"/>
  <c r="BM54" i="16"/>
  <c r="K53" i="16"/>
  <c r="E53" i="16"/>
  <c r="BM42" i="16"/>
  <c r="K52" i="16"/>
  <c r="E52" i="16"/>
  <c r="BM34" i="16"/>
  <c r="K51" i="16"/>
  <c r="E51" i="16"/>
  <c r="BM37" i="16"/>
  <c r="K50" i="16"/>
  <c r="BM40" i="16"/>
  <c r="K8" i="16"/>
  <c r="E8" i="16"/>
  <c r="BM7" i="16"/>
  <c r="K7" i="16"/>
  <c r="E7" i="16"/>
  <c r="BM5" i="16"/>
  <c r="K6" i="16"/>
  <c r="E6" i="16"/>
  <c r="BM91" i="16"/>
  <c r="K119" i="16"/>
  <c r="E119" i="16"/>
  <c r="BM6" i="16"/>
  <c r="K5" i="16"/>
  <c r="E5" i="16"/>
  <c r="BM4" i="16"/>
  <c r="K4" i="16"/>
  <c r="BM3" i="16"/>
  <c r="K3" i="16"/>
  <c r="E3" i="16"/>
  <c r="BM93" i="16"/>
  <c r="K80" i="16"/>
  <c r="E80" i="16"/>
  <c r="BM111" i="16"/>
  <c r="K71" i="16"/>
  <c r="E71" i="16"/>
  <c r="BM105" i="16"/>
  <c r="K70" i="16"/>
  <c r="E70" i="16"/>
  <c r="BM101" i="16"/>
  <c r="K78" i="16"/>
  <c r="E78" i="16"/>
  <c r="BM98" i="16"/>
  <c r="K77" i="16"/>
  <c r="E77" i="16"/>
  <c r="BM96" i="16"/>
  <c r="K76" i="16"/>
  <c r="E76" i="16"/>
  <c r="BM100" i="16"/>
  <c r="K69" i="16"/>
  <c r="BM109" i="16"/>
  <c r="K62" i="16"/>
  <c r="E62" i="16"/>
  <c r="BM110" i="16"/>
  <c r="K61" i="16"/>
  <c r="E61" i="16"/>
  <c r="BM103" i="16"/>
  <c r="K60" i="16"/>
  <c r="E60" i="16"/>
  <c r="BM118" i="16"/>
  <c r="K57" i="16"/>
  <c r="E57" i="16"/>
  <c r="BM116" i="16"/>
  <c r="K64" i="16"/>
  <c r="E64" i="16"/>
  <c r="BM115" i="16"/>
  <c r="K66" i="16"/>
  <c r="E66" i="16"/>
  <c r="BM114" i="16"/>
  <c r="K63" i="16"/>
  <c r="E63" i="16"/>
  <c r="BM113" i="16"/>
  <c r="K65" i="16"/>
  <c r="E65" i="16"/>
  <c r="E433" i="15"/>
  <c r="E434" i="15"/>
  <c r="E435" i="15"/>
  <c r="E436" i="15"/>
  <c r="BK427" i="15"/>
  <c r="BK428" i="15"/>
  <c r="I427" i="15"/>
  <c r="I428" i="15"/>
  <c r="E428" i="15"/>
  <c r="E427" i="15"/>
  <c r="I415" i="15"/>
  <c r="I416" i="15"/>
  <c r="I417" i="15"/>
  <c r="I418" i="15"/>
  <c r="I419" i="15"/>
  <c r="I421" i="15"/>
  <c r="I422" i="15"/>
  <c r="I423" i="15"/>
  <c r="I424" i="15"/>
  <c r="J420" i="15"/>
  <c r="I420" i="15" s="1"/>
  <c r="BK415" i="15"/>
  <c r="BK416" i="15"/>
  <c r="BK417" i="15"/>
  <c r="BK418" i="15"/>
  <c r="BK419" i="15"/>
  <c r="E415" i="15"/>
  <c r="E416" i="15"/>
  <c r="E417" i="15"/>
  <c r="E418" i="15"/>
  <c r="E419" i="15"/>
  <c r="BK414" i="15"/>
  <c r="I413" i="15"/>
  <c r="I414" i="15"/>
  <c r="E414" i="15"/>
  <c r="BK413" i="15"/>
  <c r="E413" i="15"/>
  <c r="E424" i="15"/>
  <c r="E423" i="15"/>
  <c r="E422" i="15"/>
  <c r="E421" i="15"/>
  <c r="E420" i="15" l="1"/>
  <c r="BK420" i="15"/>
  <c r="BK439" i="15"/>
  <c r="I439" i="15"/>
  <c r="E439" i="15"/>
  <c r="BK438" i="15"/>
  <c r="I438" i="15"/>
  <c r="E438" i="15"/>
  <c r="BK16" i="15"/>
  <c r="I16" i="15"/>
  <c r="E16" i="15"/>
  <c r="BK15" i="15"/>
  <c r="I15" i="15"/>
  <c r="E15" i="15"/>
  <c r="BK14" i="15"/>
  <c r="I14" i="15"/>
  <c r="E14" i="15"/>
  <c r="BK13" i="15"/>
  <c r="I13" i="15"/>
  <c r="E13" i="15"/>
  <c r="BK12" i="15"/>
  <c r="I12" i="15"/>
  <c r="E12" i="15"/>
  <c r="BK11" i="15"/>
  <c r="I11" i="15"/>
  <c r="E11" i="15"/>
  <c r="BK10" i="15"/>
  <c r="I10" i="15"/>
  <c r="E10" i="15"/>
  <c r="BK9" i="15"/>
  <c r="I9" i="15"/>
  <c r="E9" i="15"/>
  <c r="BK8" i="15"/>
  <c r="I8" i="15"/>
  <c r="E8" i="15"/>
  <c r="BK7" i="15"/>
  <c r="I7" i="15"/>
  <c r="E7" i="15"/>
  <c r="BK6" i="15"/>
  <c r="I6" i="15"/>
  <c r="E6" i="15"/>
  <c r="BK5" i="15"/>
  <c r="I5" i="15"/>
  <c r="E5" i="15"/>
  <c r="BK4" i="15"/>
  <c r="I4" i="15"/>
  <c r="E4" i="15"/>
  <c r="BK3" i="15"/>
  <c r="I3" i="15"/>
  <c r="E3" i="15"/>
  <c r="BK2" i="15"/>
  <c r="I2" i="15"/>
  <c r="E2" i="15"/>
  <c r="BK407" i="15"/>
  <c r="I407" i="15"/>
  <c r="E407" i="15"/>
  <c r="BK406" i="15"/>
  <c r="I406" i="15"/>
  <c r="E406" i="15"/>
  <c r="BK405" i="15"/>
  <c r="I405" i="15"/>
  <c r="E405" i="15"/>
  <c r="BK404" i="15"/>
  <c r="I404" i="15"/>
  <c r="E404" i="15"/>
  <c r="BK403" i="15"/>
  <c r="I403" i="15"/>
  <c r="E403" i="15"/>
  <c r="BK402" i="15"/>
  <c r="I402" i="15"/>
  <c r="E402" i="15"/>
  <c r="BK401" i="15"/>
  <c r="I401" i="15"/>
  <c r="E401" i="15"/>
  <c r="BK400" i="15"/>
  <c r="I400" i="15"/>
  <c r="E400" i="15"/>
  <c r="BK399" i="15"/>
  <c r="I399" i="15"/>
  <c r="E399" i="15"/>
  <c r="BK398" i="15"/>
  <c r="I398" i="15"/>
  <c r="E398" i="15"/>
  <c r="BK397" i="15"/>
  <c r="I397" i="15"/>
  <c r="E397" i="15"/>
  <c r="BK396" i="15"/>
  <c r="I396" i="15"/>
  <c r="E396" i="15"/>
  <c r="BK395" i="15"/>
  <c r="I395" i="15"/>
  <c r="E395" i="15"/>
  <c r="BK394" i="15"/>
  <c r="I394" i="15"/>
  <c r="E394" i="15"/>
  <c r="BK393" i="15"/>
  <c r="I393" i="15"/>
  <c r="E393" i="15"/>
  <c r="BK392" i="15"/>
  <c r="I392" i="15"/>
  <c r="E392" i="15"/>
  <c r="BK391" i="15"/>
  <c r="I391" i="15"/>
  <c r="E391" i="15"/>
  <c r="BK390" i="15"/>
  <c r="I390" i="15"/>
  <c r="BK389" i="15"/>
  <c r="I389" i="15"/>
  <c r="E389" i="15"/>
  <c r="BK388" i="15"/>
  <c r="I388" i="15"/>
  <c r="E388" i="15"/>
  <c r="BK387" i="15"/>
  <c r="I387" i="15"/>
  <c r="E387" i="15"/>
  <c r="BK386" i="15"/>
  <c r="I386" i="15"/>
  <c r="E386" i="15"/>
  <c r="BK385" i="15"/>
  <c r="I385" i="15"/>
  <c r="E385" i="15"/>
  <c r="BK384" i="15"/>
  <c r="I384" i="15"/>
  <c r="E384" i="15"/>
  <c r="BK383" i="15"/>
  <c r="I383" i="15"/>
  <c r="E383" i="15"/>
  <c r="BK382" i="15"/>
  <c r="I382" i="15"/>
  <c r="E382" i="15"/>
  <c r="BK381" i="15"/>
  <c r="I381" i="15"/>
  <c r="E381" i="15"/>
  <c r="BK380" i="15"/>
  <c r="I380" i="15"/>
  <c r="E380" i="15"/>
  <c r="BK379" i="15"/>
  <c r="I379" i="15"/>
  <c r="E379" i="15"/>
  <c r="BK378" i="15"/>
  <c r="I378" i="15"/>
  <c r="E378" i="15"/>
  <c r="BK377" i="15"/>
  <c r="I377" i="15"/>
  <c r="E377" i="15"/>
  <c r="BK376" i="15"/>
  <c r="I376" i="15"/>
  <c r="E376" i="15"/>
  <c r="BK375" i="15"/>
  <c r="I375" i="15"/>
  <c r="E375" i="15"/>
  <c r="BK374" i="15"/>
  <c r="I374" i="15"/>
  <c r="E374" i="15"/>
  <c r="BK373" i="15"/>
  <c r="I373" i="15"/>
  <c r="E373" i="15"/>
  <c r="BK372" i="15"/>
  <c r="I372" i="15"/>
  <c r="BK371" i="15"/>
  <c r="I371" i="15"/>
  <c r="E371" i="15"/>
  <c r="BK370" i="15"/>
  <c r="I370" i="15"/>
  <c r="E370" i="15"/>
  <c r="BK369" i="15"/>
  <c r="I369" i="15"/>
  <c r="E369" i="15"/>
  <c r="BK368" i="15"/>
  <c r="I368" i="15"/>
  <c r="E368" i="15"/>
  <c r="BK367" i="15"/>
  <c r="I367" i="15"/>
  <c r="E367" i="15"/>
  <c r="BK366" i="15"/>
  <c r="I366" i="15"/>
  <c r="E366" i="15"/>
  <c r="BK365" i="15"/>
  <c r="I365" i="15"/>
  <c r="E365" i="15"/>
  <c r="BK364" i="15"/>
  <c r="I364" i="15"/>
  <c r="E364" i="15"/>
  <c r="BK363" i="15"/>
  <c r="I363" i="15"/>
  <c r="E363" i="15"/>
  <c r="BK362" i="15"/>
  <c r="I362" i="15"/>
  <c r="E362" i="15"/>
  <c r="BK437" i="15"/>
  <c r="BK361" i="15"/>
  <c r="I361" i="15"/>
  <c r="BK360" i="15"/>
  <c r="I360" i="15"/>
  <c r="E360" i="15"/>
  <c r="BK359" i="15"/>
  <c r="I359" i="15"/>
  <c r="E359" i="15"/>
  <c r="BK358" i="15"/>
  <c r="I358" i="15"/>
  <c r="E358" i="15"/>
  <c r="BK357" i="15"/>
  <c r="I357" i="15"/>
  <c r="BK356" i="15"/>
  <c r="I356" i="15"/>
  <c r="E356" i="15"/>
  <c r="BK355" i="15"/>
  <c r="I355" i="15"/>
  <c r="E355" i="15"/>
  <c r="BK354" i="15"/>
  <c r="I354" i="15"/>
  <c r="E354" i="15"/>
  <c r="BK353" i="15"/>
  <c r="I353" i="15"/>
  <c r="E353" i="15"/>
  <c r="BK352" i="15"/>
  <c r="I352" i="15"/>
  <c r="E352" i="15"/>
  <c r="BK351" i="15"/>
  <c r="I351" i="15"/>
  <c r="BK350" i="15"/>
  <c r="I350" i="15"/>
  <c r="E350" i="15"/>
  <c r="BK349" i="15"/>
  <c r="I349" i="15"/>
  <c r="E349" i="15"/>
  <c r="BK348" i="15"/>
  <c r="I348" i="15"/>
  <c r="E348" i="15"/>
  <c r="BK347" i="15"/>
  <c r="I347" i="15"/>
  <c r="BK346" i="15"/>
  <c r="I346" i="15"/>
  <c r="E346" i="15"/>
  <c r="BK345" i="15"/>
  <c r="I345" i="15"/>
  <c r="BK344" i="15"/>
  <c r="I344" i="15"/>
  <c r="E344" i="15"/>
  <c r="BK343" i="15"/>
  <c r="I343" i="15"/>
  <c r="E343" i="15"/>
  <c r="BK342" i="15"/>
  <c r="I342" i="15"/>
  <c r="E342" i="15"/>
  <c r="BK341" i="15"/>
  <c r="I341" i="15"/>
  <c r="E341" i="15"/>
  <c r="BK340" i="15"/>
  <c r="I340" i="15"/>
  <c r="E340" i="15"/>
  <c r="BK339" i="15"/>
  <c r="I339" i="15"/>
  <c r="E339" i="15"/>
  <c r="BK338" i="15"/>
  <c r="I338" i="15"/>
  <c r="E338" i="15"/>
  <c r="BK337" i="15"/>
  <c r="I337" i="15"/>
  <c r="E337" i="15"/>
  <c r="BK336" i="15"/>
  <c r="I336" i="15"/>
  <c r="E336" i="15"/>
  <c r="BK335" i="15"/>
  <c r="I335" i="15"/>
  <c r="E335" i="15"/>
  <c r="BK334" i="15"/>
  <c r="I334" i="15"/>
  <c r="E334" i="15"/>
  <c r="BK333" i="15"/>
  <c r="I333" i="15"/>
  <c r="E333" i="15"/>
  <c r="BK332" i="15"/>
  <c r="I332" i="15"/>
  <c r="BK331" i="15"/>
  <c r="I331" i="15"/>
  <c r="E331" i="15"/>
  <c r="BK330" i="15"/>
  <c r="I330" i="15"/>
  <c r="E330" i="15"/>
  <c r="BK329" i="15"/>
  <c r="I329" i="15"/>
  <c r="E329" i="15"/>
  <c r="BK328" i="15"/>
  <c r="I328" i="15"/>
  <c r="BK327" i="15"/>
  <c r="I327" i="15"/>
  <c r="E327" i="15"/>
  <c r="BK326" i="15"/>
  <c r="I326" i="15"/>
  <c r="E326" i="15"/>
  <c r="BK325" i="15"/>
  <c r="I325" i="15"/>
  <c r="BK324" i="15"/>
  <c r="I324" i="15"/>
  <c r="E324" i="15"/>
  <c r="BK323" i="15"/>
  <c r="I323" i="15"/>
  <c r="E323" i="15"/>
  <c r="BK322" i="15"/>
  <c r="I322" i="15"/>
  <c r="E322" i="15"/>
  <c r="BK321" i="15"/>
  <c r="I321" i="15"/>
  <c r="E321" i="15"/>
  <c r="BK320" i="15"/>
  <c r="I320" i="15"/>
  <c r="E320" i="15"/>
  <c r="BK319" i="15"/>
  <c r="I319" i="15"/>
  <c r="E319" i="15"/>
  <c r="BK318" i="15"/>
  <c r="I318" i="15"/>
  <c r="E318" i="15"/>
  <c r="BK317" i="15"/>
  <c r="I317" i="15"/>
  <c r="E317" i="15"/>
  <c r="BK316" i="15"/>
  <c r="I316" i="15"/>
  <c r="E316" i="15"/>
  <c r="BK315" i="15"/>
  <c r="I315" i="15"/>
  <c r="E315" i="15"/>
  <c r="BK314" i="15"/>
  <c r="I314" i="15"/>
  <c r="E314" i="15"/>
  <c r="BK313" i="15"/>
  <c r="I313" i="15"/>
  <c r="E313" i="15"/>
  <c r="BK312" i="15"/>
  <c r="I312" i="15"/>
  <c r="E312" i="15"/>
  <c r="BK311" i="15"/>
  <c r="I311" i="15"/>
  <c r="E311" i="15"/>
  <c r="BK310" i="15"/>
  <c r="I310" i="15"/>
  <c r="E310" i="15"/>
  <c r="BK309" i="15"/>
  <c r="I309" i="15"/>
  <c r="E309" i="15"/>
  <c r="BK308" i="15"/>
  <c r="I308" i="15"/>
  <c r="E308" i="15"/>
  <c r="BK307" i="15"/>
  <c r="I307" i="15"/>
  <c r="E307" i="15"/>
  <c r="BK306" i="15"/>
  <c r="I306" i="15"/>
  <c r="BK305" i="15"/>
  <c r="I305" i="15"/>
  <c r="BK304" i="15"/>
  <c r="I304" i="15"/>
  <c r="E304" i="15"/>
  <c r="BK303" i="15"/>
  <c r="I303" i="15"/>
  <c r="E303" i="15"/>
  <c r="BK302" i="15"/>
  <c r="I302" i="15"/>
  <c r="E302" i="15"/>
  <c r="BK301" i="15"/>
  <c r="I301" i="15"/>
  <c r="E301" i="15"/>
  <c r="BK300" i="15"/>
  <c r="I300" i="15"/>
  <c r="E300" i="15"/>
  <c r="BK299" i="15"/>
  <c r="I299" i="15"/>
  <c r="E299" i="15"/>
  <c r="BK298" i="15"/>
  <c r="I298" i="15"/>
  <c r="E298" i="15"/>
  <c r="BK432" i="15"/>
  <c r="I432" i="15"/>
  <c r="E432" i="15"/>
  <c r="BK297" i="15"/>
  <c r="I297" i="15"/>
  <c r="E297" i="15"/>
  <c r="BK296" i="15"/>
  <c r="I296" i="15"/>
  <c r="E296" i="15"/>
  <c r="BK295" i="15"/>
  <c r="I295" i="15"/>
  <c r="E295" i="15"/>
  <c r="BK294" i="15"/>
  <c r="I294" i="15"/>
  <c r="E294" i="15"/>
  <c r="BK293" i="15"/>
  <c r="I293" i="15"/>
  <c r="E293" i="15"/>
  <c r="BK292" i="15"/>
  <c r="I292" i="15"/>
  <c r="E292" i="15"/>
  <c r="BK291" i="15"/>
  <c r="I291" i="15"/>
  <c r="E291" i="15"/>
  <c r="BK290" i="15"/>
  <c r="I290" i="15"/>
  <c r="E290" i="15"/>
  <c r="BK289" i="15"/>
  <c r="I289" i="15"/>
  <c r="E289" i="15"/>
  <c r="BK288" i="15"/>
  <c r="I288" i="15"/>
  <c r="E288" i="15"/>
  <c r="BK287" i="15"/>
  <c r="I287" i="15"/>
  <c r="BK286" i="15"/>
  <c r="I286" i="15"/>
  <c r="E286" i="15"/>
  <c r="BK285" i="15"/>
  <c r="I285" i="15"/>
  <c r="E285" i="15"/>
  <c r="BK284" i="15"/>
  <c r="I284" i="15"/>
  <c r="E284" i="15"/>
  <c r="BK283" i="15"/>
  <c r="I283" i="15"/>
  <c r="BK282" i="15"/>
  <c r="I282" i="15"/>
  <c r="E282" i="15"/>
  <c r="BK281" i="15"/>
  <c r="I281" i="15"/>
  <c r="E281" i="15"/>
  <c r="BK280" i="15"/>
  <c r="I280" i="15"/>
  <c r="E280" i="15"/>
  <c r="BK279" i="15"/>
  <c r="I279" i="15"/>
  <c r="E279" i="15"/>
  <c r="BK278" i="15"/>
  <c r="I278" i="15"/>
  <c r="E278" i="15"/>
  <c r="BK277" i="15"/>
  <c r="I277" i="15"/>
  <c r="E277" i="15"/>
  <c r="BK276" i="15"/>
  <c r="I276" i="15"/>
  <c r="E276" i="15"/>
  <c r="BK275" i="15"/>
  <c r="I275" i="15"/>
  <c r="E275" i="15"/>
  <c r="BK274" i="15"/>
  <c r="I274" i="15"/>
  <c r="BK273" i="15"/>
  <c r="I273" i="15"/>
  <c r="E273" i="15"/>
  <c r="BK272" i="15"/>
  <c r="I272" i="15"/>
  <c r="E272" i="15"/>
  <c r="BK271" i="15"/>
  <c r="I271" i="15"/>
  <c r="E271" i="15"/>
  <c r="BK270" i="15"/>
  <c r="I270" i="15"/>
  <c r="E270" i="15"/>
  <c r="BK269" i="15"/>
  <c r="I269" i="15"/>
  <c r="E269" i="15"/>
  <c r="BK268" i="15"/>
  <c r="I268" i="15"/>
  <c r="E268" i="15"/>
  <c r="BK267" i="15"/>
  <c r="I267" i="15"/>
  <c r="E267" i="15"/>
  <c r="BK266" i="15"/>
  <c r="I266" i="15"/>
  <c r="E266" i="15"/>
  <c r="BK265" i="15"/>
  <c r="I265" i="15"/>
  <c r="E265" i="15"/>
  <c r="BK264" i="15"/>
  <c r="I264" i="15"/>
  <c r="E264" i="15"/>
  <c r="BK263" i="15"/>
  <c r="I263" i="15"/>
  <c r="E263" i="15"/>
  <c r="BK258" i="15"/>
  <c r="I258" i="15"/>
  <c r="BK257" i="15"/>
  <c r="I257" i="15"/>
  <c r="E257" i="15"/>
  <c r="BK256" i="15"/>
  <c r="I256" i="15"/>
  <c r="E256" i="15"/>
  <c r="BK255" i="15"/>
  <c r="I255" i="15"/>
  <c r="E255" i="15"/>
  <c r="BK254" i="15"/>
  <c r="I254" i="15"/>
  <c r="E254" i="15"/>
  <c r="BK253" i="15"/>
  <c r="I253" i="15"/>
  <c r="E253" i="15"/>
  <c r="BK252" i="15"/>
  <c r="I252" i="15"/>
  <c r="BK251" i="15"/>
  <c r="I251" i="15"/>
  <c r="E251" i="15"/>
  <c r="BK250" i="15"/>
  <c r="I250" i="15"/>
  <c r="E250" i="15"/>
  <c r="BK249" i="15"/>
  <c r="I249" i="15"/>
  <c r="E249" i="15"/>
  <c r="BK248" i="15"/>
  <c r="I248" i="15"/>
  <c r="E248" i="15"/>
  <c r="BK247" i="15"/>
  <c r="I247" i="15"/>
  <c r="E247" i="15"/>
  <c r="BK246" i="15"/>
  <c r="I246" i="15"/>
  <c r="E246" i="15"/>
  <c r="BK245" i="15"/>
  <c r="I245" i="15"/>
  <c r="E245" i="15"/>
  <c r="BK244" i="15"/>
  <c r="I244" i="15"/>
  <c r="E244" i="15"/>
  <c r="BK243" i="15"/>
  <c r="I243" i="15"/>
  <c r="E243" i="15"/>
  <c r="BK242" i="15"/>
  <c r="I242" i="15"/>
  <c r="E242" i="15"/>
  <c r="BK241" i="15"/>
  <c r="I241" i="15"/>
  <c r="E241" i="15"/>
  <c r="BK240" i="15"/>
  <c r="I240" i="15"/>
  <c r="BK239" i="15"/>
  <c r="I239" i="15"/>
  <c r="BK238" i="15"/>
  <c r="I238" i="15"/>
  <c r="BK237" i="15"/>
  <c r="I237" i="15"/>
  <c r="E237" i="15"/>
  <c r="BK236" i="15"/>
  <c r="I236" i="15"/>
  <c r="E236" i="15"/>
  <c r="BK235" i="15"/>
  <c r="I235" i="15"/>
  <c r="E235" i="15"/>
  <c r="BK234" i="15"/>
  <c r="I234" i="15"/>
  <c r="E234" i="15"/>
  <c r="BK233" i="15"/>
  <c r="I233" i="15"/>
  <c r="E233" i="15"/>
  <c r="BK232" i="15"/>
  <c r="I232" i="15"/>
  <c r="E232" i="15"/>
  <c r="BK231" i="15"/>
  <c r="I231" i="15"/>
  <c r="E231" i="15"/>
  <c r="BK230" i="15"/>
  <c r="I230" i="15"/>
  <c r="E230" i="15"/>
  <c r="BK229" i="15"/>
  <c r="I229" i="15"/>
  <c r="E229" i="15"/>
  <c r="BK228" i="15"/>
  <c r="I228" i="15"/>
  <c r="E228" i="15"/>
  <c r="BK227" i="15"/>
  <c r="I227" i="15"/>
  <c r="E227" i="15"/>
  <c r="BK226" i="15"/>
  <c r="I226" i="15"/>
  <c r="E226" i="15"/>
  <c r="BK225" i="15"/>
  <c r="I225" i="15"/>
  <c r="E225" i="15"/>
  <c r="BK224" i="15"/>
  <c r="I224" i="15"/>
  <c r="E224" i="15"/>
  <c r="BK223" i="15"/>
  <c r="I223" i="15"/>
  <c r="E223" i="15"/>
  <c r="BK222" i="15"/>
  <c r="I222" i="15"/>
  <c r="E222" i="15"/>
  <c r="BK221" i="15"/>
  <c r="I221" i="15"/>
  <c r="E221" i="15"/>
  <c r="BK220" i="15"/>
  <c r="I220" i="15"/>
  <c r="E220" i="15"/>
  <c r="BK219" i="15"/>
  <c r="I219" i="15"/>
  <c r="E219" i="15"/>
  <c r="BK218" i="15"/>
  <c r="I218" i="15"/>
  <c r="E218" i="15"/>
  <c r="BK217" i="15"/>
  <c r="I217" i="15"/>
  <c r="E217" i="15"/>
  <c r="BK216" i="15"/>
  <c r="I216" i="15"/>
  <c r="E216" i="15"/>
  <c r="BK215" i="15"/>
  <c r="I215" i="15"/>
  <c r="E215" i="15"/>
  <c r="BK214" i="15"/>
  <c r="I214" i="15"/>
  <c r="E214" i="15"/>
  <c r="BK213" i="15"/>
  <c r="I213" i="15"/>
  <c r="E213" i="15"/>
  <c r="BK212" i="15"/>
  <c r="I212" i="15"/>
  <c r="E212" i="15"/>
  <c r="BK211" i="15"/>
  <c r="I211" i="15"/>
  <c r="E211" i="15"/>
  <c r="BK210" i="15"/>
  <c r="I210" i="15"/>
  <c r="E210" i="15"/>
  <c r="BK209" i="15"/>
  <c r="I209" i="15"/>
  <c r="E209" i="15"/>
  <c r="BK208" i="15"/>
  <c r="I208" i="15"/>
  <c r="E208" i="15"/>
  <c r="BK207" i="15"/>
  <c r="I207" i="15"/>
  <c r="E207" i="15"/>
  <c r="BK206" i="15"/>
  <c r="I206" i="15"/>
  <c r="BK431" i="15"/>
  <c r="I431" i="15"/>
  <c r="BK205" i="15"/>
  <c r="I205" i="15"/>
  <c r="E205" i="15"/>
  <c r="BK204" i="15"/>
  <c r="I204" i="15"/>
  <c r="E204" i="15"/>
  <c r="BK203" i="15"/>
  <c r="I203" i="15"/>
  <c r="E203" i="15"/>
  <c r="BK202" i="15"/>
  <c r="I202" i="15"/>
  <c r="E202" i="15"/>
  <c r="BK201" i="15"/>
  <c r="I201" i="15"/>
  <c r="E201" i="15"/>
  <c r="BK200" i="15"/>
  <c r="I200" i="15"/>
  <c r="E200" i="15"/>
  <c r="BK199" i="15"/>
  <c r="I199" i="15"/>
  <c r="E199" i="15"/>
  <c r="BK198" i="15"/>
  <c r="I198" i="15"/>
  <c r="E198" i="15"/>
  <c r="BK197" i="15"/>
  <c r="I197" i="15"/>
  <c r="E197" i="15"/>
  <c r="BK196" i="15"/>
  <c r="I196" i="15"/>
  <c r="E196" i="15"/>
  <c r="BK195" i="15"/>
  <c r="I195" i="15"/>
  <c r="E195" i="15"/>
  <c r="BK194" i="15"/>
  <c r="I194" i="15"/>
  <c r="E194" i="15"/>
  <c r="BK193" i="15"/>
  <c r="I193" i="15"/>
  <c r="E193" i="15"/>
  <c r="BK192" i="15"/>
  <c r="I192" i="15"/>
  <c r="E192" i="15"/>
  <c r="BK191" i="15"/>
  <c r="I191" i="15"/>
  <c r="E191" i="15"/>
  <c r="BK190" i="15"/>
  <c r="I190" i="15"/>
  <c r="E190" i="15"/>
  <c r="BK189" i="15"/>
  <c r="I189" i="15"/>
  <c r="E189" i="15"/>
  <c r="BK188" i="15"/>
  <c r="I188" i="15"/>
  <c r="E188" i="15"/>
  <c r="BK187" i="15"/>
  <c r="I187" i="15"/>
  <c r="E187" i="15"/>
  <c r="BK186" i="15"/>
  <c r="I186" i="15"/>
  <c r="BK185" i="15"/>
  <c r="I185" i="15"/>
  <c r="E185" i="15"/>
  <c r="BK184" i="15"/>
  <c r="I184" i="15"/>
  <c r="E184" i="15"/>
  <c r="BK183" i="15"/>
  <c r="I183" i="15"/>
  <c r="E183" i="15"/>
  <c r="BK182" i="15"/>
  <c r="I182" i="15"/>
  <c r="E182" i="15"/>
  <c r="BK181" i="15"/>
  <c r="I181" i="15"/>
  <c r="E181" i="15"/>
  <c r="BK180" i="15"/>
  <c r="I180" i="15"/>
  <c r="E180" i="15"/>
  <c r="BK179" i="15"/>
  <c r="I179" i="15"/>
  <c r="E179" i="15"/>
  <c r="BK178" i="15"/>
  <c r="I178" i="15"/>
  <c r="E178" i="15"/>
  <c r="BK177" i="15"/>
  <c r="I177" i="15"/>
  <c r="E177" i="15"/>
  <c r="BK176" i="15"/>
  <c r="I176" i="15"/>
  <c r="BK175" i="15"/>
  <c r="I175" i="15"/>
  <c r="E175" i="15"/>
  <c r="BK174" i="15"/>
  <c r="I174" i="15"/>
  <c r="E174" i="15"/>
  <c r="BK173" i="15"/>
  <c r="I173" i="15"/>
  <c r="E173" i="15"/>
  <c r="BK172" i="15"/>
  <c r="I172" i="15"/>
  <c r="E172" i="15"/>
  <c r="BK171" i="15"/>
  <c r="I171" i="15"/>
  <c r="E171" i="15"/>
  <c r="BK170" i="15"/>
  <c r="I170" i="15"/>
  <c r="E170" i="15"/>
  <c r="BK169" i="15"/>
  <c r="I169" i="15"/>
  <c r="E169" i="15"/>
  <c r="BK430" i="15"/>
  <c r="I430" i="15"/>
  <c r="BK168" i="15"/>
  <c r="I168" i="15"/>
  <c r="E168" i="15"/>
  <c r="BK167" i="15"/>
  <c r="I167" i="15"/>
  <c r="E167" i="15"/>
  <c r="BK166" i="15"/>
  <c r="I166" i="15"/>
  <c r="E166" i="15"/>
  <c r="BK165" i="15"/>
  <c r="I165" i="15"/>
  <c r="E165" i="15"/>
  <c r="BK164" i="15"/>
  <c r="I164" i="15"/>
  <c r="E164" i="15"/>
  <c r="BK163" i="15"/>
  <c r="I163" i="15"/>
  <c r="E163" i="15"/>
  <c r="BK162" i="15"/>
  <c r="I162" i="15"/>
  <c r="E162" i="15"/>
  <c r="BK161" i="15"/>
  <c r="I161" i="15"/>
  <c r="E161" i="15"/>
  <c r="BK160" i="15"/>
  <c r="I160" i="15"/>
  <c r="E160" i="15"/>
  <c r="BK159" i="15"/>
  <c r="I159" i="15"/>
  <c r="E159" i="15"/>
  <c r="BK158" i="15"/>
  <c r="I158" i="15"/>
  <c r="E158" i="15"/>
  <c r="BK157" i="15"/>
  <c r="I157" i="15"/>
  <c r="E157" i="15"/>
  <c r="BK156" i="15"/>
  <c r="I156" i="15"/>
  <c r="E156" i="15"/>
  <c r="BK155" i="15"/>
  <c r="I155" i="15"/>
  <c r="E155" i="15"/>
  <c r="BK154" i="15"/>
  <c r="I154" i="15"/>
  <c r="E154" i="15"/>
  <c r="BK153" i="15"/>
  <c r="I153" i="15"/>
  <c r="E153" i="15"/>
  <c r="BK152" i="15"/>
  <c r="I152" i="15"/>
  <c r="E152" i="15"/>
  <c r="BK151" i="15"/>
  <c r="I151" i="15"/>
  <c r="E151" i="15"/>
  <c r="BK150" i="15"/>
  <c r="I150" i="15"/>
  <c r="E150" i="15"/>
  <c r="BK149" i="15"/>
  <c r="I149" i="15"/>
  <c r="E149" i="15"/>
  <c r="BK148" i="15"/>
  <c r="I148" i="15"/>
  <c r="E148" i="15"/>
  <c r="BK147" i="15"/>
  <c r="I147" i="15"/>
  <c r="E147" i="15"/>
  <c r="BK146" i="15"/>
  <c r="I146" i="15"/>
  <c r="E146" i="15"/>
  <c r="BK145" i="15"/>
  <c r="I145" i="15"/>
  <c r="E145" i="15"/>
  <c r="BK144" i="15"/>
  <c r="I144" i="15"/>
  <c r="E144" i="15"/>
  <c r="BK429" i="15"/>
  <c r="I429" i="15"/>
  <c r="E429" i="15"/>
  <c r="BK143" i="15"/>
  <c r="I143" i="15"/>
  <c r="E143" i="15"/>
  <c r="BK142" i="15"/>
  <c r="I142" i="15"/>
  <c r="E142" i="15"/>
  <c r="BK141" i="15"/>
  <c r="I141" i="15"/>
  <c r="E141" i="15"/>
  <c r="BK140" i="15"/>
  <c r="I140" i="15"/>
  <c r="E140" i="15"/>
  <c r="BK139" i="15"/>
  <c r="I139" i="15"/>
  <c r="E139" i="15"/>
  <c r="BK138" i="15"/>
  <c r="I138" i="15"/>
  <c r="E138" i="15"/>
  <c r="BK137" i="15"/>
  <c r="I137" i="15"/>
  <c r="E137" i="15"/>
  <c r="BK136" i="15"/>
  <c r="I136" i="15"/>
  <c r="E136" i="15"/>
  <c r="BK135" i="15"/>
  <c r="I135" i="15"/>
  <c r="BK134" i="15"/>
  <c r="I134" i="15"/>
  <c r="E134" i="15"/>
  <c r="BK133" i="15"/>
  <c r="I133" i="15"/>
  <c r="E133" i="15"/>
  <c r="BK132" i="15"/>
  <c r="I132" i="15"/>
  <c r="E132" i="15"/>
  <c r="BK131" i="15"/>
  <c r="I131" i="15"/>
  <c r="E131" i="15"/>
  <c r="BK130" i="15"/>
  <c r="I130" i="15"/>
  <c r="E130" i="15"/>
  <c r="BK129" i="15"/>
  <c r="I129" i="15"/>
  <c r="E129" i="15"/>
  <c r="BK128" i="15"/>
  <c r="I128" i="15"/>
  <c r="E128" i="15"/>
  <c r="BK127" i="15"/>
  <c r="I127" i="15"/>
  <c r="E127" i="15"/>
  <c r="BK126" i="15"/>
  <c r="I126" i="15"/>
  <c r="E126" i="15"/>
  <c r="BK125" i="15"/>
  <c r="I125" i="15"/>
  <c r="E125" i="15"/>
  <c r="BK124" i="15"/>
  <c r="I124" i="15"/>
  <c r="E124" i="15"/>
  <c r="BK123" i="15"/>
  <c r="I123" i="15"/>
  <c r="E123" i="15"/>
  <c r="BK122" i="15"/>
  <c r="I122" i="15"/>
  <c r="E122" i="15"/>
  <c r="BK121" i="15"/>
  <c r="I121" i="15"/>
  <c r="E121" i="15"/>
  <c r="BK120" i="15"/>
  <c r="I120" i="15"/>
  <c r="E120" i="15"/>
  <c r="BK119" i="15"/>
  <c r="I119" i="15"/>
  <c r="E119" i="15"/>
  <c r="BK118" i="15"/>
  <c r="I118" i="15"/>
  <c r="E118" i="15"/>
  <c r="BK117" i="15"/>
  <c r="I117" i="15"/>
  <c r="E117" i="15"/>
  <c r="BK116" i="15"/>
  <c r="I116" i="15"/>
  <c r="E116" i="15"/>
  <c r="BK115" i="15"/>
  <c r="I115" i="15"/>
  <c r="E115" i="15"/>
  <c r="BK114" i="15"/>
  <c r="I114" i="15"/>
  <c r="E114" i="15"/>
  <c r="BK113" i="15"/>
  <c r="I113" i="15"/>
  <c r="E113" i="15"/>
  <c r="BK112" i="15"/>
  <c r="I112" i="15"/>
  <c r="E112" i="15"/>
  <c r="BK111" i="15"/>
  <c r="I111" i="15"/>
  <c r="E111" i="15"/>
  <c r="BK110" i="15"/>
  <c r="I110" i="15"/>
  <c r="E110" i="15"/>
  <c r="BK109" i="15"/>
  <c r="I109" i="15"/>
  <c r="E109" i="15"/>
  <c r="BK108" i="15"/>
  <c r="I108" i="15"/>
  <c r="E108" i="15"/>
  <c r="BK107" i="15"/>
  <c r="I107" i="15"/>
  <c r="E107" i="15"/>
  <c r="BK106" i="15"/>
  <c r="I106" i="15"/>
  <c r="BK105" i="15"/>
  <c r="I105" i="15"/>
  <c r="BK104" i="15"/>
  <c r="I104" i="15"/>
  <c r="E104" i="15"/>
  <c r="BK103" i="15"/>
  <c r="I103" i="15"/>
  <c r="E103" i="15"/>
  <c r="BK102" i="15"/>
  <c r="I102" i="15"/>
  <c r="E102" i="15"/>
  <c r="BK101" i="15"/>
  <c r="I101" i="15"/>
  <c r="E101" i="15"/>
  <c r="BK100" i="15"/>
  <c r="I100" i="15"/>
  <c r="E100" i="15"/>
  <c r="BK99" i="15"/>
  <c r="I99" i="15"/>
  <c r="E99" i="15"/>
  <c r="BK98" i="15"/>
  <c r="I98" i="15"/>
  <c r="E98" i="15"/>
  <c r="BK97" i="15"/>
  <c r="I97" i="15"/>
  <c r="E97" i="15"/>
  <c r="BK96" i="15"/>
  <c r="I96" i="15"/>
  <c r="E96" i="15"/>
  <c r="BK95" i="15"/>
  <c r="I95" i="15"/>
  <c r="E95" i="15"/>
  <c r="BK94" i="15"/>
  <c r="I94" i="15"/>
  <c r="E94" i="15"/>
  <c r="BK93" i="15"/>
  <c r="I93" i="15"/>
  <c r="BK92" i="15"/>
  <c r="I92" i="15"/>
  <c r="E92" i="15"/>
  <c r="BK91" i="15"/>
  <c r="I91" i="15"/>
  <c r="E91" i="15"/>
  <c r="BK90" i="15"/>
  <c r="I90" i="15"/>
  <c r="E90" i="15"/>
  <c r="BK89" i="15"/>
  <c r="I89" i="15"/>
  <c r="E89" i="15"/>
  <c r="BK88" i="15"/>
  <c r="I88" i="15"/>
  <c r="E88" i="15"/>
  <c r="BK87" i="15"/>
  <c r="I87" i="15"/>
  <c r="BK86" i="15"/>
  <c r="I86" i="15"/>
  <c r="E86" i="15"/>
  <c r="BK85" i="15"/>
  <c r="I85" i="15"/>
  <c r="E85" i="15"/>
  <c r="BK84" i="15"/>
  <c r="I84" i="15"/>
  <c r="E84" i="15"/>
  <c r="BK83" i="15"/>
  <c r="I83" i="15"/>
  <c r="E83" i="15"/>
  <c r="BK82" i="15"/>
  <c r="I82" i="15"/>
  <c r="E82" i="15"/>
  <c r="BK81" i="15"/>
  <c r="I81" i="15"/>
  <c r="E81" i="15"/>
  <c r="BK80" i="15"/>
  <c r="I80" i="15"/>
  <c r="E80" i="15"/>
  <c r="BK426" i="15"/>
  <c r="I426" i="15"/>
  <c r="BK425" i="15"/>
  <c r="I425" i="15"/>
  <c r="BK64" i="15"/>
  <c r="I64" i="15"/>
  <c r="E64" i="15"/>
  <c r="BK63" i="15"/>
  <c r="I63" i="15"/>
  <c r="E63" i="15"/>
  <c r="BK62" i="15"/>
  <c r="I62" i="15"/>
  <c r="E62" i="15"/>
  <c r="BK61" i="15"/>
  <c r="I61" i="15"/>
  <c r="BK60" i="15"/>
  <c r="I60" i="15"/>
  <c r="BK59" i="15"/>
  <c r="I59" i="15"/>
  <c r="BK58" i="15"/>
  <c r="I58" i="15"/>
  <c r="E58" i="15"/>
  <c r="BK57" i="15"/>
  <c r="I57" i="15"/>
  <c r="BK56" i="15"/>
  <c r="I56" i="15"/>
  <c r="E56" i="15"/>
  <c r="BK55" i="15"/>
  <c r="I55" i="15"/>
  <c r="E55" i="15"/>
  <c r="BK54" i="15"/>
  <c r="I54" i="15"/>
  <c r="E54" i="15"/>
  <c r="BK53" i="15"/>
  <c r="I53" i="15"/>
  <c r="E53" i="15"/>
  <c r="BK52" i="15"/>
  <c r="I52" i="15"/>
  <c r="E52" i="15"/>
  <c r="BK51" i="15"/>
  <c r="I51" i="15"/>
  <c r="E51" i="15"/>
  <c r="BK50" i="15"/>
  <c r="I50" i="15"/>
  <c r="E50" i="15"/>
  <c r="BK49" i="15"/>
  <c r="I49" i="15"/>
  <c r="E49" i="15"/>
  <c r="BK48" i="15"/>
  <c r="I48" i="15"/>
  <c r="E48" i="15"/>
  <c r="BK47" i="15"/>
  <c r="I47" i="15"/>
  <c r="E47" i="15"/>
  <c r="BK46" i="15"/>
  <c r="I46" i="15"/>
  <c r="E46" i="15"/>
  <c r="BK45" i="15"/>
  <c r="I45" i="15"/>
  <c r="E45" i="15"/>
  <c r="BK44" i="15"/>
  <c r="I44" i="15"/>
  <c r="E44" i="15"/>
  <c r="BK43" i="15"/>
  <c r="I43" i="15"/>
  <c r="E43" i="15"/>
  <c r="BK42" i="15"/>
  <c r="I42" i="15"/>
  <c r="E42" i="15"/>
  <c r="BK41" i="15"/>
  <c r="I41" i="15"/>
  <c r="E41" i="15"/>
  <c r="BK40" i="15"/>
  <c r="I40" i="15"/>
  <c r="E40" i="15"/>
  <c r="BK39" i="15"/>
  <c r="I39" i="15"/>
  <c r="E39" i="15"/>
  <c r="BK38" i="15"/>
  <c r="I38" i="15"/>
  <c r="E38" i="15"/>
  <c r="BK37" i="15"/>
  <c r="I37" i="15"/>
  <c r="E37" i="15"/>
  <c r="BK36" i="15"/>
  <c r="I36" i="15"/>
  <c r="BK35" i="15"/>
  <c r="I35" i="15"/>
  <c r="E35" i="15"/>
  <c r="BK34" i="15"/>
  <c r="I34" i="15"/>
  <c r="E34" i="15"/>
  <c r="BK33" i="15"/>
  <c r="I33" i="15"/>
  <c r="BK32" i="15"/>
  <c r="I32" i="15"/>
  <c r="BK31" i="15"/>
  <c r="I31" i="15"/>
  <c r="E31" i="15"/>
  <c r="BK30" i="15"/>
  <c r="I30" i="15"/>
  <c r="E30" i="15"/>
  <c r="BK29" i="15"/>
  <c r="I29" i="15"/>
  <c r="E29" i="15"/>
  <c r="BK28" i="15"/>
  <c r="I28" i="15"/>
  <c r="E28" i="15"/>
  <c r="BK27" i="15"/>
  <c r="I27" i="15"/>
  <c r="E27" i="15"/>
  <c r="BK26" i="15"/>
  <c r="I26" i="15"/>
  <c r="E26" i="15"/>
  <c r="BK25" i="15"/>
  <c r="I25" i="15"/>
  <c r="E25" i="15"/>
  <c r="BK24" i="15"/>
  <c r="I24" i="15"/>
  <c r="E24" i="15"/>
  <c r="BK23" i="15"/>
  <c r="I23" i="15"/>
  <c r="E23" i="15"/>
  <c r="BK22" i="15"/>
  <c r="I22" i="15"/>
  <c r="E22" i="15"/>
  <c r="BK21" i="15"/>
  <c r="I21" i="15"/>
  <c r="E21" i="15"/>
  <c r="BK20" i="15"/>
  <c r="I20" i="15"/>
  <c r="E20" i="15"/>
  <c r="BK19" i="15"/>
  <c r="I19" i="15"/>
  <c r="BK18" i="15"/>
  <c r="I18" i="15"/>
  <c r="E18" i="15"/>
  <c r="BK17" i="15"/>
  <c r="I17" i="15"/>
  <c r="E17" i="15"/>
  <c r="BK412" i="15"/>
  <c r="I412" i="15"/>
  <c r="E412" i="15"/>
  <c r="BK411" i="15"/>
  <c r="I411" i="15"/>
  <c r="BK262" i="15"/>
  <c r="I262" i="15"/>
  <c r="E262" i="15"/>
  <c r="BK261" i="15"/>
  <c r="I261" i="15"/>
  <c r="E261" i="15"/>
  <c r="BK260" i="15"/>
  <c r="I260" i="15"/>
  <c r="E260" i="15"/>
  <c r="BK259" i="15"/>
  <c r="I259" i="15"/>
  <c r="E259" i="15"/>
  <c r="BK79" i="15"/>
  <c r="I79" i="15"/>
  <c r="E79" i="15"/>
  <c r="BK78" i="15"/>
  <c r="I78" i="15"/>
  <c r="E78" i="15"/>
  <c r="BK77" i="15"/>
  <c r="I77" i="15"/>
  <c r="E77" i="15"/>
  <c r="BK76" i="15"/>
  <c r="I76" i="15"/>
  <c r="E76" i="15"/>
  <c r="BK75" i="15"/>
  <c r="I75" i="15"/>
  <c r="E75" i="15"/>
  <c r="BK74" i="15"/>
  <c r="I74" i="15"/>
  <c r="E74" i="15"/>
  <c r="BK73" i="15"/>
  <c r="I73" i="15"/>
  <c r="BK72" i="15"/>
  <c r="I72" i="15"/>
  <c r="E72" i="15"/>
  <c r="BK71" i="15"/>
  <c r="I71" i="15"/>
  <c r="E71" i="15"/>
  <c r="BK70" i="15"/>
  <c r="I70" i="15"/>
  <c r="E70" i="15"/>
  <c r="BK69" i="15"/>
  <c r="I69" i="15"/>
  <c r="E69" i="15"/>
  <c r="BK68" i="15"/>
  <c r="I68" i="15"/>
  <c r="E68" i="15"/>
  <c r="BK67" i="15"/>
  <c r="I67" i="15"/>
  <c r="E67" i="15"/>
  <c r="BK66" i="15"/>
  <c r="I66" i="15"/>
  <c r="E66" i="15"/>
  <c r="BK65" i="15"/>
  <c r="I65" i="15"/>
  <c r="E65" i="15"/>
  <c r="BA13" i="11" l="1"/>
  <c r="AX13" i="11"/>
  <c r="Y13" i="11"/>
  <c r="J13" i="11"/>
  <c r="G13" i="11"/>
  <c r="F13" i="11"/>
  <c r="D13" i="11"/>
  <c r="E9" i="11" l="1"/>
  <c r="AC9" i="11"/>
  <c r="BA9" i="11" l="1"/>
  <c r="AX9" i="11"/>
  <c r="AS9" i="11"/>
  <c r="AK9" i="11"/>
  <c r="Z9" i="11"/>
  <c r="Y9" i="11"/>
  <c r="G9" i="11"/>
  <c r="F9" i="11"/>
  <c r="D9" i="11"/>
  <c r="BM3" i="8" l="1"/>
  <c r="BM4" i="8"/>
  <c r="BM5" i="8"/>
  <c r="BM6" i="8"/>
  <c r="BM7" i="8"/>
  <c r="BM8" i="8"/>
  <c r="BM9" i="8"/>
  <c r="BM10" i="8"/>
  <c r="BM11" i="8"/>
  <c r="BM12" i="8"/>
  <c r="BM13" i="8"/>
  <c r="BM14" i="8"/>
  <c r="BM15" i="8"/>
  <c r="BM16" i="8"/>
  <c r="BM17" i="8"/>
  <c r="BM18" i="8"/>
  <c r="BM19" i="8"/>
  <c r="BM20" i="8"/>
  <c r="BM21" i="8"/>
  <c r="BM22" i="8"/>
  <c r="BM23" i="8"/>
  <c r="BM24" i="8"/>
  <c r="BM25" i="8"/>
  <c r="BM26" i="8"/>
  <c r="BM27" i="8"/>
  <c r="BM28" i="8"/>
  <c r="BM29" i="8"/>
  <c r="BM30" i="8"/>
  <c r="BM31" i="8"/>
  <c r="BM32" i="8"/>
  <c r="BM33" i="8"/>
  <c r="BM34" i="8"/>
  <c r="BM35" i="8"/>
  <c r="BM36" i="8"/>
  <c r="BM37" i="8"/>
  <c r="BM38" i="8"/>
  <c r="BM39" i="8"/>
  <c r="BM40" i="8"/>
  <c r="BM41" i="8"/>
  <c r="BM42" i="8"/>
  <c r="BM43" i="8"/>
  <c r="BM44" i="8"/>
  <c r="BM45" i="8"/>
  <c r="BM46" i="8"/>
  <c r="BM47" i="8"/>
  <c r="BM48" i="8"/>
  <c r="BM49" i="8"/>
  <c r="BM50" i="8"/>
  <c r="BM51" i="8"/>
  <c r="BM52" i="8"/>
  <c r="BM53" i="8"/>
  <c r="BM54" i="8"/>
  <c r="BM55" i="8"/>
  <c r="BM56" i="8"/>
  <c r="BM57" i="8"/>
  <c r="BM58" i="8"/>
  <c r="BM59" i="8"/>
  <c r="BM60" i="8"/>
  <c r="BM61" i="8"/>
  <c r="BM62" i="8"/>
  <c r="BM63" i="8"/>
  <c r="BM64" i="8"/>
  <c r="BM65" i="8"/>
  <c r="BM66" i="8"/>
  <c r="BM67" i="8"/>
  <c r="BM68" i="8"/>
  <c r="BM69" i="8"/>
  <c r="BM70" i="8"/>
  <c r="BM71" i="8"/>
  <c r="BM72" i="8"/>
  <c r="BM73" i="8"/>
  <c r="BM74" i="8"/>
  <c r="BM75" i="8"/>
  <c r="BM76" i="8"/>
  <c r="BM77" i="8"/>
  <c r="BM78" i="8"/>
  <c r="BM79" i="8"/>
  <c r="BM80" i="8"/>
  <c r="BM81" i="8"/>
  <c r="BM82" i="8"/>
  <c r="BM83" i="8"/>
  <c r="BM84" i="8"/>
  <c r="BM85" i="8"/>
  <c r="BM86" i="8"/>
  <c r="BM87" i="8"/>
  <c r="BM88" i="8"/>
  <c r="BM89" i="8"/>
  <c r="BM90" i="8"/>
  <c r="BM91" i="8"/>
  <c r="BM92" i="8"/>
  <c r="BM93" i="8"/>
  <c r="BM94" i="8"/>
  <c r="BM95" i="8"/>
  <c r="BM96" i="8"/>
  <c r="BM97" i="8"/>
  <c r="BM98" i="8"/>
  <c r="BM99" i="8"/>
  <c r="BM100" i="8"/>
  <c r="BM101" i="8"/>
  <c r="BM102" i="8"/>
  <c r="BM103" i="8"/>
  <c r="BM104" i="8"/>
  <c r="BM105" i="8"/>
  <c r="BM106" i="8"/>
  <c r="BM107" i="8"/>
  <c r="BM108" i="8"/>
  <c r="BM109" i="8"/>
  <c r="BM110" i="8"/>
  <c r="BM111" i="8"/>
  <c r="BM112" i="8"/>
  <c r="BM113" i="8"/>
  <c r="BM114" i="8"/>
  <c r="BM115" i="8"/>
  <c r="BM116" i="8"/>
  <c r="BM117" i="8"/>
  <c r="BM118" i="8"/>
  <c r="BM119" i="8"/>
  <c r="BM120" i="8"/>
  <c r="BM121" i="8"/>
  <c r="BM122" i="8"/>
  <c r="BM123" i="8"/>
  <c r="BM124" i="8"/>
  <c r="BM125" i="8"/>
  <c r="BM126" i="8"/>
  <c r="BM127" i="8"/>
  <c r="BM128" i="8"/>
  <c r="BM129" i="8"/>
  <c r="BM130" i="8"/>
  <c r="BM131" i="8"/>
  <c r="BM132" i="8"/>
  <c r="BM133" i="8"/>
  <c r="BM134" i="8"/>
  <c r="BM135" i="8"/>
  <c r="BM136" i="8"/>
  <c r="BM137" i="8"/>
  <c r="BM138" i="8"/>
  <c r="BM139" i="8"/>
  <c r="BM140" i="8"/>
  <c r="BM141" i="8"/>
  <c r="BM142" i="8"/>
  <c r="BM143" i="8"/>
  <c r="BM144" i="8"/>
  <c r="BM145" i="8"/>
  <c r="BM146" i="8"/>
  <c r="BM147" i="8"/>
  <c r="BM148" i="8"/>
  <c r="BM149" i="8"/>
  <c r="BM150" i="8"/>
  <c r="BM151" i="8"/>
  <c r="BM152" i="8"/>
  <c r="BM153" i="8"/>
  <c r="BM154" i="8"/>
  <c r="BM155" i="8"/>
  <c r="BM156" i="8"/>
  <c r="BM157" i="8"/>
  <c r="BM158" i="8"/>
  <c r="BM159" i="8"/>
  <c r="BM160" i="8"/>
  <c r="BM161" i="8"/>
  <c r="BM162" i="8"/>
  <c r="BM163" i="8"/>
  <c r="BM164" i="8"/>
  <c r="BM165" i="8"/>
  <c r="BM166" i="8"/>
  <c r="BM167" i="8"/>
  <c r="BM168" i="8"/>
  <c r="BM169" i="8"/>
  <c r="BM170" i="8"/>
  <c r="BM171" i="8"/>
  <c r="BM172" i="8"/>
  <c r="BM173" i="8"/>
  <c r="BM174" i="8"/>
  <c r="BM175" i="8"/>
  <c r="BM176" i="8"/>
  <c r="BM177" i="8"/>
  <c r="BM178" i="8"/>
  <c r="BM179" i="8"/>
  <c r="BM180" i="8"/>
  <c r="BM181" i="8"/>
  <c r="BM182" i="8"/>
  <c r="BM183" i="8"/>
  <c r="BM184" i="8"/>
  <c r="BM185" i="8"/>
  <c r="BM186" i="8"/>
  <c r="BM187" i="8"/>
  <c r="BM188" i="8"/>
  <c r="BM189" i="8"/>
  <c r="BM190" i="8"/>
  <c r="BM191" i="8"/>
  <c r="BM192" i="8"/>
  <c r="BM193" i="8"/>
  <c r="BM194" i="8"/>
  <c r="BM195" i="8"/>
  <c r="BM196" i="8"/>
  <c r="BM197" i="8"/>
  <c r="BM198" i="8"/>
  <c r="BM199" i="8"/>
  <c r="BM200" i="8"/>
  <c r="BM201" i="8"/>
  <c r="BM202" i="8"/>
  <c r="BM203" i="8"/>
  <c r="BM204" i="8"/>
  <c r="BM205" i="8"/>
  <c r="BM206" i="8"/>
  <c r="BM207" i="8"/>
  <c r="BM208" i="8"/>
  <c r="BM209" i="8"/>
  <c r="BM210" i="8"/>
  <c r="BM211" i="8"/>
  <c r="BM212" i="8"/>
  <c r="BM213" i="8"/>
  <c r="BM214" i="8"/>
  <c r="BM215" i="8"/>
  <c r="BM216" i="8"/>
  <c r="BM217" i="8"/>
  <c r="BM218" i="8"/>
  <c r="BM219" i="8"/>
  <c r="BM220" i="8"/>
  <c r="BM221" i="8"/>
  <c r="BM222" i="8"/>
  <c r="BM223" i="8"/>
  <c r="BM224" i="8"/>
  <c r="BM225" i="8"/>
  <c r="BM226" i="8"/>
  <c r="BM227" i="8"/>
  <c r="BM228" i="8"/>
  <c r="BM229" i="8"/>
  <c r="BM230" i="8"/>
  <c r="BM231" i="8"/>
  <c r="BM232" i="8"/>
  <c r="BM233" i="8"/>
  <c r="BM234" i="8"/>
  <c r="BM235" i="8"/>
  <c r="BM236" i="8"/>
  <c r="BM237" i="8"/>
  <c r="BM238" i="8"/>
  <c r="BM239" i="8"/>
  <c r="BM240" i="8"/>
  <c r="BM241" i="8"/>
  <c r="BM242" i="8"/>
  <c r="BM243" i="8"/>
  <c r="BM244" i="8"/>
  <c r="BM245" i="8"/>
  <c r="BM246" i="8"/>
  <c r="BM247" i="8"/>
  <c r="BM248" i="8"/>
  <c r="BM249" i="8"/>
  <c r="BM250" i="8"/>
  <c r="BM251" i="8"/>
  <c r="BM252" i="8"/>
  <c r="BM253" i="8"/>
  <c r="BM254" i="8"/>
  <c r="BM255" i="8"/>
  <c r="BM256" i="8"/>
  <c r="BM257" i="8"/>
  <c r="BM258" i="8"/>
  <c r="BM259" i="8"/>
  <c r="BM260" i="8"/>
  <c r="BM261" i="8"/>
  <c r="BM262" i="8"/>
  <c r="BM263" i="8"/>
  <c r="BM264" i="8"/>
  <c r="BM265" i="8"/>
  <c r="BM266" i="8"/>
  <c r="BM267" i="8"/>
  <c r="BM268" i="8"/>
  <c r="BM269" i="8"/>
  <c r="BM270" i="8"/>
  <c r="BM271" i="8"/>
  <c r="BM272" i="8"/>
  <c r="BM273" i="8"/>
  <c r="BM274" i="8"/>
  <c r="BM275" i="8"/>
  <c r="BM276" i="8"/>
  <c r="BM277" i="8"/>
  <c r="BM278" i="8"/>
  <c r="BM279" i="8"/>
  <c r="BM280" i="8"/>
  <c r="BM281" i="8"/>
  <c r="BM282" i="8"/>
  <c r="BM283" i="8"/>
  <c r="BM284" i="8"/>
  <c r="BM285" i="8"/>
  <c r="BM286" i="8"/>
  <c r="BM287" i="8"/>
  <c r="BM288" i="8"/>
  <c r="BM289" i="8"/>
  <c r="BM290" i="8"/>
  <c r="BM291" i="8"/>
  <c r="BM292" i="8"/>
  <c r="BM293" i="8"/>
  <c r="BM294" i="8"/>
  <c r="BM295" i="8"/>
  <c r="BM296" i="8"/>
  <c r="BM297" i="8"/>
  <c r="BM298" i="8"/>
  <c r="BM299" i="8"/>
  <c r="BM300" i="8"/>
  <c r="BM301" i="8"/>
  <c r="BM302" i="8"/>
  <c r="BM303" i="8"/>
  <c r="BM304" i="8"/>
  <c r="BM305" i="8"/>
  <c r="BM306" i="8"/>
  <c r="BM307" i="8"/>
  <c r="BM308" i="8"/>
  <c r="BM309" i="8"/>
  <c r="BM310" i="8"/>
  <c r="BM311" i="8"/>
  <c r="BM312" i="8"/>
  <c r="BM313" i="8"/>
  <c r="BM314" i="8"/>
  <c r="BM315" i="8"/>
  <c r="BM316" i="8"/>
  <c r="BM317" i="8"/>
  <c r="BM318" i="8"/>
  <c r="BM319" i="8"/>
  <c r="BM320" i="8"/>
  <c r="BM321" i="8"/>
  <c r="BM322" i="8"/>
  <c r="BM323" i="8"/>
  <c r="BM324" i="8"/>
  <c r="BM325" i="8"/>
  <c r="BM326" i="8"/>
  <c r="BM327" i="8"/>
  <c r="BM328" i="8"/>
  <c r="BM329" i="8"/>
  <c r="BM330" i="8"/>
  <c r="BM331" i="8"/>
  <c r="BM332" i="8"/>
  <c r="BM333" i="8"/>
  <c r="BM334" i="8"/>
  <c r="BM335" i="8"/>
  <c r="BM336" i="8"/>
  <c r="BM337" i="8"/>
  <c r="BM338" i="8"/>
  <c r="BM339" i="8"/>
  <c r="BM340" i="8"/>
  <c r="BM341" i="8"/>
  <c r="BM342" i="8"/>
  <c r="BM343" i="8"/>
  <c r="BM344" i="8"/>
  <c r="BM345" i="8"/>
  <c r="BM346" i="8"/>
  <c r="BM347" i="8"/>
  <c r="BM348" i="8"/>
  <c r="BM349" i="8"/>
  <c r="BM350" i="8"/>
  <c r="BM351" i="8"/>
  <c r="BM352" i="8"/>
  <c r="BM353" i="8"/>
  <c r="BM354" i="8"/>
  <c r="BM355" i="8"/>
  <c r="BM356" i="8"/>
  <c r="BM357" i="8"/>
  <c r="BM358" i="8"/>
  <c r="BM359" i="8"/>
  <c r="BM360" i="8"/>
  <c r="BM361" i="8"/>
  <c r="BM362" i="8"/>
  <c r="BM363" i="8"/>
  <c r="BM364" i="8"/>
  <c r="BM365" i="8"/>
  <c r="BM366" i="8"/>
  <c r="BM367" i="8"/>
  <c r="BM368" i="8"/>
  <c r="BM369" i="8"/>
  <c r="BM370" i="8"/>
  <c r="BM371" i="8"/>
  <c r="BM372" i="8"/>
  <c r="BM373" i="8"/>
  <c r="BM374" i="8"/>
  <c r="BM375" i="8"/>
  <c r="BM376" i="8"/>
  <c r="BM377" i="8"/>
  <c r="BM378" i="8"/>
  <c r="BM379" i="8"/>
  <c r="BM380" i="8"/>
  <c r="BM381" i="8"/>
  <c r="BM382" i="8"/>
  <c r="BM383" i="8"/>
  <c r="BM384" i="8"/>
  <c r="BM385" i="8"/>
  <c r="BM386" i="8"/>
  <c r="BM387" i="8"/>
  <c r="BM388" i="8"/>
  <c r="BM389" i="8"/>
  <c r="BM390" i="8"/>
  <c r="BM391" i="8"/>
  <c r="BM392" i="8"/>
  <c r="BM393" i="8"/>
  <c r="BM394" i="8"/>
  <c r="BM395" i="8"/>
  <c r="BM396" i="8"/>
  <c r="BM397" i="8"/>
  <c r="BM398" i="8"/>
  <c r="BM399" i="8"/>
  <c r="BM400" i="8"/>
  <c r="BM401" i="8"/>
  <c r="BM402" i="8"/>
  <c r="BM403" i="8"/>
  <c r="BM404" i="8"/>
  <c r="BM405" i="8"/>
  <c r="BM406" i="8"/>
  <c r="BM407" i="8"/>
  <c r="BM408" i="8"/>
  <c r="BM409" i="8"/>
  <c r="BM410" i="8"/>
  <c r="BM411" i="8"/>
  <c r="BM412" i="8"/>
  <c r="BM413" i="8"/>
  <c r="BM414" i="8"/>
  <c r="BM415" i="8"/>
  <c r="BM416" i="8"/>
  <c r="BM418" i="8"/>
  <c r="BM419" i="8"/>
  <c r="BM420" i="8"/>
  <c r="BM421" i="8"/>
  <c r="BM422" i="8"/>
  <c r="BM423" i="8"/>
  <c r="K6" i="8" l="1"/>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8" i="8"/>
  <c r="K419" i="8"/>
  <c r="K420" i="8"/>
  <c r="K421" i="8"/>
  <c r="K422" i="8"/>
  <c r="K3" i="8"/>
  <c r="K4" i="8"/>
  <c r="K5" i="8"/>
  <c r="K424" i="8" l="1"/>
  <c r="AJ12" i="11"/>
  <c r="BA12" i="11"/>
  <c r="AR12" i="11"/>
  <c r="Z12" i="11"/>
  <c r="Y12" i="11"/>
  <c r="L12" i="11"/>
  <c r="J12" i="11"/>
  <c r="G12" i="11"/>
  <c r="F12" i="11"/>
  <c r="E12" i="11"/>
  <c r="D12" i="11"/>
  <c r="G372" i="8" l="1"/>
  <c r="AI12" i="11" l="1"/>
  <c r="AY9" i="11"/>
  <c r="AW9" i="11"/>
  <c r="AT9" i="11"/>
  <c r="AF9" i="11"/>
  <c r="AB9" i="11"/>
  <c r="L9" i="11"/>
  <c r="D427" i="12"/>
  <c r="D426" i="12"/>
  <c r="D425" i="12"/>
  <c r="D424" i="12"/>
  <c r="D423" i="12"/>
  <c r="D422" i="12"/>
  <c r="D421" i="12"/>
  <c r="D420" i="12"/>
  <c r="D419" i="12"/>
  <c r="D418" i="12"/>
  <c r="D417" i="12"/>
  <c r="D416" i="12"/>
  <c r="D415" i="12"/>
  <c r="D414" i="12"/>
  <c r="D413" i="12"/>
  <c r="D412" i="12"/>
  <c r="D410" i="12"/>
  <c r="D409" i="12"/>
  <c r="D408" i="12"/>
  <c r="D407" i="12"/>
  <c r="D406" i="12"/>
  <c r="D405" i="12"/>
  <c r="D404" i="12"/>
  <c r="D403" i="12"/>
  <c r="D402" i="12"/>
  <c r="D401" i="12"/>
  <c r="D400" i="12"/>
  <c r="D399" i="12"/>
  <c r="D398" i="12"/>
  <c r="D397" i="12"/>
  <c r="D396" i="12"/>
  <c r="D395" i="12"/>
  <c r="D394" i="12"/>
  <c r="D393" i="12"/>
  <c r="D392" i="12"/>
  <c r="D391" i="12"/>
  <c r="D390" i="12"/>
  <c r="D389" i="12"/>
  <c r="D388" i="12"/>
  <c r="D387" i="12"/>
  <c r="D386" i="12"/>
  <c r="D385" i="12"/>
  <c r="D384" i="12"/>
  <c r="D383" i="12"/>
  <c r="D382" i="12"/>
  <c r="D381" i="12"/>
  <c r="D380" i="12"/>
  <c r="D379" i="12"/>
  <c r="D378" i="12"/>
  <c r="D377" i="12"/>
  <c r="D376" i="12"/>
  <c r="D375" i="12"/>
  <c r="D374" i="12"/>
  <c r="D373" i="12"/>
  <c r="D372" i="12"/>
  <c r="D371" i="12"/>
  <c r="D370" i="12"/>
  <c r="D369" i="12"/>
  <c r="D368" i="12"/>
  <c r="D367" i="12"/>
  <c r="D366" i="12"/>
  <c r="D365" i="12"/>
  <c r="D364" i="12"/>
  <c r="D363" i="12"/>
  <c r="D362" i="12"/>
  <c r="D360" i="12"/>
  <c r="D359" i="12"/>
  <c r="D358" i="12"/>
  <c r="D356" i="12"/>
  <c r="D355" i="12"/>
  <c r="D354" i="12"/>
  <c r="D353" i="12"/>
  <c r="D352" i="12"/>
  <c r="D349" i="12"/>
  <c r="D348" i="12"/>
  <c r="D347" i="12"/>
  <c r="D346" i="12"/>
  <c r="D345" i="12"/>
  <c r="D343" i="12"/>
  <c r="D342" i="12"/>
  <c r="D341" i="12"/>
  <c r="D340" i="12"/>
  <c r="D339" i="12"/>
  <c r="D338" i="12"/>
  <c r="D337" i="12"/>
  <c r="D336" i="12"/>
  <c r="D335" i="12"/>
  <c r="D334" i="12"/>
  <c r="D333" i="12"/>
  <c r="D332" i="12"/>
  <c r="D331" i="12"/>
  <c r="D330" i="12"/>
  <c r="D329" i="12"/>
  <c r="D328" i="12"/>
  <c r="D327" i="12"/>
  <c r="D326" i="12"/>
  <c r="D325" i="12"/>
  <c r="D324" i="12"/>
  <c r="D323" i="12"/>
  <c r="D322" i="12"/>
  <c r="D321" i="12"/>
  <c r="D320" i="12"/>
  <c r="D319" i="12"/>
  <c r="D318" i="12"/>
  <c r="D317" i="12"/>
  <c r="D316" i="12"/>
  <c r="D315" i="12"/>
  <c r="D314" i="12"/>
  <c r="D313" i="12"/>
  <c r="D312" i="12"/>
  <c r="D311" i="12"/>
  <c r="D310" i="12"/>
  <c r="D309" i="12"/>
  <c r="D308" i="12"/>
  <c r="D307" i="12"/>
  <c r="D306" i="12"/>
  <c r="D305" i="12"/>
  <c r="D304" i="12"/>
  <c r="D303" i="12"/>
  <c r="D302" i="12"/>
  <c r="D301" i="12"/>
  <c r="D300" i="12"/>
  <c r="D299" i="12"/>
  <c r="D298" i="12"/>
  <c r="D297" i="12"/>
  <c r="D296" i="12"/>
  <c r="D295" i="12"/>
  <c r="D294" i="12"/>
  <c r="D293" i="12"/>
  <c r="D292" i="12"/>
  <c r="D291" i="12"/>
  <c r="D290" i="12"/>
  <c r="D289" i="12"/>
  <c r="D288" i="12"/>
  <c r="D287" i="12"/>
  <c r="D286" i="12"/>
  <c r="D284" i="12"/>
  <c r="D283" i="12"/>
  <c r="D282" i="12"/>
  <c r="D280" i="12"/>
  <c r="D279" i="12"/>
  <c r="D278" i="12"/>
  <c r="D277" i="12"/>
  <c r="D276" i="12"/>
  <c r="D275" i="12"/>
  <c r="D274" i="12"/>
  <c r="D273" i="12"/>
  <c r="D272" i="12"/>
  <c r="D271" i="12"/>
  <c r="D270" i="12"/>
  <c r="D269" i="12"/>
  <c r="D268" i="12"/>
  <c r="D267" i="12"/>
  <c r="D266" i="12"/>
  <c r="D265" i="12"/>
  <c r="D264" i="12"/>
  <c r="D263" i="12"/>
  <c r="D262" i="12"/>
  <c r="D261" i="12"/>
  <c r="D259" i="12"/>
  <c r="D258" i="12"/>
  <c r="D257" i="12"/>
  <c r="D256" i="12"/>
  <c r="D255" i="12"/>
  <c r="D254" i="12"/>
  <c r="D253" i="12"/>
  <c r="D252" i="12"/>
  <c r="D251" i="12"/>
  <c r="D250" i="12"/>
  <c r="D249" i="12"/>
  <c r="D248" i="12"/>
  <c r="D247" i="12"/>
  <c r="D246" i="12"/>
  <c r="D245" i="12"/>
  <c r="D244" i="12"/>
  <c r="D243" i="12"/>
  <c r="D242" i="12"/>
  <c r="D239" i="12"/>
  <c r="D238" i="12"/>
  <c r="D237" i="12"/>
  <c r="D236" i="12"/>
  <c r="D235" i="12"/>
  <c r="D234" i="12"/>
  <c r="D233" i="12"/>
  <c r="D232" i="12"/>
  <c r="D231" i="12"/>
  <c r="D230" i="12"/>
  <c r="D229" i="12"/>
  <c r="D228" i="12"/>
  <c r="D227" i="12"/>
  <c r="D226" i="12"/>
  <c r="D225" i="12"/>
  <c r="D224" i="12"/>
  <c r="D223" i="12"/>
  <c r="D222" i="12"/>
  <c r="D221" i="12"/>
  <c r="D220" i="12"/>
  <c r="D219" i="12"/>
  <c r="D218" i="12"/>
  <c r="D217" i="12"/>
  <c r="D216" i="12"/>
  <c r="D215" i="12"/>
  <c r="D214" i="12"/>
  <c r="D213" i="12"/>
  <c r="D212" i="12"/>
  <c r="D211" i="12"/>
  <c r="D210" i="12"/>
  <c r="D209" i="12"/>
  <c r="D207" i="12"/>
  <c r="D206" i="12"/>
  <c r="D205" i="12"/>
  <c r="D204" i="12"/>
  <c r="D203" i="12"/>
  <c r="D202" i="12"/>
  <c r="D201" i="12"/>
  <c r="D200" i="12"/>
  <c r="D199" i="12"/>
  <c r="D198" i="12"/>
  <c r="D197" i="12"/>
  <c r="D196" i="12"/>
  <c r="D195" i="12"/>
  <c r="D194" i="12"/>
  <c r="D193" i="12"/>
  <c r="D192" i="12"/>
  <c r="D191" i="12"/>
  <c r="D190" i="12"/>
  <c r="D189" i="12"/>
  <c r="D188" i="12"/>
  <c r="D187" i="12"/>
  <c r="D186" i="12"/>
  <c r="D185" i="12"/>
  <c r="D184" i="12"/>
  <c r="D183" i="12"/>
  <c r="D182" i="12"/>
  <c r="D181" i="12"/>
  <c r="D180" i="12"/>
  <c r="D179" i="12"/>
  <c r="D178" i="12"/>
  <c r="D176" i="12"/>
  <c r="D175" i="12"/>
  <c r="D174" i="12"/>
  <c r="D173" i="12"/>
  <c r="D172" i="12"/>
  <c r="D171" i="12"/>
  <c r="D170" i="12"/>
  <c r="D169" i="12"/>
  <c r="D168" i="12"/>
  <c r="D167" i="12"/>
  <c r="D166" i="12"/>
  <c r="D165" i="12"/>
  <c r="D164" i="12"/>
  <c r="D163" i="12"/>
  <c r="D162" i="12"/>
  <c r="D161" i="12"/>
  <c r="D160" i="12"/>
  <c r="D159" i="12"/>
  <c r="D158" i="12"/>
  <c r="D157" i="12"/>
  <c r="D156" i="12"/>
  <c r="D155" i="12"/>
  <c r="D154" i="12"/>
  <c r="D153" i="12"/>
  <c r="D152" i="12"/>
  <c r="D151" i="12"/>
  <c r="D150" i="12"/>
  <c r="D149" i="12"/>
  <c r="D148" i="12"/>
  <c r="D147" i="12"/>
  <c r="D146" i="12"/>
  <c r="D145" i="12"/>
  <c r="D144" i="12"/>
  <c r="D143" i="12"/>
  <c r="D142" i="12"/>
  <c r="D141" i="12"/>
  <c r="D140" i="12"/>
  <c r="D139" i="12"/>
  <c r="D138" i="12"/>
  <c r="D137" i="12"/>
  <c r="D136" i="12"/>
  <c r="D135" i="12"/>
  <c r="D134" i="12"/>
  <c r="D133" i="12"/>
  <c r="D132" i="12"/>
  <c r="D131" i="12"/>
  <c r="D130" i="12"/>
  <c r="D129" i="12"/>
  <c r="D128" i="12"/>
  <c r="D127" i="12"/>
  <c r="D126" i="12"/>
  <c r="D125" i="12"/>
  <c r="D124" i="12"/>
  <c r="D123" i="12"/>
  <c r="D122" i="12"/>
  <c r="D121" i="12"/>
  <c r="D120" i="12"/>
  <c r="D119" i="12"/>
  <c r="D118" i="12"/>
  <c r="D117" i="12"/>
  <c r="D116" i="12"/>
  <c r="D115"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84" i="12"/>
  <c r="D83" i="12"/>
  <c r="D82" i="12"/>
  <c r="D81" i="12"/>
  <c r="D80" i="12"/>
  <c r="D79" i="12"/>
  <c r="D78" i="12"/>
  <c r="D77" i="12"/>
  <c r="D74" i="12"/>
  <c r="D73" i="12"/>
  <c r="D72" i="12"/>
  <c r="D68" i="12"/>
  <c r="D67" i="12"/>
  <c r="D66" i="12"/>
  <c r="D65" i="12"/>
  <c r="D64" i="12"/>
  <c r="D63" i="12"/>
  <c r="D62" i="12"/>
  <c r="D61" i="12"/>
  <c r="D60" i="12"/>
  <c r="D59" i="12"/>
  <c r="D58" i="12"/>
  <c r="D57" i="12"/>
  <c r="D56" i="12"/>
  <c r="D55" i="12"/>
  <c r="D54" i="12"/>
  <c r="D53" i="12"/>
  <c r="D52" i="12"/>
  <c r="D51" i="12"/>
  <c r="D50" i="12"/>
  <c r="D49" i="12"/>
  <c r="D48" i="12"/>
  <c r="D47" i="12"/>
  <c r="D45" i="12"/>
  <c r="D44" i="12"/>
  <c r="D42" i="12"/>
  <c r="D41" i="12"/>
  <c r="D40" i="12"/>
  <c r="D39" i="12"/>
  <c r="D38" i="12"/>
  <c r="D37" i="12"/>
  <c r="D36" i="12"/>
  <c r="D35" i="12"/>
  <c r="D34" i="12"/>
  <c r="D33" i="12"/>
  <c r="D32" i="12"/>
  <c r="D31" i="12"/>
  <c r="D30" i="12"/>
  <c r="D29" i="12"/>
  <c r="D28" i="12"/>
  <c r="D27" i="12"/>
  <c r="D26" i="12"/>
  <c r="D25" i="12"/>
  <c r="D24" i="12"/>
  <c r="D23" i="12"/>
  <c r="D21" i="12"/>
  <c r="D20" i="12"/>
  <c r="D19" i="12"/>
  <c r="D18" i="12"/>
  <c r="D17" i="12"/>
  <c r="D16" i="12"/>
  <c r="D15" i="12"/>
  <c r="D14" i="12"/>
  <c r="D13" i="12"/>
  <c r="D12" i="12"/>
  <c r="D11" i="12"/>
  <c r="D10" i="12"/>
  <c r="D9" i="12"/>
  <c r="D8" i="12"/>
  <c r="D7" i="12"/>
  <c r="D6" i="12"/>
  <c r="D5" i="12"/>
  <c r="D4" i="12"/>
  <c r="D3" i="12"/>
  <c r="D2" i="12"/>
  <c r="AR5" i="11" l="1"/>
  <c r="Y5" i="11"/>
  <c r="G5" i="11"/>
  <c r="F5" i="11"/>
  <c r="D5" i="11"/>
  <c r="AR11" i="11"/>
  <c r="AK11" i="11"/>
  <c r="Y11" i="11"/>
  <c r="F11" i="11"/>
  <c r="D11" i="11"/>
  <c r="G423" i="8"/>
  <c r="G422" i="8"/>
  <c r="S25" i="11"/>
  <c r="G92" i="8" l="1"/>
  <c r="G24" i="8" l="1"/>
  <c r="C4" i="11" l="1"/>
  <c r="C5" i="11"/>
  <c r="C17" i="11"/>
  <c r="C18" i="11"/>
  <c r="C26" i="11"/>
  <c r="U13" i="11" l="1"/>
  <c r="AR13" i="11"/>
  <c r="J19" i="11"/>
  <c r="G85" i="8"/>
  <c r="H29" i="11" l="1"/>
  <c r="I29" i="11"/>
  <c r="K29" i="11"/>
  <c r="M29" i="11"/>
  <c r="O29" i="11"/>
  <c r="R29" i="11"/>
  <c r="V29" i="11"/>
  <c r="X29" i="11"/>
  <c r="AG29" i="11"/>
  <c r="AH29" i="11"/>
  <c r="AI29" i="11"/>
  <c r="AL29" i="11"/>
  <c r="AM29" i="11"/>
  <c r="AO29" i="11"/>
  <c r="AV29" i="11"/>
  <c r="G387" i="8"/>
  <c r="G381" i="8"/>
  <c r="G72" i="8"/>
  <c r="G27" i="8"/>
  <c r="G411" i="8"/>
  <c r="G410" i="8"/>
  <c r="G383" i="8"/>
  <c r="G316" i="8"/>
  <c r="G301" i="8"/>
  <c r="G300" i="8"/>
  <c r="G30" i="8"/>
  <c r="G276" i="8"/>
  <c r="G266" i="8"/>
  <c r="G247" i="8"/>
  <c r="G246" i="8"/>
  <c r="G237" i="8"/>
  <c r="G181" i="8"/>
  <c r="G172" i="8"/>
  <c r="G149" i="8"/>
  <c r="G125" i="8"/>
  <c r="G87" i="8"/>
  <c r="G86" i="8"/>
  <c r="G32" i="8"/>
  <c r="G31" i="8"/>
  <c r="BA27" i="11"/>
  <c r="AY27" i="11"/>
  <c r="AU27" i="11"/>
  <c r="AT27" i="11"/>
  <c r="AS27" i="11"/>
  <c r="AR27" i="11"/>
  <c r="AP27" i="11"/>
  <c r="AK27" i="11"/>
  <c r="Z27" i="11"/>
  <c r="Y27" i="11"/>
  <c r="L27" i="11"/>
  <c r="J27" i="11"/>
  <c r="G27" i="11"/>
  <c r="F27" i="11"/>
  <c r="E27" i="11"/>
  <c r="D27" i="11"/>
  <c r="G394" i="8"/>
  <c r="G388" i="8"/>
  <c r="G363" i="8"/>
  <c r="G318" i="8"/>
  <c r="G317" i="8"/>
  <c r="G308" i="8"/>
  <c r="G307" i="8"/>
  <c r="G306" i="8"/>
  <c r="G302" i="8"/>
  <c r="G278" i="8"/>
  <c r="G279" i="8"/>
  <c r="G277" i="8"/>
  <c r="G249" i="8"/>
  <c r="G126" i="8"/>
  <c r="G150" i="8"/>
  <c r="G174" i="8"/>
  <c r="G175" i="8"/>
  <c r="G91" i="8"/>
  <c r="G88" i="8"/>
  <c r="BA26" i="11"/>
  <c r="AX26" i="11"/>
  <c r="Y26" i="11"/>
  <c r="J26" i="11"/>
  <c r="G26" i="11"/>
  <c r="BA25" i="11"/>
  <c r="AY25" i="11"/>
  <c r="AX25" i="11"/>
  <c r="AR25" i="11"/>
  <c r="AK25" i="11"/>
  <c r="Z25" i="11"/>
  <c r="Y25" i="11"/>
  <c r="L25" i="11"/>
  <c r="J25" i="11"/>
  <c r="G25" i="11"/>
  <c r="F25" i="11"/>
  <c r="E25" i="11"/>
  <c r="D25" i="11"/>
  <c r="G362" i="8"/>
  <c r="G346" i="8"/>
  <c r="G270" i="8"/>
  <c r="G235" i="8"/>
  <c r="G173" i="8"/>
  <c r="G89" i="8"/>
  <c r="AZ24" i="11"/>
  <c r="AY24" i="11"/>
  <c r="AT24" i="11"/>
  <c r="AR24" i="11"/>
  <c r="AK24" i="11"/>
  <c r="Z24" i="11"/>
  <c r="Y24" i="11"/>
  <c r="G24" i="11"/>
  <c r="F24" i="11"/>
  <c r="D24" i="11"/>
  <c r="C24" i="11" s="1"/>
  <c r="G248" i="8"/>
  <c r="G74" i="8"/>
  <c r="G73" i="8"/>
  <c r="G16" i="8"/>
  <c r="BA23" i="11"/>
  <c r="AY23" i="11"/>
  <c r="AT23" i="11"/>
  <c r="AS23" i="11"/>
  <c r="AK23" i="11"/>
  <c r="Z23" i="11"/>
  <c r="Y23" i="11"/>
  <c r="U23" i="11"/>
  <c r="F23" i="11"/>
  <c r="D23" i="11"/>
  <c r="C23" i="11" s="1"/>
  <c r="G421" i="8"/>
  <c r="G420" i="8"/>
  <c r="G419" i="8"/>
  <c r="G418" i="8"/>
  <c r="G416" i="8"/>
  <c r="G406" i="8"/>
  <c r="G405" i="8"/>
  <c r="G404" i="8"/>
  <c r="G403" i="8"/>
  <c r="G402" i="8"/>
  <c r="G401" i="8"/>
  <c r="G386" i="8"/>
  <c r="G385" i="8"/>
  <c r="G380" i="8"/>
  <c r="G379" i="8"/>
  <c r="G378" i="8"/>
  <c r="G361" i="8"/>
  <c r="G358" i="8"/>
  <c r="G357" i="8"/>
  <c r="G356" i="8"/>
  <c r="G333" i="8"/>
  <c r="G340" i="8"/>
  <c r="G341" i="8"/>
  <c r="G342" i="8"/>
  <c r="G350" i="8"/>
  <c r="G351" i="8"/>
  <c r="G352" i="8"/>
  <c r="G353" i="8"/>
  <c r="G354" i="8"/>
  <c r="G331" i="8"/>
  <c r="G329" i="8"/>
  <c r="G328" i="8"/>
  <c r="G327" i="8"/>
  <c r="G325" i="8"/>
  <c r="G297" i="8"/>
  <c r="G293" i="8"/>
  <c r="G292" i="8"/>
  <c r="G291" i="8"/>
  <c r="G290" i="8"/>
  <c r="G289" i="8"/>
  <c r="G263" i="8"/>
  <c r="G262" i="8"/>
  <c r="G258" i="8"/>
  <c r="G257" i="8"/>
  <c r="G256" i="8"/>
  <c r="G255" i="8"/>
  <c r="G254" i="8"/>
  <c r="G238" i="8"/>
  <c r="G228" i="8"/>
  <c r="G227" i="8"/>
  <c r="G226" i="8"/>
  <c r="G221" i="8"/>
  <c r="G218" i="8"/>
  <c r="G219" i="8"/>
  <c r="G220" i="8"/>
  <c r="G209" i="8"/>
  <c r="G210" i="8"/>
  <c r="G211" i="8"/>
  <c r="G212" i="8"/>
  <c r="G213" i="8"/>
  <c r="G214" i="8"/>
  <c r="G215" i="8"/>
  <c r="G216" i="8"/>
  <c r="G217" i="8"/>
  <c r="G208" i="8"/>
  <c r="G192" i="8"/>
  <c r="G193" i="8"/>
  <c r="G194" i="8"/>
  <c r="G195" i="8"/>
  <c r="G196" i="8"/>
  <c r="G197" i="8"/>
  <c r="G198" i="8"/>
  <c r="G191" i="8"/>
  <c r="G185" i="8"/>
  <c r="G184" i="8"/>
  <c r="G183" i="8"/>
  <c r="G180" i="8"/>
  <c r="G179" i="8"/>
  <c r="G178" i="8"/>
  <c r="G167" i="8"/>
  <c r="G166" i="8"/>
  <c r="G165" i="8"/>
  <c r="G164" i="8"/>
  <c r="G163" i="8"/>
  <c r="G162" i="8"/>
  <c r="G161" i="8"/>
  <c r="G160" i="8"/>
  <c r="G159" i="8"/>
  <c r="G143" i="8"/>
  <c r="G137" i="8"/>
  <c r="G138" i="8"/>
  <c r="G139" i="8"/>
  <c r="G140" i="8"/>
  <c r="G141" i="8"/>
  <c r="G134" i="8"/>
  <c r="G135" i="8"/>
  <c r="G136" i="8"/>
  <c r="G132" i="8"/>
  <c r="G80" i="8"/>
  <c r="G81" i="8"/>
  <c r="G82" i="8"/>
  <c r="G83" i="8"/>
  <c r="G96" i="8"/>
  <c r="G97" i="8"/>
  <c r="G109" i="8"/>
  <c r="AR22" i="11"/>
  <c r="AK22" i="11"/>
  <c r="G22" i="11"/>
  <c r="F22" i="11"/>
  <c r="D22" i="11"/>
  <c r="G11" i="8"/>
  <c r="G12" i="8"/>
  <c r="G13" i="8"/>
  <c r="G14" i="8"/>
  <c r="G15" i="8"/>
  <c r="G18" i="8"/>
  <c r="BA22" i="11"/>
  <c r="AY22" i="11"/>
  <c r="AX22" i="11"/>
  <c r="AT22" i="11"/>
  <c r="AP22" i="11"/>
  <c r="AN22" i="11"/>
  <c r="AF22" i="11"/>
  <c r="AC22" i="11"/>
  <c r="AA22" i="11"/>
  <c r="Z22" i="11"/>
  <c r="Y22" i="11"/>
  <c r="U22" i="11"/>
  <c r="J22" i="11"/>
  <c r="E22" i="11"/>
  <c r="G68" i="8"/>
  <c r="G65" i="8"/>
  <c r="G66" i="8"/>
  <c r="G58" i="8"/>
  <c r="G59" i="8"/>
  <c r="G60" i="8"/>
  <c r="G61" i="8"/>
  <c r="G62" i="8"/>
  <c r="G63" i="8"/>
  <c r="G64" i="8"/>
  <c r="G57" i="8"/>
  <c r="BA21" i="11"/>
  <c r="AZ21" i="11"/>
  <c r="AY21" i="11"/>
  <c r="AX21" i="11"/>
  <c r="AU21" i="11"/>
  <c r="AT21" i="11"/>
  <c r="AS21" i="11"/>
  <c r="AR21" i="11"/>
  <c r="AP21" i="11"/>
  <c r="AN21" i="11"/>
  <c r="AK21" i="11"/>
  <c r="AJ21" i="11"/>
  <c r="AE21" i="11"/>
  <c r="AD21" i="11"/>
  <c r="AC21" i="11"/>
  <c r="AB21" i="11"/>
  <c r="Z21" i="11"/>
  <c r="Y21" i="11"/>
  <c r="Q21" i="11"/>
  <c r="Q29" i="11" s="1"/>
  <c r="G21" i="11"/>
  <c r="F21" i="11"/>
  <c r="D21" i="11"/>
  <c r="C21" i="11" s="1"/>
  <c r="G413" i="8"/>
  <c r="G375" i="8"/>
  <c r="G305" i="8"/>
  <c r="G286" i="8"/>
  <c r="G285" i="8"/>
  <c r="G261" i="8"/>
  <c r="G251" i="8"/>
  <c r="G223" i="8"/>
  <c r="G222" i="8"/>
  <c r="G113" i="8"/>
  <c r="G94" i="8"/>
  <c r="G93" i="8"/>
  <c r="G77" i="8"/>
  <c r="G52" i="8"/>
  <c r="G20" i="8"/>
  <c r="G19" i="8"/>
  <c r="BA20" i="11"/>
  <c r="AS20" i="11"/>
  <c r="AR20" i="11"/>
  <c r="AK20" i="11"/>
  <c r="Z20" i="11"/>
  <c r="Y20" i="11"/>
  <c r="L20" i="11"/>
  <c r="J20" i="11"/>
  <c r="G20" i="11"/>
  <c r="F20" i="11"/>
  <c r="E20" i="11"/>
  <c r="D20" i="11"/>
  <c r="G19" i="11"/>
  <c r="G393" i="8"/>
  <c r="G392" i="8"/>
  <c r="G366" i="8"/>
  <c r="G313" i="8"/>
  <c r="G312" i="8"/>
  <c r="G311" i="8"/>
  <c r="G274" i="8"/>
  <c r="G273" i="8"/>
  <c r="G272" i="8"/>
  <c r="G230" i="8"/>
  <c r="G229" i="8"/>
  <c r="G204" i="8"/>
  <c r="G203" i="8"/>
  <c r="G202" i="8"/>
  <c r="G201" i="8"/>
  <c r="G170" i="8"/>
  <c r="G147" i="8"/>
  <c r="G3" i="8"/>
  <c r="G4" i="8"/>
  <c r="G5" i="8"/>
  <c r="BA19" i="11"/>
  <c r="AR19" i="11"/>
  <c r="AK19" i="11"/>
  <c r="Z19" i="11"/>
  <c r="Y19" i="11"/>
  <c r="E19" i="11"/>
  <c r="F19" i="11"/>
  <c r="D19" i="11"/>
  <c r="G114" i="8"/>
  <c r="F18" i="11"/>
  <c r="BC18" i="11" s="1"/>
  <c r="G364" i="8"/>
  <c r="G294" i="8"/>
  <c r="G260" i="8"/>
  <c r="BA17" i="11"/>
  <c r="F17" i="11"/>
  <c r="G267" i="8"/>
  <c r="F16" i="11"/>
  <c r="D16" i="11"/>
  <c r="C16" i="11" s="1"/>
  <c r="G408" i="8"/>
  <c r="G339" i="8"/>
  <c r="G338" i="8"/>
  <c r="G337" i="8"/>
  <c r="G336" i="8"/>
  <c r="G335" i="8"/>
  <c r="G324" i="8"/>
  <c r="G296" i="8"/>
  <c r="G268" i="8"/>
  <c r="G265" i="8"/>
  <c r="G236" i="8"/>
  <c r="G189" i="8"/>
  <c r="G188" i="8"/>
  <c r="G108" i="8"/>
  <c r="G53" i="8"/>
  <c r="G51" i="8"/>
  <c r="G41" i="8"/>
  <c r="G17" i="8"/>
  <c r="G9" i="8"/>
  <c r="G8" i="8"/>
  <c r="C15" i="11"/>
  <c r="G332" i="8"/>
  <c r="G322" i="8"/>
  <c r="G321" i="8"/>
  <c r="G320" i="8"/>
  <c r="G319" i="8"/>
  <c r="G269" i="8"/>
  <c r="G200" i="8"/>
  <c r="G190" i="8"/>
  <c r="G154" i="8"/>
  <c r="G111" i="8"/>
  <c r="G110" i="8"/>
  <c r="G50" i="8"/>
  <c r="G49" i="8"/>
  <c r="G48" i="8"/>
  <c r="G47" i="8"/>
  <c r="BA14" i="11"/>
  <c r="AY14" i="11"/>
  <c r="AT14" i="11"/>
  <c r="AS14" i="11"/>
  <c r="AK14" i="11"/>
  <c r="AD14" i="11"/>
  <c r="AC14" i="11"/>
  <c r="Z14" i="11"/>
  <c r="Y14" i="11"/>
  <c r="G14" i="11"/>
  <c r="F14" i="11"/>
  <c r="D14" i="11"/>
  <c r="C14" i="11" s="1"/>
  <c r="G412" i="8"/>
  <c r="G397" i="8"/>
  <c r="G396" i="8"/>
  <c r="G281" i="8"/>
  <c r="G282" i="8"/>
  <c r="G295" i="8"/>
  <c r="G348" i="8"/>
  <c r="G370" i="8"/>
  <c r="G242" i="8"/>
  <c r="G152" i="8"/>
  <c r="G144" i="8"/>
  <c r="G151" i="8"/>
  <c r="G128" i="8"/>
  <c r="G37" i="8"/>
  <c r="G38" i="8"/>
  <c r="G39" i="8"/>
  <c r="G40" i="8"/>
  <c r="G105" i="8"/>
  <c r="G106" i="8"/>
  <c r="G107" i="8"/>
  <c r="G7" i="8"/>
  <c r="AY13" i="11"/>
  <c r="AS13" i="11"/>
  <c r="AK13" i="11"/>
  <c r="AE13" i="11"/>
  <c r="Z13" i="11"/>
  <c r="W13" i="11"/>
  <c r="W29" i="11" s="1"/>
  <c r="P13" i="11"/>
  <c r="P29" i="11" s="1"/>
  <c r="N13" i="11"/>
  <c r="L13" i="11"/>
  <c r="E13" i="11"/>
  <c r="G414" i="8"/>
  <c r="G376" i="8"/>
  <c r="G252" i="8"/>
  <c r="G182" i="8"/>
  <c r="G177" i="8"/>
  <c r="G130" i="8"/>
  <c r="G95" i="8"/>
  <c r="G415" i="8"/>
  <c r="G400" i="8"/>
  <c r="G377" i="8"/>
  <c r="G54" i="8"/>
  <c r="G55" i="8"/>
  <c r="G56" i="8"/>
  <c r="G78" i="8"/>
  <c r="G79" i="8"/>
  <c r="G131" i="8"/>
  <c r="G158" i="8"/>
  <c r="G264" i="8"/>
  <c r="G288" i="8"/>
  <c r="AY10" i="11"/>
  <c r="AX10" i="11"/>
  <c r="AS10" i="11"/>
  <c r="AQ10" i="11"/>
  <c r="AP10" i="11"/>
  <c r="AK10" i="11"/>
  <c r="AC10" i="11"/>
  <c r="Z10" i="11"/>
  <c r="Y10" i="11"/>
  <c r="U10" i="11"/>
  <c r="T10" i="11"/>
  <c r="G10" i="11"/>
  <c r="F10" i="11"/>
  <c r="D10" i="11"/>
  <c r="C10" i="11" s="1"/>
  <c r="G395" i="8"/>
  <c r="G369" i="8"/>
  <c r="G368" i="8"/>
  <c r="G347" i="8"/>
  <c r="G187" i="8"/>
  <c r="G145" i="8"/>
  <c r="G142" i="8"/>
  <c r="G127" i="8"/>
  <c r="G112" i="8"/>
  <c r="G102" i="8"/>
  <c r="G101" i="8"/>
  <c r="G100" i="8"/>
  <c r="G99" i="8"/>
  <c r="G98" i="8"/>
  <c r="G36" i="8"/>
  <c r="G35" i="8"/>
  <c r="G34" i="8"/>
  <c r="G33" i="8"/>
  <c r="G26" i="8"/>
  <c r="G25" i="8"/>
  <c r="G23" i="8"/>
  <c r="BB9" i="11"/>
  <c r="BB29" i="11" s="1"/>
  <c r="AZ9" i="11"/>
  <c r="AW29" i="11"/>
  <c r="AU9" i="11"/>
  <c r="AR9" i="11"/>
  <c r="AN9" i="11"/>
  <c r="AJ9" i="11"/>
  <c r="AE9" i="11"/>
  <c r="AD9" i="11"/>
  <c r="T9" i="11"/>
  <c r="S9" i="11"/>
  <c r="S29" i="11" s="1"/>
  <c r="N9" i="11"/>
  <c r="J9" i="11"/>
  <c r="C9" i="11"/>
  <c r="G407" i="8"/>
  <c r="G399" i="8"/>
  <c r="G398" i="8"/>
  <c r="G373" i="8"/>
  <c r="G334" i="8"/>
  <c r="G299" i="8"/>
  <c r="G283" i="8"/>
  <c r="G225" i="8"/>
  <c r="G224" i="8"/>
  <c r="G169" i="8"/>
  <c r="G153" i="8"/>
  <c r="G129" i="8"/>
  <c r="G45" i="8"/>
  <c r="G44" i="8"/>
  <c r="BA8" i="11"/>
  <c r="AS8" i="11"/>
  <c r="AK8" i="11"/>
  <c r="AD8" i="11"/>
  <c r="AC8" i="11"/>
  <c r="Z8" i="11"/>
  <c r="Y8" i="11"/>
  <c r="G8" i="11"/>
  <c r="F8" i="11"/>
  <c r="D8" i="11"/>
  <c r="C8" i="11" s="1"/>
  <c r="C28" i="11" l="1"/>
  <c r="AB29" i="11"/>
  <c r="C13" i="11"/>
  <c r="C25" i="11"/>
  <c r="C12" i="11"/>
  <c r="C20" i="11"/>
  <c r="C27" i="11"/>
  <c r="BC11" i="11"/>
  <c r="C11" i="11"/>
  <c r="C22" i="11"/>
  <c r="C19" i="11"/>
  <c r="AZ29" i="11"/>
  <c r="AJ29" i="11"/>
  <c r="AN29" i="11"/>
  <c r="BC9" i="11"/>
  <c r="L29" i="11"/>
  <c r="AY29" i="11"/>
  <c r="BC10" i="11"/>
  <c r="BC13" i="11"/>
  <c r="BC14" i="11"/>
  <c r="BC17" i="11"/>
  <c r="BC25" i="11"/>
  <c r="N29" i="11"/>
  <c r="BC15" i="11"/>
  <c r="BC24" i="11"/>
  <c r="AE29" i="11"/>
  <c r="AU29" i="11"/>
  <c r="BC20" i="11"/>
  <c r="BC22" i="11"/>
  <c r="BC26" i="11"/>
  <c r="BC27" i="11"/>
  <c r="BC23" i="11"/>
  <c r="BC28" i="11"/>
  <c r="BC19" i="11"/>
  <c r="BC8" i="11"/>
  <c r="BC12" i="11"/>
  <c r="BC16" i="11"/>
  <c r="BC21" i="11"/>
  <c r="AQ29" i="11"/>
  <c r="AP29" i="11"/>
  <c r="AX29" i="11"/>
  <c r="AS29" i="11"/>
  <c r="T29" i="11"/>
  <c r="AC29" i="11"/>
  <c r="U29" i="11"/>
  <c r="G374" i="8"/>
  <c r="G298" i="8"/>
  <c r="G250" i="8"/>
  <c r="Z7" i="11"/>
  <c r="G7" i="11"/>
  <c r="D7" i="11"/>
  <c r="C7" i="11" s="1"/>
  <c r="G384" i="8"/>
  <c r="G287" i="8"/>
  <c r="G199" i="8"/>
  <c r="G157" i="8"/>
  <c r="G156" i="8"/>
  <c r="AR6" i="11"/>
  <c r="AR29" i="11" s="1"/>
  <c r="AK6" i="11"/>
  <c r="AF6" i="11"/>
  <c r="AF29" i="11" s="1"/>
  <c r="AD6" i="11"/>
  <c r="AD29" i="11" s="1"/>
  <c r="F6" i="11"/>
  <c r="D6" i="11"/>
  <c r="C6" i="11" s="1"/>
  <c r="G155" i="8"/>
  <c r="AT5" i="11"/>
  <c r="BC5" i="11" s="1"/>
  <c r="G314" i="8"/>
  <c r="G171" i="8"/>
  <c r="G21" i="8"/>
  <c r="Y4" i="11"/>
  <c r="J4" i="11"/>
  <c r="G4" i="11"/>
  <c r="F4" i="11"/>
  <c r="BC4" i="11" l="1"/>
  <c r="BC7" i="11"/>
  <c r="BC6" i="11"/>
  <c r="G391" i="8"/>
  <c r="G390" i="8"/>
  <c r="G365" i="8"/>
  <c r="G344" i="8"/>
  <c r="G310" i="8"/>
  <c r="G309" i="8"/>
  <c r="G244" i="8"/>
  <c r="G243" i="8"/>
  <c r="G234" i="8"/>
  <c r="G233" i="8"/>
  <c r="G232" i="8"/>
  <c r="G231" i="8"/>
  <c r="G146" i="8"/>
  <c r="G123" i="8"/>
  <c r="G122" i="8"/>
  <c r="G121" i="8"/>
  <c r="G120" i="8"/>
  <c r="G119" i="8"/>
  <c r="G118" i="8"/>
  <c r="G117" i="8"/>
  <c r="G116" i="8"/>
  <c r="G115" i="8"/>
  <c r="BA3" i="11"/>
  <c r="BA29" i="11" s="1"/>
  <c r="AK3" i="11"/>
  <c r="AK29" i="11" s="1"/>
  <c r="Z3" i="11"/>
  <c r="J3" i="11"/>
  <c r="J29" i="11" s="1"/>
  <c r="G3" i="11"/>
  <c r="G29" i="11" s="1"/>
  <c r="F3" i="11"/>
  <c r="E3" i="11"/>
  <c r="E29" i="11" s="1"/>
  <c r="D3" i="11"/>
  <c r="G409" i="8"/>
  <c r="G382" i="8"/>
  <c r="G367" i="8"/>
  <c r="G315" i="8"/>
  <c r="G275" i="8"/>
  <c r="G245" i="8"/>
  <c r="G205" i="8"/>
  <c r="G148" i="8"/>
  <c r="G124" i="8"/>
  <c r="G28" i="8"/>
  <c r="AT2" i="11"/>
  <c r="AT29" i="11" s="1"/>
  <c r="AA2" i="11"/>
  <c r="AA29" i="11" s="1"/>
  <c r="Z2" i="11"/>
  <c r="Y2" i="11"/>
  <c r="Y29" i="11" s="1"/>
  <c r="F2" i="11"/>
  <c r="D2" i="11"/>
  <c r="C2" i="11" s="1"/>
  <c r="Z29" i="11" l="1"/>
  <c r="C3" i="11"/>
  <c r="C29" i="11" s="1"/>
  <c r="D29" i="11"/>
  <c r="BC2" i="11"/>
  <c r="BC3" i="11"/>
  <c r="F29" i="11"/>
  <c r="BL3" i="9"/>
  <c r="BL4" i="9"/>
  <c r="BL5" i="9"/>
  <c r="BL6" i="9"/>
  <c r="BL7" i="9"/>
  <c r="BL8" i="9"/>
  <c r="BL9" i="9"/>
  <c r="BL10" i="9"/>
  <c r="BL11" i="9"/>
  <c r="BL12" i="9"/>
  <c r="BL13" i="9"/>
  <c r="BL14" i="9"/>
  <c r="BL15"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2" i="9"/>
  <c r="D62" i="5"/>
  <c r="D61" i="5"/>
  <c r="D60" i="5"/>
  <c r="D59" i="5"/>
  <c r="D58" i="5"/>
  <c r="D57" i="5"/>
  <c r="D56" i="5"/>
  <c r="D55" i="5"/>
  <c r="D54" i="5"/>
  <c r="D53" i="5"/>
  <c r="D52" i="5"/>
  <c r="D51" i="5"/>
  <c r="D50" i="5"/>
  <c r="D49" i="5"/>
  <c r="D47" i="5"/>
  <c r="D46" i="5"/>
  <c r="D45" i="5"/>
  <c r="D44" i="5"/>
  <c r="D43" i="5"/>
  <c r="D42" i="5"/>
  <c r="D41" i="5"/>
  <c r="D40" i="5"/>
  <c r="D39" i="5"/>
  <c r="D38" i="5"/>
  <c r="D37" i="5"/>
  <c r="D36" i="5"/>
  <c r="D35" i="5"/>
  <c r="D34" i="5"/>
  <c r="D33" i="5"/>
  <c r="D32" i="5"/>
  <c r="P31" i="5"/>
  <c r="P21" i="5" s="1"/>
  <c r="O31" i="5"/>
  <c r="O21" i="5" s="1"/>
  <c r="N31" i="5"/>
  <c r="N21" i="5" s="1"/>
  <c r="M31" i="5"/>
  <c r="M21" i="5" s="1"/>
  <c r="L31" i="5"/>
  <c r="L21" i="5" s="1"/>
  <c r="K31" i="5"/>
  <c r="K21" i="5" s="1"/>
  <c r="J31" i="5"/>
  <c r="J21" i="5" s="1"/>
  <c r="I31" i="5"/>
  <c r="I21" i="5" s="1"/>
  <c r="H31" i="5"/>
  <c r="H21" i="5" s="1"/>
  <c r="G31" i="5"/>
  <c r="G21" i="5" s="1"/>
  <c r="F31" i="5"/>
  <c r="E31" i="5"/>
  <c r="E21" i="5" s="1"/>
  <c r="D30" i="5"/>
  <c r="D29" i="5"/>
  <c r="D28" i="5"/>
  <c r="D27" i="5"/>
  <c r="D26" i="5"/>
  <c r="D25" i="5"/>
  <c r="D24" i="5"/>
  <c r="D23" i="5"/>
  <c r="D22" i="5"/>
  <c r="D20" i="5"/>
  <c r="D19" i="5"/>
  <c r="D18" i="5"/>
  <c r="D17" i="5"/>
  <c r="D16" i="5"/>
  <c r="D15" i="5"/>
  <c r="D14" i="5"/>
  <c r="D13" i="5"/>
  <c r="D12" i="5"/>
  <c r="D11" i="5"/>
  <c r="D10" i="5"/>
  <c r="D9" i="5"/>
  <c r="P8" i="5"/>
  <c r="O8" i="5"/>
  <c r="N8" i="5"/>
  <c r="M8" i="5"/>
  <c r="L8" i="5"/>
  <c r="K8" i="5"/>
  <c r="J8" i="5"/>
  <c r="I8" i="5"/>
  <c r="H8" i="5"/>
  <c r="G8" i="5"/>
  <c r="F8" i="5"/>
  <c r="E8" i="5"/>
  <c r="BC71" i="4"/>
  <c r="AC56" i="4"/>
  <c r="T56" i="4" s="1"/>
  <c r="AC59" i="4"/>
  <c r="T59" i="4" s="1"/>
  <c r="H59" i="4"/>
  <c r="AC58" i="4"/>
  <c r="T58" i="4" s="1"/>
  <c r="H58" i="4"/>
  <c r="AC57" i="4"/>
  <c r="T57" i="4" s="1"/>
  <c r="H57" i="4"/>
  <c r="K56" i="4"/>
  <c r="H56" i="4" s="1"/>
  <c r="AP55" i="4"/>
  <c r="AE55" i="4"/>
  <c r="Q55" i="4"/>
  <c r="H55" i="4" s="1"/>
  <c r="AE54" i="4"/>
  <c r="AD54" i="4"/>
  <c r="K54" i="4"/>
  <c r="I54" i="4"/>
  <c r="BF53" i="4"/>
  <c r="AC53" i="4"/>
  <c r="T53" i="4" s="1"/>
  <c r="H53" i="4"/>
  <c r="AC52" i="4"/>
  <c r="T52" i="4" s="1"/>
  <c r="H52" i="4"/>
  <c r="AC51" i="4"/>
  <c r="T51" i="4" s="1"/>
  <c r="H51" i="4"/>
  <c r="AC50" i="4"/>
  <c r="T50" i="4" s="1"/>
  <c r="H50" i="4"/>
  <c r="AC49" i="4"/>
  <c r="T49" i="4" s="1"/>
  <c r="H49" i="4"/>
  <c r="AC48" i="4"/>
  <c r="T48" i="4" s="1"/>
  <c r="H48" i="4"/>
  <c r="AC47" i="4"/>
  <c r="T47" i="4" s="1"/>
  <c r="H47" i="4"/>
  <c r="AC46" i="4"/>
  <c r="T46" i="4" s="1"/>
  <c r="H46" i="4"/>
  <c r="AC45" i="4"/>
  <c r="T45" i="4" s="1"/>
  <c r="H45" i="4"/>
  <c r="AC44" i="4"/>
  <c r="T44" i="4" s="1"/>
  <c r="H44" i="4"/>
  <c r="AC43" i="4"/>
  <c r="T43" i="4" s="1"/>
  <c r="I43" i="4"/>
  <c r="H43" i="4" s="1"/>
  <c r="AC42" i="4"/>
  <c r="T42" i="4" s="1"/>
  <c r="H42" i="4"/>
  <c r="AC41" i="4"/>
  <c r="T41" i="4" s="1"/>
  <c r="H41" i="4"/>
  <c r="AC40" i="4"/>
  <c r="T40" i="4" s="1"/>
  <c r="H40" i="4"/>
  <c r="AC39" i="4"/>
  <c r="T39" i="4" s="1"/>
  <c r="K39" i="4"/>
  <c r="J39" i="4"/>
  <c r="I39" i="4"/>
  <c r="AE38" i="4"/>
  <c r="AD38" i="4"/>
  <c r="J38" i="4"/>
  <c r="H38" i="4"/>
  <c r="BF37" i="4"/>
  <c r="AC37" i="4"/>
  <c r="T37" i="4" s="1"/>
  <c r="K37" i="4"/>
  <c r="H37" i="4" s="1"/>
  <c r="AC36" i="4"/>
  <c r="T36" i="4" s="1"/>
  <c r="H36" i="4"/>
  <c r="AC35" i="4"/>
  <c r="T35" i="4" s="1"/>
  <c r="K35" i="4"/>
  <c r="J35" i="4"/>
  <c r="I35" i="4"/>
  <c r="H7" i="5" l="1"/>
  <c r="P7" i="5"/>
  <c r="J7" i="5"/>
  <c r="M7" i="5"/>
  <c r="I7" i="5"/>
  <c r="G7" i="5"/>
  <c r="K7" i="5"/>
  <c r="O7" i="5"/>
  <c r="D8" i="5"/>
  <c r="L7" i="5"/>
  <c r="D31" i="5"/>
  <c r="N7" i="5"/>
  <c r="F21" i="5"/>
  <c r="D21" i="5" s="1"/>
  <c r="E7" i="5"/>
  <c r="AC55" i="4"/>
  <c r="T55" i="4" s="1"/>
  <c r="F55" i="4" s="1"/>
  <c r="AC54" i="4"/>
  <c r="T54" i="4" s="1"/>
  <c r="F57" i="4"/>
  <c r="H35" i="4"/>
  <c r="F35" i="4" s="1"/>
  <c r="F46" i="4"/>
  <c r="F52" i="4"/>
  <c r="F47" i="4"/>
  <c r="F45" i="4"/>
  <c r="F42" i="4"/>
  <c r="F36" i="4"/>
  <c r="F50" i="4"/>
  <c r="F41" i="4"/>
  <c r="H39" i="4"/>
  <c r="F39" i="4" s="1"/>
  <c r="F59" i="4"/>
  <c r="F40" i="4"/>
  <c r="H54" i="4"/>
  <c r="F44" i="4"/>
  <c r="F56" i="4"/>
  <c r="F37" i="4"/>
  <c r="F43" i="4"/>
  <c r="F49" i="4"/>
  <c r="F48" i="4"/>
  <c r="F53" i="4"/>
  <c r="AC38" i="4"/>
  <c r="T38" i="4" s="1"/>
  <c r="F38" i="4" s="1"/>
  <c r="F51" i="4"/>
  <c r="F58" i="4"/>
  <c r="F7" i="5" l="1"/>
  <c r="D7" i="5" s="1"/>
  <c r="F54" i="4"/>
  <c r="EM34" i="4"/>
  <c r="ED34" i="4" s="1"/>
  <c r="DR34" i="4"/>
  <c r="DK34" i="4"/>
  <c r="DH34" i="4"/>
  <c r="DG34" i="4"/>
  <c r="DF34" i="4"/>
  <c r="DE34" i="4"/>
  <c r="DD34" i="4"/>
  <c r="DC34" i="4"/>
  <c r="DB34" i="4"/>
  <c r="DA34" i="4"/>
  <c r="CZ34" i="4"/>
  <c r="CY34" i="4"/>
  <c r="CX34" i="4"/>
  <c r="CW34" i="4"/>
  <c r="CV34" i="4"/>
  <c r="CU34" i="4"/>
  <c r="CT34" i="4"/>
  <c r="CS34" i="4"/>
  <c r="CR34" i="4"/>
  <c r="CQ34" i="4"/>
  <c r="CP34" i="4"/>
  <c r="CO34" i="4"/>
  <c r="CN34" i="4"/>
  <c r="CM34" i="4"/>
  <c r="CL34" i="4"/>
  <c r="CK34" i="4"/>
  <c r="CJ34" i="4"/>
  <c r="CI34" i="4"/>
  <c r="CH34" i="4"/>
  <c r="CG34" i="4"/>
  <c r="CF34" i="4"/>
  <c r="CD34" i="4"/>
  <c r="CC34" i="4"/>
  <c r="CB34" i="4"/>
  <c r="CA34" i="4"/>
  <c r="BZ34" i="4"/>
  <c r="BY34" i="4"/>
  <c r="BX34" i="4"/>
  <c r="BW34" i="4"/>
  <c r="BU34" i="4"/>
  <c r="BT34" i="4"/>
  <c r="BS34" i="4"/>
  <c r="BR34" i="4"/>
  <c r="BQ34" i="4"/>
  <c r="BP34" i="4"/>
  <c r="BO34" i="4"/>
  <c r="BN34" i="4"/>
  <c r="BM34" i="4"/>
  <c r="BL34" i="4"/>
  <c r="BK34" i="4"/>
  <c r="BI34" i="4"/>
  <c r="AC34" i="4"/>
  <c r="T34" i="4" s="1"/>
  <c r="H34" i="4"/>
  <c r="EM33" i="4"/>
  <c r="ED33" i="4" s="1"/>
  <c r="DR33" i="4"/>
  <c r="DK33" i="4"/>
  <c r="DH33" i="4"/>
  <c r="DG33" i="4"/>
  <c r="DF33" i="4"/>
  <c r="DE33" i="4"/>
  <c r="DD33" i="4"/>
  <c r="DC33" i="4"/>
  <c r="DB33" i="4"/>
  <c r="DA33" i="4"/>
  <c r="CZ33" i="4"/>
  <c r="CY33" i="4"/>
  <c r="CX33" i="4"/>
  <c r="CW33" i="4"/>
  <c r="CV33" i="4"/>
  <c r="CU33" i="4"/>
  <c r="CT33" i="4"/>
  <c r="CS33" i="4"/>
  <c r="CR33" i="4"/>
  <c r="CQ33" i="4"/>
  <c r="CP33" i="4"/>
  <c r="CO33" i="4"/>
  <c r="CN33" i="4"/>
  <c r="CM33" i="4"/>
  <c r="CL33" i="4"/>
  <c r="CK33" i="4"/>
  <c r="CJ33" i="4"/>
  <c r="CI33" i="4"/>
  <c r="CH33" i="4"/>
  <c r="CG33" i="4"/>
  <c r="CF33" i="4"/>
  <c r="CD33" i="4"/>
  <c r="CC33" i="4"/>
  <c r="CB33" i="4"/>
  <c r="CA33" i="4"/>
  <c r="BZ33" i="4"/>
  <c r="BY33" i="4"/>
  <c r="BX33" i="4"/>
  <c r="BW33" i="4"/>
  <c r="BU33" i="4"/>
  <c r="BT33" i="4"/>
  <c r="BS33" i="4"/>
  <c r="BR33" i="4"/>
  <c r="BQ33" i="4"/>
  <c r="BP33" i="4"/>
  <c r="BO33" i="4"/>
  <c r="BN33" i="4"/>
  <c r="BM33" i="4"/>
  <c r="BL33" i="4"/>
  <c r="BK33" i="4"/>
  <c r="BI33" i="4"/>
  <c r="AC33" i="4"/>
  <c r="T33" i="4" s="1"/>
  <c r="H33" i="4"/>
  <c r="EM31" i="4"/>
  <c r="ED31" i="4" s="1"/>
  <c r="DR31" i="4"/>
  <c r="DK31" i="4"/>
  <c r="DH31" i="4"/>
  <c r="DG31" i="4"/>
  <c r="DF31" i="4"/>
  <c r="DE31" i="4"/>
  <c r="DD31" i="4"/>
  <c r="DC31" i="4"/>
  <c r="DB31" i="4"/>
  <c r="DA31" i="4"/>
  <c r="CZ31" i="4"/>
  <c r="CY31" i="4"/>
  <c r="CX31" i="4"/>
  <c r="CW31" i="4"/>
  <c r="CV31" i="4"/>
  <c r="CU31" i="4"/>
  <c r="CT31" i="4"/>
  <c r="CS31" i="4"/>
  <c r="CR31" i="4"/>
  <c r="CQ31" i="4"/>
  <c r="CP31" i="4"/>
  <c r="CO31" i="4"/>
  <c r="CN31" i="4"/>
  <c r="CM31" i="4"/>
  <c r="CL31" i="4"/>
  <c r="CK31" i="4"/>
  <c r="CJ31" i="4"/>
  <c r="CI31" i="4"/>
  <c r="CH31" i="4"/>
  <c r="CG31" i="4"/>
  <c r="CF31" i="4"/>
  <c r="CD31" i="4"/>
  <c r="CC31" i="4"/>
  <c r="CB31" i="4"/>
  <c r="CA31" i="4"/>
  <c r="BZ31" i="4"/>
  <c r="BY31" i="4"/>
  <c r="BX31" i="4"/>
  <c r="BW31" i="4"/>
  <c r="BU31" i="4"/>
  <c r="BT31" i="4"/>
  <c r="BS31" i="4"/>
  <c r="BR31" i="4"/>
  <c r="BQ31" i="4"/>
  <c r="BP31" i="4"/>
  <c r="BO31" i="4"/>
  <c r="BN31" i="4"/>
  <c r="BM31" i="4"/>
  <c r="BL31" i="4"/>
  <c r="BK31" i="4"/>
  <c r="BI31" i="4"/>
  <c r="AC31" i="4"/>
  <c r="H31" i="4"/>
  <c r="EM30" i="4"/>
  <c r="ED30" i="4" s="1"/>
  <c r="DR30" i="4"/>
  <c r="DH30" i="4"/>
  <c r="DG30" i="4"/>
  <c r="DF30" i="4"/>
  <c r="DE30" i="4"/>
  <c r="DD30" i="4"/>
  <c r="DC30" i="4"/>
  <c r="DB30" i="4"/>
  <c r="DA30" i="4"/>
  <c r="CZ30" i="4"/>
  <c r="CY30" i="4"/>
  <c r="CX30" i="4"/>
  <c r="CW30" i="4"/>
  <c r="CV30" i="4"/>
  <c r="CU30" i="4"/>
  <c r="CT30" i="4"/>
  <c r="CS30" i="4"/>
  <c r="CR30" i="4"/>
  <c r="CQ30" i="4"/>
  <c r="CP30" i="4"/>
  <c r="CO30" i="4"/>
  <c r="CN30" i="4"/>
  <c r="CM30" i="4"/>
  <c r="CL30" i="4"/>
  <c r="CK30" i="4"/>
  <c r="CJ30" i="4"/>
  <c r="CI30" i="4"/>
  <c r="CH30" i="4"/>
  <c r="CG30" i="4"/>
  <c r="CF30" i="4"/>
  <c r="CD30" i="4"/>
  <c r="CC30" i="4"/>
  <c r="CB30" i="4"/>
  <c r="CA30" i="4"/>
  <c r="BZ30" i="4"/>
  <c r="BY30" i="4"/>
  <c r="BX30" i="4"/>
  <c r="BW30" i="4"/>
  <c r="BU30" i="4"/>
  <c r="BT30" i="4"/>
  <c r="BS30" i="4"/>
  <c r="BR30" i="4"/>
  <c r="BQ30" i="4"/>
  <c r="BP30" i="4"/>
  <c r="BO30" i="4"/>
  <c r="BN30" i="4"/>
  <c r="BM30" i="4"/>
  <c r="BL30" i="4"/>
  <c r="BK30" i="4"/>
  <c r="BI30" i="4"/>
  <c r="AC30" i="4"/>
  <c r="H30" i="4"/>
  <c r="EM29" i="4"/>
  <c r="ED29" i="4" s="1"/>
  <c r="DR29" i="4"/>
  <c r="DK29" i="4"/>
  <c r="DK30" i="4" s="1"/>
  <c r="DH29" i="4"/>
  <c r="DG29" i="4"/>
  <c r="DF29" i="4"/>
  <c r="DE29" i="4"/>
  <c r="DD29" i="4"/>
  <c r="DC29" i="4"/>
  <c r="DB29" i="4"/>
  <c r="DA29" i="4"/>
  <c r="CZ29" i="4"/>
  <c r="CY29" i="4"/>
  <c r="CX29" i="4"/>
  <c r="CW29" i="4"/>
  <c r="CV29" i="4"/>
  <c r="CU29" i="4"/>
  <c r="CT29" i="4"/>
  <c r="CS29" i="4"/>
  <c r="CR29" i="4"/>
  <c r="CQ29" i="4"/>
  <c r="CP29" i="4"/>
  <c r="CO29" i="4"/>
  <c r="CN29" i="4"/>
  <c r="CM29" i="4"/>
  <c r="CL29" i="4"/>
  <c r="CK29" i="4"/>
  <c r="CJ29" i="4"/>
  <c r="CI29" i="4"/>
  <c r="CH29" i="4"/>
  <c r="CG29" i="4"/>
  <c r="CF29" i="4"/>
  <c r="CD29" i="4"/>
  <c r="CC29" i="4"/>
  <c r="CB29" i="4"/>
  <c r="CA29" i="4"/>
  <c r="BZ29" i="4"/>
  <c r="BY29" i="4"/>
  <c r="BX29" i="4"/>
  <c r="BW29" i="4"/>
  <c r="BU29" i="4"/>
  <c r="BT29" i="4"/>
  <c r="BS29" i="4"/>
  <c r="BR29" i="4"/>
  <c r="BQ29" i="4"/>
  <c r="BP29" i="4"/>
  <c r="BO29" i="4"/>
  <c r="BN29" i="4"/>
  <c r="BM29" i="4"/>
  <c r="BL29" i="4"/>
  <c r="BK29" i="4"/>
  <c r="BI29" i="4"/>
  <c r="AC29" i="4"/>
  <c r="T29" i="4" s="1"/>
  <c r="H29" i="4"/>
  <c r="EM27" i="4"/>
  <c r="ED27" i="4" s="1"/>
  <c r="DR27" i="4"/>
  <c r="DK27" i="4"/>
  <c r="DH27" i="4"/>
  <c r="DG27" i="4"/>
  <c r="DF27" i="4"/>
  <c r="DE27" i="4"/>
  <c r="DD27" i="4"/>
  <c r="DC27" i="4"/>
  <c r="DB27" i="4"/>
  <c r="DA27" i="4"/>
  <c r="CZ27" i="4"/>
  <c r="CY27" i="4"/>
  <c r="CX27" i="4"/>
  <c r="CW27" i="4"/>
  <c r="CV27" i="4"/>
  <c r="CU27" i="4"/>
  <c r="CT27" i="4"/>
  <c r="CS27" i="4"/>
  <c r="CR27" i="4"/>
  <c r="CQ27" i="4"/>
  <c r="CP27" i="4"/>
  <c r="CO27" i="4"/>
  <c r="CN27" i="4"/>
  <c r="CM27" i="4"/>
  <c r="CL27" i="4"/>
  <c r="CK27" i="4"/>
  <c r="CJ27" i="4"/>
  <c r="CI27" i="4"/>
  <c r="CH27" i="4"/>
  <c r="CG27" i="4"/>
  <c r="CF27" i="4"/>
  <c r="CD27" i="4"/>
  <c r="CC27" i="4"/>
  <c r="CB27" i="4"/>
  <c r="CA27" i="4"/>
  <c r="BZ27" i="4"/>
  <c r="BY27" i="4"/>
  <c r="BX27" i="4"/>
  <c r="BW27" i="4"/>
  <c r="BU27" i="4"/>
  <c r="BT27" i="4"/>
  <c r="BS27" i="4"/>
  <c r="BR27" i="4"/>
  <c r="BQ27" i="4"/>
  <c r="BP27" i="4"/>
  <c r="BO27" i="4"/>
  <c r="BN27" i="4"/>
  <c r="BM27" i="4"/>
  <c r="BL27" i="4"/>
  <c r="BK27" i="4"/>
  <c r="BI27" i="4"/>
  <c r="AC27" i="4"/>
  <c r="H27" i="4"/>
  <c r="EM26" i="4"/>
  <c r="ED26" i="4" s="1"/>
  <c r="DR26" i="4"/>
  <c r="DK26" i="4"/>
  <c r="DH26" i="4"/>
  <c r="DG26" i="4"/>
  <c r="DF26" i="4"/>
  <c r="DE26" i="4"/>
  <c r="DD26" i="4"/>
  <c r="DC26" i="4"/>
  <c r="DB26" i="4"/>
  <c r="DA26" i="4"/>
  <c r="CZ26" i="4"/>
  <c r="CY26" i="4"/>
  <c r="CX26" i="4"/>
  <c r="CW26" i="4"/>
  <c r="CV26" i="4"/>
  <c r="CU26" i="4"/>
  <c r="CT26" i="4"/>
  <c r="CS26" i="4"/>
  <c r="CR26" i="4"/>
  <c r="CQ26" i="4"/>
  <c r="CP26" i="4"/>
  <c r="CO26" i="4"/>
  <c r="CN26" i="4"/>
  <c r="CM26" i="4"/>
  <c r="CL26" i="4"/>
  <c r="CK26" i="4"/>
  <c r="CJ26" i="4"/>
  <c r="CI26" i="4"/>
  <c r="CH26" i="4"/>
  <c r="CG26" i="4"/>
  <c r="CF26" i="4"/>
  <c r="CD26" i="4"/>
  <c r="CC26" i="4"/>
  <c r="CB26" i="4"/>
  <c r="CA26" i="4"/>
  <c r="BZ26" i="4"/>
  <c r="BY26" i="4"/>
  <c r="BX26" i="4"/>
  <c r="BW26" i="4"/>
  <c r="BU26" i="4"/>
  <c r="BT26" i="4"/>
  <c r="BS26" i="4"/>
  <c r="BR26" i="4"/>
  <c r="BQ26" i="4"/>
  <c r="BP26" i="4"/>
  <c r="BO26" i="4"/>
  <c r="BN26" i="4"/>
  <c r="BM26" i="4"/>
  <c r="BL26" i="4"/>
  <c r="BK26" i="4"/>
  <c r="BI26" i="4"/>
  <c r="AC26" i="4"/>
  <c r="H26" i="4"/>
  <c r="EM24" i="4"/>
  <c r="ED24" i="4" s="1"/>
  <c r="DR24" i="4"/>
  <c r="DK24" i="4"/>
  <c r="DH24" i="4"/>
  <c r="DG24" i="4"/>
  <c r="DF24" i="4"/>
  <c r="DE24" i="4"/>
  <c r="DD24" i="4"/>
  <c r="DC24" i="4"/>
  <c r="DB24" i="4"/>
  <c r="DA24" i="4"/>
  <c r="CZ24" i="4"/>
  <c r="CY24" i="4"/>
  <c r="CX24" i="4"/>
  <c r="CW24" i="4"/>
  <c r="CV24" i="4"/>
  <c r="CU24" i="4"/>
  <c r="CT24" i="4"/>
  <c r="CS24" i="4"/>
  <c r="CR24" i="4"/>
  <c r="CQ24" i="4"/>
  <c r="CP24" i="4"/>
  <c r="CO24" i="4"/>
  <c r="CN24" i="4"/>
  <c r="CM24" i="4"/>
  <c r="CL24" i="4"/>
  <c r="CK24" i="4"/>
  <c r="CJ24" i="4"/>
  <c r="CI24" i="4"/>
  <c r="CH24" i="4"/>
  <c r="CG24" i="4"/>
  <c r="CF24" i="4"/>
  <c r="CD24" i="4"/>
  <c r="CC24" i="4"/>
  <c r="CB24" i="4"/>
  <c r="CA24" i="4"/>
  <c r="BZ24" i="4"/>
  <c r="BY24" i="4"/>
  <c r="BX24" i="4"/>
  <c r="BW24" i="4"/>
  <c r="BU24" i="4"/>
  <c r="BT24" i="4"/>
  <c r="BS24" i="4"/>
  <c r="BR24" i="4"/>
  <c r="BQ24" i="4"/>
  <c r="BP24" i="4"/>
  <c r="BO24" i="4"/>
  <c r="BN24" i="4"/>
  <c r="BM24" i="4"/>
  <c r="BL24" i="4"/>
  <c r="BK24" i="4"/>
  <c r="BI24" i="4"/>
  <c r="AC24" i="4"/>
  <c r="H24" i="4"/>
  <c r="EM23" i="4"/>
  <c r="ED23" i="4" s="1"/>
  <c r="DR23" i="4"/>
  <c r="DH23" i="4"/>
  <c r="DG23" i="4"/>
  <c r="DF23" i="4"/>
  <c r="DE23" i="4"/>
  <c r="DD23" i="4"/>
  <c r="DC23" i="4"/>
  <c r="DB23" i="4"/>
  <c r="DA23" i="4"/>
  <c r="CZ23" i="4"/>
  <c r="CY23" i="4"/>
  <c r="CX23" i="4"/>
  <c r="CW23" i="4"/>
  <c r="CV23" i="4"/>
  <c r="CU23" i="4"/>
  <c r="CT23" i="4"/>
  <c r="CS23" i="4"/>
  <c r="CR23" i="4"/>
  <c r="CQ23" i="4"/>
  <c r="CP23" i="4"/>
  <c r="CO23" i="4"/>
  <c r="CN23" i="4"/>
  <c r="CM23" i="4"/>
  <c r="CL23" i="4"/>
  <c r="CK23" i="4"/>
  <c r="CJ23" i="4"/>
  <c r="CI23" i="4"/>
  <c r="CH23" i="4"/>
  <c r="CG23" i="4"/>
  <c r="CF23" i="4"/>
  <c r="CD23" i="4"/>
  <c r="CC23" i="4"/>
  <c r="CB23" i="4"/>
  <c r="CA23" i="4"/>
  <c r="BZ23" i="4"/>
  <c r="BY23" i="4"/>
  <c r="BX23" i="4"/>
  <c r="BW23" i="4"/>
  <c r="BU23" i="4"/>
  <c r="BT23" i="4"/>
  <c r="BS23" i="4"/>
  <c r="BR23" i="4"/>
  <c r="BQ23" i="4"/>
  <c r="BP23" i="4"/>
  <c r="BO23" i="4"/>
  <c r="BN23" i="4"/>
  <c r="BM23" i="4"/>
  <c r="BL23" i="4"/>
  <c r="BK23" i="4"/>
  <c r="BI23" i="4"/>
  <c r="AC23" i="4"/>
  <c r="T23" i="4" s="1"/>
  <c r="H23" i="4"/>
  <c r="EM22" i="4"/>
  <c r="ED22" i="4" s="1"/>
  <c r="DR22" i="4"/>
  <c r="DH22" i="4"/>
  <c r="DG22" i="4"/>
  <c r="DF22" i="4"/>
  <c r="DE22" i="4"/>
  <c r="DD22" i="4"/>
  <c r="DC22" i="4"/>
  <c r="DB22" i="4"/>
  <c r="DA22" i="4"/>
  <c r="CZ22" i="4"/>
  <c r="CY22" i="4"/>
  <c r="CX22" i="4"/>
  <c r="CW22" i="4"/>
  <c r="CV22" i="4"/>
  <c r="CU22" i="4"/>
  <c r="CT22" i="4"/>
  <c r="CS22" i="4"/>
  <c r="CR22" i="4"/>
  <c r="CQ22" i="4"/>
  <c r="CP22" i="4"/>
  <c r="CO22" i="4"/>
  <c r="CN22" i="4"/>
  <c r="CM22" i="4"/>
  <c r="CL22" i="4"/>
  <c r="CK22" i="4"/>
  <c r="CJ22" i="4"/>
  <c r="CI22" i="4"/>
  <c r="CH22" i="4"/>
  <c r="CG22" i="4"/>
  <c r="CF22" i="4"/>
  <c r="CD22" i="4"/>
  <c r="CC22" i="4"/>
  <c r="CB22" i="4"/>
  <c r="CA22" i="4"/>
  <c r="BZ22" i="4"/>
  <c r="BY22" i="4"/>
  <c r="BX22" i="4"/>
  <c r="BW22" i="4"/>
  <c r="BU22" i="4"/>
  <c r="BT22" i="4"/>
  <c r="BS22" i="4"/>
  <c r="BR22" i="4"/>
  <c r="BQ22" i="4"/>
  <c r="BP22" i="4"/>
  <c r="BO22" i="4"/>
  <c r="BN22" i="4"/>
  <c r="BM22" i="4"/>
  <c r="BL22" i="4"/>
  <c r="BK22" i="4"/>
  <c r="BI22" i="4"/>
  <c r="AC22" i="4"/>
  <c r="H22" i="4"/>
  <c r="EM21" i="4"/>
  <c r="ED21" i="4" s="1"/>
  <c r="DR21" i="4"/>
  <c r="DH21" i="4"/>
  <c r="DG21" i="4"/>
  <c r="DF21" i="4"/>
  <c r="DE21" i="4"/>
  <c r="DD21" i="4"/>
  <c r="DC21" i="4"/>
  <c r="DB21" i="4"/>
  <c r="DA21" i="4"/>
  <c r="CZ21" i="4"/>
  <c r="CY21" i="4"/>
  <c r="CX21" i="4"/>
  <c r="CW21" i="4"/>
  <c r="CV21" i="4"/>
  <c r="CU21" i="4"/>
  <c r="CT21" i="4"/>
  <c r="CS21" i="4"/>
  <c r="CR21" i="4"/>
  <c r="CQ21" i="4"/>
  <c r="CP21" i="4"/>
  <c r="CO21" i="4"/>
  <c r="CN21" i="4"/>
  <c r="CM21" i="4"/>
  <c r="CL21" i="4"/>
  <c r="CK21" i="4"/>
  <c r="CJ21" i="4"/>
  <c r="CI21" i="4"/>
  <c r="CH21" i="4"/>
  <c r="CG21" i="4"/>
  <c r="CF21" i="4"/>
  <c r="CD21" i="4"/>
  <c r="CC21" i="4"/>
  <c r="CB21" i="4"/>
  <c r="CA21" i="4"/>
  <c r="BZ21" i="4"/>
  <c r="BY21" i="4"/>
  <c r="BX21" i="4"/>
  <c r="BW21" i="4"/>
  <c r="BU21" i="4"/>
  <c r="BT21" i="4"/>
  <c r="BS21" i="4"/>
  <c r="BR21" i="4"/>
  <c r="BQ21" i="4"/>
  <c r="BP21" i="4"/>
  <c r="BO21" i="4"/>
  <c r="BN21" i="4"/>
  <c r="BM21" i="4"/>
  <c r="BL21" i="4"/>
  <c r="BK21" i="4"/>
  <c r="BI21" i="4"/>
  <c r="AC21" i="4"/>
  <c r="H21" i="4"/>
  <c r="EM20" i="4"/>
  <c r="ED20" i="4" s="1"/>
  <c r="DR20" i="4"/>
  <c r="DK20" i="4"/>
  <c r="DK21" i="4" s="1"/>
  <c r="DK22" i="4" s="1"/>
  <c r="DK23" i="4" s="1"/>
  <c r="DH20" i="4"/>
  <c r="DG20" i="4"/>
  <c r="DF20" i="4"/>
  <c r="DE20" i="4"/>
  <c r="DD20" i="4"/>
  <c r="DC20" i="4"/>
  <c r="DB20" i="4"/>
  <c r="DA20" i="4"/>
  <c r="CZ20" i="4"/>
  <c r="CY20" i="4"/>
  <c r="CX20" i="4"/>
  <c r="CW20" i="4"/>
  <c r="CV20" i="4"/>
  <c r="CU20" i="4"/>
  <c r="CT20" i="4"/>
  <c r="CS20" i="4"/>
  <c r="CR20" i="4"/>
  <c r="CQ20" i="4"/>
  <c r="CP20" i="4"/>
  <c r="CO20" i="4"/>
  <c r="CN20" i="4"/>
  <c r="CM20" i="4"/>
  <c r="CL20" i="4"/>
  <c r="CK20" i="4"/>
  <c r="CJ20" i="4"/>
  <c r="CI20" i="4"/>
  <c r="CH20" i="4"/>
  <c r="CG20" i="4"/>
  <c r="CF20" i="4"/>
  <c r="CD20" i="4"/>
  <c r="CC20" i="4"/>
  <c r="CB20" i="4"/>
  <c r="CA20" i="4"/>
  <c r="BZ20" i="4"/>
  <c r="BY20" i="4"/>
  <c r="BX20" i="4"/>
  <c r="BW20" i="4"/>
  <c r="BU20" i="4"/>
  <c r="BT20" i="4"/>
  <c r="BS20" i="4"/>
  <c r="BR20" i="4"/>
  <c r="BQ20" i="4"/>
  <c r="BP20" i="4"/>
  <c r="BO20" i="4"/>
  <c r="BN20" i="4"/>
  <c r="BM20" i="4"/>
  <c r="BL20" i="4"/>
  <c r="BK20" i="4"/>
  <c r="BI20" i="4"/>
  <c r="AC20" i="4"/>
  <c r="H20" i="4"/>
  <c r="EM19" i="4"/>
  <c r="ED19" i="4" s="1"/>
  <c r="DR19" i="4"/>
  <c r="DK19" i="4"/>
  <c r="DH19" i="4"/>
  <c r="DG19" i="4"/>
  <c r="DF19" i="4"/>
  <c r="DE19" i="4"/>
  <c r="DD19" i="4"/>
  <c r="DC19" i="4"/>
  <c r="DB19" i="4"/>
  <c r="DA19" i="4"/>
  <c r="CZ19" i="4"/>
  <c r="CY19" i="4"/>
  <c r="CX19" i="4"/>
  <c r="CW19" i="4"/>
  <c r="CV19" i="4"/>
  <c r="CU19" i="4"/>
  <c r="CT19" i="4"/>
  <c r="CS19" i="4"/>
  <c r="CR19" i="4"/>
  <c r="CQ19" i="4"/>
  <c r="CP19" i="4"/>
  <c r="CO19" i="4"/>
  <c r="CN19" i="4"/>
  <c r="CM19" i="4"/>
  <c r="CL19" i="4"/>
  <c r="CK19" i="4"/>
  <c r="CJ19" i="4"/>
  <c r="CI19" i="4"/>
  <c r="CH19" i="4"/>
  <c r="CG19" i="4"/>
  <c r="CF19" i="4"/>
  <c r="CD19" i="4"/>
  <c r="CC19" i="4"/>
  <c r="CB19" i="4"/>
  <c r="CA19" i="4"/>
  <c r="BZ19" i="4"/>
  <c r="BY19" i="4"/>
  <c r="BX19" i="4"/>
  <c r="BW19" i="4"/>
  <c r="BU19" i="4"/>
  <c r="BT19" i="4"/>
  <c r="BS19" i="4"/>
  <c r="BR19" i="4"/>
  <c r="BQ19" i="4"/>
  <c r="BP19" i="4"/>
  <c r="BO19" i="4"/>
  <c r="BN19" i="4"/>
  <c r="BM19" i="4"/>
  <c r="BL19" i="4"/>
  <c r="BK19" i="4"/>
  <c r="BI19" i="4"/>
  <c r="AC19" i="4"/>
  <c r="H19" i="4"/>
  <c r="EM17" i="4"/>
  <c r="ED17" i="4" s="1"/>
  <c r="DR17" i="4"/>
  <c r="DK17" i="4"/>
  <c r="DH17" i="4"/>
  <c r="DG17" i="4"/>
  <c r="DF17" i="4"/>
  <c r="DE17" i="4"/>
  <c r="DD17" i="4"/>
  <c r="DC17" i="4"/>
  <c r="DB17" i="4"/>
  <c r="DA17" i="4"/>
  <c r="CZ17" i="4"/>
  <c r="CY17" i="4"/>
  <c r="CX17" i="4"/>
  <c r="CW17" i="4"/>
  <c r="CV17" i="4"/>
  <c r="CU17" i="4"/>
  <c r="CT17" i="4"/>
  <c r="CS17" i="4"/>
  <c r="CR17" i="4"/>
  <c r="CQ17" i="4"/>
  <c r="CP17" i="4"/>
  <c r="CO17" i="4"/>
  <c r="CN17" i="4"/>
  <c r="CM17" i="4"/>
  <c r="CL17" i="4"/>
  <c r="CK17" i="4"/>
  <c r="CJ17" i="4"/>
  <c r="CI17" i="4"/>
  <c r="CH17" i="4"/>
  <c r="CG17" i="4"/>
  <c r="CF17" i="4"/>
  <c r="CD17" i="4"/>
  <c r="CC17" i="4"/>
  <c r="CB17" i="4"/>
  <c r="CA17" i="4"/>
  <c r="BZ17" i="4"/>
  <c r="BY17" i="4"/>
  <c r="BX17" i="4"/>
  <c r="BW17" i="4"/>
  <c r="BU17" i="4"/>
  <c r="BT17" i="4"/>
  <c r="BS17" i="4"/>
  <c r="BR17" i="4"/>
  <c r="BQ17" i="4"/>
  <c r="BP17" i="4"/>
  <c r="BO17" i="4"/>
  <c r="BN17" i="4"/>
  <c r="BM17" i="4"/>
  <c r="BL17" i="4"/>
  <c r="BK17" i="4"/>
  <c r="BI17" i="4"/>
  <c r="AC17" i="4"/>
  <c r="T17" i="4" s="1"/>
  <c r="H17" i="4"/>
  <c r="EM16" i="4"/>
  <c r="ED16" i="4" s="1"/>
  <c r="DR16" i="4"/>
  <c r="DH16" i="4"/>
  <c r="DG16" i="4"/>
  <c r="DF16" i="4"/>
  <c r="DE16" i="4"/>
  <c r="DD16" i="4"/>
  <c r="DC16" i="4"/>
  <c r="DB16" i="4"/>
  <c r="DA16" i="4"/>
  <c r="CZ16" i="4"/>
  <c r="CY16" i="4"/>
  <c r="CX16" i="4"/>
  <c r="CW16" i="4"/>
  <c r="CV16" i="4"/>
  <c r="CU16" i="4"/>
  <c r="CT16" i="4"/>
  <c r="CS16" i="4"/>
  <c r="CR16" i="4"/>
  <c r="CQ16" i="4"/>
  <c r="CP16" i="4"/>
  <c r="CO16" i="4"/>
  <c r="CN16" i="4"/>
  <c r="CM16" i="4"/>
  <c r="CL16" i="4"/>
  <c r="CK16" i="4"/>
  <c r="CJ16" i="4"/>
  <c r="CI16" i="4"/>
  <c r="CH16" i="4"/>
  <c r="CG16" i="4"/>
  <c r="CF16" i="4"/>
  <c r="CD16" i="4"/>
  <c r="CC16" i="4"/>
  <c r="CB16" i="4"/>
  <c r="CA16" i="4"/>
  <c r="BZ16" i="4"/>
  <c r="BY16" i="4"/>
  <c r="BX16" i="4"/>
  <c r="BW16" i="4"/>
  <c r="BU16" i="4"/>
  <c r="BT16" i="4"/>
  <c r="BS16" i="4"/>
  <c r="BR16" i="4"/>
  <c r="BQ16" i="4"/>
  <c r="BP16" i="4"/>
  <c r="BO16" i="4"/>
  <c r="BN16" i="4"/>
  <c r="BM16" i="4"/>
  <c r="BL16" i="4"/>
  <c r="BK16" i="4"/>
  <c r="BI16" i="4"/>
  <c r="AC16" i="4"/>
  <c r="H16" i="4"/>
  <c r="EM15" i="4"/>
  <c r="ED15" i="4" s="1"/>
  <c r="DR15" i="4"/>
  <c r="DK15" i="4"/>
  <c r="DK16" i="4" s="1"/>
  <c r="DH15" i="4"/>
  <c r="DG15" i="4"/>
  <c r="DF15" i="4"/>
  <c r="DE15" i="4"/>
  <c r="DD15" i="4"/>
  <c r="DC15" i="4"/>
  <c r="DB15" i="4"/>
  <c r="DA15" i="4"/>
  <c r="CZ15" i="4"/>
  <c r="CY15" i="4"/>
  <c r="CX15" i="4"/>
  <c r="CW15" i="4"/>
  <c r="CV15" i="4"/>
  <c r="CU15" i="4"/>
  <c r="CT15" i="4"/>
  <c r="CS15" i="4"/>
  <c r="CR15" i="4"/>
  <c r="CQ15" i="4"/>
  <c r="CP15" i="4"/>
  <c r="CO15" i="4"/>
  <c r="CN15" i="4"/>
  <c r="CM15" i="4"/>
  <c r="CL15" i="4"/>
  <c r="CK15" i="4"/>
  <c r="CJ15" i="4"/>
  <c r="CI15" i="4"/>
  <c r="CH15" i="4"/>
  <c r="CG15" i="4"/>
  <c r="CF15" i="4"/>
  <c r="CD15" i="4"/>
  <c r="CC15" i="4"/>
  <c r="CB15" i="4"/>
  <c r="CA15" i="4"/>
  <c r="BZ15" i="4"/>
  <c r="BY15" i="4"/>
  <c r="BX15" i="4"/>
  <c r="BW15" i="4"/>
  <c r="BU15" i="4"/>
  <c r="BT15" i="4"/>
  <c r="BS15" i="4"/>
  <c r="BR15" i="4"/>
  <c r="BQ15" i="4"/>
  <c r="BP15" i="4"/>
  <c r="BO15" i="4"/>
  <c r="BN15" i="4"/>
  <c r="BM15" i="4"/>
  <c r="BL15" i="4"/>
  <c r="BK15" i="4"/>
  <c r="BI15" i="4"/>
  <c r="AC15" i="4"/>
  <c r="H15" i="4"/>
  <c r="H14" i="4"/>
  <c r="F14" i="4" s="1"/>
  <c r="EM13" i="4"/>
  <c r="ED13" i="4" s="1"/>
  <c r="DR13" i="4"/>
  <c r="DK13" i="4"/>
  <c r="DH13" i="4"/>
  <c r="DG13" i="4"/>
  <c r="DF13" i="4"/>
  <c r="DE13" i="4"/>
  <c r="DD13" i="4"/>
  <c r="DC13" i="4"/>
  <c r="DB13" i="4"/>
  <c r="DA13" i="4"/>
  <c r="CZ13" i="4"/>
  <c r="CY13" i="4"/>
  <c r="CX13" i="4"/>
  <c r="CW13" i="4"/>
  <c r="CV13" i="4"/>
  <c r="CU13" i="4"/>
  <c r="CT13" i="4"/>
  <c r="CS13" i="4"/>
  <c r="CR13" i="4"/>
  <c r="CQ13" i="4"/>
  <c r="CP13" i="4"/>
  <c r="CO13" i="4"/>
  <c r="CN13" i="4"/>
  <c r="CM13" i="4"/>
  <c r="CL13" i="4"/>
  <c r="CK13" i="4"/>
  <c r="CJ13" i="4"/>
  <c r="CI13" i="4"/>
  <c r="CH13" i="4"/>
  <c r="CG13" i="4"/>
  <c r="CF13" i="4"/>
  <c r="CD13" i="4"/>
  <c r="CC13" i="4"/>
  <c r="CB13" i="4"/>
  <c r="CA13" i="4"/>
  <c r="BZ13" i="4"/>
  <c r="BY13" i="4"/>
  <c r="BX13" i="4"/>
  <c r="BW13" i="4"/>
  <c r="BU13" i="4"/>
  <c r="BT13" i="4"/>
  <c r="BS13" i="4"/>
  <c r="BR13" i="4"/>
  <c r="BQ13" i="4"/>
  <c r="BP13" i="4"/>
  <c r="BO13" i="4"/>
  <c r="BN13" i="4"/>
  <c r="BM13" i="4"/>
  <c r="BL13" i="4"/>
  <c r="BK13" i="4"/>
  <c r="BI13" i="4"/>
  <c r="AC13" i="4"/>
  <c r="H13" i="4"/>
  <c r="EM12" i="4"/>
  <c r="ED12" i="4" s="1"/>
  <c r="DR12" i="4"/>
  <c r="DK12" i="4"/>
  <c r="DH12" i="4"/>
  <c r="DG12" i="4"/>
  <c r="DF12" i="4"/>
  <c r="DE12" i="4"/>
  <c r="DD12" i="4"/>
  <c r="DC12" i="4"/>
  <c r="DB12" i="4"/>
  <c r="DA12" i="4"/>
  <c r="CZ12" i="4"/>
  <c r="CY12" i="4"/>
  <c r="CX12" i="4"/>
  <c r="CW12" i="4"/>
  <c r="CV12" i="4"/>
  <c r="CU12" i="4"/>
  <c r="CT12" i="4"/>
  <c r="CS12" i="4"/>
  <c r="CR12" i="4"/>
  <c r="CQ12" i="4"/>
  <c r="CP12" i="4"/>
  <c r="CO12" i="4"/>
  <c r="CN12" i="4"/>
  <c r="CM12" i="4"/>
  <c r="CL12" i="4"/>
  <c r="CK12" i="4"/>
  <c r="CJ12" i="4"/>
  <c r="CI12" i="4"/>
  <c r="CH12" i="4"/>
  <c r="CG12" i="4"/>
  <c r="CF12" i="4"/>
  <c r="CD12" i="4"/>
  <c r="CC12" i="4"/>
  <c r="CB12" i="4"/>
  <c r="CA12" i="4"/>
  <c r="BZ12" i="4"/>
  <c r="BY12" i="4"/>
  <c r="BX12" i="4"/>
  <c r="BW12" i="4"/>
  <c r="BU12" i="4"/>
  <c r="BT12" i="4"/>
  <c r="BS12" i="4"/>
  <c r="BR12" i="4"/>
  <c r="BQ12" i="4"/>
  <c r="BP12" i="4"/>
  <c r="BO12" i="4"/>
  <c r="BN12" i="4"/>
  <c r="BM12" i="4"/>
  <c r="BL12" i="4"/>
  <c r="BK12" i="4"/>
  <c r="BI12" i="4"/>
  <c r="AC12" i="4"/>
  <c r="H12" i="4"/>
  <c r="EM11" i="4"/>
  <c r="ED11" i="4" s="1"/>
  <c r="DR11" i="4"/>
  <c r="DH11" i="4"/>
  <c r="DG11" i="4"/>
  <c r="DF11" i="4"/>
  <c r="DE11" i="4"/>
  <c r="DD11" i="4"/>
  <c r="DC11" i="4"/>
  <c r="DB11" i="4"/>
  <c r="DA11" i="4"/>
  <c r="CZ11" i="4"/>
  <c r="CY11" i="4"/>
  <c r="CX11" i="4"/>
  <c r="CW11" i="4"/>
  <c r="CV11" i="4"/>
  <c r="CU11" i="4"/>
  <c r="CT11" i="4"/>
  <c r="CS11" i="4"/>
  <c r="CR11" i="4"/>
  <c r="CQ11" i="4"/>
  <c r="CP11" i="4"/>
  <c r="CO11" i="4"/>
  <c r="CN11" i="4"/>
  <c r="CM11" i="4"/>
  <c r="CL11" i="4"/>
  <c r="CK11" i="4"/>
  <c r="CJ11" i="4"/>
  <c r="CI11" i="4"/>
  <c r="CH11" i="4"/>
  <c r="CG11" i="4"/>
  <c r="CF11" i="4"/>
  <c r="CD11" i="4"/>
  <c r="CC11" i="4"/>
  <c r="CB11" i="4"/>
  <c r="CA11" i="4"/>
  <c r="BZ11" i="4"/>
  <c r="BY11" i="4"/>
  <c r="BX11" i="4"/>
  <c r="BW11" i="4"/>
  <c r="BU11" i="4"/>
  <c r="BT11" i="4"/>
  <c r="BS11" i="4"/>
  <c r="BR11" i="4"/>
  <c r="BQ11" i="4"/>
  <c r="BP11" i="4"/>
  <c r="BO11" i="4"/>
  <c r="BN11" i="4"/>
  <c r="BM11" i="4"/>
  <c r="BL11" i="4"/>
  <c r="BK11" i="4"/>
  <c r="BI11" i="4"/>
  <c r="AC11" i="4"/>
  <c r="T11" i="4" s="1"/>
  <c r="H11" i="4"/>
  <c r="EM10" i="4"/>
  <c r="ED10" i="4" s="1"/>
  <c r="DR10" i="4"/>
  <c r="DH10" i="4"/>
  <c r="DG10" i="4"/>
  <c r="DF10" i="4"/>
  <c r="DE10" i="4"/>
  <c r="DD10" i="4"/>
  <c r="DC10" i="4"/>
  <c r="DB10" i="4"/>
  <c r="DA10" i="4"/>
  <c r="CZ10" i="4"/>
  <c r="CY10" i="4"/>
  <c r="CX10" i="4"/>
  <c r="CW10" i="4"/>
  <c r="CV10" i="4"/>
  <c r="CU10" i="4"/>
  <c r="CT10" i="4"/>
  <c r="CS10" i="4"/>
  <c r="CR10" i="4"/>
  <c r="CQ10" i="4"/>
  <c r="CP10" i="4"/>
  <c r="CO10" i="4"/>
  <c r="CN10" i="4"/>
  <c r="CM10" i="4"/>
  <c r="CL10" i="4"/>
  <c r="CK10" i="4"/>
  <c r="CJ10" i="4"/>
  <c r="CI10" i="4"/>
  <c r="CH10" i="4"/>
  <c r="CG10" i="4"/>
  <c r="CF10" i="4"/>
  <c r="CD10" i="4"/>
  <c r="CC10" i="4"/>
  <c r="CB10" i="4"/>
  <c r="CA10" i="4"/>
  <c r="BZ10" i="4"/>
  <c r="BY10" i="4"/>
  <c r="BX10" i="4"/>
  <c r="BW10" i="4"/>
  <c r="BU10" i="4"/>
  <c r="BT10" i="4"/>
  <c r="BS10" i="4"/>
  <c r="BR10" i="4"/>
  <c r="BQ10" i="4"/>
  <c r="BP10" i="4"/>
  <c r="BO10" i="4"/>
  <c r="BN10" i="4"/>
  <c r="BM10" i="4"/>
  <c r="BL10" i="4"/>
  <c r="BK10" i="4"/>
  <c r="BI10" i="4"/>
  <c r="AC10" i="4"/>
  <c r="T10" i="4" s="1"/>
  <c r="H10" i="4"/>
  <c r="EM9" i="4"/>
  <c r="ED9" i="4" s="1"/>
  <c r="DR9" i="4"/>
  <c r="DH9" i="4"/>
  <c r="DG9" i="4"/>
  <c r="DF9" i="4"/>
  <c r="DE9" i="4"/>
  <c r="DD9" i="4"/>
  <c r="DC9" i="4"/>
  <c r="DB9" i="4"/>
  <c r="DA9" i="4"/>
  <c r="CZ9" i="4"/>
  <c r="CY9" i="4"/>
  <c r="CX9" i="4"/>
  <c r="CW9" i="4"/>
  <c r="CV9" i="4"/>
  <c r="CU9" i="4"/>
  <c r="CT9" i="4"/>
  <c r="CS9" i="4"/>
  <c r="CR9" i="4"/>
  <c r="CQ9" i="4"/>
  <c r="CP9" i="4"/>
  <c r="CO9" i="4"/>
  <c r="CN9" i="4"/>
  <c r="CM9" i="4"/>
  <c r="CL9" i="4"/>
  <c r="CK9" i="4"/>
  <c r="CJ9" i="4"/>
  <c r="CI9" i="4"/>
  <c r="CH9" i="4"/>
  <c r="CG9" i="4"/>
  <c r="CF9" i="4"/>
  <c r="CD9" i="4"/>
  <c r="CC9" i="4"/>
  <c r="CB9" i="4"/>
  <c r="CA9" i="4"/>
  <c r="BZ9" i="4"/>
  <c r="BY9" i="4"/>
  <c r="BX9" i="4"/>
  <c r="BW9" i="4"/>
  <c r="BU9" i="4"/>
  <c r="BT9" i="4"/>
  <c r="BS9" i="4"/>
  <c r="BR9" i="4"/>
  <c r="BQ9" i="4"/>
  <c r="BP9" i="4"/>
  <c r="BO9" i="4"/>
  <c r="BN9" i="4"/>
  <c r="BM9" i="4"/>
  <c r="BL9" i="4"/>
  <c r="BK9" i="4"/>
  <c r="BI9" i="4"/>
  <c r="AC9" i="4"/>
  <c r="T9" i="4" s="1"/>
  <c r="H9" i="4"/>
  <c r="EM8" i="4"/>
  <c r="ED8" i="4" s="1"/>
  <c r="DR8" i="4"/>
  <c r="DK8" i="4"/>
  <c r="DK9" i="4" s="1"/>
  <c r="DK10" i="4" s="1"/>
  <c r="DK11" i="4" s="1"/>
  <c r="DH8" i="4"/>
  <c r="DG8" i="4"/>
  <c r="DF8" i="4"/>
  <c r="DE8" i="4"/>
  <c r="DD8" i="4"/>
  <c r="DC8" i="4"/>
  <c r="DB8" i="4"/>
  <c r="DA8" i="4"/>
  <c r="CZ8" i="4"/>
  <c r="CY8" i="4"/>
  <c r="CX8" i="4"/>
  <c r="CW8" i="4"/>
  <c r="CV8" i="4"/>
  <c r="CU8" i="4"/>
  <c r="CT8" i="4"/>
  <c r="CS8" i="4"/>
  <c r="CR8" i="4"/>
  <c r="CQ8" i="4"/>
  <c r="CP8" i="4"/>
  <c r="CO8" i="4"/>
  <c r="CN8" i="4"/>
  <c r="CM8" i="4"/>
  <c r="CL8" i="4"/>
  <c r="CK8" i="4"/>
  <c r="CJ8" i="4"/>
  <c r="CI8" i="4"/>
  <c r="CH8" i="4"/>
  <c r="CG8" i="4"/>
  <c r="CF8" i="4"/>
  <c r="CD8" i="4"/>
  <c r="CC8" i="4"/>
  <c r="CB8" i="4"/>
  <c r="CA8" i="4"/>
  <c r="BZ8" i="4"/>
  <c r="BY8" i="4"/>
  <c r="BX8" i="4"/>
  <c r="BW8" i="4"/>
  <c r="BU8" i="4"/>
  <c r="BT8" i="4"/>
  <c r="BS8" i="4"/>
  <c r="BR8" i="4"/>
  <c r="BQ8" i="4"/>
  <c r="BP8" i="4"/>
  <c r="BO8" i="4"/>
  <c r="BN8" i="4"/>
  <c r="BM8" i="4"/>
  <c r="BL8" i="4"/>
  <c r="BK8" i="4"/>
  <c r="BI8" i="4"/>
  <c r="AC8" i="4"/>
  <c r="H8" i="4"/>
  <c r="EM7" i="4"/>
  <c r="ED7" i="4" s="1"/>
  <c r="DR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D7" i="4"/>
  <c r="CC7" i="4"/>
  <c r="CB7" i="4"/>
  <c r="CA7" i="4"/>
  <c r="BZ7" i="4"/>
  <c r="BY7" i="4"/>
  <c r="BX7" i="4"/>
  <c r="BW7" i="4"/>
  <c r="BU7" i="4"/>
  <c r="BT7" i="4"/>
  <c r="BS7" i="4"/>
  <c r="BR7" i="4"/>
  <c r="BQ7" i="4"/>
  <c r="BP7" i="4"/>
  <c r="BO7" i="4"/>
  <c r="BN7" i="4"/>
  <c r="BM7" i="4"/>
  <c r="BL7" i="4"/>
  <c r="BK7" i="4"/>
  <c r="BI7" i="4"/>
  <c r="AC7" i="4"/>
  <c r="H7" i="4"/>
  <c r="EM6" i="4"/>
  <c r="ED6" i="4" s="1"/>
  <c r="DR6" i="4"/>
  <c r="DK6" i="4"/>
  <c r="DH6" i="4"/>
  <c r="DG6" i="4"/>
  <c r="DF6" i="4"/>
  <c r="DE6" i="4"/>
  <c r="DD6" i="4"/>
  <c r="DC6" i="4"/>
  <c r="DB6" i="4"/>
  <c r="DA6" i="4"/>
  <c r="CZ6" i="4"/>
  <c r="CY6" i="4"/>
  <c r="CX6" i="4"/>
  <c r="CW6" i="4"/>
  <c r="CV6" i="4"/>
  <c r="CU6" i="4"/>
  <c r="CT6" i="4"/>
  <c r="CS6" i="4"/>
  <c r="CR6" i="4"/>
  <c r="CQ6" i="4"/>
  <c r="CP6" i="4"/>
  <c r="CO6" i="4"/>
  <c r="CN6" i="4"/>
  <c r="CM6" i="4"/>
  <c r="CL6" i="4"/>
  <c r="CK6" i="4"/>
  <c r="CJ6" i="4"/>
  <c r="CI6" i="4"/>
  <c r="CH6" i="4"/>
  <c r="CG6" i="4"/>
  <c r="CF6" i="4"/>
  <c r="CD6" i="4"/>
  <c r="CC6" i="4"/>
  <c r="CB6" i="4"/>
  <c r="CA6" i="4"/>
  <c r="BZ6" i="4"/>
  <c r="BY6" i="4"/>
  <c r="BX6" i="4"/>
  <c r="BW6" i="4"/>
  <c r="BU6" i="4"/>
  <c r="BT6" i="4"/>
  <c r="BS6" i="4"/>
  <c r="BR6" i="4"/>
  <c r="BQ6" i="4"/>
  <c r="BP6" i="4"/>
  <c r="BO6" i="4"/>
  <c r="BN6" i="4"/>
  <c r="BM6" i="4"/>
  <c r="BL6" i="4"/>
  <c r="BK6" i="4"/>
  <c r="BI6" i="4"/>
  <c r="AC6" i="4"/>
  <c r="H6" i="4"/>
  <c r="EM5" i="4"/>
  <c r="ED5" i="4" s="1"/>
  <c r="DR5" i="4"/>
  <c r="DH5" i="4"/>
  <c r="DG5" i="4"/>
  <c r="DF5" i="4"/>
  <c r="DE5" i="4"/>
  <c r="DD5" i="4"/>
  <c r="DC5" i="4"/>
  <c r="DB5" i="4"/>
  <c r="DA5" i="4"/>
  <c r="CZ5" i="4"/>
  <c r="CY5" i="4"/>
  <c r="CX5" i="4"/>
  <c r="CW5" i="4"/>
  <c r="CV5" i="4"/>
  <c r="CU5" i="4"/>
  <c r="CT5" i="4"/>
  <c r="CS5" i="4"/>
  <c r="CR5" i="4"/>
  <c r="CQ5" i="4"/>
  <c r="CP5" i="4"/>
  <c r="CO5" i="4"/>
  <c r="CN5" i="4"/>
  <c r="CM5" i="4"/>
  <c r="CL5" i="4"/>
  <c r="CK5" i="4"/>
  <c r="CJ5" i="4"/>
  <c r="CI5" i="4"/>
  <c r="CH5" i="4"/>
  <c r="CG5" i="4"/>
  <c r="CF5" i="4"/>
  <c r="CD5" i="4"/>
  <c r="CC5" i="4"/>
  <c r="CB5" i="4"/>
  <c r="CA5" i="4"/>
  <c r="BZ5" i="4"/>
  <c r="BY5" i="4"/>
  <c r="BX5" i="4"/>
  <c r="BW5" i="4"/>
  <c r="BU5" i="4"/>
  <c r="BT5" i="4"/>
  <c r="BS5" i="4"/>
  <c r="BR5" i="4"/>
  <c r="BQ5" i="4"/>
  <c r="BP5" i="4"/>
  <c r="BO5" i="4"/>
  <c r="BN5" i="4"/>
  <c r="BM5" i="4"/>
  <c r="BL5" i="4"/>
  <c r="BK5" i="4"/>
  <c r="BI5" i="4"/>
  <c r="AC5" i="4"/>
  <c r="H5" i="4"/>
  <c r="EM4" i="4"/>
  <c r="ED4" i="4" s="1"/>
  <c r="DR4" i="4"/>
  <c r="DK4" i="4"/>
  <c r="DK5" i="4" s="1"/>
  <c r="DH4" i="4"/>
  <c r="DG4" i="4"/>
  <c r="DF4" i="4"/>
  <c r="DE4" i="4"/>
  <c r="DD4" i="4"/>
  <c r="DC4" i="4"/>
  <c r="DB4" i="4"/>
  <c r="DA4" i="4"/>
  <c r="CZ4" i="4"/>
  <c r="CY4" i="4"/>
  <c r="CX4" i="4"/>
  <c r="CW4" i="4"/>
  <c r="CV4" i="4"/>
  <c r="CU4" i="4"/>
  <c r="CT4" i="4"/>
  <c r="CS4" i="4"/>
  <c r="CR4" i="4"/>
  <c r="CQ4" i="4"/>
  <c r="CP4" i="4"/>
  <c r="CO4" i="4"/>
  <c r="CN4" i="4"/>
  <c r="CM4" i="4"/>
  <c r="CL4" i="4"/>
  <c r="CK4" i="4"/>
  <c r="CJ4" i="4"/>
  <c r="CI4" i="4"/>
  <c r="CH4" i="4"/>
  <c r="CG4" i="4"/>
  <c r="CF4" i="4"/>
  <c r="CD4" i="4"/>
  <c r="CC4" i="4"/>
  <c r="CB4" i="4"/>
  <c r="CA4" i="4"/>
  <c r="BZ4" i="4"/>
  <c r="BY4" i="4"/>
  <c r="BX4" i="4"/>
  <c r="BW4" i="4"/>
  <c r="BU4" i="4"/>
  <c r="BT4" i="4"/>
  <c r="BS4" i="4"/>
  <c r="BR4" i="4"/>
  <c r="BQ4" i="4"/>
  <c r="BP4" i="4"/>
  <c r="BO4" i="4"/>
  <c r="BN4" i="4"/>
  <c r="BM4" i="4"/>
  <c r="BL4" i="4"/>
  <c r="BK4" i="4"/>
  <c r="BI4" i="4"/>
  <c r="AC4" i="4"/>
  <c r="T4" i="4" s="1"/>
  <c r="H4" i="4"/>
  <c r="EM3" i="4"/>
  <c r="ED3" i="4" s="1"/>
  <c r="DR3" i="4"/>
  <c r="DK3" i="4"/>
  <c r="DH3" i="4"/>
  <c r="DG3" i="4"/>
  <c r="DF3" i="4"/>
  <c r="DE3" i="4"/>
  <c r="DD3" i="4"/>
  <c r="DC3" i="4"/>
  <c r="DB3" i="4"/>
  <c r="DA3" i="4"/>
  <c r="CZ3" i="4"/>
  <c r="CY3" i="4"/>
  <c r="CX3" i="4"/>
  <c r="CW3" i="4"/>
  <c r="CV3" i="4"/>
  <c r="CU3" i="4"/>
  <c r="CT3" i="4"/>
  <c r="CS3" i="4"/>
  <c r="CR3" i="4"/>
  <c r="CQ3" i="4"/>
  <c r="CP3" i="4"/>
  <c r="CO3" i="4"/>
  <c r="CN3" i="4"/>
  <c r="CM3" i="4"/>
  <c r="CL3" i="4"/>
  <c r="CK3" i="4"/>
  <c r="CJ3" i="4"/>
  <c r="CI3" i="4"/>
  <c r="CH3" i="4"/>
  <c r="CG3" i="4"/>
  <c r="CF3" i="4"/>
  <c r="CD3" i="4"/>
  <c r="CC3" i="4"/>
  <c r="CB3" i="4"/>
  <c r="CA3" i="4"/>
  <c r="BZ3" i="4"/>
  <c r="BY3" i="4"/>
  <c r="BX3" i="4"/>
  <c r="BW3" i="4"/>
  <c r="BU3" i="4"/>
  <c r="BT3" i="4"/>
  <c r="BS3" i="4"/>
  <c r="BR3" i="4"/>
  <c r="BQ3" i="4"/>
  <c r="BP3" i="4"/>
  <c r="BO3" i="4"/>
  <c r="BN3" i="4"/>
  <c r="BM3" i="4"/>
  <c r="BL3" i="4"/>
  <c r="BK3" i="4"/>
  <c r="BI3" i="4"/>
  <c r="AC3" i="4"/>
  <c r="T3" i="4" s="1"/>
  <c r="H3" i="4"/>
  <c r="BJ8" i="4" l="1"/>
  <c r="CE24" i="4"/>
  <c r="CE26" i="4"/>
  <c r="CE22" i="4"/>
  <c r="DP7" i="4"/>
  <c r="BJ19" i="4"/>
  <c r="F34" i="4"/>
  <c r="BJ15" i="4"/>
  <c r="BJ7" i="4"/>
  <c r="DP31" i="4"/>
  <c r="CE20" i="4"/>
  <c r="CE13" i="4"/>
  <c r="CE19" i="4"/>
  <c r="CE15" i="4"/>
  <c r="CE31" i="4"/>
  <c r="DP21" i="4"/>
  <c r="F33" i="4"/>
  <c r="DP29" i="4"/>
  <c r="BV10" i="4"/>
  <c r="CE16" i="4"/>
  <c r="DP3" i="4"/>
  <c r="DP16" i="4"/>
  <c r="DP9" i="4"/>
  <c r="DP13" i="4"/>
  <c r="DP17" i="4"/>
  <c r="CE33" i="4"/>
  <c r="BJ29" i="4"/>
  <c r="BJ5" i="4"/>
  <c r="CE21" i="4"/>
  <c r="BJ27" i="4"/>
  <c r="CE5" i="4"/>
  <c r="CE10" i="4"/>
  <c r="BJ24" i="4"/>
  <c r="BJ26" i="4"/>
  <c r="CE27" i="4"/>
  <c r="F3" i="4"/>
  <c r="F4" i="4"/>
  <c r="F23" i="4"/>
  <c r="CE6" i="4"/>
  <c r="BV4" i="4"/>
  <c r="F17" i="4"/>
  <c r="DP19" i="4"/>
  <c r="BV23" i="4"/>
  <c r="CE29" i="4"/>
  <c r="BJ30" i="4"/>
  <c r="T31" i="4"/>
  <c r="BV31" i="4" s="1"/>
  <c r="DP8" i="4"/>
  <c r="DP10" i="4"/>
  <c r="BJ12" i="4"/>
  <c r="BJ13" i="4"/>
  <c r="BJ16" i="4"/>
  <c r="CE30" i="4"/>
  <c r="BV34" i="4"/>
  <c r="BV9" i="4"/>
  <c r="DP11" i="4"/>
  <c r="CE7" i="4"/>
  <c r="BV29" i="4"/>
  <c r="DP5" i="4"/>
  <c r="F11" i="4"/>
  <c r="CE12" i="4"/>
  <c r="CE17" i="4"/>
  <c r="T19" i="4"/>
  <c r="BV19" i="4" s="1"/>
  <c r="T21" i="4"/>
  <c r="BV21" i="4" s="1"/>
  <c r="T22" i="4"/>
  <c r="F22" i="4" s="1"/>
  <c r="DP23" i="4"/>
  <c r="DP24" i="4"/>
  <c r="DP4" i="4"/>
  <c r="BV11" i="4"/>
  <c r="DP30" i="4"/>
  <c r="F9" i="4"/>
  <c r="F10" i="4"/>
  <c r="BJ17" i="4"/>
  <c r="DP27" i="4"/>
  <c r="DP34" i="4"/>
  <c r="DP12" i="4"/>
  <c r="BJ6" i="4"/>
  <c r="T7" i="4"/>
  <c r="BV7" i="4" s="1"/>
  <c r="CE8" i="4"/>
  <c r="CE9" i="4"/>
  <c r="DP15" i="4"/>
  <c r="BJ20" i="4"/>
  <c r="DP22" i="4"/>
  <c r="T27" i="4"/>
  <c r="BV27" i="4" s="1"/>
  <c r="DP33" i="4"/>
  <c r="BV3" i="4"/>
  <c r="BV17" i="4"/>
  <c r="DP6" i="4"/>
  <c r="DP26" i="4"/>
  <c r="BV33" i="4"/>
  <c r="CE34" i="4"/>
  <c r="F29" i="4"/>
  <c r="CE11" i="4"/>
  <c r="CE3" i="4"/>
  <c r="T8" i="4"/>
  <c r="T20" i="4"/>
  <c r="DP20" i="4"/>
  <c r="T30" i="4"/>
  <c r="CE4" i="4"/>
  <c r="CE23" i="4"/>
  <c r="BJ11" i="4"/>
  <c r="BJ23" i="4"/>
  <c r="BJ34" i="4"/>
  <c r="BJ10" i="4"/>
  <c r="BJ22" i="4"/>
  <c r="BJ33" i="4"/>
  <c r="BJ4" i="4"/>
  <c r="BJ3" i="4"/>
  <c r="T6" i="4"/>
  <c r="BJ9" i="4"/>
  <c r="T13" i="4"/>
  <c r="T16" i="4"/>
  <c r="BJ21" i="4"/>
  <c r="T26" i="4"/>
  <c r="BJ31" i="4"/>
  <c r="T5" i="4"/>
  <c r="T12" i="4"/>
  <c r="T15" i="4"/>
  <c r="T24" i="4"/>
  <c r="BH17" i="4" l="1"/>
  <c r="BH34" i="4"/>
  <c r="BH29" i="4"/>
  <c r="BH3" i="4"/>
  <c r="BH10" i="4"/>
  <c r="BH9" i="4"/>
  <c r="BH33" i="4"/>
  <c r="BH11" i="4"/>
  <c r="F31" i="4"/>
  <c r="BH31" i="4" s="1"/>
  <c r="BH4" i="4"/>
  <c r="BH22" i="4"/>
  <c r="BH23" i="4"/>
  <c r="F19" i="4"/>
  <c r="BH19" i="4" s="1"/>
  <c r="BV22" i="4"/>
  <c r="F27" i="4"/>
  <c r="BH27" i="4" s="1"/>
  <c r="F7" i="4"/>
  <c r="BH7" i="4" s="1"/>
  <c r="F21" i="4"/>
  <c r="BH21" i="4" s="1"/>
  <c r="F8" i="4"/>
  <c r="BH8" i="4" s="1"/>
  <c r="BV8" i="4"/>
  <c r="F20" i="4"/>
  <c r="BH20" i="4" s="1"/>
  <c r="BV20" i="4"/>
  <c r="BV13" i="4"/>
  <c r="F13" i="4"/>
  <c r="BH13" i="4" s="1"/>
  <c r="BV6" i="4"/>
  <c r="F6" i="4"/>
  <c r="BH6" i="4" s="1"/>
  <c r="BV12" i="4"/>
  <c r="F12" i="4"/>
  <c r="BH12" i="4" s="1"/>
  <c r="BV16" i="4"/>
  <c r="F16" i="4"/>
  <c r="BH16" i="4" s="1"/>
  <c r="BV24" i="4"/>
  <c r="F24" i="4"/>
  <c r="BH24" i="4" s="1"/>
  <c r="BV15" i="4"/>
  <c r="F15" i="4"/>
  <c r="BH15" i="4" s="1"/>
  <c r="BV5" i="4"/>
  <c r="F5" i="4"/>
  <c r="BV26" i="4"/>
  <c r="F26" i="4"/>
  <c r="BH26" i="4" s="1"/>
  <c r="BV30" i="4"/>
  <c r="F30" i="4"/>
  <c r="BH30" i="4" s="1"/>
  <c r="BH5" i="4" l="1"/>
  <c r="P8" i="2" l="1"/>
  <c r="P31" i="2"/>
  <c r="O31" i="2"/>
  <c r="O8" i="2"/>
  <c r="N31" i="2"/>
  <c r="N21" i="2" s="1"/>
  <c r="M31" i="2"/>
  <c r="K31" i="2" l="1"/>
  <c r="K21" i="2" s="1"/>
  <c r="J31" i="2"/>
  <c r="J21" i="2" s="1"/>
  <c r="J8" i="2"/>
  <c r="I31" i="2"/>
  <c r="I21" i="2" s="1"/>
  <c r="H8" i="2"/>
  <c r="I8" i="2"/>
  <c r="K8" i="2"/>
  <c r="L8" i="2"/>
  <c r="M8" i="2"/>
  <c r="N8" i="2"/>
  <c r="G8" i="2"/>
  <c r="E31" i="2"/>
  <c r="E21" i="2" s="1"/>
  <c r="F31" i="2"/>
  <c r="F21" i="2" s="1"/>
  <c r="G31" i="2"/>
  <c r="G21" i="2" s="1"/>
  <c r="H31" i="2"/>
  <c r="H21" i="2" s="1"/>
  <c r="L31" i="2"/>
  <c r="M21" i="2"/>
  <c r="O21" i="2"/>
  <c r="O7" i="2" s="1"/>
  <c r="P21" i="2"/>
  <c r="F8" i="2"/>
  <c r="E8" i="2"/>
  <c r="D22" i="2"/>
  <c r="D23" i="2"/>
  <c r="D24" i="2"/>
  <c r="D25" i="2"/>
  <c r="D26" i="2"/>
  <c r="D27" i="2"/>
  <c r="D28" i="2"/>
  <c r="D29" i="2"/>
  <c r="D30" i="2"/>
  <c r="D32" i="2"/>
  <c r="D33" i="2"/>
  <c r="D34" i="2"/>
  <c r="D35" i="2"/>
  <c r="D36" i="2"/>
  <c r="D37" i="2"/>
  <c r="D38" i="2"/>
  <c r="D39" i="2"/>
  <c r="D40" i="2"/>
  <c r="D41" i="2"/>
  <c r="D42" i="2"/>
  <c r="D43" i="2"/>
  <c r="D44" i="2"/>
  <c r="D45" i="2"/>
  <c r="D46" i="2"/>
  <c r="D47" i="2"/>
  <c r="D49" i="2"/>
  <c r="D50" i="2"/>
  <c r="D51" i="2"/>
  <c r="D52" i="2"/>
  <c r="D53" i="2"/>
  <c r="D54" i="2"/>
  <c r="D55" i="2"/>
  <c r="D56" i="2"/>
  <c r="D57" i="2"/>
  <c r="D58" i="2"/>
  <c r="D59" i="2"/>
  <c r="D60" i="2"/>
  <c r="D61" i="2"/>
  <c r="D62" i="2"/>
  <c r="D9" i="2"/>
  <c r="D10" i="2"/>
  <c r="D11" i="2"/>
  <c r="D12" i="2"/>
  <c r="D13" i="2"/>
  <c r="D14" i="2"/>
  <c r="D15" i="2"/>
  <c r="D16" i="2"/>
  <c r="D17" i="2"/>
  <c r="D18" i="2"/>
  <c r="D19" i="2"/>
  <c r="D20" i="2"/>
  <c r="BE45" i="1"/>
  <c r="BD45" i="1"/>
  <c r="BC45" i="1"/>
  <c r="BB45" i="1"/>
  <c r="BA45" i="1"/>
  <c r="AZ45" i="1"/>
  <c r="AY45" i="1"/>
  <c r="AX45" i="1"/>
  <c r="AW45" i="1"/>
  <c r="AV45" i="1"/>
  <c r="AU45" i="1"/>
  <c r="AT45" i="1"/>
  <c r="AS45" i="1"/>
  <c r="AR45" i="1"/>
  <c r="AQ45" i="1"/>
  <c r="AO45" i="1"/>
  <c r="AN45" i="1"/>
  <c r="AM45" i="1"/>
  <c r="AL45" i="1"/>
  <c r="AK45" i="1"/>
  <c r="AJ45" i="1"/>
  <c r="AI45" i="1"/>
  <c r="AH45" i="1"/>
  <c r="AG45" i="1"/>
  <c r="AF45" i="1"/>
  <c r="AB45" i="1"/>
  <c r="AA45" i="1"/>
  <c r="Z45" i="1"/>
  <c r="Y45" i="1"/>
  <c r="X45" i="1"/>
  <c r="W45" i="1"/>
  <c r="V45" i="1"/>
  <c r="U45" i="1"/>
  <c r="S45" i="1"/>
  <c r="R45" i="1"/>
  <c r="P45" i="1"/>
  <c r="O45" i="1"/>
  <c r="N45" i="1"/>
  <c r="M45" i="1"/>
  <c r="L45" i="1"/>
  <c r="G45" i="1"/>
  <c r="AC39" i="1"/>
  <c r="T39" i="1" s="1"/>
  <c r="H39" i="1"/>
  <c r="AC38" i="1"/>
  <c r="T38" i="1" s="1"/>
  <c r="H38" i="1"/>
  <c r="AC37" i="1"/>
  <c r="T37" i="1" s="1"/>
  <c r="H37" i="1"/>
  <c r="A37" i="1"/>
  <c r="AC35" i="1"/>
  <c r="K35" i="1"/>
  <c r="AP33" i="1"/>
  <c r="AP45" i="1" s="1"/>
  <c r="AE33" i="1"/>
  <c r="Q33" i="1"/>
  <c r="H33" i="1"/>
  <c r="AE31" i="1"/>
  <c r="AD31" i="1"/>
  <c r="K31" i="1"/>
  <c r="I31" i="1"/>
  <c r="BF29" i="1"/>
  <c r="AC29" i="1"/>
  <c r="T29" i="1" s="1"/>
  <c r="H29" i="1"/>
  <c r="AC27" i="1"/>
  <c r="T27" i="1" s="1"/>
  <c r="H27" i="1"/>
  <c r="AC25" i="1"/>
  <c r="T25" i="1" s="1"/>
  <c r="H25" i="1"/>
  <c r="AC24" i="1"/>
  <c r="H24" i="1"/>
  <c r="AC23" i="1"/>
  <c r="T23" i="1" s="1"/>
  <c r="H23" i="1"/>
  <c r="AC22" i="1"/>
  <c r="H22" i="1"/>
  <c r="AC21" i="1"/>
  <c r="T21" i="1" s="1"/>
  <c r="H21" i="1"/>
  <c r="AC20" i="1"/>
  <c r="H20" i="1"/>
  <c r="AC19" i="1"/>
  <c r="T19" i="1" s="1"/>
  <c r="H19" i="1"/>
  <c r="AC18" i="1"/>
  <c r="T18" i="1" s="1"/>
  <c r="H18" i="1"/>
  <c r="A18" i="1"/>
  <c r="A19" i="1" s="1"/>
  <c r="A20" i="1" s="1"/>
  <c r="A21" i="1" s="1"/>
  <c r="A22" i="1" s="1"/>
  <c r="A23" i="1" s="1"/>
  <c r="A24" i="1" s="1"/>
  <c r="A25" i="1" s="1"/>
  <c r="AC16" i="1"/>
  <c r="I16" i="1"/>
  <c r="AC15" i="1"/>
  <c r="H15" i="1"/>
  <c r="AC14" i="1"/>
  <c r="T14" i="1" s="1"/>
  <c r="H14" i="1"/>
  <c r="A14" i="1"/>
  <c r="A15" i="1" s="1"/>
  <c r="A16" i="1" s="1"/>
  <c r="AC12" i="1"/>
  <c r="H12" i="1"/>
  <c r="AC10" i="1"/>
  <c r="T10" i="1" s="1"/>
  <c r="K10" i="1"/>
  <c r="J10" i="1"/>
  <c r="I10" i="1"/>
  <c r="AE9" i="1"/>
  <c r="AD9" i="1"/>
  <c r="J9" i="1"/>
  <c r="H9" i="1"/>
  <c r="BF7" i="1"/>
  <c r="AC7" i="1"/>
  <c r="T7" i="1"/>
  <c r="K7" i="1"/>
  <c r="H7" i="1" s="1"/>
  <c r="AC6" i="1"/>
  <c r="H6" i="1"/>
  <c r="AC3" i="1"/>
  <c r="K3" i="1"/>
  <c r="J3" i="1"/>
  <c r="I3" i="1"/>
  <c r="A3" i="1"/>
  <c r="F7" i="2" l="1"/>
  <c r="F38" i="1"/>
  <c r="E7" i="2"/>
  <c r="P7" i="2"/>
  <c r="J7" i="2"/>
  <c r="I7" i="2"/>
  <c r="H7" i="2"/>
  <c r="K7" i="2"/>
  <c r="G7" i="2"/>
  <c r="D31" i="2"/>
  <c r="M7" i="2"/>
  <c r="L21" i="2"/>
  <c r="L7" i="2" s="1"/>
  <c r="N7" i="2"/>
  <c r="D8" i="2"/>
  <c r="F27" i="1"/>
  <c r="AC9" i="1"/>
  <c r="T9" i="1" s="1"/>
  <c r="F9" i="1" s="1"/>
  <c r="AC31" i="1"/>
  <c r="T31" i="1" s="1"/>
  <c r="H31" i="1"/>
  <c r="F23" i="1"/>
  <c r="F14" i="1"/>
  <c r="K45" i="1"/>
  <c r="F19" i="1"/>
  <c r="H10" i="1"/>
  <c r="F10" i="1" s="1"/>
  <c r="F25" i="1"/>
  <c r="BF45" i="1"/>
  <c r="F21" i="1"/>
  <c r="AE45" i="1"/>
  <c r="J45" i="1"/>
  <c r="F29" i="1"/>
  <c r="T3" i="1"/>
  <c r="T12" i="1"/>
  <c r="F12" i="1" s="1"/>
  <c r="T15" i="1"/>
  <c r="F15" i="1" s="1"/>
  <c r="T20" i="1"/>
  <c r="F20" i="1" s="1"/>
  <c r="T22" i="1"/>
  <c r="F22" i="1" s="1"/>
  <c r="T24" i="1"/>
  <c r="F24" i="1" s="1"/>
  <c r="AC33" i="1"/>
  <c r="Q45" i="1"/>
  <c r="AD45" i="1"/>
  <c r="H3" i="1"/>
  <c r="T6" i="1"/>
  <c r="F6" i="1" s="1"/>
  <c r="F7" i="1"/>
  <c r="H16" i="1"/>
  <c r="H35" i="1"/>
  <c r="T16" i="1"/>
  <c r="T35" i="1"/>
  <c r="I45" i="1"/>
  <c r="F18" i="1"/>
  <c r="F37" i="1"/>
  <c r="F39" i="1"/>
  <c r="F31" i="1" l="1"/>
  <c r="D7" i="2"/>
  <c r="D21" i="2"/>
  <c r="F35" i="1"/>
  <c r="F3" i="1"/>
  <c r="H45" i="1"/>
  <c r="F16" i="1"/>
  <c r="T33" i="1"/>
  <c r="AC45" i="1"/>
  <c r="F33" i="1" l="1"/>
  <c r="T45" i="1"/>
  <c r="F45" i="1" l="1"/>
  <c r="BL75" i="9" l="1"/>
  <c r="BL77" i="9"/>
  <c r="BL76" i="9"/>
  <c r="BL74" i="9"/>
  <c r="F424" i="8" a="1"/>
  <c r="F424" i="8" s="1"/>
</calcChain>
</file>

<file path=xl/comments1.xml><?xml version="1.0" encoding="utf-8"?>
<comments xmlns="http://schemas.openxmlformats.org/spreadsheetml/2006/main">
  <authors>
    <author>Windows User</author>
  </authors>
  <commentList>
    <comment ref="F134" authorId="0">
      <text>
        <r>
          <rPr>
            <sz val="9"/>
            <color indexed="81"/>
            <rFont val="Tahoma"/>
            <family val="2"/>
          </rPr>
          <t>K chu chuyển diện tích SON</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<sst xmlns="http://schemas.openxmlformats.org/spreadsheetml/2006/main" count="16764" uniqueCount="1676">
  <si>
    <t>STT</t>
  </si>
  <si>
    <t>Danh mục công trình</t>
  </si>
  <si>
    <t>Đơn vị hành chính</t>
  </si>
  <si>
    <t>Tờ bản đồ</t>
  </si>
  <si>
    <t>Loại đất QH</t>
  </si>
  <si>
    <t>Diện tích tổng</t>
  </si>
  <si>
    <t>Loại đất thu hồi</t>
  </si>
  <si>
    <t>NNP</t>
  </si>
  <si>
    <t>LUA</t>
  </si>
  <si>
    <t>LUC</t>
  </si>
  <si>
    <t>HNK</t>
  </si>
  <si>
    <t>CLN</t>
  </si>
  <si>
    <t>RPH</t>
  </si>
  <si>
    <t>RDD</t>
  </si>
  <si>
    <t>RSX</t>
  </si>
  <si>
    <t>RSN</t>
  </si>
  <si>
    <t>NTS</t>
  </si>
  <si>
    <t>LMU</t>
  </si>
  <si>
    <t>NKH</t>
  </si>
  <si>
    <t>PNN</t>
  </si>
  <si>
    <t>CQP</t>
  </si>
  <si>
    <t>CAN</t>
  </si>
  <si>
    <t>SKK</t>
  </si>
  <si>
    <t>SKN</t>
  </si>
  <si>
    <t>TMD</t>
  </si>
  <si>
    <t>SKC</t>
  </si>
  <si>
    <t>SKS</t>
  </si>
  <si>
    <t>SKX</t>
  </si>
  <si>
    <t>DHT</t>
  </si>
  <si>
    <t>DGT</t>
  </si>
  <si>
    <t>DTL</t>
  </si>
  <si>
    <t>DVH</t>
  </si>
  <si>
    <t>DYT</t>
  </si>
  <si>
    <t>DGD</t>
  </si>
  <si>
    <t>DTT</t>
  </si>
  <si>
    <t>DNL</t>
  </si>
  <si>
    <t>DBV</t>
  </si>
  <si>
    <t>DKG</t>
  </si>
  <si>
    <t>DDT</t>
  </si>
  <si>
    <t>DRA</t>
  </si>
  <si>
    <t>TON</t>
  </si>
  <si>
    <t>NTD</t>
  </si>
  <si>
    <t>DKH</t>
  </si>
  <si>
    <t>DXH</t>
  </si>
  <si>
    <t>DCH</t>
  </si>
  <si>
    <t>DDL</t>
  </si>
  <si>
    <t>DSH</t>
  </si>
  <si>
    <t>DKV</t>
  </si>
  <si>
    <t>ONT</t>
  </si>
  <si>
    <t>ODT</t>
  </si>
  <si>
    <t>TSC</t>
  </si>
  <si>
    <t>DTS</t>
  </si>
  <si>
    <t>DNG</t>
  </si>
  <si>
    <t>TIN</t>
  </si>
  <si>
    <t>SON</t>
  </si>
  <si>
    <t>MNC</t>
  </si>
  <si>
    <t>PNK</t>
  </si>
  <si>
    <t>CSD</t>
  </si>
  <si>
    <t>Quy hoạch trụ sở Công an xã Hành Thịnh</t>
  </si>
  <si>
    <t>hthinh</t>
  </si>
  <si>
    <t>Thửa 255,257,277 tờ bản đồ số 33</t>
  </si>
  <si>
    <t>ht</t>
  </si>
  <si>
    <t>Quy hoạch trụ sở Công an xã Hành Phước</t>
  </si>
  <si>
    <t>hp</t>
  </si>
  <si>
    <t>Thửa 158 tờ 29</t>
  </si>
  <si>
    <t>chợ chùa</t>
  </si>
  <si>
    <t>Nhà sinh hoạt cộng đồng thôn Hoà Thọ</t>
  </si>
  <si>
    <t>Thửa 559; 584; 586, 586; tờ số 5</t>
  </si>
  <si>
    <t>Khu dân cư Bãi Nha</t>
  </si>
  <si>
    <t>Tờ bản đồ 06 xã Hành Thịnh</t>
  </si>
  <si>
    <t>hd</t>
  </si>
  <si>
    <t>Khu dân cư Rộc Đình</t>
  </si>
  <si>
    <t>Tờ bản đồ 16,23 xã Hành Dũng</t>
  </si>
  <si>
    <t>Điểm dân cư Cây Da, thôn Kỳ Thọ Nam 1, xã Hành Đức</t>
  </si>
  <si>
    <t>hđ</t>
  </si>
  <si>
    <t>Thửa 679 tờ 18 Hành Đức</t>
  </si>
  <si>
    <t>Khu dân cư phía Nam Kênh N12</t>
  </si>
  <si>
    <t>tờ 24,25,26</t>
  </si>
  <si>
    <t>Chuyển mục đích hộ gia đình cá nhân</t>
  </si>
  <si>
    <t xml:space="preserve">Tờ 3,4 </t>
  </si>
  <si>
    <t>Khu dân cư phía Bắc Kênh N12</t>
  </si>
  <si>
    <t>Tờ 1,3,4 xã Hành Đức</t>
  </si>
  <si>
    <t>htd</t>
  </si>
  <si>
    <t>Thửa 12 tờ 24</t>
  </si>
  <si>
    <t>hanhthuan</t>
  </si>
  <si>
    <t>thửa 18 tờ 18; thửa 58 tờ 23</t>
  </si>
  <si>
    <t>hm</t>
  </si>
  <si>
    <t>thửa 1056 tờ 14</t>
  </si>
  <si>
    <t>thửa 161 tờ 26</t>
  </si>
  <si>
    <t xml:space="preserve">thửa 24 tờ 3; thửa 94 tờ 7;  thửa 255 tờ 18; thửa 24 tờ 19 </t>
  </si>
  <si>
    <t>thửa 200 tờ 39</t>
  </si>
  <si>
    <t>hn</t>
  </si>
  <si>
    <t xml:space="preserve">thửa 1406 tờ 8; thửa 563 tờ 10; thửa 201 tờ 10; thửa 236 tờ 10; thửa 103 tờ 11; thửa 841 tờ 17; thửa 281 tờ 17; thửa 844 tờ 17; thửa 58 tờ 28;thửa 1 tờ 28;  thửa 172 tờ 28; thửa 1 tờ 29; </t>
  </si>
  <si>
    <t>thửa 346 tờ 1; thửa 347 tờ 1; thửa 348 tờ 1; thửa 349 tờ 1; thửa 350 tờ 1; thửa 351 tờ 1; thửa 308 tờ 3; thửa 525 tờ 5; thửa 537 tờ 5; thửa 627 tờ 5; thửa 698 tờ 5; thửa 943 tờ 5; thửa 944 tờ 5; thửa 1033 tờ 5; thửa 1115 tờ 5; thửa 1116 tờ 5; thửa 1118 tờ 5; thửa 1119 tờ 5; thửa 404 tờ 6; thửa 572 tờ 6; thửa 154 tờ 7; thửa 578 tờ 7; thửa 430 tờ 8; thửa 460 tờ 8; thửa 13 tờ 9; thửa 378 tờ 9; thửa 556 tờ 9; thửa 558 tờ 9; thửa 264 tờ 10; thửa 283 tờ 10; thửa 284 tờ 10;thửa 312 tờ 10; thửa 313 tờ 10; thửa 159 tờ 11; thửa 339 tờ 12; thửa 635 tờ 12; thửa 636 tờ 12; thửa 56 tờ 14; thửa 82 tờ 15; thửa 775 tờ 17; thửa 123 tờ 20; thửa 168 tờ 20; thửa 197 tờ 20; thửa 206 tờ 20; thửa 210 tờ 20; thửa 364 tờ 20; thửa 427 tờ 20; thửa 30 tờ 21; thửa 577 tờ 21; thửa 961 tờ 21; thửa 102 tờ 22; thửa 252 tờ 22; thửa 397 tờ 22; thửa 615 tờ 22; thửa 964 tờ 22; thửa 26 tờ 23; thửa 121 tờ 23; thửa 165 tờ 23; thửa 177 tờ 23; thửa 181 tờ 23 ;thửa 188 tờ 23; thửa 201 tờ 23; thửa 255 tờ 23; thửa 277 tờ 23; thửa 360 tờ 23; thửa 385 tờ 23; thửa 408 tờ 23; thửa 323 tờ 24; thửa 161 tờ 26</t>
  </si>
  <si>
    <t>Khu du lịch sinh thái kết hợp trang trại Bàu Lác</t>
  </si>
  <si>
    <t>Thửa 724 tờ 10</t>
  </si>
  <si>
    <t>Trồng cây ăn quả khu lõi An Chi Tây và khu hóc Hai An Chi Đông</t>
  </si>
  <si>
    <t xml:space="preserve">Thửa 21, Thửa 45,Thửa 44,
Thửa 42,Thửa 892,Thửa 68,
Thửa 64,Thửa 72,Thửa 891,
Thửa 71,Thửa 890,Thửa 889,
Thửa 70,Thửa 108,Thửa 109,
Thửa 888,Thửa 113,Thửa 112,Thửa 147,
Thửa 887,Thửa 149,Thửa 186,
Thửa 43,Thửa 67,Thửa 66,Thửa 65,
Thửa 110 tờ số 20 </t>
  </si>
  <si>
    <t>Nhà máy chế biến gỗ Gia Phát Nghĩa Hành</t>
  </si>
  <si>
    <t>Tờ 2,6</t>
  </si>
  <si>
    <t>Khu dân cư dọc đường Tránh Đông (ĐH 59C)</t>
  </si>
  <si>
    <t>Tờ 3 thị trấn Chợ Chùa</t>
  </si>
  <si>
    <t>Tờ 11,13,14,17,18 xã Hành Thuận</t>
  </si>
  <si>
    <t>Nâng cấp hệ thống thoát nước thị trấn Chợ Chùa</t>
  </si>
  <si>
    <t>Thị trấn Chợ Chùa</t>
  </si>
  <si>
    <t>Khu dân cư cầu Cộng Hoà, xã Hành Thiện</t>
  </si>
  <si>
    <t>hthien</t>
  </si>
  <si>
    <t>Tờ bản đồ 10 xã Hành Thiện</t>
  </si>
  <si>
    <t>Nâng cấp tuyến đường ĐT.62B (Quán Lát - Đá Chát), đoạn Km0+00 -Km8+00</t>
  </si>
  <si>
    <t>Tờ bản đồ số 03, 27, 32, 33 xã Hành Thịnh</t>
  </si>
  <si>
    <t>`</t>
  </si>
  <si>
    <t>Biểu 01/CH</t>
  </si>
  <si>
    <t>HIỆN TRẠNG SỬ DỤNG ĐẤT NĂM 2022 CỦA HUYỆN NGHĨA HÀNH</t>
  </si>
  <si>
    <t>Đơn vị tính: ha</t>
  </si>
  <si>
    <t>Chỉ tiêu sử dụng đất</t>
  </si>
  <si>
    <t>Mã</t>
  </si>
  <si>
    <t xml:space="preserve">Tổng diện tích </t>
  </si>
  <si>
    <t xml:space="preserve">Phân theo đơn vị hành chính </t>
  </si>
  <si>
    <t>Thị trấn Chợ chùa</t>
  </si>
  <si>
    <t>Xã Hành Thuận</t>
  </si>
  <si>
    <t>Xã Hành Dũng</t>
  </si>
  <si>
    <t>Xã Hành Trung</t>
  </si>
  <si>
    <t>Xã Hành Nhân</t>
  </si>
  <si>
    <t>Xã Hành Đức</t>
  </si>
  <si>
    <t>Xã Hành Minh</t>
  </si>
  <si>
    <t>Xã Hành Phước</t>
  </si>
  <si>
    <t>Xã Hành Thiện</t>
  </si>
  <si>
    <t>Xã Hành Thịnh</t>
  </si>
  <si>
    <t>Xã Hành Tín Tây</t>
  </si>
  <si>
    <t>Xã Hành Tín Đông</t>
  </si>
  <si>
    <t>(1)</t>
  </si>
  <si>
    <t>(2)</t>
  </si>
  <si>
    <t>(3)</t>
  </si>
  <si>
    <t>(4)=(5)+…+(16)</t>
  </si>
  <si>
    <t>(5)</t>
  </si>
  <si>
    <t>(6)</t>
  </si>
  <si>
    <t>(7)</t>
  </si>
  <si>
    <t>(8)</t>
  </si>
  <si>
    <t>(9)</t>
  </si>
  <si>
    <t>(10)</t>
  </si>
  <si>
    <t>(11)</t>
  </si>
  <si>
    <t>(12)</t>
  </si>
  <si>
    <t>(13)</t>
  </si>
  <si>
    <t>(14)</t>
  </si>
  <si>
    <t>(15)</t>
  </si>
  <si>
    <t>(16)</t>
  </si>
  <si>
    <t>TỔNG DIỆN TÍCH TỰ NHIÊN</t>
  </si>
  <si>
    <t>1</t>
  </si>
  <si>
    <t>Đất nông nghiệp</t>
  </si>
  <si>
    <t>Trong đó:</t>
  </si>
  <si>
    <t>1.1</t>
  </si>
  <si>
    <t>Đất trồng lúa</t>
  </si>
  <si>
    <t>Trong đó: Đất chuyên trồng lúa nước</t>
  </si>
  <si>
    <t>1.2</t>
  </si>
  <si>
    <t>Đất trồng cây hàng năm khác</t>
  </si>
  <si>
    <t>1.3</t>
  </si>
  <si>
    <t>Đất trồng cây lâu năm</t>
  </si>
  <si>
    <t>1.4</t>
  </si>
  <si>
    <t>Đất rừng phòng hộ</t>
  </si>
  <si>
    <t>1.5</t>
  </si>
  <si>
    <t>Đất rừng đặc dụng</t>
  </si>
  <si>
    <t>1.6</t>
  </si>
  <si>
    <t>Đất rừng sản xuất</t>
  </si>
  <si>
    <t>Trong đó: Đất có rừng sản xuất là rừng tự nhiên</t>
  </si>
  <si>
    <t>Đất nuôi trồng thủy sản</t>
  </si>
  <si>
    <t>Đất làm muối</t>
  </si>
  <si>
    <t>Đất nông nghiệp khác</t>
  </si>
  <si>
    <t>2</t>
  </si>
  <si>
    <t>Đất phi nông nghiệp</t>
  </si>
  <si>
    <t>2.1</t>
  </si>
  <si>
    <t>Đất quốc phòng</t>
  </si>
  <si>
    <t>2.2</t>
  </si>
  <si>
    <t>Đất an ninh</t>
  </si>
  <si>
    <t>2.3</t>
  </si>
  <si>
    <t>Đất khu công nghiệp</t>
  </si>
  <si>
    <t>2.4</t>
  </si>
  <si>
    <t>Đất cụm công nghiệp</t>
  </si>
  <si>
    <t>2.5</t>
  </si>
  <si>
    <t>Đất thương mại, dịch vụ</t>
  </si>
  <si>
    <t>2.6</t>
  </si>
  <si>
    <t>Đất cơ sở sản xuất phi nông nghiệp</t>
  </si>
  <si>
    <t>2.7</t>
  </si>
  <si>
    <t>Đất sử dụng cho hoạt động khoáng sản</t>
  </si>
  <si>
    <t>2.8</t>
  </si>
  <si>
    <t>Đất sản xuất vật liệu xây dựng, làm đồ gốm</t>
  </si>
  <si>
    <t>2.9</t>
  </si>
  <si>
    <t>Đất phát triển hạ tầng cấp quốc gia, cấp tỉnh, cấp huyện, cấp xã</t>
  </si>
  <si>
    <t>-</t>
  </si>
  <si>
    <t>Đất giao thông</t>
  </si>
  <si>
    <t>Đất thủy lợi</t>
  </si>
  <si>
    <t>Đất xây dựng cơ sở văn hóa</t>
  </si>
  <si>
    <t>Đất xây dựng cơ sở y tế</t>
  </si>
  <si>
    <t>Đất xây dựng cơ sở giáo dục và đào tạo</t>
  </si>
  <si>
    <t>Đất xây dựng cơ sở thể dục thể thao</t>
  </si>
  <si>
    <t>Đất công trình năng lượng</t>
  </si>
  <si>
    <t>Đất công trình bưu chính, viễn thông</t>
  </si>
  <si>
    <t>Đất xây dựng kho dự trữ quốc gia</t>
  </si>
  <si>
    <t>Đất có di tích lịch sử - văn hóa</t>
  </si>
  <si>
    <t>Đất bãi thải, xử lý chất thải</t>
  </si>
  <si>
    <t>Đất cơ sở tôn giáo</t>
  </si>
  <si>
    <t>Đất làm nghĩa trang, nhà tang lễ, nhà hỏa táng</t>
  </si>
  <si>
    <t>Đất xây dựng cơ sở khoa học công nghệ</t>
  </si>
  <si>
    <t>Đất xây dựng cơ sở dịch vụ xã hội</t>
  </si>
  <si>
    <t>Đất chợ</t>
  </si>
  <si>
    <t>Đất danh lam thắng cảnh</t>
  </si>
  <si>
    <t>Đất sinh hoạt cộng đồng</t>
  </si>
  <si>
    <t>Đất khu vui chơi, giải trí công cộng</t>
  </si>
  <si>
    <t>Đất ở tại nông thôn</t>
  </si>
  <si>
    <t>Đất ở tại đô thị</t>
  </si>
  <si>
    <t>Đất xây dựng trụ sở cơ quan</t>
  </si>
  <si>
    <t>Đất xây dựng trụ sở của tổ chức sự nghiệp</t>
  </si>
  <si>
    <t>Đất xây dựng cơ sở ngoại giao</t>
  </si>
  <si>
    <t>Đất tín ngưỡng</t>
  </si>
  <si>
    <t>Đất sông, ngòi, kênh, rạch, suối</t>
  </si>
  <si>
    <t>Đất có mặt nước chuyên dùng</t>
  </si>
  <si>
    <t>Đất phi nông nghiệp khác</t>
  </si>
  <si>
    <t>3</t>
  </si>
  <si>
    <t>Đất chưa sử dụng</t>
  </si>
  <si>
    <t>DCK</t>
  </si>
  <si>
    <t>Điểm dân cư xã Hành Nhân</t>
  </si>
  <si>
    <t>Thửa 117, tờ BĐ 26</t>
  </si>
  <si>
    <t>Chuyển đất trụ sở đội thuế không còn sử dụng sang đất ở nông thôn</t>
  </si>
  <si>
    <t>Điểm dân cư thị trấn Chợ Chùa</t>
  </si>
  <si>
    <t>Thửa 422, tờ BĐ 7</t>
  </si>
  <si>
    <t>Hội Chữ thập đỏ</t>
  </si>
  <si>
    <t>Điểm dân cư xã Hành Dũng</t>
  </si>
  <si>
    <t>Tở BĐ 16</t>
  </si>
  <si>
    <t>Đội thuế sang đất ở nông thôn</t>
  </si>
  <si>
    <t>Điểm dân cư Hoà Thọ 2, xã Hành Phước</t>
  </si>
  <si>
    <t>Thửa số 9, tờ BĐ 28</t>
  </si>
  <si>
    <t>Chuyển đất mẫu giáo Hòa Thọ 2 sang đất ở</t>
  </si>
  <si>
    <t>Tờ số 4, 6, 11, 17</t>
  </si>
  <si>
    <t>Tờ số 3, 4, 5, 6, 9, 11, 12, 13, 17</t>
  </si>
  <si>
    <t>Tờ số 5, 14, 23</t>
  </si>
  <si>
    <t>Tờ số 2, 4, 6, 7, 8, 9, 14</t>
  </si>
  <si>
    <t>Tờ số 14</t>
  </si>
  <si>
    <t>Tờ số 5, 8, 10, 11, 12, 13, 14, 16, 20, 23</t>
  </si>
  <si>
    <t>Nâng cấp, sửa chữa nhà văn hoá tổ dân phố Phú Bình Đông</t>
  </si>
  <si>
    <t>Tờ số 8</t>
  </si>
  <si>
    <t>Di dân, tạo quỹ đất sạch thu hút đầu tư và tạo hành lang an toàn môi trường khu liên hợp xử lý chất thải rắn Nghĩa Kỳ thuộc huyện Nghĩa Hành.</t>
  </si>
  <si>
    <t>Tờ số 1, 9</t>
  </si>
  <si>
    <t>Di dân, tạo quỹ đất sạch thu hút đầu tư và tạo hành lang an toàn môi trường khu liên hợp xử lý chất thải rắn
 Nghĩa Kỳ thuộc huyện Nghĩa Hành.</t>
  </si>
  <si>
    <t>Xây dựng trang trại chăn nuôi</t>
  </si>
  <si>
    <t>Tờ số 9</t>
  </si>
  <si>
    <t>Nhà văn hoá xã Hành Thuận</t>
  </si>
  <si>
    <t>Tờ số 11</t>
  </si>
  <si>
    <t>Tờ số 3, 5, 6, 7</t>
  </si>
  <si>
    <t>Cầu Hành Dũng - Hành Nhân</t>
  </si>
  <si>
    <t>Tờ số 23, 24</t>
  </si>
  <si>
    <t>DGT, SON, ONT</t>
  </si>
  <si>
    <t>Tờ số 1, 5, 13, 17, 18, 22, 24, 26</t>
  </si>
  <si>
    <t>Khu căn cứ chiến đấu mô phỏng</t>
  </si>
  <si>
    <t>Tờ số 16</t>
  </si>
  <si>
    <t>RSM, RST</t>
  </si>
  <si>
    <t>Cửa hàng xăng dầu xã Hành Nhân</t>
  </si>
  <si>
    <t>Tờ số 10</t>
  </si>
  <si>
    <t>CLN, DSH</t>
  </si>
  <si>
    <t>Tờ số 3, 4, 11, 26</t>
  </si>
  <si>
    <t>HNK, DGT, SON, ONT, ONT+HNK, DCH, DTL, LUC</t>
  </si>
  <si>
    <t>Tờ số 15, 27</t>
  </si>
  <si>
    <t>Nâng cấp đường huyện ĐH.56C (Hành Minh - Hành Đức)</t>
  </si>
  <si>
    <t>Tờ số 8, 10, 11, 12, 31, 32, 33</t>
  </si>
  <si>
    <t>Tờ số 5, 14, 28, 24</t>
  </si>
  <si>
    <t>Tờ số 14, 15</t>
  </si>
  <si>
    <t>Cây xăng Hành Phước xứ đồng Cây Trâm trong An Chỉ Đông</t>
  </si>
  <si>
    <t>Tờ số 21</t>
  </si>
  <si>
    <t>Tờ số 3, 4, 8, 13, 25</t>
  </si>
  <si>
    <t>Tờ số 12, 25</t>
  </si>
  <si>
    <t>Tờ số 10, 32</t>
  </si>
  <si>
    <t>htt</t>
  </si>
  <si>
    <t>Tờ số 26, 30, 31, 32</t>
  </si>
  <si>
    <t>Di dời công trình công cộng thuộc Tiểu dự án bồi thường</t>
  </si>
  <si>
    <t>Hành Thịnh</t>
  </si>
  <si>
    <t>Hành Phước</t>
  </si>
  <si>
    <t>Hành Minh</t>
  </si>
  <si>
    <t>Hành Dũng</t>
  </si>
  <si>
    <t>Hành Thuận</t>
  </si>
  <si>
    <t>Khu nghĩa trang nhân dân Gò Mít</t>
  </si>
  <si>
    <t>TĐC Đồng Giá</t>
  </si>
  <si>
    <t>Mỏ đất Mễ Sơn</t>
  </si>
  <si>
    <t>Mỏ đất Vạn Xuân</t>
  </si>
  <si>
    <t>Công an xã Hành Dũng</t>
  </si>
  <si>
    <t>Sửa chữa cầu Sông Giăng, tuyến đường tỉnh DT.628, tỉnh Quảng Ngãi</t>
  </si>
  <si>
    <t>Sửa chữa cầu Cây Sanh, tuyến đường tỉnh DT.628, tỉnh Quảng Ngãi</t>
  </si>
  <si>
    <t>Công an xã Hành Tín Đông</t>
  </si>
  <si>
    <t>TT Chợ Chùa</t>
  </si>
  <si>
    <t>Hành Thiện</t>
  </si>
  <si>
    <t>Hành Tín Đông</t>
  </si>
  <si>
    <t>Hành Nhân</t>
  </si>
  <si>
    <t>HIỆN TRẠNG SỬ DỤNG ĐẤT NĂM 2023 CỦA HUYỆN NGHĨA HÀNH</t>
  </si>
  <si>
    <t>Khu tái định cư xã Hành Thuận thuộc Di dân, tạo quỹ đất sạch thu hút đầu tư và tạo hành lang an toàn môi trường khu liên hợp xử lý chất thải rắn Nghĩa Kỳ thuộc huyện Nghĩa Hành</t>
  </si>
  <si>
    <t>xã Hành Thuận</t>
  </si>
  <si>
    <t>Nhà văn hoá thôn Hiệp Phổ Tây</t>
  </si>
  <si>
    <t>xã Hành Trung</t>
  </si>
  <si>
    <t>Trường mầm non thôn Hiệp Phổ Tây, xã Hành Trung</t>
  </si>
  <si>
    <t>Trung tâm Hành chính xã Hành Tín Tây</t>
  </si>
  <si>
    <t>xã Hành Tín Tây</t>
  </si>
  <si>
    <t>Trường mầm non xã Hành Thiện</t>
  </si>
  <si>
    <t>xã Hành Thiện</t>
  </si>
  <si>
    <t xml:space="preserve">Trung tâm Hành chính thị trấn Chợ Chùa </t>
  </si>
  <si>
    <t>Dự án Khu cân cư Thầy Ba, xã Hành Nhân</t>
  </si>
  <si>
    <t>Nâng cấp tuyến đường ĐT.624B (Quán Lát - Đá Chát), đoạn Km0+00-Km8+00)</t>
  </si>
  <si>
    <t>xã Hành Thịnh</t>
  </si>
  <si>
    <t>Kè chống sạc lở bờ Nam Sông Vệ thuộc dự án thành phần 5, dự án khắc phục khẩn cấp hậu quả thiên tai tại một số tỉnh miền Trung - tỉnh Quảng Ngãi</t>
  </si>
  <si>
    <t>xã Hành Tín Đông</t>
  </si>
  <si>
    <t>Kè bảo vệ bờ Bắc sông Vệ đoạn hạ lưu cầu Sông Vệ (QL1A) và đoạn cầu đường sắt tỉnh Quảng Ngãi</t>
  </si>
  <si>
    <t>xã Hành Phước</t>
  </si>
  <si>
    <t>Khu cải táng mồ mã xã Hành Trung</t>
  </si>
  <si>
    <t>Di dân, tạo quỹ đất sạch thu hút đầu tư và tạo hành lang an toàn môi trường khu liên hợp xử lý chất thải rắn Nghĩa Kỳ thuộc huyện Nghĩa Hành</t>
  </si>
  <si>
    <t>xã Hành Dũng</t>
  </si>
  <si>
    <t>Khu tái định cư Đồng An Sơn</t>
  </si>
  <si>
    <t>Khu tái định cư Đồng cây Trâm Trong</t>
  </si>
  <si>
    <t>Khu tái định cư Đồng trước An Định</t>
  </si>
  <si>
    <t>Đầu tư xây dựng hạ tầng kỹ thuật Cụm công nghiệp Hành Minh - Hành Đức</t>
  </si>
  <si>
    <t>xã Hành Minh, xã Hành Đức</t>
  </si>
  <si>
    <t>thị trấn Chợ Chùa</t>
  </si>
  <si>
    <t>Đường huyện ĐH.59C</t>
  </si>
  <si>
    <t>xã Hành Thuận, Hành Đức và thị trấn Chợ Chùa</t>
  </si>
  <si>
    <t>Hồ chứa nước Suối Đá, huyện Nghĩa Hành</t>
  </si>
  <si>
    <t>KDC Bắc Cầu Kênh</t>
  </si>
  <si>
    <t>KDC phía Nam Cụm Công Nghiệp Đồng Dinh</t>
  </si>
  <si>
    <t>KDC phía Tây Đường Tránh Đông, xã Hành Thuận</t>
  </si>
  <si>
    <t>Kè chống sạt lở sông Phước Giang, xã Hành Dũng, huyện Nghĩa Hành</t>
  </si>
  <si>
    <t>Khu nghĩa địa Gò Xoài</t>
  </si>
  <si>
    <t>xã Hành Minh</t>
  </si>
  <si>
    <t>Khu Nghĩa trang nhân dân Gò Mít</t>
  </si>
  <si>
    <t>Khu Nghĩa trang nhân dân Núi Rố - Gò Rộng</t>
  </si>
  <si>
    <t>Khu tái định cư Đồng Giá</t>
  </si>
  <si>
    <t>Khu tái định cư Đồng Xuân</t>
  </si>
  <si>
    <t>Khu tái định cư Kỳ Thọ Nam 2</t>
  </si>
  <si>
    <t>xã Hành Đức</t>
  </si>
  <si>
    <t>Nâng cấp đường huyện ĐH.56C (Hành Minh-Hành Đức)</t>
  </si>
  <si>
    <t>xã Hành Minh, Hành Đức</t>
  </si>
  <si>
    <t xml:space="preserve">Tạo quỹ đất sạch thu hút đầu tư Khu dân cư Đồng Trảy, xã Hành Thuận </t>
  </si>
  <si>
    <t>Xây dựng hạ tầng và các hạng mục phụ trợ thuộc Quy hoạch khu liên hợp xử lý chất tahỉ rắn Nghĩa Kỳ (17,30 ha)</t>
  </si>
  <si>
    <t>xã Hành Thuận và xã Hành Dũng</t>
  </si>
  <si>
    <t>Khu liên hợp xử lý chất thải rắn Nghĩa Kỳ (mở rộng)</t>
  </si>
  <si>
    <t>xã Hành Dũng và xã Hành Thuận</t>
  </si>
  <si>
    <t>Khu Nghĩa địa Mu Rùa</t>
  </si>
  <si>
    <t>Khu Nghĩa địa thôn An Định</t>
  </si>
  <si>
    <t>3.32</t>
  </si>
  <si>
    <t>Cụm công nghiệp Đồng Dinh</t>
  </si>
  <si>
    <t>Khu dân cư Đồng Dinh (giai đoạn 2)</t>
  </si>
  <si>
    <t>Thị Trấn Chợ Chùa, xã Hành Thuận</t>
  </si>
  <si>
    <t>Trạm biến áp 110kV Nghĩa Hành và đấu nối</t>
  </si>
  <si>
    <t>xã Hành Thịnh, Hành Thiện, Hành Phước và xã Hành Đức</t>
  </si>
  <si>
    <t xml:space="preserve"> Đường tránh Đông huyện Nghĩa Hành</t>
  </si>
  <si>
    <t>xã Hành Thuận, thị trấn Chợ Chùa</t>
  </si>
  <si>
    <t>Đầu tư khẩn cấp dự án tái định cư để di dời các hộ dân bị ảnh hưởng tại bãi chôn lấp rác sinh hoạt Nghĩa Kỳ</t>
  </si>
  <si>
    <t>xã Hành Dũng, Hành Thuận</t>
  </si>
  <si>
    <t>Trụ sở Công an xã Hành Thuận</t>
  </si>
  <si>
    <t>Xây dựng thao trường huấn luyện cho BCHQS huyện Nghĩa Hành thuộc BCHQS tỉnh Quảng Ngãi</t>
  </si>
  <si>
    <t>Cửa hàng xăng dầu Quỳnh Thu</t>
  </si>
  <si>
    <t>Cửa hàng xăng dầu Phước Thịnh 1</t>
  </si>
  <si>
    <t>Cửa hàng xăng dầu Phước Thịnh 2</t>
  </si>
  <si>
    <t>Cửa hàng xăng dầu Phước Thịnh 3</t>
  </si>
  <si>
    <t>Sản xuất, gia công cơ khí và tạo sản phẩm mỹ nghệ từ mo cau</t>
  </si>
  <si>
    <t>Trụ sở HTX NN Xuân Phú, xã Hành Đức</t>
  </si>
  <si>
    <t>Xưởng sản xuất ván ghép thanh và tinh chế gỗ</t>
  </si>
  <si>
    <t>Đường bộ cao tốc Bắc - Nam phía Đông, giai đoạn 2021-2025</t>
  </si>
  <si>
    <t>Các xã Hành Dũng, hành Thuận, Hành Minh, Hành Đức, Hành Phước, Hành Thịnh</t>
  </si>
  <si>
    <t>Trụ sở Agribank chi nhánh huyện Nghĩa Hành</t>
  </si>
  <si>
    <t>Khu du lịch sinh thái Suối Chí</t>
  </si>
  <si>
    <t>Trạm viễn thông Nghĩa Hành</t>
  </si>
  <si>
    <t>Nhà máy gia công ván công nghiệp</t>
  </si>
  <si>
    <t>Thị Trấn Chợ Chùa</t>
  </si>
  <si>
    <t>đã có nhưng S ko trùng</t>
  </si>
  <si>
    <t>Kè chống sạt lở sông Phước Giang, đoạn qua thị trấn Chợ Chùa</t>
  </si>
  <si>
    <t>Xây dựng xưởng sơ chế - chế biến và thu mua trang thiết bị</t>
  </si>
  <si>
    <t>Sữa chữa Nhà văn hoá, tường rào, cổng ngõ, sân bê tông thôn Vạn Xuân 2</t>
  </si>
  <si>
    <t>Mở rộng Nghĩa địa nhân dân Gò Ông Thọ</t>
  </si>
  <si>
    <t>Nhà văn hoá xã Hành Thịnh</t>
  </si>
  <si>
    <t>Di tích lịch sử chiến thắng Hành Thịnh</t>
  </si>
  <si>
    <t>Trụ sở làm việc Công an xã Hành Thiện</t>
  </si>
  <si>
    <t>file cad ko mở dc</t>
  </si>
  <si>
    <t>ko có tổng hợp loại đất</t>
  </si>
  <si>
    <t>ko chu chuyển</t>
  </si>
  <si>
    <t>cty</t>
  </si>
  <si>
    <t xml:space="preserve">Quy hoạch trung tâm văn hóa, nhà  văn hóa xã Hành Thịnh </t>
  </si>
  <si>
    <t>8,32</t>
  </si>
  <si>
    <t>6,36,37</t>
  </si>
  <si>
    <t>Quy hoạch xây dựng Khu di tích lịch sử chiến thắng Hành Thịnh</t>
  </si>
  <si>
    <t>Quy hoạch xây dựng trường mầm non trung tâm xã Hành Thịnh</t>
  </si>
  <si>
    <t xml:space="preserve">Quy hoạch khu thương mại và dịch vụ </t>
  </si>
  <si>
    <t>Quy hoạch đất thương mại và dịch vụ</t>
  </si>
  <si>
    <t>41 LN</t>
  </si>
  <si>
    <t>BQL</t>
  </si>
  <si>
    <t>ĐC</t>
  </si>
  <si>
    <t>BS</t>
  </si>
  <si>
    <t>Quy hoạch nghĩa trang nhân dân</t>
  </si>
  <si>
    <t>19,20</t>
  </si>
  <si>
    <t xml:space="preserve">Mở rộng nghĩa trang nhân dân thôn An Hòa </t>
  </si>
  <si>
    <t xml:space="preserve">Chuyển trường mẫu giáo An Định sử dụng làm nhà SHCĐ thôn </t>
  </si>
  <si>
    <t>Quy hoạch chuyển mục đích xen kẻ các thửa 1244, 1245</t>
  </si>
  <si>
    <t>Quy hoạch khu dân cư Tư Ích</t>
  </si>
  <si>
    <t>BCS</t>
  </si>
  <si>
    <t>LUK</t>
  </si>
  <si>
    <t>Quy hoạch cầu nối giữa thôn An Định và thôn An Phước</t>
  </si>
  <si>
    <t>Mở rộng cầu An Định</t>
  </si>
  <si>
    <t>Mở Rộng Cầu Cây Sanh</t>
  </si>
  <si>
    <t>Mở Rộng Cầu Sông Giăng.</t>
  </si>
  <si>
    <t>Kè sông thôn trung mỹ đoạn nối từ cầu sông giăng đến thửa 737 Tờ BĐ 21.</t>
  </si>
  <si>
    <t>Bờ kè thôn kim thành ( Đoạn từ cầu Bà chỉ đến bờ kè  hiện hữa đến thửa 113 Tờ BĐ 24)</t>
  </si>
  <si>
    <t>Bia Tưởng Niêm liệt sỹ tiểu đoàn bộ binh 83 tại Hố Kala.</t>
  </si>
  <si>
    <t xml:space="preserve">Khu tái định cư Đồng An Sơn </t>
  </si>
  <si>
    <t xml:space="preserve"> Khu tái định cư Đồng Trước An Định </t>
  </si>
  <si>
    <t>17,18</t>
  </si>
  <si>
    <t xml:space="preserve">Bờ kè thôn An Sơn đoạn từ Xi phong kênh chính Nam đến cầu cây sanh </t>
  </si>
  <si>
    <t>BDLN</t>
  </si>
  <si>
    <t xml:space="preserve">Quy hoạch đất ở chuyển thành  đất giao thông </t>
  </si>
  <si>
    <t>Chuyển điểm trường mẫu giáo thôn Kim Thành sang đất thể thao</t>
  </si>
  <si>
    <t xml:space="preserve">Chuyển  điểm trường mẫu giáo thôn Trung Mỹ sang đất thể thao </t>
  </si>
  <si>
    <t>11,6,20,21</t>
  </si>
  <si>
    <t>Cửa hàng xăng dầu Hành Nhân</t>
  </si>
  <si>
    <t xml:space="preserve">xã Hành Nhân </t>
  </si>
  <si>
    <t>Mở rộng nhà SHCĐ thôn Đồng Vinh</t>
  </si>
  <si>
    <t>Chuyển nhà SHCĐ thôn Nghĩa Lâm cũ sang đất ở</t>
  </si>
  <si>
    <t>Đấu giá đất ở trường Đông Trúc Lâm</t>
  </si>
  <si>
    <t>Khu dân cư Tân Lập</t>
  </si>
  <si>
    <t>Mở đường thôn Tân Lập.</t>
  </si>
  <si>
    <t>8,9</t>
  </si>
  <si>
    <r>
      <t xml:space="preserve">Khu dân cư Đồng Thầy Ba </t>
    </r>
    <r>
      <rPr>
        <i/>
        <sz val="12"/>
        <rFont val="Times New Roman"/>
        <family val="1"/>
      </rPr>
      <t>(Có bản danh sách kèm theo).</t>
    </r>
  </si>
  <si>
    <t xml:space="preserve">KDC Đồng Cửa Truông </t>
  </si>
  <si>
    <t>KDC Dốc Ông Thuần</t>
  </si>
  <si>
    <t>KDC Đồng Cây Dừa</t>
  </si>
  <si>
    <t xml:space="preserve">KDC Gò Đình </t>
  </si>
  <si>
    <t xml:space="preserve">KDC Gò Rùa </t>
  </si>
  <si>
    <t>KDC đường Huyện đi Long Sơn ( Đồng Núi Bé )</t>
  </si>
  <si>
    <t>KDC Gò Trường</t>
  </si>
  <si>
    <t>Chợ Hành Nhân</t>
  </si>
  <si>
    <t>Nhà Thi Đấu Đa  Năng</t>
  </si>
  <si>
    <t xml:space="preserve">Trồng Cây Ăn Qủa Kết hợp chăn nuôi (Thôn Đồng Vinh) </t>
  </si>
  <si>
    <t>Trồng Cây Ăn Qủa Kết hợp chăn nuôi  (Thôn Tân Lập)</t>
  </si>
  <si>
    <t>Trông Dâu Nuôi Tằm</t>
  </si>
  <si>
    <t>Quy hoạch điểm trường mần non Hoa Mai cơ sở 2, thôn Kim Thành Thượng xã Hành Nhân</t>
  </si>
  <si>
    <t>xã Hành Nhân</t>
  </si>
  <si>
    <t>4,10</t>
  </si>
  <si>
    <t>Quy hoạch xây dựng nhà văn hóa thôn Phước Lâm</t>
  </si>
  <si>
    <t>Quy hoạch đất văn hóa thửa số 23</t>
  </si>
  <si>
    <t>Quy hoạch chuyển sang đất thể thao</t>
  </si>
  <si>
    <t xml:space="preserve">Quy hoạch đất xen kẽ các thửa gồm: </t>
  </si>
  <si>
    <t>KDC Gò Quách</t>
  </si>
  <si>
    <t>10,11</t>
  </si>
  <si>
    <t>7,13</t>
  </si>
  <si>
    <t>Trồng Cây Ăn Qủa Kết hợp chăn nuôi (Thôn Kim Thành và Kim Thành Thượng )</t>
  </si>
  <si>
    <t>32 LN</t>
  </si>
  <si>
    <t>16,17</t>
  </si>
  <si>
    <t>ONT+BHK</t>
  </si>
  <si>
    <t>HT</t>
  </si>
  <si>
    <t xml:space="preserve">Quy hoạch đất ở  khu dân cư  (thôn nhơn lộc 1, xã Hành Tín Đông )     </t>
  </si>
  <si>
    <t>Quy hoạch đất trồng cây lâu năm chuyển sang đất sản xuất kinh doanh (SKC)</t>
  </si>
  <si>
    <t xml:space="preserve">Bãi cát thôn Nguyên Hòa xã Hành Tín Đông Nghĩa Hành </t>
  </si>
  <si>
    <t>BHK</t>
  </si>
  <si>
    <t>Chuyển mẫu giáo phú châu ( hiện thống kê DSH ) sang đất DKV</t>
  </si>
  <si>
    <t>Chuyển nhà SHCĐ kỳ thọ nam 2 sang đất DKV</t>
  </si>
  <si>
    <t>Điểm dân cư cống Sầu Đâu, Kỳ Thọ Nam 1</t>
  </si>
  <si>
    <t>Điểm dân cư lò gạch, kỳ thọ nam 1</t>
  </si>
  <si>
    <t>KDC đông nam đồng xít (giai đoạn 2)</t>
  </si>
  <si>
    <t xml:space="preserve">Cụm công nghiệp Hành Đức -Hành Minh </t>
  </si>
  <si>
    <t xml:space="preserve">Trang trại Trũng Đèo </t>
  </si>
  <si>
    <t>Nghĩa trang huyện Nghĩa Hành</t>
  </si>
  <si>
    <t>13,17,1</t>
  </si>
  <si>
    <t>11,14,17,18</t>
  </si>
  <si>
    <t>1,3,21</t>
  </si>
  <si>
    <t>13 và tờ 1 LN</t>
  </si>
  <si>
    <t>TSN</t>
  </si>
  <si>
    <t>Trang trại Hố Muồng</t>
  </si>
  <si>
    <t>Đc tên</t>
  </si>
  <si>
    <t xml:space="preserve"> Nhà SHCĐ Kỳ Thọ Bắc  </t>
  </si>
  <si>
    <t>KDC Gò huyện thôn Kỳ Thọ Nam 1</t>
  </si>
  <si>
    <t>GHI CHÚ</t>
  </si>
  <si>
    <t>ĐỊA CHÍNH GỬI RANH SAU</t>
  </si>
  <si>
    <t>HTX Nông nghiệp Xuân Phú</t>
  </si>
  <si>
    <t xml:space="preserve">HTX Nông nghiệp Kỳ Thọ </t>
  </si>
  <si>
    <t>Mỏ đất đồi sình thôn Kỳ Thọ Nam 1.</t>
  </si>
  <si>
    <t>2LN</t>
  </si>
  <si>
    <t>TSK</t>
  </si>
  <si>
    <t>Khu dân cư hai bên đường TL 624 (CT)</t>
  </si>
  <si>
    <t>Kè chống sạt lỡ khu TĐC Đồng Gía</t>
  </si>
  <si>
    <t xml:space="preserve">Khu thể thao đa năng xã Hành Thuận </t>
  </si>
  <si>
    <t>xã k nắm c trình này, kêu hỏi ban quản lý</t>
  </si>
  <si>
    <t>1,2,3,4,5,6,7,9,10,11,12,13,14,16,17,18</t>
  </si>
  <si>
    <t xml:space="preserve">Trương Mần Non Hành Thuận </t>
  </si>
  <si>
    <t>Nhà văn hóa Thôn Đại xuân (Đại An Tây 1)</t>
  </si>
  <si>
    <t>Nhà văn hóa thôn Phúc Minh</t>
  </si>
  <si>
    <t>Di dân, tạo quỹ đất sạch thu hút đầu tư và tạo hành hành lang an toàn môi trường khu liên hợp xử lý chất thải rắn Nghĩa Kỳ thuộc huyện Nghĩa Hành</t>
  </si>
  <si>
    <t>Quy hoạch đất ở xen kẻ trong khu dân cư</t>
  </si>
  <si>
    <t>2,3</t>
  </si>
  <si>
    <t xml:space="preserve"> Nhà văn hóa Thôn An Phú (Đại An Tây 2)</t>
  </si>
  <si>
    <t>Nhà văn hóa Thôn An Phú (Phú Định )</t>
  </si>
  <si>
    <t>Nhà văn hóa Thôn Đại xuân (Xuân An)</t>
  </si>
  <si>
    <t>Quy hoạch trụ sở Công an xã diện tích</t>
  </si>
  <si>
    <t xml:space="preserve">Cửa hàng xăng dầu Hành Tín Tây (CT) </t>
  </si>
  <si>
    <t xml:space="preserve">Chợ trung tâm xã diện tích </t>
  </si>
  <si>
    <t xml:space="preserve">Quy hoạch đất trồng cây lâu năm chuyển qua đất ở nông thôn (thôn Tân Hòa) </t>
  </si>
  <si>
    <t xml:space="preserve">Bãi cát thôn Tân Phú xã Hành Tín Tây Nghĩa Hành </t>
  </si>
  <si>
    <t xml:space="preserve">Chuyển sang đất ở để bán đấu giá </t>
  </si>
  <si>
    <t>1,2</t>
  </si>
  <si>
    <t>Quy hoạch trung tâm hành chính xã Hành Tín Tây, huyện Nghĩa  Hành tại Vị trí hiện trạng sử dụng thuộc thôn Đồng Miếu, xã Hành Tín Tây</t>
  </si>
  <si>
    <t xml:space="preserve">Đưa đất chưa sử dụng khu vực Vạn Xuân 1, xóm Đèo vào trồng cây hàng năm </t>
  </si>
  <si>
    <t>Quy hoạch nghĩa trang Gò Mè</t>
  </si>
  <si>
    <t xml:space="preserve">Quy hoạch khu dân cư  Ngọc Sơn </t>
  </si>
  <si>
    <t xml:space="preserve">Quy hoach đất dự phòng phát triển khu trung tâm xã </t>
  </si>
  <si>
    <t>Khu dân cư Cầu Cộng Hòa</t>
  </si>
  <si>
    <t>8,19,33</t>
  </si>
  <si>
    <t>để chú Thư xem lại diện tích chênh quá lớn</t>
  </si>
  <si>
    <t>11,15</t>
  </si>
  <si>
    <t>ONT+CLN</t>
  </si>
  <si>
    <t>10,23,25,26</t>
  </si>
  <si>
    <t xml:space="preserve">Quy hoạch khu xây dựng khu vui chơi giải trí </t>
  </si>
  <si>
    <t>Quy hoạch mở rộng khu sinh văn hóa thôn Phú Lâm Tây .</t>
  </si>
  <si>
    <t>Quy hoạch mở rộng khu sinh văn hóa thôn Vạn Xuân 2</t>
  </si>
  <si>
    <t>Quy hoạch mở rộng KDC gò Quýt.</t>
  </si>
  <si>
    <t xml:space="preserve"> Quy hoạch mở rộng Nghĩa Trang Nhân dân Gò Bà Quản Vạn Xuân 2 </t>
  </si>
  <si>
    <t>Quy hoạch mở rộng Nghĩa Trang Nhân dân Gò Ông Dư Vạn Xuân 1</t>
  </si>
  <si>
    <t xml:space="preserve"> Quy hoạch đất khu vực đập Hố Cua sang đất thương mại dịch vụ.</t>
  </si>
  <si>
    <t xml:space="preserve"> Quy hoạch  trạm y tế xã.</t>
  </si>
  <si>
    <t xml:space="preserve">Quy hoạch nhà  văn hóa thôn Phú Lâm Đông </t>
  </si>
  <si>
    <t xml:space="preserve">Mở rộng sân vận động  Ngọc sơn thành sân vận động xã Hành Thiện  </t>
  </si>
  <si>
    <t xml:space="preserve"> xã Hành Thiện</t>
  </si>
  <si>
    <t>DCS</t>
  </si>
  <si>
    <t>Trung tâm nghiên cứu và phát triển đậu nành Vinasoy</t>
  </si>
  <si>
    <t>CSK</t>
  </si>
  <si>
    <t>20,21,24,36</t>
  </si>
  <si>
    <t>xã k nắm ranh quy hoạch</t>
  </si>
  <si>
    <t>Chuyển đất điểm nhà trẻ đội 14 sang đất ở</t>
  </si>
  <si>
    <t>Quy hoạch Điểm khu dân cư Cây Cao</t>
  </si>
  <si>
    <t xml:space="preserve"> Quy hoạch Điểm dân Cư Bổ Dụng</t>
  </si>
  <si>
    <t>Chuyển đất điểm mẫu giáo đội 5 sang đất ở</t>
  </si>
  <si>
    <t xml:space="preserve">Chuyển đất điểm mẫu giáo đội 7 sang đất ở, </t>
  </si>
  <si>
    <t>Chuyển Điểm dân cư Hòa Sơn Trên (nhà trẻ cũ) sang đất ở</t>
  </si>
  <si>
    <t>Chuyển đất điểm nhà trẻ đội 1 sang đất ở</t>
  </si>
  <si>
    <t xml:space="preserve"> Quy hoạch Điểm dân cư số 1 An Chỉ Tây sang đất ở</t>
  </si>
  <si>
    <t>Quy hoạch Điểm sát nhà Đàm Út sang đất ở</t>
  </si>
  <si>
    <t>Chuyển Điểm dân cư tiểu học số 2 Hành Phước sang đất ở</t>
  </si>
  <si>
    <t>Chuyển Điểm Chợ An Chỉ Đông sang đất ở</t>
  </si>
  <si>
    <t>Chuyển Điểm trường tiểu học Đề An sang đất ở</t>
  </si>
  <si>
    <t xml:space="preserve">Chuyển Điểm trường mầm non Đề An sang đất ở, </t>
  </si>
  <si>
    <t xml:space="preserve">Quy hoạch Nghĩa Trang Nhân Dân Gò Mít trên(kênh chính Nam) </t>
  </si>
  <si>
    <t xml:space="preserve">Quy hoach Nghiã Trang Nhân Dân Thổ Mộ </t>
  </si>
  <si>
    <t xml:space="preserve">Quy hoạch trường Mần Non điểm trung tâm </t>
  </si>
  <si>
    <t xml:space="preserve">Quy hoạch trường Mần Non điểm An Chỉ Tây  </t>
  </si>
  <si>
    <t xml:space="preserve">Quy hoạch Điểm Trụ sở thôn Hòa Thọ cũ chuyển sang đất ở </t>
  </si>
  <si>
    <t xml:space="preserve">Quy hoạch Điểm dân cư Hòa Thọ 1 sang đất ở </t>
  </si>
  <si>
    <t xml:space="preserve"> Quy hoạch Điểm nhà trẻ đôi 4 An Chỉ Đông chuyển sang nhà </t>
  </si>
  <si>
    <t xml:space="preserve"> Quy hoạch đất trồng cây ăn quả kết hợp chăn nuôi tại lòi dưới An Chỉ Tây </t>
  </si>
  <si>
    <t xml:space="preserve">Quy hoạch  đất trồng cây ăn quả kết hợp chăn nuôi tại Rẫy Bà Thá An Chỉ Tây </t>
  </si>
  <si>
    <t xml:space="preserve">Quy hoạch đất trồng cây ăn quả tại vùng Hóc Ngày An Chỉ Tây </t>
  </si>
  <si>
    <t xml:space="preserve">Quy hoạch đất trồng cây ăn quả tại vùng Gò Gạch và Gò Xã Bưởi  An Chỉ Tây </t>
  </si>
  <si>
    <t xml:space="preserve">Quy hoạch đất trồng cây ăn quả tại Đồng Trước Cửa dưới và trước Cửa trên thôn Hòa Vinh </t>
  </si>
  <si>
    <t xml:space="preserve"> Quy hoạch cơ sở chế biến Nông Sản An Chỉ Tây  </t>
  </si>
  <si>
    <t xml:space="preserve">Quy hoạch điểm dân cư Đồng Bổ Dụng thôn Hoà Thọ </t>
  </si>
  <si>
    <t xml:space="preserve">Bãi cát đội 6 thôn Đề An, xã Hành Phước huyện Nghĩa Hành </t>
  </si>
  <si>
    <t xml:space="preserve">Bãi cát thôn An Chỉ Tây (Bãi Dinh), xã Hành Phước huyện Nghĩa Hành </t>
  </si>
  <si>
    <t>6,10,12</t>
  </si>
  <si>
    <t>38,40 LN</t>
  </si>
  <si>
    <t>4,5</t>
  </si>
  <si>
    <t>Quy hoạch  đất trồng cây ăn quả tại Bờ Kênh Chính Nam  An Chỉ Tây</t>
  </si>
  <si>
    <t>Quy hoạch mở rộng khu vực bảo vệ 2 Việt Lào</t>
  </si>
  <si>
    <t>Quy hoạch Khu  cầu Xa Cái làm Hồ Bơi</t>
  </si>
  <si>
    <t>bản đồ đã là DGD (địa chính, khoanh vẽ, quy hoạch)</t>
  </si>
  <si>
    <t>4,11</t>
  </si>
  <si>
    <t>Quy hoạch trường bắn ban chỉ huy quân sự huyện Nghĩa Hành</t>
  </si>
  <si>
    <t>Bãi cát thôn Hòa Huân xã Hành Thịnh</t>
  </si>
  <si>
    <t>Kè chống sạt lở sông Vệ đoạn qua thôn An Chỉ Tây, An Chỉ Đông, Hòa Mỹ, Thuận Hòa, Đề An</t>
  </si>
  <si>
    <t>Quy hoạch đất ở xen kẽ trong khu dân cư</t>
  </si>
  <si>
    <t>Quy hoạch đường gom dân sinh cao tốc Quảng Ngãi-Hoài Nhơn</t>
  </si>
  <si>
    <t>Quy hoạch mới khu tái định cư An Định và thôn An Phước</t>
  </si>
  <si>
    <t>Khép kín KDC đường DH47 Hiệp Phố Bắc</t>
  </si>
  <si>
    <t>Khép kín KDC đường DH47 Hiệp Phố Tây</t>
  </si>
  <si>
    <t>40 LN</t>
  </si>
  <si>
    <t>xã Hành Đức, xã Hành Minh</t>
  </si>
  <si>
    <t>Hệ thống cấp nước sinh hoạt xã Hành Đức</t>
  </si>
  <si>
    <t>Trụ sở làm việc công an xã Hành Nhân</t>
  </si>
  <si>
    <t>Mở rộng cầu Cây Sanh</t>
  </si>
  <si>
    <t>hành dũng đăng ký nhưng dính 1 phần hành minh</t>
  </si>
  <si>
    <t>Các thửa 485,509 Tờ BĐ 10 chuyển sang bán đấu giá.</t>
  </si>
  <si>
    <t>Cầu Hành Dũng-Hành Nhân</t>
  </si>
  <si>
    <t>xã Hành Nhân, xã Hành Dũng</t>
  </si>
  <si>
    <t>3,4,11,16,23,24,26</t>
  </si>
  <si>
    <t>AT</t>
  </si>
  <si>
    <t>12 HD, 5 TTCC</t>
  </si>
  <si>
    <t>Đường DH 54 S1</t>
  </si>
  <si>
    <t>xã Hành Dũng, TT Chợ Chùa</t>
  </si>
  <si>
    <t>ODT+CLN</t>
  </si>
  <si>
    <t>Khu tái định cư Đồng Cây Trâm trong</t>
  </si>
  <si>
    <t>16,21,33</t>
  </si>
  <si>
    <t>xã Hành Minh, TT. Chợ Chùa</t>
  </si>
  <si>
    <t>Khu tái định cư Xuân Đình</t>
  </si>
  <si>
    <t>25 HD, 2 TT CC</t>
  </si>
  <si>
    <t xml:space="preserve">Quy hoạch đất ở xen kẻ trong  KDC </t>
  </si>
  <si>
    <t>3,4,11</t>
  </si>
  <si>
    <t>Khu nghĩa trang nhân dân Núi Rố- Gò Rộng</t>
  </si>
  <si>
    <t>Khu nghĩa địa thôn An Sơn</t>
  </si>
  <si>
    <t>xã k nắm kêu hỏi ban quản lý</t>
  </si>
  <si>
    <t>16,11,14và 41 LN</t>
  </si>
  <si>
    <t>Hồ chứa nước suối đá huyện Nghĩa Hành</t>
  </si>
  <si>
    <t>Mỏ cát Xuân Đình</t>
  </si>
  <si>
    <t>Mỏ cát Núi Cấm Ông Thi, thôn Xuân Đình</t>
  </si>
  <si>
    <t>Mỏ đất Núi Đá Kè, thôn Thuận Hòa</t>
  </si>
  <si>
    <t>Công trình này k chu chuyển loại đất, đất 09 giao đất để cấp GCN</t>
  </si>
  <si>
    <t>Chợ mới Hành Thuận</t>
  </si>
  <si>
    <t>hỏi lại c Trinh</t>
  </si>
  <si>
    <t>XÃ</t>
  </si>
  <si>
    <t>Hành Trung</t>
  </si>
  <si>
    <t>LOẠI ĐẤT QH</t>
  </si>
  <si>
    <t>Đập hạ lưu sông vệ</t>
  </si>
  <si>
    <t xml:space="preserve">xã Hành Phước </t>
  </si>
  <si>
    <t>Hành Đức</t>
  </si>
  <si>
    <t>Hành Tín Tây</t>
  </si>
  <si>
    <t>xã Hành Thiện, xã Hành Thịnh, xã Hành Tín Đông, xã Hành Tín Tây</t>
  </si>
  <si>
    <t>ODT+BHK</t>
  </si>
  <si>
    <t>Đập hạ lưu Sông Vệ</t>
  </si>
  <si>
    <t>TỔNG</t>
  </si>
  <si>
    <t xml:space="preserve">Chợ trung tâm xã </t>
  </si>
  <si>
    <t>ĐC(BQL)</t>
  </si>
  <si>
    <t>Trang trại Gò Da</t>
  </si>
  <si>
    <t>Trang trại Hố Muôn</t>
  </si>
  <si>
    <t>Trang trại Núi Trụi</t>
  </si>
  <si>
    <t>Trang trại tổng hợp (Hố Sổ)</t>
  </si>
  <si>
    <t>Trụ sở công an xã Hành Đức</t>
  </si>
  <si>
    <t>Hệ thống thủy lợi đập Hố Sổ</t>
  </si>
  <si>
    <t>Nhà văn hóa xã Hành Đức</t>
  </si>
  <si>
    <t>Nhà SHCĐ Kỳ Thọ Bắc</t>
  </si>
  <si>
    <t>Chuyển đất nhà SHCĐ Phú Châu sang đất ở</t>
  </si>
  <si>
    <t>Điểm dân cư An Trì 1 Xuân Vinh</t>
  </si>
  <si>
    <t>Điểm dân cư đồng Phó Tư, Xuân Vinh</t>
  </si>
  <si>
    <t>Điểm dân cư ruộng Lổ đội 3 Xuân Vinh</t>
  </si>
  <si>
    <t>Khép kín dân cư, Kỳ Thọ Nam 2</t>
  </si>
  <si>
    <t>Chuyển đất SKC cho công ty Phương Duy Thư thuê thành đất dự phòng phát triển</t>
  </si>
  <si>
    <t xml:space="preserve">Khu căn cứ hậu phương </t>
  </si>
  <si>
    <t>Nâng cấp an toàn lưới điện</t>
  </si>
  <si>
    <t>Hạ tầng và hạng mục phụ trợ khu liên hợp xử lý chất thải rắn Nghĩa Kỳ (tổng DT 55,64, hiên trạng đất RAC có 7,26 ha)</t>
  </si>
  <si>
    <t>Đường cao tốc Quảng Ngãi - Bình Định</t>
  </si>
  <si>
    <t>Đường huyện ĐH56 c</t>
  </si>
  <si>
    <t>Đường tránh phía Đông (ĐH59c)</t>
  </si>
  <si>
    <t>Mở rộng nhà làm việc cộng an TT Chợ Chùa</t>
  </si>
  <si>
    <t>Mở rộng cụm công nghiệp Đồng Dinh</t>
  </si>
  <si>
    <t>Khu thương mại gần Chợ Chùa</t>
  </si>
  <si>
    <t>Ngân hàng nông nghiệp chi nhánh Nghĩa Hành</t>
  </si>
  <si>
    <t>Trung tâm thương mại huyện Nghĩa Hành (Quy hoạch chi tiết đô thị)</t>
  </si>
  <si>
    <t xml:space="preserve">Các bãi đỗ xe </t>
  </si>
  <si>
    <t>Đường tránh phía Tây, thị trấn Chợ Chùa</t>
  </si>
  <si>
    <t>Hệ thống đường nội thị thị trấn chợ chùa</t>
  </si>
  <si>
    <t>Mở rông bến xe huyện (theo quy hoạch chi tiết)</t>
  </si>
  <si>
    <r>
      <t xml:space="preserve">Kè sông Phước Giang </t>
    </r>
    <r>
      <rPr>
        <i/>
        <sz val="11"/>
        <rFont val="Times New Roman"/>
        <family val="1"/>
      </rPr>
      <t>(TT Chợ Chùa)</t>
    </r>
  </si>
  <si>
    <t>Nhà máy cấp nước thị trấn Chợ Chùa</t>
  </si>
  <si>
    <t>Trạm xử lý nước thải phía Nam TT chợ chùa</t>
  </si>
  <si>
    <t>Nâng cấp mở rộng hệ thống nước SH TT Chợ Chùa</t>
  </si>
  <si>
    <t>Sửa chửa khẩn cấp cơ sở Trường Huỳnh Thúc Kháng cũ thành Trung tâm văn hóa - Thể thao, huyện Nghĩa Hành</t>
  </si>
  <si>
    <t>Mở rộng công viên 23/3  huyện Nghĩa Hành (2,88 ha)</t>
  </si>
  <si>
    <t>Chuyển rạp chiếu phim cũ thành Trung tâm Ngoai ngữ và đào tạo kỹ năng</t>
  </si>
  <si>
    <t>Quy hoạch mở rộng trường mầm non TT Chợ Chùa  điểm 1</t>
  </si>
  <si>
    <t>QH trường mầm non mới (khu phía Bắc)</t>
  </si>
  <si>
    <t>QH trường mầm non mới (khu phía Nam)</t>
  </si>
  <si>
    <t>Khu công viên thể thao, hồ điều hòa (Khu liên hợp thể thao)</t>
  </si>
  <si>
    <t>Mở rông sân thể thao Phú Bình Trung</t>
  </si>
  <si>
    <t>Sân thể thao TDP Phú Bình Đồng</t>
  </si>
  <si>
    <t>Sân vận động huyện</t>
  </si>
  <si>
    <t xml:space="preserve">Trụ sở UB kháng chiến Nam Trung Bộ </t>
  </si>
  <si>
    <t>Chinh trang nghĩa trang dân sinh TT Chợ Chùa (theo quy hoạch chung xây dựng)</t>
  </si>
  <si>
    <t>Nhà SHCĐ Phú Bình Đông</t>
  </si>
  <si>
    <t>Công viên văn hóa gần sân vận động huyện</t>
  </si>
  <si>
    <t>Quy hoạch các khu vui chơi giải trí trong khu ở (theo quy hoạch chi tiết trung tâm thị trấn Chợ Chùa)</t>
  </si>
  <si>
    <t>Chỉnh trang khu dân cư theo quy hoạch chung</t>
  </si>
  <si>
    <t>Chuyển mẫu giáo đội 14 sang đất ở</t>
  </si>
  <si>
    <t>Chuyển mẫu giáo đội 6 sang đất ở</t>
  </si>
  <si>
    <t>Chuyển mẫu giáo đội 7 sang đất ở</t>
  </si>
  <si>
    <t>Chuyển mẫu giáo đội 8 sang đất ở</t>
  </si>
  <si>
    <t>Chuyển mẫu giáo đội 9 sang đất ở</t>
  </si>
  <si>
    <t>Chuyển nhà làm việc UBND thị trấn cũ sang đất ở</t>
  </si>
  <si>
    <t>Đất ở chỉnh trang đô thị theo quy hoạch chi tiết khu trung tâm TT</t>
  </si>
  <si>
    <t>Đất ở tái định cư theo quy hoạch chi tiết 1/500</t>
  </si>
  <si>
    <t>Khu dân cư Phía Đông Đường Tránh Đông- Bắc Cầu Kênh</t>
  </si>
  <si>
    <t>Khu dân cư Chợ Chùa - Hành Thuận (tổng dự án)</t>
  </si>
  <si>
    <t>Khu dân cư Chợ Chùa - Hành Minh (tổng dự án)</t>
  </si>
  <si>
    <t>Kho bạc nhà nước huyện Nghĩa Hành (chuyển từ đất trụ sở)</t>
  </si>
  <si>
    <t>Mở rộng thư viện huyện</t>
  </si>
  <si>
    <t>Dự phòng phát triển công trình cộng cộng (Theo QH chung và QH chi tiết)</t>
  </si>
  <si>
    <t>Dự phòng phát triển trụ sở cơ quan (theo quy hoạch chi tiết)</t>
  </si>
  <si>
    <t>Giao thông trong khu dân cư Chợ chùa - Hành Minh</t>
  </si>
  <si>
    <t>Giao thông trong khu dân cư Chợ chùa - Hành Thuận</t>
  </si>
  <si>
    <t>Chuyển cây hàng năm sang trồng lúa vùng Giá Reo - An Phước</t>
  </si>
  <si>
    <t>Cây ăn quả khu vực cầu Thanh Niên - An Phước</t>
  </si>
  <si>
    <t>Cây ăn quả khu vực Đập Tài - An Sơn</t>
  </si>
  <si>
    <t>Cây ăn quả khu vực Đồng Cây Xộp - Thôn An Phước</t>
  </si>
  <si>
    <t>Cây ăn quả khu vực Dông Đồn - Thôn Kim Thành</t>
  </si>
  <si>
    <t>Cây ăn quả khu vực Đồng Quang - An Tân</t>
  </si>
  <si>
    <t>Cây ăn quả khu vực Hố Gai - Thôn An Hòa</t>
  </si>
  <si>
    <t>Cây ăn quả khu vực Hóc Gáo</t>
  </si>
  <si>
    <t>Cây ăn quả khu vực Ngã ba ông Tân - Nghĩa địa, Thôn An Hòa</t>
  </si>
  <si>
    <t>Cây ăn quả khu vực Vũng Voi - An Tân</t>
  </si>
  <si>
    <t>Trụ sở Công an xã</t>
  </si>
  <si>
    <t>Khu du lịch sinh thái Xóm Đèo</t>
  </si>
  <si>
    <t>Mỏ đá làm VLXD An Tân (QĐ 546/QĐ-UBND ngày 9/8/2017 của UBND tỉnh)</t>
  </si>
  <si>
    <t>Đường ĐH 54 c (Đội thuế - Khu tái định cư)</t>
  </si>
  <si>
    <t xml:space="preserve">Kè chống sạt lở sông Phước Giang </t>
  </si>
  <si>
    <t>Mở rộng trường mầm non xã Hành Dũng</t>
  </si>
  <si>
    <t>Hạ tầng và hạng mục phụ trợ khu liên hợp xử lý chất thải rắn Nghĩa Kỳ</t>
  </si>
  <si>
    <t>Chuyển trường mâu giáo An Sơn sử dụng làm nhà SHCĐ thôn</t>
  </si>
  <si>
    <t>Chuyển trường mẫu giáo An Phước sử dụng làm khu vui chơi giải trí thôn</t>
  </si>
  <si>
    <t>Di dân, tạo quỹ đất sạch thu hút đầu tư và tạo hành lang an toàn môi trường khu liên hợp xử lý chất thải rắn Nghĩa Kỳ thuộc huyện Nghĩa Hành (Nam An Định)</t>
  </si>
  <si>
    <t>Khu dân cư ngã ba Trung Mỹ</t>
  </si>
  <si>
    <t>Ngã ba An Tân - Nguyễn Nghĩa, thôn An Tân</t>
  </si>
  <si>
    <t>Ngã Ba đội thuế - Nguyễn Cảnh, thôn An Phước</t>
  </si>
  <si>
    <t>Soi dâu thôn Kim Thành</t>
  </si>
  <si>
    <t>Thổ Dộc</t>
  </si>
  <si>
    <t>Thôn An Phước</t>
  </si>
  <si>
    <t>Mỏ đất đồi làm VLXD Kỳ Thọ Nam 1 (QĐ 546/QĐ-UBND ngày 9/8/2017 của UBND tỉnh)</t>
  </si>
  <si>
    <r>
      <t xml:space="preserve">Chuyển đất cây hàng năm, lúa khu vực Gò Ớt, Ruộng Làng, Gò Bường, Gò Ôm </t>
    </r>
    <r>
      <rPr>
        <i/>
        <sz val="11"/>
        <rFont val="Times New Roman"/>
        <family val="1"/>
      </rPr>
      <t>(thôn Long Bàn Nam)</t>
    </r>
    <r>
      <rPr>
        <sz val="11"/>
        <rFont val="Times New Roman"/>
        <family val="1"/>
      </rPr>
      <t xml:space="preserve">; Khu vực Ruộng Cạn, Thổ Lũy </t>
    </r>
    <r>
      <rPr>
        <i/>
        <sz val="11"/>
        <rFont val="Times New Roman"/>
        <family val="1"/>
      </rPr>
      <t>(Long Bàn Bắc)</t>
    </r>
    <r>
      <rPr>
        <sz val="11"/>
        <rFont val="Times New Roman"/>
        <family val="1"/>
      </rPr>
      <t>,</t>
    </r>
  </si>
  <si>
    <t>Chuyển đất nông nghiệp khu vực Hóc Dinh, Hóc Mới, Đồng Tế Điền, Đồng Chim Chiêm sang phát triển trang trại trồng cây ăn quả và Chăn nuôi.</t>
  </si>
  <si>
    <t>Trụ Sở làm việc công an xã</t>
  </si>
  <si>
    <t>Cửa hàng xăng dầu Cầu Dài</t>
  </si>
  <si>
    <t>Mỏ đất đồi làm VLXD núi Mã Đèo (QĐ 546/QĐ-UBND ngày 9/8/2017 của UBND tỉnh)</t>
  </si>
  <si>
    <t xml:space="preserve">Công trình cấp nước tập trung xã Hành Minh </t>
  </si>
  <si>
    <t>Kè chống sạt ở sông Phước Giang</t>
  </si>
  <si>
    <t>Mở rộng trường THCS xã Hành Minh</t>
  </si>
  <si>
    <t>Khu liên hợp thể thao xã</t>
  </si>
  <si>
    <t>Chuyển mục đích đội thuế xã thành BĐVH</t>
  </si>
  <si>
    <t>Mở rộng chợ Hành Minh</t>
  </si>
  <si>
    <t>Quy hoạch chợ Long Bàn Bắc</t>
  </si>
  <si>
    <t>Công viên Gò Vôi</t>
  </si>
  <si>
    <t xml:space="preserve">Chuyển mục đích đất nông nghiệp xen ghép trong khu dân cư sang đất ở nông thôn </t>
  </si>
  <si>
    <t>Chuyển nhà SHCĐ xóm 9 thôn Tình Phú Nam sang đất ở</t>
  </si>
  <si>
    <t>Chuyển trường mẫu giáo Long Bàn Nam sang đấu giá đất ở</t>
  </si>
  <si>
    <t>KDC cầu dài - Cầu Bà Thản</t>
  </si>
  <si>
    <t>Khu dân cư Đồng Giá Dưới</t>
  </si>
  <si>
    <t>Khu dân cư Gò 7 - Đồng Trảy</t>
  </si>
  <si>
    <t>Khu dân cư Gò Vôi</t>
  </si>
  <si>
    <t>Khu dân cư Thổ Du (CT)</t>
  </si>
  <si>
    <t>Khu dân cư Tình Phú Nam</t>
  </si>
  <si>
    <t xml:space="preserve">Khu chăn nuôi tập trung </t>
  </si>
  <si>
    <t>Đất quốc phòng.</t>
  </si>
  <si>
    <t>Khu du lịch sinh thái Suối Nước Nóng</t>
  </si>
  <si>
    <t xml:space="preserve">Phát triển làng nghề </t>
  </si>
  <si>
    <t>Mỏ cát Đông Vinh (QĐ 546/QĐ-UBND ngày 9/8/2017 của UBND tỉnh)</t>
  </si>
  <si>
    <t>Mỏ đất đồi làm VLXD Tân Lập (QĐ 546/QĐ-UBND ngày 9/8/2017 của UBND tỉnh)</t>
  </si>
  <si>
    <t>Trạm bơm Đồng Vinh</t>
  </si>
  <si>
    <t>Nhà SHCĐ thôn Nghĩa Lâm</t>
  </si>
  <si>
    <r>
      <t xml:space="preserve">Khu dân cư Trung Kén thôn Kim Thành Thượng </t>
    </r>
    <r>
      <rPr>
        <i/>
        <sz val="11"/>
        <rFont val="Times New Roman"/>
        <family val="1"/>
      </rPr>
      <t>(Có bản danh sách kèm theo).</t>
    </r>
  </si>
  <si>
    <t>Trồng cây ăn quả Gò Hầm và Hóc Thuấn, An Chỉ Đông</t>
  </si>
  <si>
    <t>Trồng cây ăn quả khu lòi An Chỉ Tây và khu Hóc 2 An Chỉ Đông</t>
  </si>
  <si>
    <t>QH trụ sở công an xã</t>
  </si>
  <si>
    <t>Cửa hàng xăng dầu Hành Phước</t>
  </si>
  <si>
    <t>Quy hoạch đất cơ sở sản xuất phi nông nghiệp Hòa Thọ</t>
  </si>
  <si>
    <t>Mỏ đất đồi làm VLXD hố Hóc Ngày (QĐ 546/QĐ-UBND ngày 9/8/2017 của UBND tỉnh)</t>
  </si>
  <si>
    <t>Khu di tích lịch sử đập cây Gáo</t>
  </si>
  <si>
    <t>Mở rộng nghĩa trang Gò Hầm</t>
  </si>
  <si>
    <t>Nhà SHCĐ Hòa Thọ</t>
  </si>
  <si>
    <t>Chuyển đất mấu giáo Hòa Thọ 1 sang đất ở (DSH)</t>
  </si>
  <si>
    <t>Khu dân cư Đồng Phần dưới phía Bắc</t>
  </si>
  <si>
    <t>Khu dân cư Đồng Phần dưới phía Nam</t>
  </si>
  <si>
    <t>Khu dân cư Ông Bùa</t>
  </si>
  <si>
    <t>Khu dân cư số 9, Thuận Hòa</t>
  </si>
  <si>
    <t>Chuyển đất trồng cây hàng năm sang trồng cây lâu năm</t>
  </si>
  <si>
    <t>Phát triển trang trại khu vực Trường Lệ</t>
  </si>
  <si>
    <t>Mở rộng tuyến đường Đá Mũ đi Đầm Sen</t>
  </si>
  <si>
    <t xml:space="preserve">Nâng cấp tỉnh lộ 624 C </t>
  </si>
  <si>
    <t>Kè chống sạt lở bờ Nam sông Vệ (ct)</t>
  </si>
  <si>
    <t>Kè chống sạt lở sông Vệ đoạn Thiên Xuân</t>
  </si>
  <si>
    <t>QH mở rộng trạm y tế</t>
  </si>
  <si>
    <t>Mở rộng trường mầm non Hành Tín Đông</t>
  </si>
  <si>
    <t>Nhà bia di tích Trường Lũy điểm Thiên Xuân</t>
  </si>
  <si>
    <t>Mở rộng nghĩa trang thôn Trường Lệ</t>
  </si>
  <si>
    <t>Mở rộng nhà SHCĐ thôn Khánh Giang</t>
  </si>
  <si>
    <t>QH khu vui chơi, giải trí (thôn Xuân Hòa)</t>
  </si>
  <si>
    <t>Đấu giá đất ở (trường mầm non Nhơn Lộc 1 cũ)</t>
  </si>
  <si>
    <t>Đấu giá đất ở (trường mẫu giáo Thiên Xuân cũ)</t>
  </si>
  <si>
    <t>Quy hoạch đất trụ sở UBND xã để xây dựng  nhà làm việc quân sự xã</t>
  </si>
  <si>
    <t>Chuyển đất trồng lúa, cây hàng năm sang trồng cây lâu năm (tại khu vực Đồng Điền,  thôn Long Bình)</t>
  </si>
  <si>
    <t>Chuyển đất trồng lúa, cây hàng năm sang trồng cây lâu năm (tại khu vực Đồng Điền, Ruộng Cát thôn Tân Phú)</t>
  </si>
  <si>
    <t>Khu trồng trọt, chăn nuôi gò lớ Đồng Miếu</t>
  </si>
  <si>
    <t>Khu trồng trọt, chăn nuôi vườn đào Tân Phú</t>
  </si>
  <si>
    <t>Mỏ đất đồi làm VLXD Tân Hòa  (QĐ 546/QĐ-UBND ngày 9/8/2017 của UBND tỉnh )</t>
  </si>
  <si>
    <t>Cầu Phú Thọ</t>
  </si>
  <si>
    <t>Hồ chứa nước Suối Đá huyện Nghĩa Hành (CT)</t>
  </si>
  <si>
    <t>Kè chống sạt lở bờ sông Vệ</t>
  </si>
  <si>
    <t>Trạm bơm Tân Hòa</t>
  </si>
  <si>
    <t>Mở rộng trường THCS</t>
  </si>
  <si>
    <t>Mở rộng trường tiểu học</t>
  </si>
  <si>
    <t>Công viên khu trung tâm xã</t>
  </si>
  <si>
    <t>Đấu giá đất ở trường TH Phú Khương</t>
  </si>
  <si>
    <t>Khu dân cư Long Bình</t>
  </si>
  <si>
    <t>Khu dân cư Trủng Kè 1</t>
  </si>
  <si>
    <t>Khu dân cư Trủng Kè 2</t>
  </si>
  <si>
    <t>QH khu dân cư Tân Hòa</t>
  </si>
  <si>
    <t>Khu kinh tế gia trại Đồng Cây Trâm</t>
  </si>
  <si>
    <t>Khu kinh tế gia trại khu trại giam cũ</t>
  </si>
  <si>
    <t>Khu kinh tế gia trại khu trại Xóm Trũng</t>
  </si>
  <si>
    <t>Cửa hàng xăng dầu Hành Thiện</t>
  </si>
  <si>
    <t>Mỏ đất đồi làm VLXD Mễ Sơn (QĐ 546/QĐ-UBND ngày 9/8/2017 của UBND tỉnh )</t>
  </si>
  <si>
    <t>Mỏ đất đồi làm VLXD Núi Ông (QĐ 546/QĐ-UBND ngày 9/8/2017 của UBND tỉnh )</t>
  </si>
  <si>
    <t>Mỏ đất đồi làm VLXD Vạn Xuân (QĐ 546/QĐ-UBND ngày 9/8/2017 của UBND tỉnh )</t>
  </si>
  <si>
    <t>Mỏ đá thôn Ngọc Sơn</t>
  </si>
  <si>
    <t xml:space="preserve">Kè chống sạt lở Sông Vệ </t>
  </si>
  <si>
    <t>Kè chông sạt lở sông vệ đoạn Vạn Xuân 2.</t>
  </si>
  <si>
    <t>Trường tiểu học Hành Thiện</t>
  </si>
  <si>
    <t>Trạm 110 KVA Nghĩa Hành</t>
  </si>
  <si>
    <t>Mở rộng nghĩa trang Gò Bành + Gò Huyền</t>
  </si>
  <si>
    <t>Mở rộng nghĩa trang Gò Ông Thọ</t>
  </si>
  <si>
    <t>Chợ trung tâm xã</t>
  </si>
  <si>
    <t>Khu công viên cây xanh</t>
  </si>
  <si>
    <r>
      <t xml:space="preserve">Chuyển đất cơ sở sản xuất kinh doanh sang đất ở </t>
    </r>
    <r>
      <rPr>
        <i/>
        <sz val="11"/>
        <rFont val="Times New Roman"/>
        <family val="1"/>
      </rPr>
      <t>(Vinasoi)</t>
    </r>
  </si>
  <si>
    <t>Khu dân cư Bàn Thới</t>
  </si>
  <si>
    <t>Khu dân cư Gò Quýt</t>
  </si>
  <si>
    <t>Khu dân cư Hóc Chanh</t>
  </si>
  <si>
    <t>Quy hoạch đất dự phòng chuyển qua đất trồng cây hàng năm</t>
  </si>
  <si>
    <t>Chuyển đất trồng cây hàng năm sang trồng cây lâu năm thôn Thuận Hòa</t>
  </si>
  <si>
    <t>Chuyển đất trồng cây hàng năm sang trồng cây lâu năm thôn Thuận Hòa (cây ăn quả)</t>
  </si>
  <si>
    <t>Chuyển đất trồng cây hàng năm sang trồng cây lâu năm, kết hợp trang trại thôn An Ba</t>
  </si>
  <si>
    <t>Chuyển đất trồng cây hàng năm sang trồng cây lâu năm, kết hợp trang trại thôn Châu Me</t>
  </si>
  <si>
    <t>Chuyển đất trồng cây hàng năm sang trồng cây lâu năm, kết hợp trang trại thôn Xuân Đình</t>
  </si>
  <si>
    <t>Trường bắn, thao trường huấn luyện</t>
  </si>
  <si>
    <t>Cửa hàng xăng dầu Hành Thịnh</t>
  </si>
  <si>
    <t>Mỏ đá làm VLXD Thuận Hòa (QĐ 546/QĐ-UBND ngày 9/8/2017 của UBND tỉnh)</t>
  </si>
  <si>
    <t>Mỏ đá Hòa Huân</t>
  </si>
  <si>
    <t>Chuyển mẫu giáo Đồng Xuân sang đất thể thao</t>
  </si>
  <si>
    <t>Chuyển mẫu giáo Thuận Hòa sang đất thể thao</t>
  </si>
  <si>
    <t>Chuyển mẫu giáo An Ba 2 sang đất thể thao</t>
  </si>
  <si>
    <t>Chuyển mẫu giáo Xuân Định sang đất thể thao</t>
  </si>
  <si>
    <t>Chuyển mẫu giáo Mỹ Hưng sang đất thể thao</t>
  </si>
  <si>
    <t>Bia chiến thắng Hành Thịnh</t>
  </si>
  <si>
    <t>Đấu giá mầm non thôn Châu Me</t>
  </si>
  <si>
    <t>Đấu giá mầm non thôn Châu Mỹ</t>
  </si>
  <si>
    <t>Đấu giá mầm non thôn Hòa Huân</t>
  </si>
  <si>
    <t>Đấu giá mầm non thôn Xuân Hòa</t>
  </si>
  <si>
    <t>Khu dân cư Mỹ Hưng</t>
  </si>
  <si>
    <t>Khu dân cư Xuân Ba</t>
  </si>
  <si>
    <t>Cây ăn quả Hành Thuận</t>
  </si>
  <si>
    <t>Trụ sở công an xã Hành Thuận (làm thủ tục đất đai)</t>
  </si>
  <si>
    <t>Dự án sản xuất kính cường lực</t>
  </si>
  <si>
    <t>Đường nối vào đường giảm tốc</t>
  </si>
  <si>
    <t>Công trình cấp nước tập trung xã Hành Thuận</t>
  </si>
  <si>
    <t>Công viên Hành Thuận (làm thủ tục đất đai)</t>
  </si>
  <si>
    <t xml:space="preserve"> Khu dân cư Đồng Trảy  (Khu TDC)</t>
  </si>
  <si>
    <t>Điểm dân cư chợ Đại An</t>
  </si>
  <si>
    <t>Điểm dân cư cống Tám Sớt</t>
  </si>
  <si>
    <t>Điểm dân cư Đất Thời, TL 624</t>
  </si>
  <si>
    <t>Điểm dân cư gò Cách</t>
  </si>
  <si>
    <t>Điểm dân cư ngã tư Huỳnh Đỗ Phương</t>
  </si>
  <si>
    <t>Điểm dân cư nhà văn hóa thôn Phúc Minh</t>
  </si>
  <si>
    <t>Điểm dân cư Trường Nhót, thôn Phúc Minh</t>
  </si>
  <si>
    <t>Khu dân cư Bắc Cầu Kênh, xã Hành Thuận (CT) - Tây đường tránh Đông</t>
  </si>
  <si>
    <t>Khu dân cư Bùi Tá Bính xóm 9 thôn Phúc minh (CT)</t>
  </si>
  <si>
    <t>Nhà làm việc công an xã Hành Trung</t>
  </si>
  <si>
    <t>HTX nông nghiệp Hành Trung</t>
  </si>
  <si>
    <t>Khu du lịch sinh thái Bàu Hữu</t>
  </si>
  <si>
    <t>Kè chống sạt lở sông Hiệp Phổ</t>
  </si>
  <si>
    <t>Nhà SHCĐ thôn Phổ Trung</t>
  </si>
  <si>
    <t xml:space="preserve">Công viên trung tâm xã </t>
  </si>
  <si>
    <t>Chuyển các điểm trường mầm non bỏ hoang sang đất ở (Xóm 1, 2, 4, 9, 14)</t>
  </si>
  <si>
    <t>Khép kín khu dân cư đường DH47 Hiệp Phố Bắc</t>
  </si>
  <si>
    <t>Khu dân cư Hiệp Phổ Nam</t>
  </si>
  <si>
    <t xml:space="preserve"> xã Hành Đức</t>
  </si>
  <si>
    <t>Các xã Hành Đức, Hành Minh, Hành Thiện</t>
  </si>
  <si>
    <t>Các xã, thị trấn</t>
  </si>
  <si>
    <t xml:space="preserve">Hành Dũng, Hành Thuận </t>
  </si>
  <si>
    <t>Hành Dũng, Hành Thuận, Chợ Chùa, Hành Đức, Hành Minh, Hành Phước, Hành Thịnh</t>
  </si>
  <si>
    <t>Hành Đức, Hành MInh</t>
  </si>
  <si>
    <t>Hành Thuận, Chợ Chùa, Hành Đức, Hành Minh</t>
  </si>
  <si>
    <t>TT Chợ Chùa, xã Hành Đức, xã Hành Minh</t>
  </si>
  <si>
    <t>TT Chợ Chùa, xã Hành Thuận</t>
  </si>
  <si>
    <t>Tờ BĐ 10</t>
  </si>
  <si>
    <t>Tờ BĐ 18</t>
  </si>
  <si>
    <t>Tở BĐ 6</t>
  </si>
  <si>
    <t>Tở BĐ 17</t>
  </si>
  <si>
    <t>Tờ BĐ 26</t>
  </si>
  <si>
    <t>Tờ BĐ 17</t>
  </si>
  <si>
    <t>Tờ BĐ 31,32</t>
  </si>
  <si>
    <t>Thửa 356, tờ BĐ 7</t>
  </si>
  <si>
    <t>Tờ BĐ 1</t>
  </si>
  <si>
    <t>Tờ BĐ 22</t>
  </si>
  <si>
    <t>Tờ BĐ 22, 23</t>
  </si>
  <si>
    <t>Tờ BĐ 11, 15</t>
  </si>
  <si>
    <t>Thửa 104 tờ BĐ 25</t>
  </si>
  <si>
    <t>BĐLN</t>
  </si>
  <si>
    <t>Tờ số 2, 3, 6, 7 (HD); Tở BĐ 9 (HT)</t>
  </si>
  <si>
    <t>Tở BĐ số 10, 11, 12, 31, 32 (HĐ); Tờ BĐ 14 (HM)</t>
  </si>
  <si>
    <t>Tờ BĐ 7</t>
  </si>
  <si>
    <t>Tờ BĐ 1, 2, 5, 6</t>
  </si>
  <si>
    <t>Tờ BĐ 16, 21</t>
  </si>
  <si>
    <t>Tờ BĐ 10, 11, 15, 16</t>
  </si>
  <si>
    <t>Tờ BĐ số 3, 6, 7, 11</t>
  </si>
  <si>
    <t>Tờ BĐ số 2, 6, 10, 11, 16, 21, 24</t>
  </si>
  <si>
    <t>Toàn thị trấn</t>
  </si>
  <si>
    <t>Tở BĐ số 7</t>
  </si>
  <si>
    <t>Tờ BĐ 9, 11, 12, 13, 14, 15, 16, 17, 18</t>
  </si>
  <si>
    <t>Tở BĐ 3</t>
  </si>
  <si>
    <t>Thửa 165, 298, 185, 183, 299, 184, 186, 187, 204, 203, 205, 224, 223, 222, 226, 250, 254, 220, 221, 202, ..Tờ BĐ 13</t>
  </si>
  <si>
    <t>Thửa 99, 106,141 tờ BĐ 11</t>
  </si>
  <si>
    <t>Tờ BĐ 24</t>
  </si>
  <si>
    <t>Tờ bản đồ: 21</t>
  </si>
  <si>
    <t>Tơ BĐ 24</t>
  </si>
  <si>
    <t>Tờ BĐ số 7</t>
  </si>
  <si>
    <t>Tờ BĐ số 25</t>
  </si>
  <si>
    <t>Tờ BĐ 24, 25</t>
  </si>
  <si>
    <t>Tờ BĐ số 8</t>
  </si>
  <si>
    <t>Tờ BĐ 6, 11</t>
  </si>
  <si>
    <t>Thửa 96, 319, 109 tờ BĐ 13</t>
  </si>
  <si>
    <t>Tờ BĐ số 5, 6, 10</t>
  </si>
  <si>
    <t>thửa 286, 287, 288 tờ BĐ 8.</t>
  </si>
  <si>
    <t>Tờ BĐ 6</t>
  </si>
  <si>
    <t>Tờ BĐ6, 7, 12, 17,  20, 21, 23, 24</t>
  </si>
  <si>
    <t>Toàn TT</t>
  </si>
  <si>
    <t>Thửa 209 tờ BĐ 24</t>
  </si>
  <si>
    <t>Thửa 72, tờ BĐ 8</t>
  </si>
  <si>
    <t>Thửa 77, tờ 13</t>
  </si>
  <si>
    <t>Tờ 18</t>
  </si>
  <si>
    <t>Tờ BĐ 16</t>
  </si>
  <si>
    <t>Thửa 227 tờ 17</t>
  </si>
  <si>
    <t>Tờ BĐ 23, 24, 8</t>
  </si>
  <si>
    <t>Tờ 11, Tờ 21</t>
  </si>
  <si>
    <t>Tờ bản đồ: 7</t>
  </si>
  <si>
    <t>Tờ BĐ số 3</t>
  </si>
  <si>
    <t>Tở BĐ 22</t>
  </si>
  <si>
    <t>Tờ BĐ 21, 24</t>
  </si>
  <si>
    <t>Tở BĐ 3, 7, 23, 26</t>
  </si>
  <si>
    <t>Tờ BĐ 10, 11</t>
  </si>
  <si>
    <t>Tở BĐ 10</t>
  </si>
  <si>
    <t>Tờ BĐ số 4</t>
  </si>
  <si>
    <t>Tờ BĐ số 9</t>
  </si>
  <si>
    <t>Tờ BĐ số 14, 15, 20, 21</t>
  </si>
  <si>
    <t>Tở BĐ số 5, 10</t>
  </si>
  <si>
    <t>Tở BĐ 15</t>
  </si>
  <si>
    <t>Tờ BĐ số 13</t>
  </si>
  <si>
    <t>Tờ BĐ số 23</t>
  </si>
  <si>
    <t>Tờ BĐ 1, 2, 5</t>
  </si>
  <si>
    <t>Tờ BĐ 17, 23, 24, 25, 26</t>
  </si>
  <si>
    <t xml:space="preserve">Thửa 1069, tờ 16 đất BCS </t>
  </si>
  <si>
    <t>Tờ số 2, 3, 6, 7</t>
  </si>
  <si>
    <t>Tờ BĐ 10, 16</t>
  </si>
  <si>
    <t>Tờ BĐ 5, 6, 10, 11, 12, 15, 16, 17, 18, 21, 24, 25, 26</t>
  </si>
  <si>
    <t>Tờ số 11, 12</t>
  </si>
  <si>
    <t>Tở BĐ 20</t>
  </si>
  <si>
    <t>Tờ BĐ 17, 18</t>
  </si>
  <si>
    <t>Tờ BĐ 5, 6, 10, 11</t>
  </si>
  <si>
    <t>Tở BĐ số 23,16</t>
  </si>
  <si>
    <t>Tở BĐ 24, 25, 26</t>
  </si>
  <si>
    <t>Tờ BĐ 16, 17</t>
  </si>
  <si>
    <t>Tờ BĐ 18, 20</t>
  </si>
  <si>
    <t>Tờ BĐ 2, 3, 6, 7, 12, 13</t>
  </si>
  <si>
    <t>Tờ BĐ 12, 13, 16, 17, 19, 20</t>
  </si>
  <si>
    <t>Thửa 91, tờ BĐ 8</t>
  </si>
  <si>
    <t>Thửa 317, 362, 383, 384, tờ bản đồ 10</t>
  </si>
  <si>
    <t>Tờ BĐ 19, 20</t>
  </si>
  <si>
    <t>Tờ BĐ 7, 8, 10,11</t>
  </si>
  <si>
    <t>Tờ BĐ 8, 9, 10</t>
  </si>
  <si>
    <t>Thửa 60, tờ BĐ 8</t>
  </si>
  <si>
    <t>Thửa 146, 148, Tờ BĐ 8</t>
  </si>
  <si>
    <t>Tờ BĐ 3</t>
  </si>
  <si>
    <t xml:space="preserve">Tờ BĐ 1, 3, 5, 6, 7, 14, 15 </t>
  </si>
  <si>
    <t>Thửa 862  tờ BĐ 14</t>
  </si>
  <si>
    <t>Tờ BĐ 4, 8</t>
  </si>
  <si>
    <t xml:space="preserve">Tờ BĐ 7 </t>
  </si>
  <si>
    <t>Tờ BD 1</t>
  </si>
  <si>
    <t>Tờ BD 13</t>
  </si>
  <si>
    <t>Tờ BĐ 15, 16, 20</t>
  </si>
  <si>
    <t>Tờ BĐ 22, 24</t>
  </si>
  <si>
    <t>Thửa 172, Tờ BĐ 20</t>
  </si>
  <si>
    <t>Thửa số 23 (BHK 0,07 ha); 24 (NTD 0,29 ha) Tờ BĐ 10</t>
  </si>
  <si>
    <t>Tờ BĐ 8</t>
  </si>
  <si>
    <t>Tờ BĐ 15</t>
  </si>
  <si>
    <t>Tờ BĐ 20</t>
  </si>
  <si>
    <t>Thửa 158, tờ BĐ 29</t>
  </si>
  <si>
    <t>Tờ BĐ 33, 34</t>
  </si>
  <si>
    <t>Thửa 724 tờ BĐ 10</t>
  </si>
  <si>
    <t>thửa 30, Tờ BĐ 6</t>
  </si>
  <si>
    <t>Tờ BĐ 19,23, 24</t>
  </si>
  <si>
    <t>Thửa 412, tờ  BĐ 4</t>
  </si>
  <si>
    <t>Tờ BĐ 5</t>
  </si>
  <si>
    <t>Thửa 565, tờ BĐ 5</t>
  </si>
  <si>
    <t>Tờ BĐ 4, 5, 6, 7, 8, 13, 17, 18, 25, 29, 31, 33, 36,</t>
  </si>
  <si>
    <t>Tờ BĐ 17 (BỎ)</t>
  </si>
  <si>
    <t>Tờ BĐ 7, 24, 26, 27</t>
  </si>
  <si>
    <t>Thửa 148,149,152,153,154,155,156,157,158,159,160,161,162,164,165,166,168,176,182,193,195 tờ BĐ 10; thửa 49,55,56,60,61,62,68 tờ BĐ 11</t>
  </si>
  <si>
    <t>Thửa 352 tờ BĐ 4</t>
  </si>
  <si>
    <t>Tờ BĐ 16,19,20</t>
  </si>
  <si>
    <t>Tờ BĐ 23, 4, 5</t>
  </si>
  <si>
    <t>Tờ BĐ 6, 24, 25</t>
  </si>
  <si>
    <t>Tờ BĐ 2</t>
  </si>
  <si>
    <t>Thửa 25,27 tờ BĐ 22; thửa 247 tờ BĐ 4</t>
  </si>
  <si>
    <t>Tở BĐ số 4, một phân thửa 883</t>
  </si>
  <si>
    <t>Thửa 519 tờ BĐ 16</t>
  </si>
  <si>
    <t>Thửa 228 tờ BĐ 14</t>
  </si>
  <si>
    <t>Thửa 1225,1226 tờ BĐ 4</t>
  </si>
  <si>
    <t xml:space="preserve">Tờ BĐ 1, 2, 4, 7, 14, 16, 19, 20, 22, 23, 24, 25, </t>
  </si>
  <si>
    <t>Thửa 43 tờ BĐ 25</t>
  </si>
  <si>
    <t>Thửa 374 tờ BĐ 2</t>
  </si>
  <si>
    <t>Thửa 305,318 tờ BĐ 4</t>
  </si>
  <si>
    <t>BĐ đất lâm nghiệp</t>
  </si>
  <si>
    <t>Tờ BĐ 4, 24</t>
  </si>
  <si>
    <t>Tờ BĐ 15, 34</t>
  </si>
  <si>
    <t>tờ BĐ 18,19</t>
  </si>
  <si>
    <t>Tờ BĐ 15, 35</t>
  </si>
  <si>
    <t>Thửa 172,174 tờ BĐ 2</t>
  </si>
  <si>
    <t>Thửa 305,364,370,371,372 tờ BĐ 12; thửa 1,272 tờ BĐ 32, 34</t>
  </si>
  <si>
    <t>Thửa 76,79,80,88,89,90,91,99,100,101,107,108,114,115,128,129,130,151,12,347 tờ BĐ 12</t>
  </si>
  <si>
    <t>Tờ BĐ 1, 14, 15, 17, 20, 24, 25, 26 ,27, 28, 30, 32, 33, 34, 35</t>
  </si>
  <si>
    <t>Thửa 150 tờ BĐ 17</t>
  </si>
  <si>
    <t>Tở BĐ 29, 31</t>
  </si>
  <si>
    <t>Tở BĐ 14, 33</t>
  </si>
  <si>
    <t>thửa 3,4,5,9,10,13,15,17,18,23,24, 25, 26,32,512,489,8,11,16,20, 21,30,490 tờ BĐ 4</t>
  </si>
  <si>
    <t>Tờ BĐ 7,10</t>
  </si>
  <si>
    <t>Tờ BĐ 3,4</t>
  </si>
  <si>
    <t>Thửa 781 tờ BĐ 15</t>
  </si>
  <si>
    <t>Tờ BĐ</t>
  </si>
  <si>
    <t>Tờ BĐ 10, 14, 25</t>
  </si>
  <si>
    <t>Tờ BĐ 13, 14, 18</t>
  </si>
  <si>
    <t>Tờ BĐ 16, 20</t>
  </si>
  <si>
    <t>1655378,99; 584888,88; 1655355,32; 585086,34</t>
  </si>
  <si>
    <t>Tờ BĐ 14, 25, 26</t>
  </si>
  <si>
    <t>Tờ BĐ 32, 34, 35</t>
  </si>
  <si>
    <t>Thửa 879,880,882,25,926,930,931,968,969,974,975,1014,1016,1017 tờ BĐ 15</t>
  </si>
  <si>
    <t>Tờ BĐ 4, 5</t>
  </si>
  <si>
    <t>Tờ BĐ số 16</t>
  </si>
  <si>
    <t>Tờ BĐ số 10</t>
  </si>
  <si>
    <t>Thửa 162 tờ BĐ 10</t>
  </si>
  <si>
    <t>Tờ BĐ 25</t>
  </si>
  <si>
    <t xml:space="preserve">Tờ BĐ 10, 12, 19, 21, 24, 27, 28, 29, 30, 31 </t>
  </si>
  <si>
    <t>Tờ BĐ 15,19</t>
  </si>
  <si>
    <t>Tờ BĐ 13</t>
  </si>
  <si>
    <t>Tờ BĐ 10, 23, 25, 26</t>
  </si>
  <si>
    <t>Thửa 108,147 tờ BĐ 12</t>
  </si>
  <si>
    <t>Tờ BĐ 11</t>
  </si>
  <si>
    <t>Thửa 236,247 tờ BĐ 22</t>
  </si>
  <si>
    <t>Tờ BĐ 14</t>
  </si>
  <si>
    <t>Tờ BĐ 12</t>
  </si>
  <si>
    <t>Thửa 255,257,277 tờ BĐ 33</t>
  </si>
  <si>
    <t>Thửa 163, 164, 165, 166, 167, 179, 180, 181, 182, 404 tờ BĐ 33</t>
  </si>
  <si>
    <t>BĐ Lâm Nghiệp</t>
  </si>
  <si>
    <t>Thửa 96 tờ BĐ 30</t>
  </si>
  <si>
    <t>Tờ BĐ 39</t>
  </si>
  <si>
    <t>Thửa tờ BĐ 28</t>
  </si>
  <si>
    <t>Thử 52 tờ BĐ 26</t>
  </si>
  <si>
    <t>Thửa 121 tờ BĐ 8</t>
  </si>
  <si>
    <t>Tờ BĐ 2, 10, 16, 26, 27, 28, 29, 30, 31, 32, 33, 39</t>
  </si>
  <si>
    <t>Thửa 44 tờ BĐ 25</t>
  </si>
  <si>
    <t>Thửa 142 tờ BĐ 22</t>
  </si>
  <si>
    <t>Thửa 77 tờ BĐ 4</t>
  </si>
  <si>
    <t>Thửa 122 tờ BĐ 15</t>
  </si>
  <si>
    <t>Thửa 53,62,148 tờ BĐ 27</t>
  </si>
  <si>
    <t>Thửa 137 tờ BĐ 39</t>
  </si>
  <si>
    <t>Đã thông kê hiện trạng</t>
  </si>
  <si>
    <t>Tờ BĐ 6, 14</t>
  </si>
  <si>
    <t>Thửa 113,164,165,1218,1219, tờ bản đồ số 17</t>
  </si>
  <si>
    <t>Tở BĐ 9</t>
  </si>
  <si>
    <t>Thửa 174, Tờ BĐ 4</t>
  </si>
  <si>
    <t>Thửa 883, Tờ BĐ 11</t>
  </si>
  <si>
    <t>Thửa 166, 169 Tờ BĐ 9</t>
  </si>
  <si>
    <t>Thửa 98, Tờ BĐ 12</t>
  </si>
  <si>
    <t>Tờ bản đồ : 17</t>
  </si>
  <si>
    <t>Tờ bản đồ: 11</t>
  </si>
  <si>
    <t>Tờ BĐ 19</t>
  </si>
  <si>
    <t>Thửa 348 tờ BĐ 9</t>
  </si>
  <si>
    <t>Tờ BĐ 18, 19, 13, 20, 24</t>
  </si>
  <si>
    <t>Thửa Tờ BĐ 11</t>
  </si>
  <si>
    <t xml:space="preserve">Thửa 11, Tờ BĐ 19 </t>
  </si>
  <si>
    <t xml:space="preserve">Thửa 21, Tờ BĐ 19 </t>
  </si>
  <si>
    <t xml:space="preserve">Tờ BĐ 5, 20, 24, 26, </t>
  </si>
  <si>
    <t>Tờ BĐ 4, 5, 6, 7, 9, 12, 13, 15, 22, 23, 24, 25, 26, 27</t>
  </si>
  <si>
    <t>BĐ số 7 thửa 443, thửa 196 tờ số 9</t>
  </si>
  <si>
    <t>Tờ BĐ 5, 6</t>
  </si>
  <si>
    <t>HNC</t>
  </si>
  <si>
    <t>Đưa đất chưa sử dụng khu vực Đồng Giữa và một số khu vực khác vào trồng cây hàng năm</t>
  </si>
  <si>
    <t>CHÚ Ý</t>
  </si>
  <si>
    <t>k chu chuyển</t>
  </si>
  <si>
    <t>Điều chỉnh tên công trình</t>
  </si>
  <si>
    <t>điều chỉnh vị trí</t>
  </si>
  <si>
    <t>điều chỉnh diện tích</t>
  </si>
  <si>
    <t>điều chỉnh vị trí và tên công trình</t>
  </si>
  <si>
    <t>điều chỉnh vị trí và diện tích quy hoạch</t>
  </si>
  <si>
    <t>điều chỉnh diện tích và vị trí, tên công trình nhưng xã k nắm ranh quy hoạch</t>
  </si>
  <si>
    <t>Quy hoạch trụ sở Công an</t>
  </si>
  <si>
    <t>điều chỉnh diện tích và vị trí, để chú Thư xem lại diện tích chênh quá lớn</t>
  </si>
  <si>
    <t>điều chỉnh vị trí và diện tích</t>
  </si>
  <si>
    <t>điều chỉnh diện tích và tên công trình</t>
  </si>
  <si>
    <t>làm thủ tục đất đai, đã thống kê hiện trạng</t>
  </si>
  <si>
    <t>Điểm dân cư Hiệp Phổ Trung</t>
  </si>
  <si>
    <t>k có chu chuyển loại đất trong file chuyển tiếp</t>
  </si>
  <si>
    <t>k chu chuyển loại đất</t>
  </si>
  <si>
    <t>Công viên văn hóa, giải trí dọc sông Phước Giang</t>
  </si>
  <si>
    <t>k có chu chuyển trong chuyển tiếp</t>
  </si>
  <si>
    <t>k có chu chuyển trong ct chuyển tiếp</t>
  </si>
  <si>
    <t>nhớ xóa 1 trong 3 công trình hạ tầng nghĩa kỳ</t>
  </si>
  <si>
    <t>điều chỉnh tên công trình</t>
  </si>
  <si>
    <t>điều chỉnh vị trí, thêm 1 tờ bản đồ số 11</t>
  </si>
  <si>
    <r>
      <t>Tờ BĐ 2, 3, 8, 9, 10, 11,</t>
    </r>
    <r>
      <rPr>
        <sz val="11"/>
        <color rgb="FFFF0000"/>
        <rFont val="Times New Roman"/>
        <family val="1"/>
      </rPr>
      <t>13</t>
    </r>
    <r>
      <rPr>
        <sz val="11"/>
        <rFont val="Times New Roman"/>
        <family val="1"/>
      </rPr>
      <t>, 14, 15, 17, 19, 20, 26,28</t>
    </r>
  </si>
  <si>
    <t>bổ sung thêm 1 tờ 13</t>
  </si>
  <si>
    <t>LOẠI ĐẤT</t>
  </si>
  <si>
    <t>4 LN</t>
  </si>
  <si>
    <t>ĐC (ĐỊA CHÍNH ĐÃ GỬI RANH RỒI, CHƯA LÀM RANH QUY HOẠCH)</t>
  </si>
  <si>
    <t>chưa chạy quy hoạch  nhưng tính tạm lấy đất rừng sản xuất qua</t>
  </si>
  <si>
    <t>Di dời các công trình công cộng cao tốc</t>
  </si>
  <si>
    <t>Xã Hành Thịnh, xã Hành Phước, xã Hành Minh, xã Hành Dũng</t>
  </si>
  <si>
    <t>k chu chuyển cái công trình này,( đợi a tùng xem bổ sung lại 145 ha) đang gửi file</t>
  </si>
  <si>
    <t>màu đỏ chữ</t>
  </si>
  <si>
    <t>Tờ BĐ 2, 3, 8, 9, 10, 11,13, 14, 15, 17, 19, 20, 26,28</t>
  </si>
  <si>
    <t>Chuyển đất nhà sinh hoạt văn hóa Phú Châu sang đất ở</t>
  </si>
  <si>
    <t>chợ chùa không chu chuyển giai đoạn 1</t>
  </si>
  <si>
    <t>không chu chuyển</t>
  </si>
  <si>
    <t>Chuyển đất mẫu giáo Hòa Thọ 1 sang đất ở (DSH)</t>
  </si>
  <si>
    <t>điều chỉnh vị trí, diện tích và tên công trình</t>
  </si>
  <si>
    <t>đã có hiện trạng 38.8 ha</t>
  </si>
  <si>
    <r>
      <t xml:space="preserve">Khu dân cư Đồng Thầy Ba </t>
    </r>
    <r>
      <rPr>
        <i/>
        <sz val="12"/>
        <color rgb="FFFF0000"/>
        <rFont val="Times New Roman"/>
        <family val="1"/>
      </rPr>
      <t>(Có bản danh sách kèm theo).</t>
    </r>
  </si>
  <si>
    <r>
      <t xml:space="preserve">Kè sông Phước Giang </t>
    </r>
    <r>
      <rPr>
        <i/>
        <sz val="12"/>
        <rFont val="Times New Roman"/>
        <family val="1"/>
      </rPr>
      <t>(TT Chợ Chùa)</t>
    </r>
  </si>
  <si>
    <r>
      <t xml:space="preserve">Chuyển đất cây hàng năm, lúa khu vực Gò Ớt, Ruộng Làng, Gò Bường, Gò Ôm </t>
    </r>
    <r>
      <rPr>
        <i/>
        <sz val="12"/>
        <rFont val="Times New Roman"/>
        <family val="1"/>
      </rPr>
      <t>(thôn Long Bàn Nam)</t>
    </r>
    <r>
      <rPr>
        <sz val="12"/>
        <rFont val="Times New Roman"/>
        <family val="1"/>
      </rPr>
      <t xml:space="preserve">; Khu vực Ruộng Cạn, Thổ Lũy </t>
    </r>
    <r>
      <rPr>
        <i/>
        <sz val="12"/>
        <rFont val="Times New Roman"/>
        <family val="1"/>
      </rPr>
      <t>(Long Bàn Bắc)</t>
    </r>
    <r>
      <rPr>
        <sz val="12"/>
        <rFont val="Times New Roman"/>
        <family val="1"/>
      </rPr>
      <t>,</t>
    </r>
  </si>
  <si>
    <r>
      <t xml:space="preserve">Khu dân cư Trung Kén thôn Kim Thành Thượng </t>
    </r>
    <r>
      <rPr>
        <i/>
        <sz val="12"/>
        <rFont val="Times New Roman"/>
        <family val="1"/>
      </rPr>
      <t>(Có bản danh sách kèm theo).</t>
    </r>
  </si>
  <si>
    <r>
      <t xml:space="preserve">Chuyển đất cơ sở sản xuất kinh doanh sang đất ở </t>
    </r>
    <r>
      <rPr>
        <i/>
        <sz val="12"/>
        <rFont val="Times New Roman"/>
        <family val="1"/>
      </rPr>
      <t>(Vinasoi)</t>
    </r>
  </si>
  <si>
    <t>Quy hoạch Điểm dân cư số 1 An Chỉ Tây sang đất ở</t>
  </si>
  <si>
    <t>Quy hoạch Điểm dân Cư Bổ Dụng</t>
  </si>
  <si>
    <t>Khu thể thao thôn Đồng Xuân, xã Hành Thịnh</t>
  </si>
  <si>
    <t>Điểm dân cư Trường mẫu giáo đội 5, thôn Đề An, xã Hành Phước</t>
  </si>
  <si>
    <t>Điểm dân cư Trường mẫu giáo đội 7, thôn Đề An, xã Hành Phước</t>
  </si>
  <si>
    <t>Điểm dân cư Nhà trẻ đội 1, thôn An Chỉ Tây , xã Hành Phước</t>
  </si>
  <si>
    <t>Điểm dân cư Nhà trẻ đội 14, thôn Hòa Thọ, xã Hành Phước</t>
  </si>
  <si>
    <t>Kè chống sạc lở sông Phước Giang, thôn Trung Mỹ đoạn nối từ Cầu Sông Giăng đến thửa 737 Tờ BĐ 21.</t>
  </si>
  <si>
    <t>Chuyển trường mẫu giáo An Sơn sử dụng làm nhà SHCĐ thôn</t>
  </si>
  <si>
    <t>Hành Dũng, Hành Thuận, Hành Đức, Hành Minh, Hành Phước, Hành Thịnh</t>
  </si>
  <si>
    <t xml:space="preserve">Tở BĐ 9 </t>
  </si>
  <si>
    <t xml:space="preserve">Tờ số 2, 3, 6, 7  </t>
  </si>
  <si>
    <t xml:space="preserve"> xã Hành Thịnh</t>
  </si>
  <si>
    <t xml:space="preserve"> xã Hành Tín Tây</t>
  </si>
  <si>
    <t>Địa điểm</t>
  </si>
  <si>
    <t>Ghi chú</t>
  </si>
  <si>
    <t>Kết quả</t>
  </si>
  <si>
    <t>Hoàn  thành</t>
  </si>
  <si>
    <t>Giữ nguyên</t>
  </si>
  <si>
    <t>điều chỉnh diện tích và vị trí</t>
  </si>
  <si>
    <t>Khu dân cư Tư Ích</t>
  </si>
  <si>
    <t>Bia tưởng niệm liệt sỹ tiểu đoàn bộ binh 83 tại Hố Kala.</t>
  </si>
  <si>
    <t>thửa 485,509 
tờ 10</t>
  </si>
  <si>
    <t>thửa số 23 tờ10</t>
  </si>
  <si>
    <t xml:space="preserve">Điểm dân cư Chợ An Chỉ Đông </t>
  </si>
  <si>
    <t>Diện tích (ha)</t>
  </si>
  <si>
    <t>BIỂU 01: KẾT QUẢ THỰC HIỆN CÔNG TRÌNH, DỰ ÁN QUY HOẠCH ĐẾN NĂM 2030 HUYỆN NGHĨA HÀNH</t>
  </si>
  <si>
    <t>Trụ sở làm viêc Công an xã Hành Đức</t>
  </si>
  <si>
    <t>Đường huyện ĐH.56C</t>
  </si>
  <si>
    <t>Hành Đức, Hành Minh</t>
  </si>
  <si>
    <t>Quy hoạch nghĩa trang nhân dân xã Hành Dũng</t>
  </si>
  <si>
    <t>Mỏ đất đồi Sình thôn Kỳ Thọ Nam 1</t>
  </si>
  <si>
    <t>Công trình này đã phê duyệt theo trong điều chỉnh cao tốc</t>
  </si>
  <si>
    <t>Mở rộng Cầu Cây Sanh</t>
  </si>
  <si>
    <t>Mở rộng Cầu Sông Giăng</t>
  </si>
  <si>
    <t>Mở rộng Nghĩa trang nhân dân Gò Ông Dư Vạn Xuân 1</t>
  </si>
  <si>
    <t>HTX nông nghiệp Xuân Phú</t>
  </si>
  <si>
    <t xml:space="preserve">HTX nông nghiệp Kỳ Thọ </t>
  </si>
  <si>
    <t>Nhà thi đấu đa năng xã Hành Nhân</t>
  </si>
  <si>
    <t>Chợ trung tâm xã Hành Nhân</t>
  </si>
  <si>
    <t>Khu trồng cây ăn qủa kết hợp chăn nuôi thôn Tân Lập</t>
  </si>
  <si>
    <t>Khu trồng cây ăn qủa kết hợp chăn nuôi thôn Đồng Vinh</t>
  </si>
  <si>
    <t>Khu trồng cây ăn qủa kết hợp chăn nuôi thôn Kim Thành và Kim Thành Thượng</t>
  </si>
  <si>
    <t>Điểm dân cư Nhà trẻ đội 1, thôn An Chỉ Tây, xã Hành Phước</t>
  </si>
  <si>
    <t xml:space="preserve">Điểm dân cư Trường tiểu học số 2 Hành Phước </t>
  </si>
  <si>
    <t xml:space="preserve">Điểm dân cư Trường tiểu học Đề An </t>
  </si>
  <si>
    <t xml:space="preserve">Điểm dân cư Trường mầm non Đề An </t>
  </si>
  <si>
    <t>Nghĩa trang nhân dân Gò Mít trên (kênh chính Nam), xã Hành Phước</t>
  </si>
  <si>
    <t>Nghĩa trang nhân dân Gò Thổ Mộ</t>
  </si>
  <si>
    <t>Trường mầm non Hành Phước (điểm trường trung tâm)</t>
  </si>
  <si>
    <t>Trường mầm non Hành Phước (điểm trường An Chỉ Tây)</t>
  </si>
  <si>
    <t>Điểm dân cư Trụ sở thôn Hòa Thọ cũ, xã Hành Phước</t>
  </si>
  <si>
    <t>Khu trồng cây ăn quả kết hợp chăn nuôi tại Rẫy Bà Thá, thôn An Chỉ Tây, xã Hành Phước</t>
  </si>
  <si>
    <t>Khu trồng cây ăn quả tại Bờ Kênh Chính Nam, thôn An Chỉ Tây, xã Hành Phước</t>
  </si>
  <si>
    <t xml:space="preserve">Khu trồng cây ăn quả tại vùng Hóc Ngày, thôn An Chỉ Tây, xã Hành Phước </t>
  </si>
  <si>
    <t xml:space="preserve">Khu trồng cây ăn quả tại vùng Gò Gạch và Gò Xã Bưởi, thôn An Chỉ Tây, xã Hành Phước </t>
  </si>
  <si>
    <t>Khu trồng cây ăn quả tại Đồng Trước Cửa dưới và Đồng Trước Cửa trên, thôn Hòa Vinh, xã Hành Phước</t>
  </si>
  <si>
    <t>Cơ sở chế biến nông sản An Chỉ Tây, xã Hành Phước</t>
  </si>
  <si>
    <t>Mở rộng khu vực bảo vệ 2 Việt - Lào</t>
  </si>
  <si>
    <t>Hồ bơi Xa Cái</t>
  </si>
  <si>
    <t>Khu di tích lịch sử chiến thắng Hành Thịnh</t>
  </si>
  <si>
    <t>Trường mầm non trung tâm xã Hành Thịnh</t>
  </si>
  <si>
    <t>Mở rộng Khu sinh hoạt văn hóa thôn Phú Lâm Tây</t>
  </si>
  <si>
    <t>Nhà văn hóa thôn Phú Lâm Đông, xã Hành Thiện</t>
  </si>
  <si>
    <t xml:space="preserve">Mở rộng sân vận động Ngọc sơn thành sân vận động xã Hành Thiện  </t>
  </si>
  <si>
    <t>Sân vận động xã Hành Thiện</t>
  </si>
  <si>
    <t>Trạm y tế xã Hành Thiện</t>
  </si>
  <si>
    <t xml:space="preserve">Trường mầm non Hành Thuận </t>
  </si>
  <si>
    <t>Nhà văn hóa Thôn An Phú
(điểm Phú Định )</t>
  </si>
  <si>
    <t>Nhà văn hóa Thôn Đại Xuân
(điểm Đại An Tây 1)</t>
  </si>
  <si>
    <t>Nhà văn hóa Thôn Đại Xuân
(điểm Xuân An)</t>
  </si>
  <si>
    <t>Nhà văn hóa Thôn An Phú 
(điểm Đại An Tây 2)</t>
  </si>
  <si>
    <t>Khu dân cư thôn Nhơn lộc 1, xã Hành Tín Đông</t>
  </si>
  <si>
    <t>Điểm dân cư Đồng Bổ Dụng, thôn Hoà Thọ, xã Hành Phước</t>
  </si>
  <si>
    <t>Bờ kè thôn kim thành (Đoạn từ cầu Bà chỉ đến bờ kè  hiện hữa đến thửa 113 Tờ BĐ 24)</t>
  </si>
  <si>
    <t>Trang trại tổng hợp Hố Sổ</t>
  </si>
  <si>
    <t>Nhà văn hóa thôn Nghĩa Lâm, xã Hành Nhân</t>
  </si>
  <si>
    <t>Sân vận động thôn Nghĩa Lâm, xã Hành Nhân</t>
  </si>
  <si>
    <t>Nhà văn hóa thôn Kỳ Thọ Bắc</t>
  </si>
  <si>
    <t>Điểm dân cư Nhà văn hóa thôn Phú Châu</t>
  </si>
  <si>
    <t>Công trình này chưa thực hiện nhưng hiện trạng chỉnh lý thành đất ở nên không chu chuyển</t>
  </si>
  <si>
    <t>Chú ý</t>
  </si>
  <si>
    <t>Điểm dân cư ruộng Lổ đội 3, Xuân Vinh</t>
  </si>
  <si>
    <t>KDC Gò Huyện, thôn Kỳ Thọ Nam 1</t>
  </si>
  <si>
    <t>Mở rộng Trụ sở làm việc Cộng an TT Chợ Chùa</t>
  </si>
  <si>
    <t>Trụ sở làm việc Công an xã Hành Dũng</t>
  </si>
  <si>
    <t>Trụ sở làm việc Công an xã Hành Minh</t>
  </si>
  <si>
    <t>Trụ sở làm việc Công an xã Hành Phước</t>
  </si>
  <si>
    <t>Trụ sở làm việc Công an xã Hành Thịnh</t>
  </si>
  <si>
    <t>Trụ sở làm việc Công an xã Hành Thuận</t>
  </si>
  <si>
    <t>Trụ sở làm việc Công an xã Hành Trung</t>
  </si>
  <si>
    <t>Trụ sở làm việc Công an xã Hành Tín Tây</t>
  </si>
  <si>
    <t>Trụ sở làm việc Công an xã Hành Tín Đông</t>
  </si>
  <si>
    <t>Chưa thực hiện thủ tục đất đai nhưng hiện trạng đã cập nhật, k tính chu chuyển</t>
  </si>
  <si>
    <t>Tờ 12</t>
  </si>
  <si>
    <t>Thửa 352, tờ BĐ 4</t>
  </si>
  <si>
    <t>Thửa 255, 257, 277 tờ BĐ 33</t>
  </si>
  <si>
    <t>Thửa 781, tờ BĐ 15</t>
  </si>
  <si>
    <t>Cây ăn quả khu vực Ngã ba ông Tân - Nghĩa địa, thôn An Hòa</t>
  </si>
  <si>
    <r>
      <t xml:space="preserve">Chuyển đất cây hàng năm, lúa khu vực Gò Ớt, Ruộng Làng, Gò Bường, Gò Ôm </t>
    </r>
    <r>
      <rPr>
        <i/>
        <sz val="12"/>
        <rFont val="Times New Roman"/>
        <family val="1"/>
      </rPr>
      <t>(thôn Long Bàn Nam</t>
    </r>
    <r>
      <rPr>
        <sz val="12"/>
        <rFont val="Times New Roman"/>
        <family val="1"/>
      </rPr>
      <t xml:space="preserve">; Khu vực Ruộng Cạn, Thổ Lũy </t>
    </r>
    <r>
      <rPr>
        <i/>
        <sz val="12"/>
        <rFont val="Times New Roman"/>
        <family val="1"/>
      </rPr>
      <t>(Long Bàn Bắc)</t>
    </r>
  </si>
  <si>
    <t>Thửa 148,149,152,153,154,155,156,157,158,159,160,161,162,164,165,166,168,176,182,193,195 tờ BĐ 10; thửa 49, 55, 56, 60, 61, 62, 68 tờ BĐ 11</t>
  </si>
  <si>
    <t>Công trình này không có quy hoạch 2030</t>
  </si>
  <si>
    <t>Trường bắn, thao trường huấn luyện huyện Nghĩa Hành</t>
  </si>
  <si>
    <t>Di dời công trình công cộng thuộc Tiểu dự án bồi thường, hỗ trợ, tái định cư dự án thành phần đoạn Quảng Ngãi -Hoài Nhơn, đoạn qua tỉnh Quảng Ngãi thuộc dự án xây dựng công trình đường bộ cao tốc Bắc -Nam phía Đông, giai đoạn 2021 -2025</t>
  </si>
  <si>
    <t>Công trình bổ sung</t>
  </si>
  <si>
    <t>Đang kiểm kê</t>
  </si>
  <si>
    <t>Bưu điện văn hóa xã Hành Minh</t>
  </si>
  <si>
    <t>Chợ trung tâm xã Hành Thiện</t>
  </si>
  <si>
    <t>Chợ trung tâm xã Hành Tín Tây</t>
  </si>
  <si>
    <t>Điều chỉnh tên công trình, vị trí, diện tích</t>
  </si>
  <si>
    <t>Điều chỉnh diện tích</t>
  </si>
  <si>
    <t>Điều chỉnh loại đất từ DDT sang DVH</t>
  </si>
  <si>
    <t>Quy hoạch điểm trường mầm non Hoa Mai cơ sở 2, thôn Kim Thành Thượng, xã Hành Nhân</t>
  </si>
  <si>
    <t>Mở rộng trường THCS xã Hành Tín Tây</t>
  </si>
  <si>
    <t>Mở rộng trường tiểu học xã Hành Tín Tây</t>
  </si>
  <si>
    <t>Diện tích QH2030 0,04ha</t>
  </si>
  <si>
    <t>Diện tích QH2030 10,93ha</t>
  </si>
  <si>
    <t>Diện tích QH2030 6,74ha</t>
  </si>
  <si>
    <t>Điều chỉnh vị trí, diện tích</t>
  </si>
  <si>
    <t>Diện tích QH 2030 0,09ha</t>
  </si>
  <si>
    <t>Đường ĐH.54C (Đội thuế - Khu tái định cư)</t>
  </si>
  <si>
    <t>Đã thu hồi đất xã Hành Nhân; xã Hành Dũng đang kiểm kê</t>
  </si>
  <si>
    <t>xem có trùng đường ĐH 59C k</t>
  </si>
  <si>
    <t>Chuyển mẫu giáo Phú Châu (hiện thống kê DSH ) sang đất DKV</t>
  </si>
  <si>
    <t>Chuyển nhà SHCĐ Kỳ Thọ Nam 2 sang đất DKV</t>
  </si>
  <si>
    <t>Công viên khu trung tâm xã Hành Tín Tây</t>
  </si>
  <si>
    <t>Khu công viên cây xanh xã Hành Thiện</t>
  </si>
  <si>
    <t>Công viên trung tâm xã Hành Trung</t>
  </si>
  <si>
    <t>Xây dựng hạ tầng và các hạng mục phụ trợ thuộc quy hoạch Khu liên hợp xử lý chất thải rắn Nghĩa Kỳ (hạng mục bổ sung cầu và đường đầu cầu An Định, xã Hành Dũng, huyện Nghĩa Hành)</t>
  </si>
  <si>
    <t>Đường tránh Đông huyện Nghĩa Hành</t>
  </si>
  <si>
    <t>Điểm dân cư vùng lõm của xứ Đồng Bổ Dụng, thôn Hòa Thọ, xã Hành Phước</t>
  </si>
  <si>
    <t>Kè chống sạt lở sông Phước Giang, thôn Trung Mỹ</t>
  </si>
  <si>
    <t>Kè chống sạt lở sông Phước Giang, thôn Kim Thành</t>
  </si>
  <si>
    <t>Khu vực trồng dâu nuôi tằm thôn Bình Thành, xã Hành Nhân</t>
  </si>
  <si>
    <t>Điểm khu dân cư Cây Cao, thôn Hòa Thọ, xã Hành Phước</t>
  </si>
  <si>
    <t>Điểm dân cư Hòa Sơn Trên (nhà trẻ cũ), thôn Hòa Sơn, xã Hành Phước</t>
  </si>
  <si>
    <t>Điểm dân cư sát nhà Đàm Út, thôn Hòa Mỹ, xã Hành Phước</t>
  </si>
  <si>
    <t>Điểm dân cư Hòa Thọ 1, thôn Hòa Thọ, xã Hành Phước</t>
  </si>
  <si>
    <t>Điểm dân cư nhà trẻ đội 4, thôn An Chỉ Đông, xã Hành Phước</t>
  </si>
  <si>
    <t>Khu trồng cây ăn quả kết hợp chăn nuôi tại lòi dưới An Chỉ Tây, xã Hành Phước</t>
  </si>
  <si>
    <t xml:space="preserve">Quy hoạch cơ sở chế biến Nông Sản An Chỉ Tây  </t>
  </si>
  <si>
    <t xml:space="preserve">Quy hoạch mở rộng Nghĩa Trang Nhân dân Gò Bà Quản Vạn Xuân 2 </t>
  </si>
  <si>
    <t>Quy hoạch  trạm y tế xã.</t>
  </si>
  <si>
    <t>Quy hoạch đất khu vực đập Hố Cua sang đất thương mại dịch vụ.</t>
  </si>
  <si>
    <t>Nhà văn hóa Thôn An Phú (Đại An Tây 2)</t>
  </si>
  <si>
    <t>Mở Rộng Cầu Sông Giăng</t>
  </si>
  <si>
    <t>Mỏ đất đồi sình thôn Kỳ Thọ Nam 1</t>
  </si>
  <si>
    <t>Quy hoạch mở rộng KDC gò Quýt</t>
  </si>
  <si>
    <t>Nhà văn hóa thôn Phước Lâm, xã Hành Nhân</t>
  </si>
  <si>
    <t>Mở rộng Nhà văn hóa thôn Vạn Xuân 2</t>
  </si>
  <si>
    <t>Mở rộng Khu dân cư Gò Quýt</t>
  </si>
  <si>
    <t xml:space="preserve">Mở rộng Nghĩa trang nhân dân Gò Bà Quản Vạn Xuân 2 </t>
  </si>
  <si>
    <t>Điểm dân cư thôn Tân Hòa</t>
  </si>
  <si>
    <t>Quy hoạch đất ở xen kẽ xã Hành Dũng</t>
  </si>
  <si>
    <t>Quy hoạch đất ở xen kẽ xã Hành Nhân</t>
  </si>
  <si>
    <t>Quy hoạch đất ở xen kẽ xã Hành Tín Tây</t>
  </si>
  <si>
    <t xml:space="preserve">Kè chống sạt lở sông Phước Giang, thôn An Sơn (đoạn từ Xi phong kênh chính Nam đến cầu Cây Sanh) </t>
  </si>
  <si>
    <t>Sân vận động thôn Trung Mỹ (điểm trường mẫu giáo)</t>
  </si>
  <si>
    <t>KDC đường Huyện đi Long Sơn (Đồng Núi Bé)</t>
  </si>
  <si>
    <t>Điểm dân cư số 1, thôn An Chỉ Tây, xã Hành Phước</t>
  </si>
  <si>
    <t>Trạm thu mua nông, lâm sản Đồng Giữa</t>
  </si>
  <si>
    <t>Khu thương mại dịch vụ đập Hố Cua, thôn Phú Lâm Đông, xã Hành Thiện</t>
  </si>
  <si>
    <t>Khu vui chơi giải trí xã Hành Thiện</t>
  </si>
  <si>
    <t>Điểm thương mại và dịch vụ thôn Mỹ Hưng, xã Hành Thịnh</t>
  </si>
  <si>
    <t>Điểm thương mại và dịch vụ thôn Xuân Đình, xã Hành Thịnh</t>
  </si>
  <si>
    <t>Nhà văn hóa thôn Phúc Minh, xã Hành Thuận</t>
  </si>
  <si>
    <t>Mở rộng các tuyến đường giao thông nông thôn thôn Trung Mỹ, Kim Thành, An Tân, xã Hành Dũng</t>
  </si>
  <si>
    <t>Mở rộng công viên 23/3, huyện Nghĩa Hành</t>
  </si>
  <si>
    <t>Sân vận động thôn Kim Thành (điểm trường mẫu giáo thôn Kim Thành)</t>
  </si>
  <si>
    <t>Điều chỉnh diện tích và vị trí, tên công trình</t>
  </si>
  <si>
    <t>Diện tích QH 2030 2,10ha</t>
  </si>
  <si>
    <t>Diện tích QH 2030 39,60ha</t>
  </si>
  <si>
    <t>Diện tích QH 2030 0,05ha</t>
  </si>
  <si>
    <t>Sân thể thao TDP Phú Bình Đông</t>
  </si>
  <si>
    <t>Khu liên hợp thể thao xã Hành Minh</t>
  </si>
  <si>
    <t>Sân vận động thôn Đồng Xuân, xã Hành Thịnh</t>
  </si>
  <si>
    <t>Sân vận động thôn Thuận Hòa, xã Hành Thịnh</t>
  </si>
  <si>
    <t>Sân vận động An Ba 2, thôn An Ba, xã Hành Thịnh</t>
  </si>
  <si>
    <t>Sân vận động thôn Xuân Đình, xã Hành Thịnh</t>
  </si>
  <si>
    <t>Sân vận động thôn Mỹ Hưng, xã Hành Thịnh</t>
  </si>
  <si>
    <t>Hoàn thành</t>
  </si>
  <si>
    <t>Điều chỉnh mục đích sử dụng đất (DVH sang DKV)</t>
  </si>
  <si>
    <t>Điều chỉnh loại đất từ DSH sang DVH</t>
  </si>
  <si>
    <t>Điều chỉnh tên công trình chỉnh vị trí</t>
  </si>
  <si>
    <t>Nhà văn hóa thôn An Sơn, xã Hành Dũng</t>
  </si>
  <si>
    <t>Nhà văn hóa thôn Phú Bình Đông, thị trấn Chợ Chùa</t>
  </si>
  <si>
    <t>Nhà văn hóa thôn An Định, xã Hành Dũng</t>
  </si>
  <si>
    <t>Mở rộng Nhà văn hóa thôn Đồng Vinh, xã Hành Nhân</t>
  </si>
  <si>
    <t>Điều chỉnh tên công trình, vị trí và diện tích quy hoạch</t>
  </si>
  <si>
    <t>Nhà văn hóa thôn Hòa Thọ, xã Hành Phước</t>
  </si>
  <si>
    <t>Điều chỉnh vị trí, diện tích và tên công trình</t>
  </si>
  <si>
    <t>Mở rộng Nhà văn hóa thôn Khánh Giang, xã Hành Tín Đông</t>
  </si>
  <si>
    <t>Nhà văn hóa thôn Hiệp Phổ Trung, xã Hành Trung</t>
  </si>
  <si>
    <t>Nhà văn hoá thôn Hiệp Phổ Tây, xã Hành Trung</t>
  </si>
  <si>
    <t>Điều chỉnh tên công trình, mục đích sử dụng đât</t>
  </si>
  <si>
    <t>Điều chỉnh mục đích sử dụng đât</t>
  </si>
  <si>
    <t>Mở rộng trạm y tế xã Hành Tín Đông</t>
  </si>
  <si>
    <t>Khu chăn nuôi tập trung</t>
  </si>
  <si>
    <t>Chuyển Hội Chữ thập đỏ sang đất ở</t>
  </si>
  <si>
    <t>Bãi cát thôn Hòa Huân, xã Hành Thịnh</t>
  </si>
  <si>
    <t>Quy hoạch trung tâm hành chính xã Hành Tín Tây, huyện Nghĩa Hành tại Vị trí hiện trạng sử dụng thuộc thôn Đồng Miếu, xã Hành Tín Tây</t>
  </si>
  <si>
    <t>KDC Ngã ba An Tân - Nguyễn Nghĩa, thôn An Tân</t>
  </si>
  <si>
    <t>KDC Ngã Ba đội thuế - Nguyễn Cảnh, thôn An Phước</t>
  </si>
  <si>
    <t>KDC Soi dâu thôn Kim Thành</t>
  </si>
  <si>
    <t>KDC Thổ Dộc</t>
  </si>
  <si>
    <t>KDC thôn An Phước</t>
  </si>
  <si>
    <t xml:space="preserve">Khu tái định cư Đồng Trước An Định </t>
  </si>
  <si>
    <t xml:space="preserve">Quy hoạch điểm dân cư Đội thuế </t>
  </si>
  <si>
    <t>Khu dân cư Thầy Ba</t>
  </si>
  <si>
    <t>Khu dân cư Trung Kén thôn Kim Thành Thượng</t>
  </si>
  <si>
    <t>Chuyển đất mẫu giáo Hòa Thọ 1 sang đất ở</t>
  </si>
  <si>
    <t>Điểm dân cư Gò Cách</t>
  </si>
  <si>
    <t>Khu dân cư Bắc Cầu Kênh, xã Hành Thuận  - Tây đường tránh Đông</t>
  </si>
  <si>
    <t>Khu dân cư Bùi Tá Bính xóm 9 thôn Phúc Minh</t>
  </si>
  <si>
    <t>Khu dân cư Đồng Trảy</t>
  </si>
  <si>
    <t xml:space="preserve">Xã Hành Dũng, Hành Thuận </t>
  </si>
  <si>
    <t>Xã Hành Đức, xã Hành Minh</t>
  </si>
  <si>
    <t xml:space="preserve">Xã Hành Nhân </t>
  </si>
  <si>
    <t>Xã Hành Nhân, xã Hành Dũng</t>
  </si>
  <si>
    <t>Xã Hành Thuận, thị trấn Chợ Chùa</t>
  </si>
  <si>
    <t>không chu chuyển 16,46</t>
  </si>
  <si>
    <t>không chu chuyển 16.46</t>
  </si>
  <si>
    <t xml:space="preserve">ĐIỀU CHỈNH QUY HOẠCH SỬ DỤNG ĐẤT ĐẾN NĂM 2030 </t>
  </si>
  <si>
    <t>HUYỆN NGHĨA HÀNH - TỈNH QUẢNG NGÃI</t>
  </si>
  <si>
    <t>TT</t>
  </si>
  <si>
    <t>Quy hoạch sử dụng đất đến năm 2030 theo Quyết định 326/QĐ-TTg</t>
  </si>
  <si>
    <t>So sánh</t>
  </si>
  <si>
    <t>Diện tích quy hoạch sử dụng đất đến năm 2030, thực hiện sau khi điều chỉnh, bổ sung Quyết định 326/QĐ-TTg</t>
  </si>
  <si>
    <t>Điều chỉnh quy hoạch đến năm 2030</t>
  </si>
  <si>
    <t>Quy hoạch được duyệt (QĐ 913/QĐ-UBND ngày 18/8/2022)</t>
  </si>
  <si>
    <t>Tăng, giảm (-) so với QH được duyệt</t>
  </si>
  <si>
    <t>Diện tích phân theo đơn vị hành chính</t>
  </si>
  <si>
    <t>Xã Hành Tín  Đông</t>
  </si>
  <si>
    <t>(4)</t>
  </si>
  <si>
    <t>(5)=(8)-(4)</t>
  </si>
  <si>
    <t>(7)=(8)-(6)</t>
  </si>
  <si>
    <t>(5)=(7)+…+(18)</t>
  </si>
  <si>
    <t>(6)=(5)-(4)</t>
  </si>
  <si>
    <t>I</t>
  </si>
  <si>
    <t>Loại đất</t>
  </si>
  <si>
    <t>Trong đó</t>
  </si>
  <si>
    <t xml:space="preserve"> -</t>
  </si>
  <si>
    <t>Đất nuôi  trồng thuỷ sản</t>
  </si>
  <si>
    <t>1.7</t>
  </si>
  <si>
    <t>Đất sản xuất vật liệu xây dựng</t>
  </si>
  <si>
    <t>Đất hạ tầng cấp quốc gia, cấp tỉnh, cấp huyện, cấp xã</t>
  </si>
  <si>
    <t>Đất thuỷ lợi</t>
  </si>
  <si>
    <t>Đất xây dựng cơ sở thể dục - thể thao</t>
  </si>
  <si>
    <t>Đất làm nghĩa trang</t>
  </si>
  <si>
    <t>2.10</t>
  </si>
  <si>
    <t>2.11</t>
  </si>
  <si>
    <t>2.12</t>
  </si>
  <si>
    <t>2.13</t>
  </si>
  <si>
    <t>2.14</t>
  </si>
  <si>
    <t>Đất cơ sở tín ngưỡng</t>
  </si>
  <si>
    <t>2.15</t>
  </si>
  <si>
    <t>2.16</t>
  </si>
  <si>
    <t>2.17</t>
  </si>
  <si>
    <t>II</t>
  </si>
  <si>
    <t>Khu chức năng</t>
  </si>
  <si>
    <t>Đất đô thị*</t>
  </si>
  <si>
    <t>KDT</t>
  </si>
  <si>
    <t>Đất khu sản xuất nông nghiệp*</t>
  </si>
  <si>
    <t>KNN</t>
  </si>
  <si>
    <t>Khu lâm nghiệp*</t>
  </si>
  <si>
    <t>KLN</t>
  </si>
  <si>
    <t>4</t>
  </si>
  <si>
    <t>Khu du lịch*</t>
  </si>
  <si>
    <t>KDL</t>
  </si>
  <si>
    <t>5</t>
  </si>
  <si>
    <t>Khu phát triển công nghiệp*</t>
  </si>
  <si>
    <t>KPC</t>
  </si>
  <si>
    <t>6</t>
  </si>
  <si>
    <t>Khu đô thị (trong đó có khu đô thị mới)*</t>
  </si>
  <si>
    <t>DTC</t>
  </si>
  <si>
    <t>7</t>
  </si>
  <si>
    <t>Khu thương mại dịch vụ*</t>
  </si>
  <si>
    <t>KTM</t>
  </si>
  <si>
    <t>8</t>
  </si>
  <si>
    <t>Khu dân cư nông thôn*</t>
  </si>
  <si>
    <t>DNT</t>
  </si>
  <si>
    <t>9</t>
  </si>
  <si>
    <t>Khu ở làng nghề sản xuất phi nông nghiệp*</t>
  </si>
  <si>
    <t>KON</t>
  </si>
  <si>
    <t>Ghi chú: *Không tổng hợp khi tính tổng diện tích tự nhiên</t>
  </si>
  <si>
    <t>(4)=(5)+…+ (16)</t>
  </si>
  <si>
    <t>Đất làm nghĩa trang, nghĩa địa</t>
  </si>
  <si>
    <t>Đất sông, ngòi, kênh rạch, suối</t>
  </si>
  <si>
    <t>3.1</t>
  </si>
  <si>
    <t>Đất bằng chưa sử dụng</t>
  </si>
  <si>
    <t>3.2</t>
  </si>
  <si>
    <t>Đất đồi núi chưa sử dụng</t>
  </si>
  <si>
    <t>3.3</t>
  </si>
  <si>
    <t>Núi đá không có rừng cây</t>
  </si>
  <si>
    <t>NCS</t>
  </si>
  <si>
    <t>Đất khu công nghệ cao*</t>
  </si>
  <si>
    <t>KCN</t>
  </si>
  <si>
    <t>Đất khu kinh tế*</t>
  </si>
  <si>
    <t>KKT</t>
  </si>
  <si>
    <t>* Nguồn: Thống kê hiện trạng sử dụng đất năm 2020 - Phòng Tài nguyên và Môi trường huyện Nghĩa Hành</t>
  </si>
  <si>
    <t>HIỆN TRẠNG SỬ DỤNG ĐẤT NĂM 2023 HUYỆN NGHĨA HÀNH - TỈNH QUẢNG NGÃI</t>
  </si>
  <si>
    <t>QĐ1209</t>
  </si>
  <si>
    <t>ht2023</t>
  </si>
  <si>
    <t xml:space="preserve"> Trường bắn ban chỉ huy quân sự huyện Nghĩa Hành</t>
  </si>
  <si>
    <t>Mở rộng Trụ sở làm việc Công an TT Chợ Chùa</t>
  </si>
  <si>
    <t>BIỂU 01: KẾT QUẢ THỰC HIỆN CÔNG TRÌNH, DỰ ÁN QUY HOẠCH ĐẾN NĂM 2030 
HUYỆN NGHĨA HÀNH</t>
  </si>
  <si>
    <t>Điều chỉnh vị trí</t>
  </si>
  <si>
    <t>Điều chỉnh vị trí, thêm 1 tờ bản đồ số 11</t>
  </si>
  <si>
    <t>Điều chỉnh vị trí và diện tích</t>
  </si>
  <si>
    <t>thửa 485,509 
tờ 10; tờ 16</t>
  </si>
  <si>
    <t>CHỈ TIÊU ĐIỀU CHỈNH QUY HOẠCH SỬ DỤNG ĐẤT ĐẾN NĂM 2030 
HUYỆN NGHĨA HÀNH</t>
  </si>
  <si>
    <t>Hồ chứa nước Suối Đá huyện Nghĩa Hành</t>
  </si>
  <si>
    <t>Khu tái định cư Mỹ Hưng, xã Hành Thịnh, huyện Nghĩa Hành thuộc dự án Nâng cấp tuyến đường ĐT.624B (Quán Lát - Đá Chát), đoạn Km0+00 - Km8+00</t>
  </si>
  <si>
    <t>DM công trình 2030</t>
  </si>
  <si>
    <t>Cửa hàng xăng dầu Hành Đức</t>
  </si>
  <si>
    <t>Lý do điều chỉnh</t>
  </si>
  <si>
    <t>Điều chỉnh theo Quyết định chấp thuận chủ trrương đầu tư số 395/QĐ-UBND ngày 29/4/2022</t>
  </si>
  <si>
    <t>Khu dân cư Đồng Thầy Ba</t>
  </si>
  <si>
    <t>Khu dân cư Thầy Ba, xã Hành Nhân</t>
  </si>
  <si>
    <t>Điều chỉnh theo Quyết định số 66/QĐ-UBND 07/10/2021 về chủ trương đầu tư</t>
  </si>
  <si>
    <t>Đã thông kê hiện trạng (Tờ bản đồ số 12)</t>
  </si>
  <si>
    <t>Chợ Hành Thuận</t>
  </si>
  <si>
    <t>Kè chống sạt lở bờ Nam sông Vệ</t>
  </si>
  <si>
    <t>Bổ sung tuyến kênh</t>
  </si>
  <si>
    <t>Quy hoạch mở rộng trường mầm non TT Chợ Chùa (điểm 1)</t>
  </si>
  <si>
    <t>Khu dân cư hai bên đường TL 624</t>
  </si>
  <si>
    <t>Khu dân cư Thổ Du</t>
  </si>
  <si>
    <t>Mở đường thôn Tân Lập</t>
  </si>
  <si>
    <t>Kè chông sạt lở sông vệ đoạn Vạn Xuân 2</t>
  </si>
  <si>
    <t>Cửa hàng xăng dầu Hành Tín Tây</t>
  </si>
  <si>
    <t>Khu tái định cư Đồng Xuân, xã Hành Thịnh</t>
  </si>
  <si>
    <t>Điều chỉnh vị trí diện tích</t>
  </si>
  <si>
    <t>Điều chỉnh tên công trình và vị trí</t>
  </si>
  <si>
    <t>Mở rộng các tuyến đường giao thông nông thôn thôn Trung Mỹ, thôn Kim Thành, thôn An Tân, xã Hành Dũng</t>
  </si>
  <si>
    <t>6,11,20, 21</t>
  </si>
  <si>
    <t>Mở rộng nhà làm việc Công an TT Chợ Chùa</t>
  </si>
  <si>
    <t>Trụ sở làm việc Công an xã Hành Nhân</t>
  </si>
  <si>
    <t>OK</t>
  </si>
  <si>
    <t xml:space="preserve"> Quy hoạch  trạm y tế xã</t>
  </si>
  <si>
    <t>Hiện trạng 2023</t>
  </si>
  <si>
    <t>Quy hoạch hồ Thượng Sông Vệ</t>
  </si>
  <si>
    <t>Xin ý kiến chỗ thực 70ha hay 90ha</t>
  </si>
  <si>
    <t>Tăng do bổ sung quy Hồ Thượng Sông Vệ</t>
  </si>
  <si>
    <t>Biểu 06</t>
  </si>
  <si>
    <t>Chồng với đất SKX trong QH tỉnh xin ý kiến</t>
  </si>
  <si>
    <t>Quy bổ sung trường bắn 1,57 ha Hành Thịnh, tuy nhiên đất quốc phòng tại KDC sinh thái hành nhân bị trùng SKX trong qh tỉnh, đề nghị xem lại</t>
  </si>
  <si>
    <t xml:space="preserve">BIỂU 07: TỔNG DANH MỤC CÔNG TRÌNH, DỰ ÁN CẦN THỰC HIỆN TRONG KỲ ĐIỀU CHỈNH QUY HOẠCH ĐẾN NĂM 2030 HUYỆN NGHĨA HÀNH </t>
  </si>
  <si>
    <t>Các xã Hành Đức, Hành Minh</t>
  </si>
  <si>
    <t>Các xã Hành Thuận, Chợ Chùa, Hành Đức, Hành Minh</t>
  </si>
  <si>
    <t>Các xã Hành Dũng, Hành Thuận, Hành Đức, Hành Minh, Hành Phước, Hành Thịnh</t>
  </si>
  <si>
    <t xml:space="preserve">Các xã Hành Dũng, Hành Thuận </t>
  </si>
  <si>
    <t>TT Chợ Chùa và xã Hành Thuận</t>
  </si>
  <si>
    <t>Các xã Hành Thiện, Hành Thịnh, Hành Tín Đông, Hành Tín Tây</t>
  </si>
  <si>
    <t>Các xã Hành Thịnh, Hành Phước, Hành Minh, Hành Dũng</t>
  </si>
  <si>
    <t>Các xã, thị trấn trên địa bàn huyện</t>
  </si>
  <si>
    <t>TT Chợ Chùa và xã Hành Dũng</t>
  </si>
  <si>
    <t>TT Chợ Chùa và các xã Hành Đức, Hành Minh</t>
  </si>
  <si>
    <t>Các xã Hành Nhân, Hành Dũng</t>
  </si>
  <si>
    <t>Điều chỉnh tên công trình, mục đích sử dụng đất</t>
  </si>
  <si>
    <t>Điều chỉnh mục đích sử dụng đất</t>
  </si>
  <si>
    <t>X</t>
  </si>
  <si>
    <t>A</t>
  </si>
  <si>
    <t>Khu dân cư Đồng Dinh, thị trấn Chợ Chùa</t>
  </si>
  <si>
    <t>Nhà văn hóa xã Hành Thuận, huyện Nghĩa Hành</t>
  </si>
  <si>
    <t>4, 5</t>
  </si>
  <si>
    <t>Các xã Hành Thiện, Hành Thịnh, Hành Tín Đông và Hành Tín Tây</t>
  </si>
  <si>
    <t>Các xã Hành Thịnh, Hành Phước, Hành Minh và Hành Dũng</t>
  </si>
  <si>
    <t>2, 3, 8, 9, 10, 11, 13, 14, 15, 17, 19, 20, 26, 28</t>
  </si>
  <si>
    <t>38, 40 LN</t>
  </si>
  <si>
    <t>6, 10, 12</t>
  </si>
  <si>
    <t>3, 4, 11, 12</t>
  </si>
  <si>
    <t>3, 11</t>
  </si>
  <si>
    <t>DNL 0,41ha; DBV 0,10ha</t>
  </si>
  <si>
    <t>1, 2, 4, 5</t>
  </si>
  <si>
    <t>10, 16</t>
  </si>
  <si>
    <t xml:space="preserve">- Xã Hành Thuận: 09;
- Xã Hành Dũng: 07, 12, 18 x;
- Xã Hành Minh: 02, 03, 07, 10, 14; 
- Xã Hành Phước: 11, 15, 16, 21, 34; 
- Xã Hành Thịnh: 07, 08, 17, 23, 31, 32 </t>
  </si>
  <si>
    <t>- TT Chợ Chùa: 05;
- Xã Hành Dũng: 12</t>
  </si>
  <si>
    <t>Các xã Hành Dũng và Hành Minh</t>
  </si>
  <si>
    <t>Thửa 1081 tờ 5</t>
  </si>
  <si>
    <t>Nhà văn hóa thôn Hiệp Phố Bắc</t>
  </si>
  <si>
    <t>Trụ sở làm việc Công an xã Hành Trung (san lấp và giải phóng mặt bằng)</t>
  </si>
  <si>
    <t>Thửa 124; 125,126 Tờ BĐ 19</t>
  </si>
  <si>
    <t>Chuyển mục đích từ đất NVH thôn Phú Khương(tại Gò Chè sang đất đấu giá QSD đất)</t>
  </si>
  <si>
    <t>Thửa 45 tờ BĐ 20</t>
  </si>
  <si>
    <t>Khu du lịch sinh thái Suối Đá (Hố Chình)</t>
  </si>
  <si>
    <t>Mở rộng SVĐ xã Hành Tín Tây</t>
  </si>
  <si>
    <t>Thửa 151;152;347 tờ 12</t>
  </si>
  <si>
    <t>Chuyển đất đội thuế sang đất ở để đấu giá quyền sử dụng đất</t>
  </si>
  <si>
    <t>Thửa 94 tờ 32</t>
  </si>
  <si>
    <t>Nâng cấp mở rộng tuyến đường từ ngã 3 Tỉnh lộ 624B đi Suối Cát</t>
  </si>
  <si>
    <t xml:space="preserve">Tờ BĐ 10, 12, 19, 21, 24, 26, 27, 28, 29, 30, 31 </t>
  </si>
  <si>
    <t>Nhà văn hóa thôn An Ba</t>
  </si>
  <si>
    <t>Thửa 51;69;70 tờ 9</t>
  </si>
  <si>
    <t>Khu du lịch sinh thái Đồng La Băng</t>
  </si>
  <si>
    <t>Thửa 5 tờ 15</t>
  </si>
  <si>
    <t>Cổng chào văn hóa xã</t>
  </si>
  <si>
    <t>Thửa 24; 340 tờ 29 và thửa 105 tờ 1</t>
  </si>
  <si>
    <t>Mỏ đất Núi Cấm Ông Thi, thôn Xuân Đình</t>
  </si>
  <si>
    <t>Nhà văn hóa thôn An Tân</t>
  </si>
  <si>
    <t>Thửa 22; 76 tờ 11</t>
  </si>
  <si>
    <t>Đường điện 110KV bãi rác</t>
  </si>
  <si>
    <t>Nhà thờ họ Cao</t>
  </si>
  <si>
    <t>Khu thể thao thôn Kỳ Thọ Bắc</t>
  </si>
  <si>
    <t>Trạm y tế xã Hành Đức</t>
  </si>
  <si>
    <t>Thửa 104 tờ 25</t>
  </si>
  <si>
    <t>Mở rộng khu thể thao xã Hành Đức</t>
  </si>
  <si>
    <t>Thửa 60 tờ 5</t>
  </si>
  <si>
    <t>Thửa 29 tờ 5</t>
  </si>
  <si>
    <t>Thao trường bắn quân đội huyện Nghĩa Hành</t>
  </si>
  <si>
    <t>Khu thương mại dịch vụ sinh thái Bàu Sen</t>
  </si>
  <si>
    <t>Thửa 503 tờ 2</t>
  </si>
  <si>
    <t>25,26 (CC); 5,9 (HM)</t>
  </si>
  <si>
    <t>3(CC); 11,13,14,17,18 (HT)</t>
  </si>
  <si>
    <t>Chuyển nhà làm việc mặt trận tổ quốc Việt Nam sang đất ở</t>
  </si>
  <si>
    <t>Quy hoạch điểm kinh doanh hàng hóa nông sản</t>
  </si>
  <si>
    <t>NVH thôn Long Bàn Bắc</t>
  </si>
  <si>
    <t>Mở rộng trường TH Hành Minh</t>
  </si>
  <si>
    <t>8;10</t>
  </si>
  <si>
    <t>KDC Chợ Chùa-Hành Minh</t>
  </si>
  <si>
    <t>NVH xã Hành Minh</t>
  </si>
  <si>
    <t>Chuyển NVH thôn Tình Phú Bắc sang đất ở</t>
  </si>
  <si>
    <t>Xây mới NVH thôn Tình Phú Bắc</t>
  </si>
  <si>
    <t>HTX Hành Minh</t>
  </si>
  <si>
    <t>5;10</t>
  </si>
  <si>
    <t>QH Khu sơ chế nông sản</t>
  </si>
  <si>
    <t>QH Khu xử lý chất thải rắn đường cao tốc</t>
  </si>
  <si>
    <t>16;19</t>
  </si>
  <si>
    <t>Chuyển đổi chợ Phú Thọ sang đất ở</t>
  </si>
  <si>
    <t>Kè chống sạt lở Cầu Dài- Cầu Hố Đá; Cầu dài đường tránh đông; Khu tái định cư Đồng Giá</t>
  </si>
  <si>
    <t>- Xã Hành Thịnh: 4, 5, 11, 12, 13, 35, 40, 42;
- Xã Hành Thiện: 2, 7, 8, 10, 13, 13, 16, 17, 18, 20, 21, 22;
- Xã Hành Tín Tây: 1, 2, 3, 7, 11, 15, 16, 19, 20, 21, 23;
- Xã Hành Tín Đông: 1, 2, 4, 7, 9÷17, 36</t>
  </si>
  <si>
    <t>TT Chợ Chùa, xã Hành Minh</t>
  </si>
  <si>
    <t>bs</t>
  </si>
  <si>
    <t>dc</t>
  </si>
  <si>
    <t>Nhà văn hóa thôn Nhơn Lộc 2</t>
  </si>
  <si>
    <t>Thửa 38, 39, 40, 44 tờ BĐ 24</t>
  </si>
  <si>
    <t>Nhà văn hóa thôn Xuân Hòa</t>
  </si>
  <si>
    <t>Thửa 381,372 tờ BĐ 2</t>
  </si>
  <si>
    <t>BĐĐC các xã, thị trấn</t>
  </si>
  <si>
    <t>Tờ 9,15 (Hành Thuận); 7,12,18 (Hành Dũng); Tờ 10,14,15 (Hành Đức); Tờ 2,3,7,10,14,15 (Hành Minh); Tờ 9,10,11,15,16,21,34 (Hành Phước); Tờ 8,16,17,23,31 (Hành Thịnh)</t>
  </si>
  <si>
    <t>Tờ 4,5,8,9 (Hành Minh); tờ 25,26 (Chợ Chùa)</t>
  </si>
  <si>
    <t>Tờ 11,14,17,18 (Hành Thuận); tờ 3,7 (Chợ Chùa)</t>
  </si>
  <si>
    <t>Tờ 14; 41 LN</t>
  </si>
  <si>
    <t>Tờ 5; 6</t>
  </si>
  <si>
    <t>Tờ 6</t>
  </si>
  <si>
    <t>Tờ 8</t>
  </si>
  <si>
    <t>Chợ An Chỉ, xã Hành Phước</t>
  </si>
  <si>
    <t>Tờ 11,13,17 (Hành Thuận); tờ 3,7, 12,17,22 (Chợ Chùa), tờ 1 (Hành Đức)</t>
  </si>
  <si>
    <t>Toà án nhân dân huyện Nghĩa Hành</t>
  </si>
  <si>
    <t>Tờ 11</t>
  </si>
  <si>
    <t>Tờ 13</t>
  </si>
  <si>
    <t>Thửa 205 tờ 17</t>
  </si>
  <si>
    <t>Tờ 40,41,42 LN</t>
  </si>
  <si>
    <t>Trường mầm non thị trấn Chợ Chùa (khu phía Nam)</t>
  </si>
  <si>
    <t xml:space="preserve">QH trường mầm non mới </t>
  </si>
  <si>
    <t>Điều chỉnh tên công trình và diện tích</t>
  </si>
  <si>
    <t>10,11,23</t>
  </si>
  <si>
    <t>Điều chỉnh thông tin tờ bản đồ</t>
  </si>
  <si>
    <t xml:space="preserve">Tờ 18 </t>
  </si>
  <si>
    <t>Tờ 24</t>
  </si>
  <si>
    <t>Xã Hành Thuận, TT Chợ Chùa</t>
  </si>
  <si>
    <t>Xã Hành Thuận, Chợ Chùa, Hành Đức</t>
  </si>
  <si>
    <t>Tờ 15; 30;16;17;20</t>
  </si>
  <si>
    <t>Tờ 2; 3</t>
  </si>
  <si>
    <t>Xây dựng hạ tầng và các hạng mục phụ trợ thuộc quy hoạch Khu liên hợp xử lý chất thải rắn Nghĩa Kỳ (hạng mục điện chiếu sáng)</t>
  </si>
  <si>
    <t>- Xã Hành Dũng: 2;3;5;6;7;11;12
- TT Chợ Chùa: 5;10;11</t>
  </si>
  <si>
    <t>3 LN</t>
  </si>
  <si>
    <t>QH vùng chăn nuôi Gò ông Tráng</t>
  </si>
  <si>
    <t>Tở BĐ số 4, một phần thửa 883</t>
  </si>
  <si>
    <t>Tờ 39 LN</t>
  </si>
  <si>
    <t>Hành Đức Tờ 1;3 LN
Hành Minh Tờ 21 LN
Hành Thiện Tờ 36;38 LN</t>
  </si>
  <si>
    <t>Tờ 7 (CC)</t>
  </si>
  <si>
    <t>Tờ 41 LN</t>
  </si>
  <si>
    <t>Tờ BĐ 6, 7, 12, 17,  20, 21, 23, 24</t>
  </si>
  <si>
    <t xml:space="preserve">Tờ BĐ 17 </t>
  </si>
  <si>
    <t>Tờ 40,42 LN</t>
  </si>
  <si>
    <t>Tờ BĐ số 23,16</t>
  </si>
  <si>
    <t>Tờ BĐ 24, 25, 26</t>
  </si>
  <si>
    <t>Thửa 52 tờ BĐ 26</t>
  </si>
  <si>
    <t>Khu vui chơi giải trí thôn Hiệp Phổ Bắc</t>
  </si>
  <si>
    <t xml:space="preserve">Quy hoạch trung tâm văn hóa, nhà văn hóa xã Hành Thịnh </t>
  </si>
  <si>
    <t>Trạm y tế xã Hành Tín Đông</t>
  </si>
  <si>
    <t>Thửa 1154 tờ 5</t>
  </si>
  <si>
    <t>Chuyển mục đích từ đất trồng cây hàng năm sang đất trồng cây lâu năm</t>
  </si>
  <si>
    <t>15;2;7;13;9</t>
  </si>
  <si>
    <t xml:space="preserve">Cầu Bến Đá </t>
  </si>
  <si>
    <t>Bến xe trung tâm huyện Nghĩa Hành</t>
  </si>
  <si>
    <t>Công viên Hành Thuận</t>
  </si>
  <si>
    <t>Tờ 3</t>
  </si>
  <si>
    <t>Mở rộng trạm y tế xã Hành Thiện</t>
  </si>
  <si>
    <t>11,14,17,18,11,15</t>
  </si>
  <si>
    <t>Tờ BĐ 19, 20,5,6</t>
  </si>
  <si>
    <t>Mỏ đất đồi làm VLXD Kỳ Thọ Nam 1</t>
  </si>
  <si>
    <t>Tờ 2 LN</t>
  </si>
  <si>
    <t>Mỏ đá làm VLXD An Tân</t>
  </si>
  <si>
    <t>Mỏ cát Đông Vinh</t>
  </si>
  <si>
    <t>Mỏ đất đồi làm VLXD Tân Lập</t>
  </si>
  <si>
    <t>Mỏ đất đồi làm VLXD hố Hóc Ngày</t>
  </si>
  <si>
    <t>Mỏ đất đồi làm VLXD Mễ Sơn</t>
  </si>
  <si>
    <t>Mỏ đất đồi làm VLXD Núi Ông</t>
  </si>
  <si>
    <t>Mỏ đất đồi làm VLXD Vạn Xuân</t>
  </si>
  <si>
    <t>Mỏ đá làm VLXD Thuận Hòa</t>
  </si>
  <si>
    <t>Điều chỉnh tên công trình, vị trí, diện tích, mục đích sử dụng đất</t>
  </si>
  <si>
    <t>Thửa 345 tờ BĐ 9</t>
  </si>
  <si>
    <t>Trạm dừng nghỉ cao tốc</t>
  </si>
  <si>
    <t>Thửa 23 Tờ BĐ 10</t>
  </si>
  <si>
    <t>Thửa 98, Tờ BĐ 13</t>
  </si>
  <si>
    <t>Điểm dân cư Lò Gạch, Kỳ Thọ Nam 1</t>
  </si>
  <si>
    <t>Tờ BĐ 21</t>
  </si>
  <si>
    <t>Trung tâm Ngoại ngữ và đào tạo kỹ năng huyện Nghĩa Hành</t>
  </si>
  <si>
    <t>Điểm dân cư Trường mẫu giáo đội 14, tổ dân phố Phú Vinh Tây, thị trấn Chợ Chùa</t>
  </si>
  <si>
    <t>Điểm dân cư Trường mẫu giáo đội 6, thôn Phú Bình Đông, thị trấn Chợ Chùa</t>
  </si>
  <si>
    <t>Điểm dân cư Trường mẫu giáo đội 7, tổ dân phố Phú Bình Đông, thị trấn Chợ Chùa</t>
  </si>
  <si>
    <t>Điểm dân cư Trường mẫu giáo đội 8, tổ dân phố Phú Vinh Đông, thị trấn Chợ Chùa</t>
  </si>
  <si>
    <t>Điểm dân cư Trường mẫu giáo đội 9, tổ dân phố Phú Bình Tây, thị trấn Chợ Chùa</t>
  </si>
  <si>
    <t>Điểm dân cư Trụ sở UBND thị trấn Chợ Chùa cũ</t>
  </si>
  <si>
    <t>Mở rộng Khu thể thao Phú Bình Tây</t>
  </si>
  <si>
    <t>Trung tâm văn hóa - Thể thao, huyện Nghĩa Hành</t>
  </si>
  <si>
    <t>Điều chỉnh tên công trình, diện tích</t>
  </si>
  <si>
    <t>điều chỉnh tên công trình, vị trí và diện tích</t>
  </si>
  <si>
    <t>Tờ BĐ 19, 20 LN</t>
  </si>
  <si>
    <t>Điều chỉnh vị trí, tên công trình</t>
  </si>
  <si>
    <t>Điểm dân cư Nhà sinh hoạt cộng đồng thôn Nghĩa Lâm cũ, xã Hành Nhân</t>
  </si>
  <si>
    <t>Điểm dân cư Trường Đông Trúc Lâm</t>
  </si>
  <si>
    <t>Điều chỉnh diện tích, điều chỉnh thông tin tờ bản đồ</t>
  </si>
  <si>
    <t>Điều chỉnh tên công trình, điều chỉnh thông tin tờ bản đồ</t>
  </si>
  <si>
    <t>điều chỉnh vị trí, diện tích</t>
  </si>
  <si>
    <t>Điểm dân cư Trường mẫu giáo thôn Hòa Thọ 2</t>
  </si>
  <si>
    <t>điều chỉnh diện tích, tên công trình</t>
  </si>
  <si>
    <t>Khép kín khu dân cư đường ĐH.47, thôn Hiệp Phổ Bắc, thôn Hiệp Phổ Tây xã Hành Trung</t>
  </si>
  <si>
    <t>Khu công viên cây xanh Kỳ Thọ Nam 2, xã Hành Đức</t>
  </si>
  <si>
    <t>Tờ BĐ 20 và T4 LN</t>
  </si>
  <si>
    <t>Điểu chỉnh diện tích, thông tin tờ bản đồ</t>
  </si>
  <si>
    <t>điều chỉnh diện tích, điều chỉnh thông tin tờ bản đồ</t>
  </si>
  <si>
    <t>Điều chỉnh vị trí diện tích,tên công trình</t>
  </si>
  <si>
    <t>Quy hoạch đất ở xen kẻ trong  KDC xã Hành Đức</t>
  </si>
  <si>
    <t>điều chỉnh tên công trình, diện tích, thông tin tờ bản đồ</t>
  </si>
  <si>
    <t>điều chỉnh thông tin tờ bản đồ, tên công trình</t>
  </si>
  <si>
    <t>Nhà văn hóa xã Hành Thuận</t>
  </si>
  <si>
    <t>Tờ bản đồ: 9</t>
  </si>
  <si>
    <t>QH vùng trồng cây ăn quả Gò Nổ</t>
  </si>
  <si>
    <t>- Xã Hành Dũng: 18;
- Xã Hành Minh: 02</t>
  </si>
  <si>
    <t>Tờ 5,9</t>
  </si>
  <si>
    <t>Quy hoạch địa điểm bãi đỗ xe phục vụ du lịch Cộng đồng Bình Thành</t>
  </si>
  <si>
    <t>thửa số 607;587 tờ 3;thửa số: 33;43 tờ 10</t>
  </si>
  <si>
    <t>9,10 và 31,33 LN</t>
  </si>
  <si>
    <t>Điều chỉnh diện tích, vị trí</t>
  </si>
  <si>
    <t>Trung tâm hành chính xã Hành Tín Tây</t>
  </si>
  <si>
    <t>Điều chỉnh tên công trình, vị trí</t>
  </si>
  <si>
    <t>Quy hoạch trường mầm non TT Chợ Chùa (điểm 1)</t>
  </si>
  <si>
    <t>Tờ BĐ số 24</t>
  </si>
  <si>
    <t>Nâng cấp mở rộng tuyến đường xã thành đường huyện (đoạn từ ngã ba Chợ Phiên đi ngã ba thôn Trung Mỹ)</t>
  </si>
  <si>
    <t>Tờ 15,16,17</t>
  </si>
  <si>
    <t>Tờ 17</t>
  </si>
  <si>
    <t>Sân vận động xã Hành Dũng</t>
  </si>
  <si>
    <t>Thửa 76 tờ 11</t>
  </si>
  <si>
    <t>Đập dâng thôn An Sơn</t>
  </si>
  <si>
    <t>Nâng cấp mở rộng tuyến đường xã thành đường huyện (đoạn ngã đập bến lở đi ngã 3 khu dân cư An Định)</t>
  </si>
  <si>
    <t>Trụ sở làm việc Công an xã Hành Đức</t>
  </si>
  <si>
    <t>Nhà văn hóa thôn Phú Châu, xã Hành Đức</t>
  </si>
  <si>
    <t>Điều chỉnh thông tin tờ bản đồ, tên công trình, mục đích sử dụng đất</t>
  </si>
  <si>
    <t>Đăng ký mới</t>
  </si>
  <si>
    <t xml:space="preserve">BIỂU 01: DANH MỤC CÔNG TRÌNH QUY HOẠCH ĐẾN NĂM 2030 HUYỆN NGHĨA HÀNH </t>
  </si>
  <si>
    <t>Ghi chú
 so với QH đã duyệt</t>
  </si>
  <si>
    <t>Chuyển đất cây hàng năm, lúa khu vực Gò Ớt, Ruộng Làng, Gò Bường, Gò Ôm (thôn Long Bàn Nam; Khu vực Ruộng Cạn, Thổ Lũy (Long Bàn Bắc)</t>
  </si>
  <si>
    <t>Đã thống kê hiện trạng (Tờ bản đồ số 12)</t>
  </si>
  <si>
    <t>Chuyển đất cơ sở sản xuất kinh doanh sang đất ở (Vinasoi)</t>
  </si>
  <si>
    <t>Mở rộng trụ sở UB xã Hành Đức</t>
  </si>
  <si>
    <t>Điều chỉnh thông tin tờ bản đồ, diện tích</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</si>
</sst>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3" formatCode="_-* #,##0.00\ _₫_-;\-* #,##0.00\ _₫_-;_-* &quot;-&quot;??\ _₫_-;_-@_-"/>
    <numFmt numFmtId="164" formatCode="_-* #,##0_-;\-* #,##0_-;_-* &quot;-&quot;_-;_-@_-"/>
    <numFmt numFmtId="165" formatCode="_-* #,##0.00_-;\-* #,##0.00_-;_-* &quot;-&quot;??_-;_-@_-"/>
    <numFmt numFmtId="166" formatCode="&quot;$&quot;#,##0_);\(&quot;$&quot;#,##0\)"/>
    <numFmt numFmtId="167" formatCode="_(&quot;$&quot;* #,##0_);_(&quot;$&quot;* \(#,##0\);_(&quot;$&quot;* &quot;-&quot;_);_(@_)"/>
    <numFmt numFmtId="168" formatCode="_(* #,##0.00_);_(* \(#,##0.00\);_(* &quot;-&quot;??_);_(@_)"/>
    <numFmt numFmtId="169" formatCode="#,##0.0"/>
    <numFmt numFmtId="170" formatCode="0.00;[Red]0.00"/>
    <numFmt numFmtId="171" formatCode="#,##0.0000"/>
    <numFmt numFmtId="172" formatCode="#,##0.000"/>
    <numFmt numFmtId="173" formatCode="0_);\(0\)"/>
    <numFmt numFmtId="174" formatCode="0.00_);\(0.00\)"/>
    <numFmt numFmtId="175" formatCode="#,##0.00;[Red]#,##0.00"/>
    <numFmt numFmtId="176" formatCode="0.0000"/>
    <numFmt numFmtId="177" formatCode="#,##0.00_);\-#,##0.00"/>
    <numFmt numFmtId="178" formatCode="&quot;\&quot;#,##0;[Red]&quot;\&quot;\-#,##0"/>
    <numFmt numFmtId="179" formatCode="&quot;\&quot;#,##0.00;[Red]&quot;\&quot;\-#,##0.00"/>
    <numFmt numFmtId="180" formatCode="\$#,##0\ ;\(\$#,##0\)"/>
    <numFmt numFmtId="181" formatCode="&quot;\&quot;#,##0;[Red]&quot;\&quot;&quot;\&quot;\-#,##0"/>
    <numFmt numFmtId="182" formatCode="&quot;\&quot;#,##0.00;[Red]&quot;\&quot;&quot;\&quot;&quot;\&quot;&quot;\&quot;&quot;\&quot;&quot;\&quot;\-#,##0.00"/>
    <numFmt numFmtId="183" formatCode="#,##0\ &quot;F&quot;;[Red]\-#,##0\ &quot;F&quot;"/>
    <numFmt numFmtId="184" formatCode="_-&quot;F&quot;* #,##0_-;\-&quot;F&quot;* #,##0_-;_-&quot;F&quot;* &quot;-&quot;_-;_-@_-"/>
    <numFmt numFmtId="185" formatCode="_-&quot;F&quot;* #,##0.00_-;\-&quot;F&quot;* #,##0.00_-;_-&quot;F&quot;* &quot;-&quot;??_-;_-@_-"/>
    <numFmt numFmtId="186" formatCode="&quot;VND&quot;#,##0_);[Red]\(&quot;VND&quot;#,##0\)"/>
    <numFmt numFmtId="187" formatCode="_([$€-2]* #,##0.00_);_([$€-2]* \(#,##0.00\);_([$€-2]* &quot;-&quot;??_)"/>
    <numFmt numFmtId="188" formatCode="00.000"/>
    <numFmt numFmtId="189" formatCode="&quot;?&quot;#,##0;&quot;?&quot;\-#,##0"/>
    <numFmt numFmtId="190" formatCode="#,##0.00\ &quot;USD&quot;;\-#,##0.00\ &quot;USD&quot;"/>
    <numFmt numFmtId="191" formatCode="#,##0\ &quot;USD&quot;;[Red]\-#,##0\ &quot;USD&quot;"/>
    <numFmt numFmtId="192" formatCode="#,##0.00\ &quot;USD&quot;;[Red]\-#,##0.00\ &quot;USD&quot;"/>
    <numFmt numFmtId="193" formatCode="_-* #,##0\ &quot;USD&quot;_-;\-* #,##0\ &quot;USD&quot;_-;_-* &quot;-&quot;\ &quot;USD&quot;_-;_-@_-"/>
    <numFmt numFmtId="194" formatCode="_-* #,##0\ _€_-;\-* #,##0\ _€_-;_-* &quot;-&quot;\ _€_-;_-@_-"/>
    <numFmt numFmtId="195" formatCode="&quot;\&quot;#,##0;&quot;\&quot;&quot;\&quot;&quot;\&quot;&quot;\&quot;&quot;\&quot;&quot;\&quot;&quot;\&quot;\-#,##0"/>
  </numFmts>
  <fonts count="132">
    <font>
      <sz val="12"/>
      <color theme="1"/>
      <name val="Calibri"/>
      <family val="2"/>
      <scheme val="minor"/>
    </font>
    <font>
      <sz val="11"/>
      <color theme="1"/>
      <name val="Calibri"/>
      <family val="2"/>
      <charset val="163"/>
      <scheme val="minor"/>
    </font>
    <font>
      <sz val="11"/>
      <color theme="1"/>
      <name val="Calibri"/>
      <family val="2"/>
      <scheme val="minor"/>
    </font>
    <font>
      <b/>
      <sz val="12"/>
      <name val="Times New Roman"/>
      <family val="1"/>
    </font>
    <font>
      <sz val="10"/>
      <name val="Arial"/>
      <family val="2"/>
    </font>
    <font>
      <b/>
      <i/>
      <sz val="12"/>
      <name val="Times New Roman"/>
      <family val="1"/>
    </font>
    <font>
      <b/>
      <sz val="12"/>
      <color theme="1"/>
      <name val="Times New Roman"/>
      <family val="1"/>
    </font>
    <font>
      <b/>
      <i/>
      <sz val="12"/>
      <color theme="1"/>
      <name val="Times New Roman"/>
      <family val="1"/>
    </font>
    <font>
      <sz val="12"/>
      <color theme="1"/>
      <name val="Times New Roman"/>
      <family val="1"/>
    </font>
    <font>
      <i/>
      <sz val="12"/>
      <color theme="1"/>
      <name val="Times New Roman"/>
      <family val="1"/>
    </font>
    <font>
      <sz val="12"/>
      <name val="Times New Roman"/>
      <family val="1"/>
    </font>
    <font>
      <sz val="12"/>
      <name val=".VnArial"/>
      <family val="2"/>
    </font>
    <font>
      <sz val="8"/>
      <color theme="1"/>
      <name val="Times New Roman"/>
      <family val="1"/>
    </font>
    <font>
      <sz val="12"/>
      <color theme="1"/>
      <name val=".VnArial"/>
      <family val="2"/>
    </font>
    <font>
      <sz val="10"/>
      <name val="Times New Roman"/>
      <family val="1"/>
    </font>
    <font>
      <b/>
      <sz val="14"/>
      <name val="Times New Roman"/>
      <family val="1"/>
    </font>
    <font>
      <i/>
      <sz val="12"/>
      <name val="Times New Roman"/>
      <family val="1"/>
    </font>
    <font>
      <b/>
      <sz val="10"/>
      <name val="Times New Roman"/>
      <family val="1"/>
    </font>
    <font>
      <b/>
      <sz val="13"/>
      <name val="Times New Roman"/>
      <family val="1"/>
    </font>
    <font>
      <b/>
      <sz val="11"/>
      <name val="Times New Roman"/>
      <family val="1"/>
    </font>
    <font>
      <sz val="11"/>
      <name val="Times New Roman"/>
      <family val="1"/>
    </font>
    <font>
      <sz val="13"/>
      <name val="Times New Roman"/>
      <family val="1"/>
    </font>
    <font>
      <i/>
      <sz val="11"/>
      <name val="Times New Roman"/>
      <family val="1"/>
    </font>
    <font>
      <i/>
      <sz val="10"/>
      <name val="Times New Roman"/>
      <family val="1"/>
    </font>
    <font>
      <b/>
      <i/>
      <sz val="11"/>
      <name val="Times New Roman"/>
      <family val="1"/>
    </font>
    <font>
      <b/>
      <i/>
      <sz val="13"/>
      <name val="Times New Roman"/>
      <family val="1"/>
    </font>
    <font>
      <b/>
      <sz val="6"/>
      <name val="Times New Roman"/>
      <family val="1"/>
    </font>
    <font>
      <sz val="10"/>
      <color rgb="FFFF0000"/>
      <name val="Times New Roman"/>
      <family val="1"/>
    </font>
    <font>
      <b/>
      <sz val="10"/>
      <color rgb="FFFF0000"/>
      <name val="Times New Roman"/>
      <family val="1"/>
    </font>
    <font>
      <b/>
      <sz val="13"/>
      <color rgb="FFFF0000"/>
      <name val="Times New Roman"/>
      <family val="1"/>
    </font>
    <font>
      <sz val="13"/>
      <color rgb="FFFF0000"/>
      <name val="Times New Roman"/>
      <family val="1"/>
    </font>
    <font>
      <b/>
      <i/>
      <sz val="13"/>
      <color rgb="FFFF0000"/>
      <name val="Times New Roman"/>
      <family val="1"/>
    </font>
    <font>
      <i/>
      <sz val="10"/>
      <color rgb="FFFF0000"/>
      <name val="Times New Roman"/>
      <family val="1"/>
    </font>
    <font>
      <sz val="13"/>
      <color theme="4"/>
      <name val="Times New Roman"/>
      <family val="1"/>
    </font>
    <font>
      <b/>
      <sz val="13"/>
      <color theme="4"/>
      <name val="Times New Roman"/>
      <family val="1"/>
    </font>
    <font>
      <sz val="13"/>
      <color rgb="FF00B0F0"/>
      <name val="Times New Roman"/>
      <family val="1"/>
    </font>
    <font>
      <sz val="10"/>
      <color rgb="FF00B0F0"/>
      <name val="Times New Roman"/>
      <family val="1"/>
    </font>
    <font>
      <b/>
      <sz val="10"/>
      <color rgb="FF00B0F0"/>
      <name val="Times New Roman"/>
      <family val="1"/>
    </font>
    <font>
      <b/>
      <sz val="13"/>
      <color rgb="FF00B0F0"/>
      <name val="Times New Roman"/>
      <family val="1"/>
    </font>
    <font>
      <b/>
      <i/>
      <sz val="13"/>
      <color rgb="FF00B0F0"/>
      <name val="Times New Roman"/>
      <family val="1"/>
    </font>
    <font>
      <i/>
      <sz val="10"/>
      <color rgb="FF00B0F0"/>
      <name val="Times New Roman"/>
      <family val="1"/>
    </font>
    <font>
      <sz val="12"/>
      <color rgb="FFFF0000"/>
      <name val="Times New Roman"/>
      <family val="1"/>
    </font>
    <font>
      <sz val="12"/>
      <color theme="1"/>
      <name val="Calibri"/>
      <family val="2"/>
      <scheme val="minor"/>
    </font>
    <font>
      <sz val="11"/>
      <color theme="1"/>
      <name val="Times New Roman"/>
      <family val="1"/>
    </font>
    <font>
      <b/>
      <sz val="12"/>
      <color rgb="FFFF0000"/>
      <name val="Times New Roman"/>
      <family val="1"/>
    </font>
    <font>
      <b/>
      <i/>
      <sz val="12"/>
      <color rgb="FFFF0000"/>
      <name val="Times New Roman"/>
      <family val="1"/>
    </font>
    <font>
      <i/>
      <sz val="12"/>
      <color rgb="FFFF0000"/>
      <name val="Times New Roman"/>
      <family val="1"/>
    </font>
    <font>
      <sz val="11"/>
      <color rgb="FFFF0000"/>
      <name val="Times New Roman"/>
      <family val="1"/>
    </font>
    <font>
      <sz val="12"/>
      <color rgb="FFFF0000"/>
      <name val="Calibri"/>
      <family val="2"/>
      <scheme val="minor"/>
    </font>
    <font>
      <sz val="12"/>
      <color rgb="FFFF0000"/>
      <name val=".VnArial"/>
      <family val="2"/>
    </font>
    <font>
      <sz val="14"/>
      <name val=".VnTime"/>
      <family val="2"/>
    </font>
    <font>
      <sz val="10"/>
      <name val="Arial"/>
      <family val="2"/>
      <charset val="163"/>
    </font>
    <font>
      <sz val="12"/>
      <color rgb="FF0070C0"/>
      <name val="Times New Roman"/>
      <family val="1"/>
    </font>
    <font>
      <b/>
      <sz val="12"/>
      <color rgb="FF0070C0"/>
      <name val="Times New Roman"/>
      <family val="1"/>
    </font>
    <font>
      <b/>
      <i/>
      <sz val="12"/>
      <color rgb="FF0070C0"/>
      <name val="Times New Roman"/>
      <family val="1"/>
    </font>
    <font>
      <sz val="9"/>
      <color indexed="81"/>
      <name val="Tahoma"/>
      <family val="2"/>
    </font>
    <font>
      <sz val="12"/>
      <color rgb="FF7030A0"/>
      <name val="Times New Roman"/>
      <family val="1"/>
    </font>
    <font>
      <sz val="12"/>
      <color rgb="FF7030A0"/>
      <name val="Calibri"/>
      <family val="2"/>
      <scheme val="minor"/>
    </font>
    <font>
      <b/>
      <sz val="12"/>
      <color rgb="FF00B0F0"/>
      <name val="Times New Roman"/>
      <family val="1"/>
    </font>
    <font>
      <sz val="11"/>
      <color indexed="8"/>
      <name val="Calibri"/>
      <family val="2"/>
    </font>
    <font>
      <sz val="12"/>
      <name val="VNI-Times"/>
    </font>
    <font>
      <sz val="11"/>
      <color indexed="8"/>
      <name val="Arial"/>
      <family val="2"/>
    </font>
    <font>
      <b/>
      <sz val="12"/>
      <color rgb="FF00B050"/>
      <name val="Times New Roman"/>
      <family val="1"/>
    </font>
    <font>
      <b/>
      <sz val="10"/>
      <color rgb="FF00B050"/>
      <name val="Times New Roman"/>
      <family val="1"/>
    </font>
    <font>
      <sz val="11"/>
      <name val="Arial Narrow"/>
      <family val="2"/>
    </font>
    <font>
      <b/>
      <sz val="11"/>
      <color rgb="FFFF0000"/>
      <name val="Times New Roman"/>
      <family val="1"/>
    </font>
    <font>
      <sz val="12"/>
      <color rgb="FF00B0F0"/>
      <name val="Times New Roman"/>
      <family val="1"/>
    </font>
    <font>
      <sz val="10"/>
      <color rgb="FF0070C0"/>
      <name val="Times New Roman"/>
      <family val="1"/>
    </font>
    <font>
      <sz val="12"/>
      <name val="Arial Narrow"/>
      <family val="2"/>
    </font>
    <font>
      <sz val="11"/>
      <color indexed="8"/>
      <name val="Arial"/>
      <family val="2"/>
      <charset val="163"/>
    </font>
    <font>
      <b/>
      <i/>
      <sz val="10"/>
      <name val="Times New Roman"/>
      <family val="1"/>
    </font>
    <font>
      <sz val="11"/>
      <color theme="1"/>
      <name val="Calibri"/>
      <family val="2"/>
      <charset val="163"/>
      <scheme val="minor"/>
    </font>
    <font>
      <b/>
      <sz val="7"/>
      <name val="Times New Roman"/>
      <family val="1"/>
    </font>
    <font>
      <sz val="7"/>
      <name val="Times New Roman"/>
      <family val="1"/>
    </font>
    <font>
      <sz val="11"/>
      <name val="??"/>
      <family val="3"/>
    </font>
    <font>
      <sz val="14"/>
      <name val="??"/>
      <family val="3"/>
    </font>
    <font>
      <sz val="12"/>
      <name val="????"/>
      <charset val="136"/>
    </font>
    <font>
      <sz val="12"/>
      <name val="???"/>
      <family val="3"/>
    </font>
    <font>
      <sz val="10"/>
      <name val="???"/>
      <family val="3"/>
    </font>
    <font>
      <sz val="11"/>
      <color indexed="9"/>
      <name val="Arial"/>
      <family val="2"/>
      <charset val="163"/>
    </font>
    <font>
      <sz val="12"/>
      <name val="¹UAAA¼"/>
      <family val="3"/>
      <charset val="129"/>
    </font>
    <font>
      <sz val="10"/>
      <name val=".VnTime"/>
      <family val="2"/>
    </font>
    <font>
      <sz val="11"/>
      <color indexed="20"/>
      <name val="Arial"/>
      <family val="2"/>
      <charset val="163"/>
    </font>
    <font>
      <sz val="12"/>
      <name val="Helv"/>
      <family val="2"/>
    </font>
    <font>
      <b/>
      <sz val="11"/>
      <color indexed="52"/>
      <name val="Arial"/>
      <family val="2"/>
      <charset val="163"/>
    </font>
    <font>
      <b/>
      <sz val="11"/>
      <color indexed="9"/>
      <name val="Arial"/>
      <family val="2"/>
      <charset val="163"/>
    </font>
    <font>
      <sz val="10"/>
      <color indexed="8"/>
      <name val="MS Sans Serif"/>
      <family val="2"/>
    </font>
    <font>
      <sz val="10"/>
      <name val="Helv"/>
    </font>
    <font>
      <sz val="11"/>
      <name val="VNI-Times"/>
    </font>
    <font>
      <i/>
      <sz val="11"/>
      <color indexed="23"/>
      <name val="Arial"/>
      <family val="2"/>
      <charset val="163"/>
    </font>
    <font>
      <sz val="11"/>
      <color indexed="17"/>
      <name val="Arial"/>
      <family val="2"/>
      <charset val="163"/>
    </font>
    <font>
      <b/>
      <sz val="12"/>
      <name val=".VnBook-AntiquaH"/>
      <family val="2"/>
    </font>
    <font>
      <b/>
      <sz val="12"/>
      <name val="Arial"/>
      <family val="2"/>
    </font>
    <font>
      <b/>
      <sz val="18"/>
      <name val="Arial"/>
      <family val="2"/>
    </font>
    <font>
      <b/>
      <sz val="11"/>
      <color indexed="56"/>
      <name val="Arial"/>
      <family val="2"/>
      <charset val="163"/>
    </font>
    <font>
      <sz val="11"/>
      <color indexed="62"/>
      <name val="Arial"/>
      <family val="2"/>
      <charset val="163"/>
    </font>
    <font>
      <sz val="11"/>
      <color indexed="52"/>
      <name val="Arial"/>
      <family val="2"/>
      <charset val="163"/>
    </font>
    <font>
      <sz val="12"/>
      <name val="Arial"/>
      <family val="2"/>
    </font>
    <font>
      <sz val="11"/>
      <color indexed="60"/>
      <name val="Arial"/>
      <family val="2"/>
      <charset val="163"/>
    </font>
    <font>
      <sz val="10"/>
      <name val="VNtimes new roman"/>
      <family val="2"/>
    </font>
    <font>
      <b/>
      <sz val="11"/>
      <color indexed="63"/>
      <name val="Arial"/>
      <family val="2"/>
      <charset val="163"/>
    </font>
    <font>
      <b/>
      <sz val="18"/>
      <color indexed="56"/>
      <name val="Times New Roman"/>
      <family val="2"/>
      <charset val="163"/>
    </font>
    <font>
      <sz val="11"/>
      <color indexed="10"/>
      <name val="Arial"/>
      <family val="2"/>
      <charset val="163"/>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2"/>
      <name val="Courier"/>
      <family val="3"/>
    </font>
    <font>
      <sz val="10"/>
      <name val=" "/>
      <family val="1"/>
      <charset val="136"/>
    </font>
    <font>
      <b/>
      <sz val="12"/>
      <name val=".VnTime"/>
      <family val="2"/>
    </font>
    <font>
      <b/>
      <sz val="10"/>
      <name val=".Vntime"/>
      <family val="2"/>
    </font>
    <font>
      <sz val="9"/>
      <name val=".VnTime"/>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libri Light"/>
      <family val="2"/>
      <scheme val="major"/>
    </font>
    <font>
      <sz val="18"/>
      <color theme="3"/>
      <name val="Calibri Light"/>
      <family val="2"/>
      <scheme val="major"/>
    </font>
    <font>
      <b/>
      <sz val="11"/>
      <color theme="1"/>
      <name val="Calibri"/>
      <family val="2"/>
      <scheme val="minor"/>
    </font>
    <font>
      <sz val="11"/>
      <color rgb="FFFF0000"/>
      <name val="Calibri"/>
      <family val="2"/>
      <scheme val="minor"/>
    </font>
  </fonts>
  <fills count="66">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FF"/>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gray125">
        <fgColor indexed="35"/>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top style="double">
        <color indexed="64"/>
      </top>
      <bottom/>
      <diagonal/>
    </border>
    <border>
      <left style="double">
        <color indexed="64"/>
      </left>
      <right style="thin">
        <color indexed="64"/>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double">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double">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double">
        <color indexed="64"/>
      </right>
      <top/>
      <bottom style="hair">
        <color indexed="64"/>
      </bottom>
      <diagonal/>
    </border>
  </borders>
  <cellStyleXfs count="203">
    <xf numFmtId="0" fontId="0" fillId="0" borderId="0"/>
    <xf numFmtId="0" fontId="4" fillId="0" borderId="0"/>
    <xf numFmtId="0" fontId="11" fillId="0" borderId="0"/>
    <xf numFmtId="0" fontId="11" fillId="0" borderId="0"/>
    <xf numFmtId="0" fontId="4" fillId="0" borderId="0"/>
    <xf numFmtId="168" fontId="42" fillId="0" borderId="0" applyFont="0" applyFill="0" applyBorder="0" applyAlignment="0" applyProtection="0"/>
    <xf numFmtId="0" fontId="50" fillId="0" borderId="0"/>
    <xf numFmtId="0" fontId="51" fillId="0" borderId="0"/>
    <xf numFmtId="0" fontId="4" fillId="0" borderId="0"/>
    <xf numFmtId="0" fontId="11" fillId="0" borderId="0"/>
    <xf numFmtId="0" fontId="11" fillId="0" borderId="0"/>
    <xf numFmtId="0" fontId="4" fillId="0" borderId="0"/>
    <xf numFmtId="0" fontId="2" fillId="0" borderId="0"/>
    <xf numFmtId="0" fontId="59" fillId="0" borderId="0"/>
    <xf numFmtId="0" fontId="4" fillId="0" borderId="0"/>
    <xf numFmtId="0" fontId="4" fillId="0" borderId="0"/>
    <xf numFmtId="0" fontId="60" fillId="0" borderId="0"/>
    <xf numFmtId="168" fontId="61" fillId="0" borderId="0" applyFont="0" applyFill="0" applyBorder="0" applyAlignment="0" applyProtection="0"/>
    <xf numFmtId="0" fontId="69" fillId="0" borderId="0"/>
    <xf numFmtId="0" fontId="71" fillId="0" borderId="0"/>
    <xf numFmtId="188" fontId="74" fillId="0" borderId="0" applyFont="0" applyFill="0" applyBorder="0" applyAlignment="0" applyProtection="0"/>
    <xf numFmtId="0" fontId="75" fillId="0" borderId="0" applyFont="0" applyFill="0" applyBorder="0" applyAlignment="0" applyProtection="0"/>
    <xf numFmtId="189" fontId="74" fillId="0" borderId="0" applyFont="0" applyFill="0" applyBorder="0" applyAlignment="0" applyProtection="0"/>
    <xf numFmtId="40" fontId="75" fillId="0" borderId="0" applyFont="0" applyFill="0" applyBorder="0" applyAlignment="0" applyProtection="0"/>
    <xf numFmtId="38" fontId="75" fillId="0" borderId="0" applyFont="0" applyFill="0" applyBorder="0" applyAlignment="0" applyProtection="0"/>
    <xf numFmtId="164" fontId="76" fillId="0" borderId="0" applyFont="0" applyFill="0" applyBorder="0" applyAlignment="0" applyProtection="0"/>
    <xf numFmtId="9" fontId="77" fillId="0" borderId="0" applyFont="0" applyFill="0" applyBorder="0" applyAlignment="0" applyProtection="0"/>
    <xf numFmtId="0" fontId="78" fillId="0" borderId="0"/>
    <xf numFmtId="0" fontId="69" fillId="43"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9" fillId="4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4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4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4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4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69" fillId="50"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51"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46"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4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79" fillId="53" borderId="0" applyNumberFormat="0" applyBorder="0" applyAlignment="0" applyProtection="0"/>
    <xf numFmtId="0" fontId="115" fillId="22" borderId="0" applyNumberFormat="0" applyBorder="0" applyAlignment="0" applyProtection="0"/>
    <xf numFmtId="0" fontId="79" fillId="50" borderId="0" applyNumberFormat="0" applyBorder="0" applyAlignment="0" applyProtection="0"/>
    <xf numFmtId="0" fontId="115" fillId="26" borderId="0" applyNumberFormat="0" applyBorder="0" applyAlignment="0" applyProtection="0"/>
    <xf numFmtId="0" fontId="79" fillId="51" borderId="0" applyNumberFormat="0" applyBorder="0" applyAlignment="0" applyProtection="0"/>
    <xf numFmtId="0" fontId="115" fillId="30" borderId="0" applyNumberFormat="0" applyBorder="0" applyAlignment="0" applyProtection="0"/>
    <xf numFmtId="0" fontId="79" fillId="54" borderId="0" applyNumberFormat="0" applyBorder="0" applyAlignment="0" applyProtection="0"/>
    <xf numFmtId="0" fontId="115" fillId="34" borderId="0" applyNumberFormat="0" applyBorder="0" applyAlignment="0" applyProtection="0"/>
    <xf numFmtId="0" fontId="79" fillId="55" borderId="0" applyNumberFormat="0" applyBorder="0" applyAlignment="0" applyProtection="0"/>
    <xf numFmtId="0" fontId="115" fillId="38" borderId="0" applyNumberFormat="0" applyBorder="0" applyAlignment="0" applyProtection="0"/>
    <xf numFmtId="0" fontId="79" fillId="56" borderId="0" applyNumberFormat="0" applyBorder="0" applyAlignment="0" applyProtection="0"/>
    <xf numFmtId="0" fontId="115" fillId="42" borderId="0" applyNumberFormat="0" applyBorder="0" applyAlignment="0" applyProtection="0"/>
    <xf numFmtId="0" fontId="79" fillId="57" borderId="0" applyNumberFormat="0" applyBorder="0" applyAlignment="0" applyProtection="0"/>
    <xf numFmtId="0" fontId="115" fillId="19" borderId="0" applyNumberFormat="0" applyBorder="0" applyAlignment="0" applyProtection="0"/>
    <xf numFmtId="0" fontId="79" fillId="58" borderId="0" applyNumberFormat="0" applyBorder="0" applyAlignment="0" applyProtection="0"/>
    <xf numFmtId="0" fontId="115" fillId="23" borderId="0" applyNumberFormat="0" applyBorder="0" applyAlignment="0" applyProtection="0"/>
    <xf numFmtId="0" fontId="79" fillId="59" borderId="0" applyNumberFormat="0" applyBorder="0" applyAlignment="0" applyProtection="0"/>
    <xf numFmtId="0" fontId="115" fillId="27" borderId="0" applyNumberFormat="0" applyBorder="0" applyAlignment="0" applyProtection="0"/>
    <xf numFmtId="0" fontId="79" fillId="54" borderId="0" applyNumberFormat="0" applyBorder="0" applyAlignment="0" applyProtection="0"/>
    <xf numFmtId="0" fontId="115" fillId="31" borderId="0" applyNumberFormat="0" applyBorder="0" applyAlignment="0" applyProtection="0"/>
    <xf numFmtId="0" fontId="79" fillId="55" borderId="0" applyNumberFormat="0" applyBorder="0" applyAlignment="0" applyProtection="0"/>
    <xf numFmtId="0" fontId="115" fillId="35" borderId="0" applyNumberFormat="0" applyBorder="0" applyAlignment="0" applyProtection="0"/>
    <xf numFmtId="0" fontId="79" fillId="60" borderId="0" applyNumberFormat="0" applyBorder="0" applyAlignment="0" applyProtection="0"/>
    <xf numFmtId="0" fontId="115" fillId="39" borderId="0" applyNumberFormat="0" applyBorder="0" applyAlignment="0" applyProtection="0"/>
    <xf numFmtId="0" fontId="80" fillId="0" borderId="0" applyFont="0" applyFill="0" applyBorder="0" applyAlignment="0" applyProtection="0"/>
    <xf numFmtId="190" fontId="81" fillId="0" borderId="0" applyFont="0" applyFill="0" applyBorder="0" applyAlignment="0" applyProtection="0"/>
    <xf numFmtId="0" fontId="80" fillId="0" borderId="0" applyFont="0" applyFill="0" applyBorder="0" applyAlignment="0" applyProtection="0"/>
    <xf numFmtId="191" fontId="81" fillId="0" borderId="0" applyFont="0" applyFill="0" applyBorder="0" applyAlignment="0" applyProtection="0"/>
    <xf numFmtId="0" fontId="80" fillId="0" borderId="0" applyFont="0" applyFill="0" applyBorder="0" applyAlignment="0" applyProtection="0"/>
    <xf numFmtId="192" fontId="81" fillId="0" borderId="0" applyFont="0" applyFill="0" applyBorder="0" applyAlignment="0" applyProtection="0"/>
    <xf numFmtId="0" fontId="80" fillId="0" borderId="0" applyFont="0" applyFill="0" applyBorder="0" applyAlignment="0" applyProtection="0"/>
    <xf numFmtId="193" fontId="81" fillId="0" borderId="0" applyFont="0" applyFill="0" applyBorder="0" applyAlignment="0" applyProtection="0"/>
    <xf numFmtId="0" fontId="82" fillId="44" borderId="0" applyNumberFormat="0" applyBorder="0" applyAlignment="0" applyProtection="0"/>
    <xf numFmtId="0" fontId="116" fillId="13" borderId="0" applyNumberFormat="0" applyBorder="0" applyAlignment="0" applyProtection="0"/>
    <xf numFmtId="0" fontId="80" fillId="0" borderId="0"/>
    <xf numFmtId="0" fontId="80" fillId="0" borderId="0"/>
    <xf numFmtId="37" fontId="83" fillId="0" borderId="0"/>
    <xf numFmtId="0" fontId="84" fillId="61" borderId="38" applyNumberFormat="0" applyAlignment="0" applyProtection="0"/>
    <xf numFmtId="0" fontId="117" fillId="16" borderId="32" applyNumberFormat="0" applyAlignment="0" applyProtection="0"/>
    <xf numFmtId="0" fontId="85" fillId="62" borderId="39" applyNumberFormat="0" applyAlignment="0" applyProtection="0"/>
    <xf numFmtId="0" fontId="118" fillId="17" borderId="35" applyNumberFormat="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69"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4" fontId="86" fillId="0" borderId="0" applyFont="0" applyFill="0" applyBorder="0" applyAlignment="0" applyProtection="0"/>
    <xf numFmtId="4" fontId="87" fillId="0" borderId="0" applyFont="0" applyFill="0" applyBorder="0" applyAlignment="0" applyProtection="0"/>
    <xf numFmtId="187" fontId="88" fillId="0" borderId="0" applyFont="0" applyFill="0" applyBorder="0" applyAlignment="0" applyProtection="0"/>
    <xf numFmtId="0" fontId="89" fillId="0" borderId="0" applyNumberFormat="0" applyFill="0" applyBorder="0" applyAlignment="0" applyProtection="0"/>
    <xf numFmtId="0" fontId="119" fillId="0" borderId="0" applyNumberForma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0" fontId="90" fillId="45" borderId="0" applyNumberFormat="0" applyBorder="0" applyAlignment="0" applyProtection="0"/>
    <xf numFmtId="0" fontId="120" fillId="12" borderId="0" applyNumberFormat="0" applyBorder="0" applyAlignment="0" applyProtection="0"/>
    <xf numFmtId="0" fontId="91" fillId="0" borderId="0" applyNumberFormat="0" applyFont="0" applyBorder="0" applyAlignment="0">
      <alignment horizontal="left" vertical="center"/>
    </xf>
    <xf numFmtId="0" fontId="92" fillId="0" borderId="40" applyNumberFormat="0" applyAlignment="0" applyProtection="0">
      <alignment horizontal="left" vertical="center"/>
    </xf>
    <xf numFmtId="0" fontId="92" fillId="0" borderId="16">
      <alignment horizontal="left" vertical="center"/>
    </xf>
    <xf numFmtId="0" fontId="93" fillId="0" borderId="0" applyNumberFormat="0" applyFill="0" applyBorder="0" applyAlignment="0" applyProtection="0"/>
    <xf numFmtId="0" fontId="121" fillId="0" borderId="29" applyNumberFormat="0" applyFill="0" applyAlignment="0" applyProtection="0"/>
    <xf numFmtId="0" fontId="92" fillId="0" borderId="0" applyNumberFormat="0" applyFill="0" applyBorder="0" applyAlignment="0" applyProtection="0"/>
    <xf numFmtId="0" fontId="122" fillId="0" borderId="30" applyNumberFormat="0" applyFill="0" applyAlignment="0" applyProtection="0"/>
    <xf numFmtId="0" fontId="94" fillId="0" borderId="41" applyNumberFormat="0" applyFill="0" applyAlignment="0" applyProtection="0"/>
    <xf numFmtId="0" fontId="123" fillId="0" borderId="31" applyNumberFormat="0" applyFill="0" applyAlignment="0" applyProtection="0"/>
    <xf numFmtId="0" fontId="94" fillId="0" borderId="0" applyNumberFormat="0" applyFill="0" applyBorder="0" applyAlignment="0" applyProtection="0"/>
    <xf numFmtId="0" fontId="123" fillId="0" borderId="0" applyNumberFormat="0" applyFill="0" applyBorder="0" applyAlignment="0" applyProtection="0"/>
    <xf numFmtId="0" fontId="95" fillId="48" borderId="38" applyNumberFormat="0" applyAlignment="0" applyProtection="0"/>
    <xf numFmtId="0" fontId="124" fillId="15" borderId="32" applyNumberFormat="0" applyAlignment="0" applyProtection="0"/>
    <xf numFmtId="0" fontId="96" fillId="0" borderId="42" applyNumberFormat="0" applyFill="0" applyAlignment="0" applyProtection="0"/>
    <xf numFmtId="0" fontId="125" fillId="0" borderId="34" applyNumberFormat="0" applyFill="0" applyAlignment="0" applyProtection="0"/>
    <xf numFmtId="0" fontId="97" fillId="0" borderId="0" applyNumberFormat="0" applyFont="0" applyFill="0" applyAlignment="0"/>
    <xf numFmtId="0" fontId="98" fillId="63" borderId="0" applyNumberFormat="0" applyBorder="0" applyAlignment="0" applyProtection="0"/>
    <xf numFmtId="0" fontId="126" fillId="14" borderId="0" applyNumberFormat="0" applyBorder="0" applyAlignment="0" applyProtection="0"/>
    <xf numFmtId="186" fontId="99"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1" fillId="0" borderId="0"/>
    <xf numFmtId="0" fontId="4" fillId="0" borderId="0"/>
    <xf numFmtId="0" fontId="2" fillId="0" borderId="0"/>
    <xf numFmtId="0" fontId="2" fillId="0" borderId="0"/>
    <xf numFmtId="0" fontId="2" fillId="0" borderId="0"/>
    <xf numFmtId="0" fontId="4" fillId="64" borderId="43" applyNumberFormat="0" applyFont="0" applyAlignment="0" applyProtection="0"/>
    <xf numFmtId="0" fontId="61" fillId="18" borderId="36" applyNumberFormat="0" applyFont="0" applyAlignment="0" applyProtection="0"/>
    <xf numFmtId="0" fontId="61" fillId="18" borderId="36" applyNumberFormat="0" applyFont="0" applyAlignment="0" applyProtection="0"/>
    <xf numFmtId="0" fontId="100" fillId="61" borderId="44" applyNumberFormat="0" applyAlignment="0" applyProtection="0"/>
    <xf numFmtId="0" fontId="127" fillId="16" borderId="33" applyNumberFormat="0" applyAlignment="0" applyProtection="0"/>
    <xf numFmtId="0" fontId="4" fillId="0" borderId="0"/>
    <xf numFmtId="0" fontId="101"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4" fillId="0" borderId="27" applyNumberFormat="0" applyFont="0" applyFill="0" applyAlignment="0" applyProtection="0"/>
    <xf numFmtId="0" fontId="130" fillId="0" borderId="37" applyNumberFormat="0" applyFill="0" applyAlignment="0" applyProtection="0"/>
    <xf numFmtId="0" fontId="112" fillId="65" borderId="1">
      <alignment horizontal="left" vertical="center"/>
    </xf>
    <xf numFmtId="166" fontId="113" fillId="0" borderId="2">
      <alignment horizontal="left" vertical="top"/>
    </xf>
    <xf numFmtId="166" fontId="81" fillId="0" borderId="9">
      <alignment horizontal="left" vertical="top"/>
    </xf>
    <xf numFmtId="166" fontId="81" fillId="0" borderId="9">
      <alignment horizontal="left" vertical="top"/>
    </xf>
    <xf numFmtId="0" fontId="114" fillId="0" borderId="9">
      <alignment horizontal="left" vertical="center"/>
    </xf>
    <xf numFmtId="167" fontId="86" fillId="0" borderId="0" applyFont="0" applyFill="0" applyBorder="0" applyAlignment="0" applyProtection="0"/>
    <xf numFmtId="195" fontId="4" fillId="0" borderId="0" applyFon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03" fillId="0" borderId="0" applyNumberForma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10" fillId="0" borderId="0">
      <alignment vertical="center"/>
    </xf>
    <xf numFmtId="40" fontId="104" fillId="0" borderId="0" applyFont="0" applyFill="0" applyBorder="0" applyAlignment="0" applyProtection="0"/>
    <xf numFmtId="38"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9" fontId="105" fillId="0" borderId="0" applyFont="0" applyFill="0" applyBorder="0" applyAlignment="0" applyProtection="0"/>
    <xf numFmtId="0" fontId="106" fillId="0" borderId="0"/>
    <xf numFmtId="181" fontId="4" fillId="0" borderId="0" applyFont="0" applyFill="0" applyBorder="0" applyAlignment="0" applyProtection="0"/>
    <xf numFmtId="182" fontId="4" fillId="0" borderId="0" applyFont="0" applyFill="0" applyBorder="0" applyAlignment="0" applyProtection="0"/>
    <xf numFmtId="179" fontId="108" fillId="0" borderId="0" applyFont="0" applyFill="0" applyBorder="0" applyAlignment="0" applyProtection="0"/>
    <xf numFmtId="178" fontId="108" fillId="0" borderId="0" applyFont="0" applyFill="0" applyBorder="0" applyAlignment="0" applyProtection="0"/>
    <xf numFmtId="0" fontId="109" fillId="0" borderId="0"/>
    <xf numFmtId="0" fontId="97" fillId="0" borderId="0"/>
    <xf numFmtId="164" fontId="107" fillId="0" borderId="0" applyFont="0" applyFill="0" applyBorder="0" applyAlignment="0" applyProtection="0"/>
    <xf numFmtId="165" fontId="107" fillId="0" borderId="0" applyFont="0" applyFill="0" applyBorder="0" applyAlignment="0" applyProtection="0"/>
    <xf numFmtId="184" fontId="107" fillId="0" borderId="0" applyFont="0" applyFill="0" applyBorder="0" applyAlignment="0" applyProtection="0"/>
    <xf numFmtId="183" fontId="110" fillId="0" borderId="0" applyFont="0" applyFill="0" applyBorder="0" applyAlignment="0" applyProtection="0"/>
    <xf numFmtId="185" fontId="107" fillId="0" borderId="0" applyFont="0" applyFill="0" applyBorder="0" applyAlignment="0" applyProtection="0"/>
  </cellStyleXfs>
  <cellXfs count="1010">
    <xf numFmtId="0" fontId="0" fillId="0" borderId="0" xfId="0"/>
    <xf numFmtId="0" fontId="3" fillId="2" borderId="1" xfId="0" applyFont="1" applyFill="1" applyBorder="1" applyAlignment="1">
      <alignment horizontal="center"/>
    </xf>
    <xf numFmtId="0" fontId="3" fillId="2" borderId="1" xfId="0" applyFont="1" applyFill="1" applyBorder="1"/>
    <xf numFmtId="0" fontId="3" fillId="2" borderId="2" xfId="0" applyFont="1" applyFill="1" applyBorder="1" applyAlignment="1">
      <alignment horizontal="center" vertical="center" wrapText="1"/>
    </xf>
    <xf numFmtId="4" fontId="5" fillId="2" borderId="1" xfId="1" applyNumberFormat="1" applyFont="1" applyFill="1" applyBorder="1" applyAlignment="1">
      <alignment horizontal="center" vertical="center" wrapText="1"/>
    </xf>
    <xf numFmtId="4" fontId="3" fillId="2" borderId="1" xfId="1" applyNumberFormat="1" applyFont="1" applyFill="1" applyBorder="1" applyAlignment="1">
      <alignment horizontal="center" vertical="center" wrapText="1"/>
    </xf>
    <xf numFmtId="2" fontId="5" fillId="2" borderId="1" xfId="1" applyNumberFormat="1" applyFont="1" applyFill="1" applyBorder="1" applyAlignment="1">
      <alignment horizontal="center" vertical="center" wrapText="1"/>
    </xf>
    <xf numFmtId="2" fontId="3" fillId="2" borderId="1" xfId="1" applyNumberFormat="1" applyFont="1" applyFill="1" applyBorder="1" applyAlignment="1">
      <alignment horizontal="center" vertical="center" wrapText="1"/>
    </xf>
    <xf numFmtId="4" fontId="7" fillId="2" borderId="1" xfId="1" applyNumberFormat="1"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1" xfId="0" applyFont="1" applyFill="1" applyBorder="1" applyAlignment="1">
      <alignment vertical="center" wrapText="1"/>
    </xf>
    <xf numFmtId="0" fontId="8" fillId="2" borderId="1" xfId="0" applyFont="1" applyFill="1" applyBorder="1" applyAlignment="1">
      <alignment horizontal="center" vertical="center" wrapText="1"/>
    </xf>
    <xf numFmtId="2" fontId="6" fillId="2" borderId="1" xfId="0" applyNumberFormat="1" applyFont="1" applyFill="1" applyBorder="1" applyAlignment="1">
      <alignment horizontal="center" vertical="center"/>
    </xf>
    <xf numFmtId="2" fontId="7" fillId="2" borderId="1" xfId="0" applyNumberFormat="1" applyFont="1" applyFill="1" applyBorder="1" applyAlignment="1">
      <alignment horizontal="center" vertical="center"/>
    </xf>
    <xf numFmtId="2" fontId="8" fillId="2" borderId="1" xfId="0" applyNumberFormat="1" applyFont="1" applyFill="1" applyBorder="1" applyAlignment="1">
      <alignment horizontal="center" vertical="center"/>
    </xf>
    <xf numFmtId="0" fontId="10" fillId="3" borderId="0" xfId="0" applyFont="1" applyFill="1" applyAlignment="1">
      <alignment horizontal="center" vertical="center"/>
    </xf>
    <xf numFmtId="2" fontId="8" fillId="2" borderId="1" xfId="0" applyNumberFormat="1" applyFont="1" applyFill="1" applyBorder="1" applyAlignment="1">
      <alignment vertical="center" wrapText="1"/>
    </xf>
    <xf numFmtId="0" fontId="8" fillId="2" borderId="0" xfId="0" applyFont="1" applyFill="1" applyAlignment="1">
      <alignment horizontal="center" vertical="center"/>
    </xf>
    <xf numFmtId="0" fontId="8" fillId="2" borderId="1" xfId="0" applyFont="1" applyFill="1" applyBorder="1" applyAlignment="1">
      <alignment horizontal="left" vertical="center" wrapText="1"/>
    </xf>
    <xf numFmtId="0" fontId="13" fillId="0" borderId="0" xfId="0" applyFont="1"/>
    <xf numFmtId="2" fontId="13" fillId="0" borderId="0" xfId="0" applyNumberFormat="1" applyFont="1"/>
    <xf numFmtId="2" fontId="0" fillId="0" borderId="0" xfId="0" applyNumberFormat="1"/>
    <xf numFmtId="0" fontId="3" fillId="0" borderId="0" xfId="0" applyFont="1" applyAlignment="1">
      <alignment horizontal="left"/>
    </xf>
    <xf numFmtId="0" fontId="14" fillId="0" borderId="0" xfId="0" applyFont="1"/>
    <xf numFmtId="0" fontId="14" fillId="0" borderId="0" xfId="0" applyFont="1" applyAlignment="1">
      <alignment horizont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wrapText="1" readingOrder="1"/>
    </xf>
    <xf numFmtId="0" fontId="17" fillId="0" borderId="1" xfId="0" applyFont="1" applyBorder="1" applyAlignment="1">
      <alignment horizontal="center" vertical="center"/>
    </xf>
    <xf numFmtId="0" fontId="17" fillId="0" borderId="0" xfId="0" applyFont="1"/>
    <xf numFmtId="0" fontId="17" fillId="0" borderId="1" xfId="0" quotePrefix="1" applyFont="1" applyBorder="1" applyAlignment="1">
      <alignment horizontal="center" vertical="center"/>
    </xf>
    <xf numFmtId="0" fontId="17" fillId="0" borderId="1" xfId="0" quotePrefix="1" applyFont="1" applyBorder="1" applyAlignment="1">
      <alignment horizontal="center" vertical="center" readingOrder="1"/>
    </xf>
    <xf numFmtId="0" fontId="17" fillId="0" borderId="1" xfId="0" quotePrefix="1" applyFont="1" applyBorder="1" applyAlignment="1">
      <alignment horizontal="center" vertical="center" wrapText="1" readingOrder="1"/>
    </xf>
    <xf numFmtId="0" fontId="17" fillId="0" borderId="1" xfId="0" applyFont="1" applyBorder="1" applyAlignment="1">
      <alignment vertical="center" readingOrder="1"/>
    </xf>
    <xf numFmtId="4" fontId="18" fillId="0" borderId="1" xfId="0" applyNumberFormat="1" applyFont="1" applyBorder="1" applyAlignment="1" applyProtection="1">
      <alignment horizontal="center" vertical="center" readingOrder="1"/>
      <protection hidden="1"/>
    </xf>
    <xf numFmtId="4" fontId="19" fillId="0" borderId="1" xfId="1" applyNumberFormat="1" applyFont="1" applyBorder="1" applyAlignment="1">
      <alignment horizontal="center" vertical="center"/>
    </xf>
    <xf numFmtId="4" fontId="19" fillId="0" borderId="1" xfId="1" applyNumberFormat="1" applyFont="1" applyBorder="1" applyAlignment="1">
      <alignment horizontal="center" vertical="center" wrapText="1"/>
    </xf>
    <xf numFmtId="4" fontId="20" fillId="0" borderId="1" xfId="1" applyNumberFormat="1" applyFont="1" applyBorder="1" applyAlignment="1">
      <alignment horizontal="left" vertical="center" wrapText="1"/>
    </xf>
    <xf numFmtId="4" fontId="20" fillId="0" borderId="1" xfId="1" applyNumberFormat="1" applyFont="1" applyBorder="1" applyAlignment="1">
      <alignment horizontal="center" vertical="center"/>
    </xf>
    <xf numFmtId="4" fontId="20" fillId="0" borderId="1" xfId="1" applyNumberFormat="1" applyFont="1" applyBorder="1" applyAlignment="1">
      <alignment vertical="center"/>
    </xf>
    <xf numFmtId="4" fontId="20" fillId="0" borderId="1" xfId="1" applyNumberFormat="1" applyFont="1" applyBorder="1" applyAlignment="1">
      <alignment horizontal="center" vertical="center" wrapText="1"/>
    </xf>
    <xf numFmtId="4" fontId="21" fillId="0" borderId="1" xfId="0" applyNumberFormat="1" applyFont="1" applyBorder="1" applyAlignment="1" applyProtection="1">
      <alignment horizontal="center" vertical="center" readingOrder="1"/>
      <protection hidden="1"/>
    </xf>
    <xf numFmtId="4" fontId="14" fillId="0" borderId="0" xfId="0" applyNumberFormat="1" applyFont="1"/>
    <xf numFmtId="4" fontId="22" fillId="0" borderId="1" xfId="1" applyNumberFormat="1" applyFont="1" applyBorder="1" applyAlignment="1">
      <alignment horizontal="center" vertical="center"/>
    </xf>
    <xf numFmtId="4" fontId="22" fillId="0" borderId="1" xfId="1" applyNumberFormat="1" applyFont="1" applyBorder="1" applyAlignment="1">
      <alignment vertical="center"/>
    </xf>
    <xf numFmtId="4" fontId="22" fillId="0" borderId="1" xfId="1" applyNumberFormat="1" applyFont="1" applyBorder="1" applyAlignment="1">
      <alignment horizontal="center" vertical="center" wrapText="1"/>
    </xf>
    <xf numFmtId="0" fontId="23" fillId="0" borderId="0" xfId="0" applyFont="1"/>
    <xf numFmtId="4" fontId="20" fillId="0" borderId="1" xfId="1" applyNumberFormat="1" applyFont="1" applyBorder="1" applyAlignment="1">
      <alignment horizontal="left" vertical="center"/>
    </xf>
    <xf numFmtId="169" fontId="20" fillId="0" borderId="1" xfId="1" applyNumberFormat="1" applyFont="1" applyBorder="1" applyAlignment="1">
      <alignment horizontal="center" vertical="center"/>
    </xf>
    <xf numFmtId="4" fontId="24" fillId="0" borderId="1" xfId="1" applyNumberFormat="1" applyFont="1" applyBorder="1" applyAlignment="1">
      <alignment horizontal="center" vertical="center"/>
    </xf>
    <xf numFmtId="4" fontId="24" fillId="0" borderId="1" xfId="1" applyNumberFormat="1" applyFont="1" applyBorder="1" applyAlignment="1">
      <alignment horizontal="left" vertical="center"/>
    </xf>
    <xf numFmtId="4" fontId="24" fillId="0" borderId="1" xfId="1" applyNumberFormat="1" applyFont="1" applyBorder="1" applyAlignment="1">
      <alignment horizontal="center" vertical="center" wrapText="1"/>
    </xf>
    <xf numFmtId="4" fontId="20" fillId="0" borderId="1" xfId="1" applyNumberFormat="1" applyFont="1" applyBorder="1" applyAlignment="1">
      <alignment horizontal="justify" vertical="center" wrapText="1"/>
    </xf>
    <xf numFmtId="0" fontId="14" fillId="0" borderId="0" xfId="0" applyFont="1" applyAlignment="1">
      <alignment vertical="center"/>
    </xf>
    <xf numFmtId="0" fontId="4" fillId="4" borderId="1" xfId="0" applyFont="1" applyFill="1" applyBorder="1" applyAlignment="1">
      <alignment horizontal="center" vertical="center" wrapText="1"/>
    </xf>
    <xf numFmtId="4" fontId="22" fillId="0" borderId="4" xfId="1" applyNumberFormat="1" applyFont="1" applyBorder="1" applyAlignment="1">
      <alignment horizontal="justify" vertical="center" wrapText="1"/>
    </xf>
    <xf numFmtId="4" fontId="22" fillId="0" borderId="4" xfId="1" applyNumberFormat="1" applyFont="1" applyBorder="1" applyAlignment="1">
      <alignment horizontal="left" vertical="center"/>
    </xf>
    <xf numFmtId="4" fontId="22" fillId="0" borderId="4" xfId="1" applyNumberFormat="1" applyFont="1" applyBorder="1" applyAlignment="1">
      <alignment vertical="center" wrapText="1"/>
    </xf>
    <xf numFmtId="4" fontId="20" fillId="0" borderId="5" xfId="1" applyNumberFormat="1" applyFont="1" applyBorder="1" applyAlignment="1">
      <alignment horizontal="center" vertical="center"/>
    </xf>
    <xf numFmtId="4" fontId="20" fillId="0" borderId="1" xfId="1" applyNumberFormat="1" applyFont="1" applyBorder="1" applyAlignment="1">
      <alignment vertical="center" wrapText="1"/>
    </xf>
    <xf numFmtId="4" fontId="26" fillId="0" borderId="6" xfId="4" applyNumberFormat="1" applyFont="1" applyBorder="1" applyAlignment="1">
      <alignment horizontal="right" vertical="center"/>
    </xf>
    <xf numFmtId="4" fontId="26" fillId="0" borderId="7" xfId="4" applyNumberFormat="1" applyFont="1" applyBorder="1" applyAlignment="1">
      <alignment horizontal="right" vertical="center"/>
    </xf>
    <xf numFmtId="0" fontId="23" fillId="0" borderId="0" xfId="0" applyFont="1" applyAlignment="1">
      <alignment vertical="center"/>
    </xf>
    <xf numFmtId="0" fontId="23" fillId="0" borderId="0" xfId="0" applyFont="1" applyAlignment="1">
      <alignment horizontal="center" vertical="center"/>
    </xf>
    <xf numFmtId="0" fontId="27" fillId="0" borderId="0" xfId="0" applyFont="1"/>
    <xf numFmtId="0" fontId="28" fillId="0" borderId="1" xfId="0" applyFont="1" applyBorder="1" applyAlignment="1">
      <alignment horizontal="center" vertical="center" wrapText="1"/>
    </xf>
    <xf numFmtId="0" fontId="28" fillId="0" borderId="1" xfId="0" quotePrefix="1" applyFont="1" applyBorder="1" applyAlignment="1">
      <alignment horizontal="center" vertical="center" wrapText="1" readingOrder="1"/>
    </xf>
    <xf numFmtId="4" fontId="29" fillId="0" borderId="1" xfId="0" applyNumberFormat="1" applyFont="1" applyBorder="1" applyAlignment="1" applyProtection="1">
      <alignment horizontal="center" vertical="center" readingOrder="1"/>
      <protection hidden="1"/>
    </xf>
    <xf numFmtId="4" fontId="30" fillId="0" borderId="1" xfId="0" applyNumberFormat="1" applyFont="1" applyBorder="1" applyAlignment="1" applyProtection="1">
      <alignment horizontal="center" vertical="center" readingOrder="1"/>
      <protection hidden="1"/>
    </xf>
    <xf numFmtId="0" fontId="32" fillId="0" borderId="0" xfId="0" applyFont="1" applyAlignment="1">
      <alignment vertical="center"/>
    </xf>
    <xf numFmtId="4" fontId="19" fillId="5" borderId="1" xfId="1" applyNumberFormat="1" applyFont="1" applyFill="1" applyBorder="1" applyAlignment="1">
      <alignment horizontal="center" vertical="center"/>
    </xf>
    <xf numFmtId="4" fontId="19" fillId="5" borderId="1" xfId="1" applyNumberFormat="1" applyFont="1" applyFill="1" applyBorder="1" applyAlignment="1">
      <alignment horizontal="left" vertical="center" wrapText="1"/>
    </xf>
    <xf numFmtId="4" fontId="19" fillId="5" borderId="1" xfId="1" applyNumberFormat="1" applyFont="1" applyFill="1" applyBorder="1" applyAlignment="1">
      <alignment horizontal="center" vertical="center" wrapText="1"/>
    </xf>
    <xf numFmtId="4" fontId="18" fillId="5" borderId="1" xfId="0" applyNumberFormat="1" applyFont="1" applyFill="1" applyBorder="1" applyAlignment="1" applyProtection="1">
      <alignment horizontal="center" vertical="center" readingOrder="1"/>
      <protection hidden="1"/>
    </xf>
    <xf numFmtId="4" fontId="29" fillId="5" borderId="1" xfId="0" applyNumberFormat="1" applyFont="1" applyFill="1" applyBorder="1" applyAlignment="1" applyProtection="1">
      <alignment horizontal="center" vertical="center" readingOrder="1"/>
      <protection hidden="1"/>
    </xf>
    <xf numFmtId="0" fontId="14" fillId="5" borderId="0" xfId="0" applyFont="1" applyFill="1"/>
    <xf numFmtId="0" fontId="0" fillId="5" borderId="0" xfId="0" applyFill="1"/>
    <xf numFmtId="4" fontId="24" fillId="5" borderId="1" xfId="1" applyNumberFormat="1" applyFont="1" applyFill="1" applyBorder="1" applyAlignment="1">
      <alignment horizontal="center" vertical="center"/>
    </xf>
    <xf numFmtId="4" fontId="24" fillId="5" borderId="1" xfId="1" applyNumberFormat="1" applyFont="1" applyFill="1" applyBorder="1" applyAlignment="1">
      <alignment horizontal="left" vertical="center"/>
    </xf>
    <xf numFmtId="4" fontId="14" fillId="5" borderId="0" xfId="0" applyNumberFormat="1" applyFont="1" applyFill="1"/>
    <xf numFmtId="0" fontId="17" fillId="5" borderId="0" xfId="0" applyFont="1" applyFill="1"/>
    <xf numFmtId="4" fontId="24" fillId="5" borderId="1" xfId="1" applyNumberFormat="1" applyFont="1" applyFill="1" applyBorder="1" applyAlignment="1">
      <alignment horizontal="justify" vertical="center" wrapText="1"/>
    </xf>
    <xf numFmtId="4" fontId="24" fillId="5" borderId="1" xfId="1" applyNumberFormat="1" applyFont="1" applyFill="1" applyBorder="1" applyAlignment="1">
      <alignment horizontal="center" vertical="center" wrapText="1"/>
    </xf>
    <xf numFmtId="4" fontId="31" fillId="5" borderId="1" xfId="0" applyNumberFormat="1" applyFont="1" applyFill="1" applyBorder="1" applyAlignment="1" applyProtection="1">
      <alignment horizontal="center" vertical="center" readingOrder="1"/>
      <protection hidden="1"/>
    </xf>
    <xf numFmtId="4" fontId="25" fillId="5" borderId="1" xfId="0" applyNumberFormat="1" applyFont="1" applyFill="1" applyBorder="1" applyAlignment="1" applyProtection="1">
      <alignment horizontal="center" vertical="center" readingOrder="1"/>
      <protection hidden="1"/>
    </xf>
    <xf numFmtId="4" fontId="33" fillId="0" borderId="1" xfId="0" applyNumberFormat="1" applyFont="1" applyBorder="1" applyAlignment="1" applyProtection="1">
      <alignment horizontal="center" vertical="center" readingOrder="1"/>
      <protection hidden="1"/>
    </xf>
    <xf numFmtId="4" fontId="34" fillId="0" borderId="1" xfId="0" applyNumberFormat="1" applyFont="1" applyBorder="1" applyAlignment="1" applyProtection="1">
      <alignment horizontal="center" vertical="center" readingOrder="1"/>
      <protection hidden="1"/>
    </xf>
    <xf numFmtId="4" fontId="35" fillId="0" borderId="1" xfId="0" applyNumberFormat="1" applyFont="1" applyBorder="1" applyAlignment="1" applyProtection="1">
      <alignment horizontal="center" vertical="center" readingOrder="1"/>
      <protection hidden="1"/>
    </xf>
    <xf numFmtId="0" fontId="36" fillId="0" borderId="0" xfId="0" applyFont="1"/>
    <xf numFmtId="0" fontId="37" fillId="0" borderId="1" xfId="0" applyFont="1" applyBorder="1" applyAlignment="1">
      <alignment horizontal="center" vertical="center" wrapText="1"/>
    </xf>
    <xf numFmtId="0" fontId="37" fillId="0" borderId="1" xfId="0" quotePrefix="1" applyFont="1" applyBorder="1" applyAlignment="1">
      <alignment horizontal="center" vertical="center" wrapText="1" readingOrder="1"/>
    </xf>
    <xf numFmtId="4" fontId="38" fillId="0" borderId="1" xfId="0" applyNumberFormat="1" applyFont="1" applyBorder="1" applyAlignment="1" applyProtection="1">
      <alignment horizontal="center" vertical="center" readingOrder="1"/>
      <protection hidden="1"/>
    </xf>
    <xf numFmtId="4" fontId="38" fillId="5" borderId="1" xfId="0" applyNumberFormat="1" applyFont="1" applyFill="1" applyBorder="1" applyAlignment="1" applyProtection="1">
      <alignment horizontal="center" vertical="center" readingOrder="1"/>
      <protection hidden="1"/>
    </xf>
    <xf numFmtId="4" fontId="39" fillId="5" borderId="1" xfId="0" applyNumberFormat="1" applyFont="1" applyFill="1" applyBorder="1" applyAlignment="1" applyProtection="1">
      <alignment horizontal="center" vertical="center" readingOrder="1"/>
      <protection hidden="1"/>
    </xf>
    <xf numFmtId="0" fontId="40" fillId="0" borderId="0" xfId="0" applyFont="1" applyAlignment="1">
      <alignment vertical="center"/>
    </xf>
    <xf numFmtId="0" fontId="27" fillId="0" borderId="0" xfId="0" applyFont="1" applyAlignment="1">
      <alignment horizontal="center"/>
    </xf>
    <xf numFmtId="0" fontId="28" fillId="0" borderId="1" xfId="0" quotePrefix="1" applyFont="1" applyBorder="1" applyAlignment="1">
      <alignment horizontal="center" vertical="center" wrapText="1"/>
    </xf>
    <xf numFmtId="0" fontId="32" fillId="0" borderId="0" xfId="0" applyFont="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justify" vertical="center" wrapText="1"/>
    </xf>
    <xf numFmtId="0" fontId="8" fillId="0" borderId="1" xfId="0" applyFont="1" applyBorder="1" applyAlignment="1">
      <alignment horizontal="center" vertical="center" wrapText="1"/>
    </xf>
    <xf numFmtId="2" fontId="6"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4" fontId="7" fillId="0" borderId="1" xfId="1" applyNumberFormat="1" applyFont="1" applyBorder="1" applyAlignment="1">
      <alignment horizontal="center" vertical="center" wrapText="1"/>
    </xf>
    <xf numFmtId="0" fontId="8" fillId="0" borderId="0" xfId="0" applyFont="1" applyAlignment="1">
      <alignment horizontal="center" vertical="center"/>
    </xf>
    <xf numFmtId="0" fontId="8" fillId="0" borderId="1" xfId="0" applyFont="1" applyBorder="1" applyAlignment="1">
      <alignment vertical="center" wrapText="1"/>
    </xf>
    <xf numFmtId="0" fontId="8" fillId="0" borderId="1" xfId="2" applyFont="1" applyBorder="1" applyAlignment="1">
      <alignment horizontal="center" vertical="center" wrapText="1"/>
    </xf>
    <xf numFmtId="2" fontId="8" fillId="0" borderId="1" xfId="0" applyNumberFormat="1" applyFont="1" applyBorder="1" applyAlignment="1">
      <alignment vertical="center" wrapText="1"/>
    </xf>
    <xf numFmtId="4" fontId="8" fillId="0" borderId="1" xfId="0" applyNumberFormat="1" applyFont="1" applyBorder="1" applyAlignment="1">
      <alignment horizontal="center" vertical="center"/>
    </xf>
    <xf numFmtId="2"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wrapText="1" shrinkToFit="1"/>
    </xf>
    <xf numFmtId="0" fontId="12" fillId="0" borderId="1" xfId="0" applyFont="1" applyBorder="1" applyAlignment="1">
      <alignment horizontal="center" vertical="top" shrinkToFit="1"/>
    </xf>
    <xf numFmtId="0" fontId="12" fillId="0" borderId="1" xfId="0" applyFont="1" applyBorder="1" applyAlignment="1">
      <alignment horizontal="center" vertical="top" wrapText="1"/>
    </xf>
    <xf numFmtId="0" fontId="8" fillId="0" borderId="1" xfId="2" applyFont="1" applyBorder="1" applyAlignment="1">
      <alignment horizontal="center" vertical="center" shrinkToFit="1"/>
    </xf>
    <xf numFmtId="0" fontId="10" fillId="0" borderId="1" xfId="3"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41" fillId="0" borderId="1" xfId="0" applyFont="1" applyBorder="1" applyAlignment="1">
      <alignment horizontal="center" vertical="center"/>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2" fontId="44" fillId="0" borderId="1" xfId="0" applyNumberFormat="1" applyFont="1" applyBorder="1" applyAlignment="1">
      <alignment horizontal="center" vertical="center"/>
    </xf>
    <xf numFmtId="2" fontId="45" fillId="0" borderId="1" xfId="0" applyNumberFormat="1" applyFont="1" applyBorder="1" applyAlignment="1">
      <alignment horizontal="center" vertical="center"/>
    </xf>
    <xf numFmtId="4" fontId="45" fillId="0" borderId="1" xfId="1" applyNumberFormat="1" applyFont="1" applyBorder="1" applyAlignment="1">
      <alignment horizontal="center" vertical="center" wrapText="1"/>
    </xf>
    <xf numFmtId="0" fontId="41" fillId="0" borderId="0" xfId="0" applyFont="1" applyAlignment="1">
      <alignment horizontal="center" vertical="center"/>
    </xf>
    <xf numFmtId="0" fontId="3" fillId="0" borderId="1" xfId="0" applyFont="1" applyBorder="1" applyAlignment="1">
      <alignment horizontal="center"/>
    </xf>
    <xf numFmtId="0" fontId="3" fillId="0" borderId="1" xfId="0" applyFont="1" applyBorder="1"/>
    <xf numFmtId="4" fontId="5" fillId="0" borderId="1" xfId="1" applyNumberFormat="1" applyFont="1" applyBorder="1" applyAlignment="1">
      <alignment horizontal="center" vertical="center" wrapText="1"/>
    </xf>
    <xf numFmtId="4" fontId="3" fillId="0" borderId="1" xfId="1" applyNumberFormat="1"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4" fontId="8" fillId="0" borderId="1" xfId="1" applyNumberFormat="1" applyFont="1" applyBorder="1" applyAlignment="1">
      <alignment horizontal="center" vertical="center" wrapText="1"/>
    </xf>
    <xf numFmtId="4" fontId="9" fillId="0" borderId="1" xfId="1" applyNumberFormat="1" applyFont="1" applyBorder="1" applyAlignment="1">
      <alignment horizontal="center" vertical="center" wrapText="1"/>
    </xf>
    <xf numFmtId="0" fontId="10" fillId="0" borderId="0" xfId="0" applyFont="1" applyAlignment="1">
      <alignment horizontal="center" vertical="center"/>
    </xf>
    <xf numFmtId="0" fontId="10" fillId="0" borderId="1" xfId="0" applyFont="1" applyBorder="1" applyAlignment="1">
      <alignment horizontal="left" vertical="center" wrapText="1"/>
    </xf>
    <xf numFmtId="2" fontId="5" fillId="0" borderId="1" xfId="0" applyNumberFormat="1" applyFont="1" applyBorder="1" applyAlignment="1">
      <alignment horizontal="center" vertical="center"/>
    </xf>
    <xf numFmtId="4" fontId="9" fillId="0" borderId="1" xfId="0" applyNumberFormat="1" applyFont="1" applyBorder="1" applyAlignment="1">
      <alignment horizontal="center" vertical="center"/>
    </xf>
    <xf numFmtId="0" fontId="43" fillId="0" borderId="1" xfId="0" applyFont="1" applyBorder="1" applyAlignment="1">
      <alignment horizontal="left" vertical="center"/>
    </xf>
    <xf numFmtId="0" fontId="8" fillId="0" borderId="2" xfId="0" applyFont="1" applyBorder="1" applyAlignment="1">
      <alignment horizontal="center" vertical="center"/>
    </xf>
    <xf numFmtId="0" fontId="8" fillId="0" borderId="1" xfId="2" applyFont="1" applyBorder="1" applyAlignment="1">
      <alignment horizontal="center" vertical="center" wrapText="1" shrinkToFit="1"/>
    </xf>
    <xf numFmtId="0" fontId="41" fillId="6" borderId="1" xfId="0" applyFont="1" applyFill="1" applyBorder="1" applyAlignment="1">
      <alignment horizontal="center" vertical="center"/>
    </xf>
    <xf numFmtId="0" fontId="41" fillId="6" borderId="1" xfId="0" applyFont="1" applyFill="1" applyBorder="1" applyAlignment="1">
      <alignment horizontal="justify" vertical="center" wrapText="1"/>
    </xf>
    <xf numFmtId="0" fontId="41" fillId="6" borderId="1" xfId="0" applyFont="1" applyFill="1" applyBorder="1" applyAlignment="1">
      <alignment horizontal="center" vertical="center" wrapText="1"/>
    </xf>
    <xf numFmtId="2" fontId="44" fillId="6" borderId="1" xfId="0" applyNumberFormat="1" applyFont="1" applyFill="1" applyBorder="1" applyAlignment="1">
      <alignment horizontal="center" vertical="center"/>
    </xf>
    <xf numFmtId="2" fontId="45" fillId="6" borderId="1" xfId="0" applyNumberFormat="1" applyFont="1" applyFill="1" applyBorder="1" applyAlignment="1">
      <alignment horizontal="center" vertical="center"/>
    </xf>
    <xf numFmtId="4" fontId="45" fillId="6" borderId="1" xfId="1" applyNumberFormat="1" applyFont="1" applyFill="1" applyBorder="1" applyAlignment="1">
      <alignment horizontal="center" vertical="center" wrapText="1"/>
    </xf>
    <xf numFmtId="0" fontId="41" fillId="6" borderId="0" xfId="0" applyFont="1" applyFill="1" applyAlignment="1">
      <alignment horizontal="center" vertical="center"/>
    </xf>
    <xf numFmtId="0" fontId="41" fillId="6" borderId="1" xfId="0" applyFont="1" applyFill="1" applyBorder="1" applyAlignment="1">
      <alignment vertical="center" wrapText="1"/>
    </xf>
    <xf numFmtId="0" fontId="41" fillId="6" borderId="1" xfId="2" applyFont="1" applyFill="1" applyBorder="1" applyAlignment="1">
      <alignment horizontal="center" vertical="center" wrapText="1"/>
    </xf>
    <xf numFmtId="4" fontId="41" fillId="6" borderId="1" xfId="0" applyNumberFormat="1" applyFont="1" applyFill="1" applyBorder="1" applyAlignment="1">
      <alignment horizontal="center" vertical="center"/>
    </xf>
    <xf numFmtId="2" fontId="41" fillId="6" borderId="1" xfId="0" applyNumberFormat="1" applyFont="1" applyFill="1" applyBorder="1" applyAlignment="1">
      <alignment horizontal="center" vertical="center"/>
    </xf>
    <xf numFmtId="0" fontId="41" fillId="6" borderId="1" xfId="0" applyFont="1" applyFill="1" applyBorder="1" applyAlignment="1">
      <alignment horizontal="left" vertical="center" wrapText="1"/>
    </xf>
    <xf numFmtId="4" fontId="46" fillId="6" borderId="1" xfId="0" applyNumberFormat="1" applyFont="1" applyFill="1" applyBorder="1" applyAlignment="1">
      <alignment horizontal="center" vertical="center"/>
    </xf>
    <xf numFmtId="2" fontId="41" fillId="6" borderId="1" xfId="0" applyNumberFormat="1" applyFont="1" applyFill="1" applyBorder="1" applyAlignment="1">
      <alignment horizontal="center" vertical="center" wrapText="1"/>
    </xf>
    <xf numFmtId="2" fontId="46" fillId="6" borderId="1" xfId="0" applyNumberFormat="1" applyFont="1" applyFill="1" applyBorder="1" applyAlignment="1">
      <alignment horizontal="center" vertical="center"/>
    </xf>
    <xf numFmtId="0" fontId="49" fillId="6" borderId="0" xfId="0" applyFont="1" applyFill="1"/>
    <xf numFmtId="0" fontId="47" fillId="6" borderId="0" xfId="0" applyFont="1" applyFill="1" applyAlignment="1">
      <alignment horizontal="center" vertical="center"/>
    </xf>
    <xf numFmtId="2" fontId="41" fillId="6" borderId="1" xfId="0" applyNumberFormat="1" applyFont="1" applyFill="1" applyBorder="1" applyAlignment="1">
      <alignment vertical="center"/>
    </xf>
    <xf numFmtId="0" fontId="48" fillId="6" borderId="0" xfId="0" applyFont="1" applyFill="1"/>
    <xf numFmtId="168" fontId="41" fillId="6" borderId="1" xfId="5" applyFont="1" applyFill="1" applyBorder="1" applyAlignment="1">
      <alignment horizontal="center"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47" fillId="6" borderId="2" xfId="0" applyFont="1" applyFill="1" applyBorder="1" applyAlignment="1">
      <alignment horizontal="left" vertical="center" wrapText="1"/>
    </xf>
    <xf numFmtId="0" fontId="41" fillId="6" borderId="2" xfId="0" applyFont="1" applyFill="1" applyBorder="1" applyAlignment="1">
      <alignment horizontal="center" vertical="center"/>
    </xf>
    <xf numFmtId="0" fontId="0" fillId="6" borderId="0" xfId="0" applyFill="1"/>
    <xf numFmtId="0" fontId="8" fillId="6" borderId="1" xfId="8" applyFont="1" applyFill="1" applyBorder="1" applyAlignment="1">
      <alignment horizontal="center" vertical="center" wrapText="1"/>
    </xf>
    <xf numFmtId="170" fontId="8" fillId="6" borderId="1" xfId="5" applyNumberFormat="1" applyFont="1" applyFill="1" applyBorder="1" applyAlignment="1">
      <alignment horizontal="center" vertical="center" wrapText="1"/>
    </xf>
    <xf numFmtId="0" fontId="8" fillId="6" borderId="1" xfId="0" applyFont="1" applyFill="1" applyBorder="1" applyAlignment="1">
      <alignment vertical="center" wrapText="1"/>
    </xf>
    <xf numFmtId="0" fontId="52" fillId="6" borderId="1" xfId="0" applyFont="1" applyFill="1" applyBorder="1" applyAlignment="1">
      <alignment horizontal="center" vertical="center"/>
    </xf>
    <xf numFmtId="0" fontId="52" fillId="6" borderId="1" xfId="0" applyFont="1" applyFill="1" applyBorder="1" applyAlignment="1">
      <alignment vertical="center" wrapText="1"/>
    </xf>
    <xf numFmtId="0" fontId="52" fillId="6" borderId="1" xfId="0" applyFont="1" applyFill="1" applyBorder="1" applyAlignment="1">
      <alignment horizontal="center" vertical="center" wrapText="1"/>
    </xf>
    <xf numFmtId="2" fontId="53" fillId="6" borderId="1" xfId="0" applyNumberFormat="1" applyFont="1" applyFill="1" applyBorder="1" applyAlignment="1">
      <alignment horizontal="center" vertical="center"/>
    </xf>
    <xf numFmtId="2" fontId="54" fillId="6" borderId="1" xfId="0" applyNumberFormat="1" applyFont="1" applyFill="1" applyBorder="1" applyAlignment="1">
      <alignment horizontal="center" vertical="center"/>
    </xf>
    <xf numFmtId="2" fontId="52" fillId="6" borderId="1" xfId="0" applyNumberFormat="1" applyFont="1" applyFill="1" applyBorder="1" applyAlignment="1">
      <alignment horizontal="center" vertical="center"/>
    </xf>
    <xf numFmtId="4" fontId="54" fillId="6" borderId="1" xfId="1" applyNumberFormat="1" applyFont="1" applyFill="1" applyBorder="1" applyAlignment="1">
      <alignment horizontal="center" vertical="center" wrapText="1"/>
    </xf>
    <xf numFmtId="4" fontId="52" fillId="6" borderId="1" xfId="0" applyNumberFormat="1" applyFont="1" applyFill="1" applyBorder="1" applyAlignment="1">
      <alignment horizontal="center" vertical="center"/>
    </xf>
    <xf numFmtId="0" fontId="52" fillId="6" borderId="0" xfId="0" applyFont="1" applyFill="1" applyAlignment="1">
      <alignment horizontal="center" vertical="center"/>
    </xf>
    <xf numFmtId="0" fontId="8" fillId="0" borderId="2" xfId="0" applyFont="1" applyBorder="1" applyAlignment="1">
      <alignment horizontal="center" vertical="center" wrapText="1"/>
    </xf>
    <xf numFmtId="2" fontId="6" fillId="0" borderId="2" xfId="0" applyNumberFormat="1" applyFont="1" applyBorder="1" applyAlignment="1">
      <alignment horizontal="center" vertical="center"/>
    </xf>
    <xf numFmtId="2" fontId="7" fillId="0" borderId="2" xfId="0" applyNumberFormat="1" applyFont="1" applyBorder="1" applyAlignment="1">
      <alignment horizontal="center" vertical="center"/>
    </xf>
    <xf numFmtId="2" fontId="8" fillId="0" borderId="2" xfId="0" applyNumberFormat="1" applyFont="1" applyBorder="1" applyAlignment="1">
      <alignment horizontal="center" vertical="center"/>
    </xf>
    <xf numFmtId="4" fontId="7" fillId="0" borderId="2" xfId="1" applyNumberFormat="1" applyFont="1" applyBorder="1" applyAlignment="1">
      <alignment horizontal="center" vertical="center" wrapText="1"/>
    </xf>
    <xf numFmtId="2" fontId="8" fillId="0" borderId="2" xfId="0" applyNumberFormat="1" applyFont="1" applyBorder="1" applyAlignment="1">
      <alignment vertical="center" wrapText="1"/>
    </xf>
    <xf numFmtId="2" fontId="8" fillId="0" borderId="9" xfId="0" applyNumberFormat="1" applyFont="1" applyBorder="1" applyAlignment="1">
      <alignment vertical="center"/>
    </xf>
    <xf numFmtId="2" fontId="8" fillId="0" borderId="9" xfId="0" applyNumberFormat="1" applyFont="1" applyBorder="1" applyAlignment="1">
      <alignment horizontal="right" vertical="center"/>
    </xf>
    <xf numFmtId="0" fontId="49" fillId="6" borderId="1" xfId="0" applyFont="1" applyFill="1" applyBorder="1"/>
    <xf numFmtId="0" fontId="48" fillId="6" borderId="1" xfId="0" applyFont="1" applyFill="1" applyBorder="1"/>
    <xf numFmtId="0" fontId="41" fillId="6" borderId="1" xfId="3" applyFont="1" applyFill="1" applyBorder="1" applyAlignment="1">
      <alignment horizontal="right"/>
    </xf>
    <xf numFmtId="0" fontId="0" fillId="6" borderId="1" xfId="0" applyFill="1" applyBorder="1"/>
    <xf numFmtId="0" fontId="14" fillId="0" borderId="10" xfId="11" applyFont="1" applyBorder="1" applyAlignment="1">
      <alignment vertical="center" wrapText="1"/>
    </xf>
    <xf numFmtId="0" fontId="14" fillId="0" borderId="1" xfId="11" applyFont="1" applyBorder="1" applyAlignment="1">
      <alignment vertical="center" wrapText="1"/>
    </xf>
    <xf numFmtId="0" fontId="14" fillId="0" borderId="1" xfId="2" applyFont="1" applyBorder="1" applyAlignment="1">
      <alignment horizontal="center" vertical="center" wrapText="1"/>
    </xf>
    <xf numFmtId="4" fontId="14" fillId="0" borderId="1" xfId="2" applyNumberFormat="1" applyFont="1" applyBorder="1" applyAlignment="1">
      <alignment horizontal="center" vertical="center" wrapText="1"/>
    </xf>
    <xf numFmtId="4" fontId="14" fillId="0" borderId="5" xfId="2" applyNumberFormat="1" applyFont="1" applyBorder="1" applyAlignment="1">
      <alignment horizontal="center" vertical="center" wrapText="1"/>
    </xf>
    <xf numFmtId="0" fontId="27" fillId="0" borderId="1" xfId="11" applyFont="1" applyBorder="1" applyAlignment="1">
      <alignment vertical="center" wrapText="1"/>
    </xf>
    <xf numFmtId="0" fontId="27" fillId="0" borderId="1" xfId="2" applyFont="1" applyBorder="1" applyAlignment="1">
      <alignment horizontal="center" vertical="center" wrapText="1"/>
    </xf>
    <xf numFmtId="0" fontId="48" fillId="0" borderId="0" xfId="0" applyFont="1"/>
    <xf numFmtId="4" fontId="27" fillId="0" borderId="1" xfId="2" applyNumberFormat="1" applyFont="1" applyBorder="1" applyAlignment="1">
      <alignment horizontal="center" vertical="center" wrapText="1"/>
    </xf>
    <xf numFmtId="0" fontId="41" fillId="6" borderId="1" xfId="8" applyFont="1" applyFill="1" applyBorder="1" applyAlignment="1">
      <alignment horizontal="center" vertical="center" wrapText="1"/>
    </xf>
    <xf numFmtId="170" fontId="41" fillId="6" borderId="1" xfId="5" applyNumberFormat="1" applyFont="1" applyFill="1" applyBorder="1" applyAlignment="1">
      <alignment horizontal="center" vertical="center" wrapText="1"/>
    </xf>
    <xf numFmtId="0" fontId="41" fillId="6" borderId="1" xfId="7" applyFont="1" applyFill="1" applyBorder="1" applyAlignment="1">
      <alignment horizontal="center" vertical="center" wrapText="1"/>
    </xf>
    <xf numFmtId="0" fontId="41" fillId="6" borderId="1" xfId="7" applyFont="1" applyFill="1" applyBorder="1" applyAlignment="1">
      <alignment horizontal="left" vertical="center" wrapText="1"/>
    </xf>
    <xf numFmtId="4" fontId="41" fillId="6" borderId="8" xfId="6" applyNumberFormat="1" applyFont="1" applyFill="1" applyBorder="1" applyAlignment="1">
      <alignment vertical="center" wrapText="1"/>
    </xf>
    <xf numFmtId="4" fontId="41" fillId="6" borderId="8" xfId="6" applyNumberFormat="1" applyFont="1" applyFill="1" applyBorder="1" applyAlignment="1">
      <alignment horizontal="left" vertical="center" wrapText="1"/>
    </xf>
    <xf numFmtId="4" fontId="41" fillId="6" borderId="1" xfId="2" applyNumberFormat="1" applyFont="1" applyFill="1" applyBorder="1" applyAlignment="1">
      <alignment horizontal="center" vertical="center" wrapText="1"/>
    </xf>
    <xf numFmtId="0" fontId="27" fillId="0" borderId="1" xfId="11" applyFont="1" applyBorder="1" applyAlignment="1">
      <alignment horizontal="left" vertical="center" wrapText="1"/>
    </xf>
    <xf numFmtId="4" fontId="41" fillId="6" borderId="1" xfId="6" applyNumberFormat="1" applyFont="1" applyFill="1" applyBorder="1" applyAlignment="1">
      <alignment horizontal="left" vertical="center" wrapText="1"/>
    </xf>
    <xf numFmtId="0" fontId="41" fillId="6" borderId="1" xfId="0" quotePrefix="1" applyFont="1" applyFill="1" applyBorder="1" applyAlignment="1">
      <alignment vertical="center" wrapText="1"/>
    </xf>
    <xf numFmtId="0" fontId="41" fillId="6" borderId="1" xfId="2" applyFont="1" applyFill="1" applyBorder="1" applyAlignment="1">
      <alignment horizontal="left" vertical="center" wrapText="1"/>
    </xf>
    <xf numFmtId="0" fontId="57" fillId="6" borderId="1" xfId="0" applyFont="1" applyFill="1" applyBorder="1"/>
    <xf numFmtId="170" fontId="56" fillId="6" borderId="1" xfId="0" quotePrefix="1" applyNumberFormat="1" applyFont="1" applyFill="1" applyBorder="1" applyAlignment="1">
      <alignment horizontal="center" vertical="center" wrapText="1"/>
    </xf>
    <xf numFmtId="0" fontId="57" fillId="6" borderId="0" xfId="0" applyFont="1" applyFill="1"/>
    <xf numFmtId="0" fontId="56" fillId="6" borderId="1" xfId="0" quotePrefix="1" applyFont="1" applyFill="1" applyBorder="1" applyAlignment="1">
      <alignment horizontal="center" vertical="center" wrapText="1"/>
    </xf>
    <xf numFmtId="170" fontId="56" fillId="6" borderId="1" xfId="2" applyNumberFormat="1" applyFont="1" applyFill="1" applyBorder="1" applyAlignment="1">
      <alignment horizontal="center" vertical="center" wrapText="1"/>
    </xf>
    <xf numFmtId="0" fontId="56" fillId="6" borderId="5" xfId="7" applyFont="1" applyFill="1" applyBorder="1" applyAlignment="1">
      <alignment horizontal="left" vertical="center" wrapText="1"/>
    </xf>
    <xf numFmtId="0" fontId="56" fillId="6" borderId="1" xfId="7" applyFont="1" applyFill="1" applyBorder="1" applyAlignment="1">
      <alignment horizontal="center" vertical="center" wrapText="1"/>
    </xf>
    <xf numFmtId="170" fontId="56" fillId="6" borderId="1" xfId="5" applyNumberFormat="1" applyFont="1" applyFill="1" applyBorder="1" applyAlignment="1">
      <alignment horizontal="center" vertical="center" wrapText="1"/>
    </xf>
    <xf numFmtId="171" fontId="56" fillId="6" borderId="1" xfId="8" applyNumberFormat="1" applyFont="1" applyFill="1" applyBorder="1" applyAlignment="1">
      <alignment horizontal="left" vertical="center" wrapText="1"/>
    </xf>
    <xf numFmtId="0" fontId="56" fillId="6" borderId="1" xfId="8" applyFont="1" applyFill="1" applyBorder="1" applyAlignment="1">
      <alignment horizontal="center" vertical="center" wrapText="1"/>
    </xf>
    <xf numFmtId="0" fontId="57" fillId="6" borderId="1" xfId="0" applyFont="1" applyFill="1" applyBorder="1" applyAlignment="1">
      <alignment vertical="center"/>
    </xf>
    <xf numFmtId="0" fontId="57" fillId="5" borderId="1" xfId="0" applyFont="1" applyFill="1" applyBorder="1"/>
    <xf numFmtId="0" fontId="56" fillId="6" borderId="1" xfId="7"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9" applyFont="1" applyFill="1" applyBorder="1" applyAlignment="1">
      <alignment horizontal="center" vertical="center" wrapText="1"/>
    </xf>
    <xf numFmtId="0" fontId="56" fillId="6" borderId="1" xfId="0" applyFont="1" applyFill="1" applyBorder="1" applyAlignment="1">
      <alignment horizontal="center" vertical="center" wrapText="1"/>
    </xf>
    <xf numFmtId="0" fontId="56" fillId="6" borderId="1" xfId="10" applyFont="1" applyFill="1" applyBorder="1" applyAlignment="1">
      <alignment vertical="center" wrapText="1"/>
    </xf>
    <xf numFmtId="0" fontId="56" fillId="6" borderId="1" xfId="2" applyFont="1" applyFill="1" applyBorder="1" applyAlignment="1">
      <alignment horizontal="left" vertical="center" wrapText="1"/>
    </xf>
    <xf numFmtId="171" fontId="56" fillId="6" borderId="1" xfId="8" applyNumberFormat="1" applyFont="1" applyFill="1" applyBorder="1" applyAlignment="1">
      <alignment vertical="center" wrapText="1"/>
    </xf>
    <xf numFmtId="0" fontId="56" fillId="5" borderId="1" xfId="9" applyFont="1" applyFill="1" applyBorder="1" applyAlignment="1">
      <alignment horizontal="center" vertical="center" wrapText="1"/>
    </xf>
    <xf numFmtId="170" fontId="56" fillId="5" borderId="1" xfId="5" applyNumberFormat="1" applyFont="1" applyFill="1" applyBorder="1" applyAlignment="1">
      <alignment horizontal="center" vertical="center" wrapText="1"/>
    </xf>
    <xf numFmtId="0" fontId="57" fillId="5" borderId="0" xfId="0" applyFont="1" applyFill="1"/>
    <xf numFmtId="0" fontId="3" fillId="0" borderId="1" xfId="0" applyFont="1" applyBorder="1" applyAlignment="1">
      <alignment horizontal="center" vertical="center"/>
    </xf>
    <xf numFmtId="0" fontId="57" fillId="6" borderId="1" xfId="0" applyFont="1" applyFill="1" applyBorder="1" applyAlignment="1">
      <alignment horizontal="center" vertical="center"/>
    </xf>
    <xf numFmtId="0" fontId="57" fillId="5" borderId="1" xfId="0" applyFont="1" applyFill="1" applyBorder="1" applyAlignment="1">
      <alignment horizontal="center" vertical="center"/>
    </xf>
    <xf numFmtId="0" fontId="0" fillId="0" borderId="0" xfId="0" applyAlignment="1">
      <alignment horizontal="center" vertical="center"/>
    </xf>
    <xf numFmtId="0" fontId="8" fillId="6" borderId="2" xfId="0" quotePrefix="1" applyFont="1" applyFill="1" applyBorder="1" applyAlignment="1">
      <alignment horizontal="left" vertical="center" wrapText="1"/>
    </xf>
    <xf numFmtId="0" fontId="8" fillId="6" borderId="2" xfId="0" quotePrefix="1" applyFont="1" applyFill="1" applyBorder="1" applyAlignment="1">
      <alignment horizontal="center" vertical="center" wrapText="1"/>
    </xf>
    <xf numFmtId="0" fontId="0" fillId="6" borderId="2" xfId="0" applyFill="1" applyBorder="1"/>
    <xf numFmtId="170" fontId="8" fillId="6" borderId="2" xfId="0" quotePrefix="1" applyNumberFormat="1" applyFont="1" applyFill="1" applyBorder="1" applyAlignment="1">
      <alignment horizontal="center" vertical="center" wrapText="1"/>
    </xf>
    <xf numFmtId="0" fontId="41" fillId="6" borderId="11" xfId="7" applyFont="1" applyFill="1" applyBorder="1" applyAlignment="1">
      <alignment horizontal="left" vertical="center" wrapText="1"/>
    </xf>
    <xf numFmtId="0" fontId="41" fillId="6" borderId="2" xfId="7" applyFont="1" applyFill="1" applyBorder="1" applyAlignment="1">
      <alignment horizontal="center" vertical="center" wrapText="1"/>
    </xf>
    <xf numFmtId="0" fontId="48" fillId="6" borderId="2" xfId="0" applyFont="1" applyFill="1" applyBorder="1"/>
    <xf numFmtId="170" fontId="41" fillId="6" borderId="2" xfId="5" applyNumberFormat="1" applyFont="1" applyFill="1" applyBorder="1" applyAlignment="1">
      <alignment horizontal="center" vertical="center" wrapText="1"/>
    </xf>
    <xf numFmtId="0" fontId="41" fillId="6" borderId="2" xfId="8" applyFont="1" applyFill="1" applyBorder="1" applyAlignment="1">
      <alignment horizontal="center" vertical="center" wrapText="1"/>
    </xf>
    <xf numFmtId="0" fontId="41" fillId="6" borderId="2" xfId="0" quotePrefix="1" applyFont="1" applyFill="1" applyBorder="1" applyAlignment="1">
      <alignment horizontal="left" vertical="center" wrapText="1"/>
    </xf>
    <xf numFmtId="0" fontId="41" fillId="6" borderId="2" xfId="7" applyFont="1" applyFill="1" applyBorder="1" applyAlignment="1">
      <alignment horizontal="left" vertical="center" wrapText="1"/>
    </xf>
    <xf numFmtId="0" fontId="8" fillId="0" borderId="5" xfId="0" applyFont="1" applyBorder="1" applyAlignment="1">
      <alignment horizontal="center" vertical="center"/>
    </xf>
    <xf numFmtId="0" fontId="8" fillId="0" borderId="5" xfId="0" applyFont="1" applyBorder="1" applyAlignment="1">
      <alignment vertical="center" wrapText="1"/>
    </xf>
    <xf numFmtId="0" fontId="8" fillId="0" borderId="5" xfId="0" applyFont="1" applyBorder="1" applyAlignment="1">
      <alignment horizontal="center" vertical="center" wrapText="1"/>
    </xf>
    <xf numFmtId="2" fontId="6" fillId="0" borderId="5" xfId="0" applyNumberFormat="1" applyFont="1" applyBorder="1" applyAlignment="1">
      <alignment horizontal="center" vertical="center"/>
    </xf>
    <xf numFmtId="2" fontId="7" fillId="0" borderId="5" xfId="0" applyNumberFormat="1" applyFont="1" applyBorder="1" applyAlignment="1">
      <alignment horizontal="center" vertical="center"/>
    </xf>
    <xf numFmtId="2" fontId="8" fillId="0" borderId="5" xfId="0" applyNumberFormat="1" applyFont="1" applyBorder="1" applyAlignment="1">
      <alignment horizontal="center" vertical="center"/>
    </xf>
    <xf numFmtId="4" fontId="7" fillId="0" borderId="5" xfId="1" applyNumberFormat="1" applyFont="1" applyBorder="1" applyAlignment="1">
      <alignment horizontal="center" vertical="center" wrapText="1"/>
    </xf>
    <xf numFmtId="0" fontId="41" fillId="6" borderId="5" xfId="0" applyFont="1" applyFill="1" applyBorder="1" applyAlignment="1">
      <alignment horizontal="left" vertical="center" wrapText="1"/>
    </xf>
    <xf numFmtId="0" fontId="41" fillId="6" borderId="5" xfId="8" applyFont="1" applyFill="1" applyBorder="1" applyAlignment="1">
      <alignment horizontal="center" vertical="center" wrapText="1"/>
    </xf>
    <xf numFmtId="0" fontId="48" fillId="6" borderId="5" xfId="0" applyFont="1" applyFill="1" applyBorder="1"/>
    <xf numFmtId="170" fontId="41" fillId="6" borderId="5" xfId="5" applyNumberFormat="1" applyFont="1" applyFill="1" applyBorder="1" applyAlignment="1">
      <alignment horizontal="center" vertical="center" wrapText="1"/>
    </xf>
    <xf numFmtId="171" fontId="41" fillId="6" borderId="9" xfId="8" applyNumberFormat="1" applyFont="1" applyFill="1" applyBorder="1" applyAlignment="1">
      <alignment vertical="center" wrapText="1"/>
    </xf>
    <xf numFmtId="0" fontId="41" fillId="6" borderId="9" xfId="8" applyFont="1" applyFill="1" applyBorder="1" applyAlignment="1">
      <alignment horizontal="center" vertical="center" wrapText="1"/>
    </xf>
    <xf numFmtId="0" fontId="48" fillId="6" borderId="9" xfId="0" applyFont="1" applyFill="1" applyBorder="1"/>
    <xf numFmtId="170" fontId="41" fillId="6" borderId="9" xfId="5" applyNumberFormat="1" applyFont="1" applyFill="1" applyBorder="1" applyAlignment="1">
      <alignment horizontal="center" vertical="center" wrapText="1"/>
    </xf>
    <xf numFmtId="0" fontId="41" fillId="6" borderId="5" xfId="9" applyFont="1" applyFill="1" applyBorder="1" applyAlignment="1">
      <alignment horizontal="center" vertical="center" wrapText="1"/>
    </xf>
    <xf numFmtId="0" fontId="41" fillId="6" borderId="9" xfId="7" applyFont="1" applyFill="1" applyBorder="1" applyAlignment="1">
      <alignment horizontal="left" vertical="center" wrapText="1"/>
    </xf>
    <xf numFmtId="0" fontId="41" fillId="6" borderId="9" xfId="7" applyFont="1" applyFill="1" applyBorder="1" applyAlignment="1">
      <alignment horizontal="center" vertical="center" wrapText="1"/>
    </xf>
    <xf numFmtId="0" fontId="56" fillId="6" borderId="5" xfId="7" applyFont="1" applyFill="1" applyBorder="1" applyAlignment="1">
      <alignment horizontal="center" vertical="center" wrapText="1"/>
    </xf>
    <xf numFmtId="0" fontId="57" fillId="6" borderId="5" xfId="0" applyFont="1" applyFill="1" applyBorder="1"/>
    <xf numFmtId="0" fontId="57" fillId="6" borderId="5" xfId="0" applyFont="1" applyFill="1" applyBorder="1" applyAlignment="1">
      <alignment horizontal="center" vertical="center"/>
    </xf>
    <xf numFmtId="170" fontId="56" fillId="6" borderId="5" xfId="5"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56" fillId="6" borderId="1" xfId="0" quotePrefix="1" applyFont="1" applyFill="1" applyBorder="1" applyAlignment="1">
      <alignment horizontal="left" vertical="center" wrapText="1"/>
    </xf>
    <xf numFmtId="49" fontId="56" fillId="6" borderId="1" xfId="6" applyNumberFormat="1" applyFont="1" applyFill="1" applyBorder="1" applyAlignment="1">
      <alignment horizontal="left" vertical="center" wrapText="1"/>
    </xf>
    <xf numFmtId="49" fontId="56" fillId="6" borderId="1" xfId="2" applyNumberFormat="1" applyFont="1" applyFill="1" applyBorder="1" applyAlignment="1">
      <alignment horizontal="center" vertical="center" wrapText="1"/>
    </xf>
    <xf numFmtId="0" fontId="56" fillId="6" borderId="1" xfId="0" applyFont="1" applyFill="1" applyBorder="1" applyAlignment="1">
      <alignment vertical="center" wrapText="1"/>
    </xf>
    <xf numFmtId="0" fontId="56" fillId="5" borderId="1" xfId="0" applyFont="1" applyFill="1" applyBorder="1" applyAlignment="1">
      <alignment horizontal="left" vertical="center" wrapText="1"/>
    </xf>
    <xf numFmtId="0" fontId="57" fillId="5" borderId="1" xfId="0" applyFont="1" applyFill="1" applyBorder="1" applyAlignment="1">
      <alignment vertical="center"/>
    </xf>
    <xf numFmtId="0" fontId="56" fillId="5" borderId="1" xfId="0" quotePrefix="1" applyFont="1" applyFill="1" applyBorder="1" applyAlignment="1">
      <alignment horizontal="left" vertical="center" wrapText="1"/>
    </xf>
    <xf numFmtId="0" fontId="56" fillId="5" borderId="1" xfId="0" quotePrefix="1" applyFont="1" applyFill="1" applyBorder="1" applyAlignment="1">
      <alignment horizontal="center" vertical="center" wrapText="1"/>
    </xf>
    <xf numFmtId="170" fontId="56" fillId="5" borderId="1" xfId="0" quotePrefix="1" applyNumberFormat="1" applyFont="1" applyFill="1" applyBorder="1" applyAlignment="1">
      <alignment horizontal="center" vertical="center" wrapText="1"/>
    </xf>
    <xf numFmtId="0" fontId="0" fillId="0" borderId="0" xfId="0" applyAlignment="1">
      <alignment horizontal="center"/>
    </xf>
    <xf numFmtId="0" fontId="48" fillId="6" borderId="1" xfId="0" applyFont="1" applyFill="1" applyBorder="1" applyAlignment="1">
      <alignment horizontal="center"/>
    </xf>
    <xf numFmtId="0" fontId="0" fillId="6" borderId="2" xfId="0" applyFill="1" applyBorder="1" applyAlignment="1">
      <alignment horizontal="center"/>
    </xf>
    <xf numFmtId="0" fontId="48" fillId="6" borderId="5" xfId="0" applyFont="1" applyFill="1" applyBorder="1" applyAlignment="1">
      <alignment horizontal="center"/>
    </xf>
    <xf numFmtId="0" fontId="48" fillId="6" borderId="2" xfId="0" applyFont="1" applyFill="1" applyBorder="1" applyAlignment="1">
      <alignment horizontal="center"/>
    </xf>
    <xf numFmtId="0" fontId="48" fillId="6" borderId="9" xfId="0" applyFont="1" applyFill="1" applyBorder="1" applyAlignment="1">
      <alignment horizontal="center"/>
    </xf>
    <xf numFmtId="0" fontId="0" fillId="6" borderId="1" xfId="0" applyFill="1" applyBorder="1" applyAlignment="1">
      <alignment horizontal="center"/>
    </xf>
    <xf numFmtId="0" fontId="48" fillId="0" borderId="9" xfId="0" applyFont="1" applyBorder="1" applyAlignment="1">
      <alignment horizontal="center"/>
    </xf>
    <xf numFmtId="0" fontId="0" fillId="0" borderId="9" xfId="0" applyBorder="1" applyAlignment="1">
      <alignment horizontal="center"/>
    </xf>
    <xf numFmtId="0" fontId="49" fillId="6" borderId="1" xfId="0" applyFont="1" applyFill="1" applyBorder="1" applyAlignment="1">
      <alignment horizontal="center"/>
    </xf>
    <xf numFmtId="0" fontId="44" fillId="0" borderId="1" xfId="0" applyFont="1" applyBorder="1" applyAlignment="1">
      <alignment horizontal="center" vertical="center"/>
    </xf>
    <xf numFmtId="0" fontId="44" fillId="0" borderId="1" xfId="0" applyFont="1" applyBorder="1" applyAlignment="1">
      <alignment horizontal="center" vertical="center" wrapText="1"/>
    </xf>
    <xf numFmtId="49" fontId="10" fillId="0" borderId="1" xfId="2" applyNumberFormat="1" applyFont="1" applyBorder="1" applyAlignment="1">
      <alignment horizontal="center" vertical="center" wrapText="1"/>
    </xf>
    <xf numFmtId="172" fontId="3" fillId="0" borderId="1" xfId="1" applyNumberFormat="1" applyFont="1" applyBorder="1" applyAlignment="1">
      <alignment horizontal="center" vertical="center" wrapText="1"/>
    </xf>
    <xf numFmtId="0" fontId="10" fillId="0" borderId="1" xfId="11" applyFont="1" applyBorder="1" applyAlignment="1">
      <alignment vertical="center" wrapText="1"/>
    </xf>
    <xf numFmtId="3" fontId="10" fillId="0" borderId="1" xfId="2" applyNumberFormat="1" applyFont="1" applyBorder="1" applyAlignment="1">
      <alignment horizontal="left" vertical="center" wrapText="1"/>
    </xf>
    <xf numFmtId="3" fontId="3" fillId="0" borderId="1" xfId="1" applyNumberFormat="1" applyFont="1" applyBorder="1" applyAlignment="1">
      <alignment horizontal="center" vertical="center" wrapText="1"/>
    </xf>
    <xf numFmtId="0" fontId="10" fillId="0" borderId="1" xfId="8" applyFont="1" applyBorder="1" applyAlignment="1">
      <alignment horizontal="center" vertical="center" wrapText="1"/>
    </xf>
    <xf numFmtId="0" fontId="10" fillId="0" borderId="1" xfId="0" applyFont="1" applyBorder="1" applyAlignment="1">
      <alignment horizontal="justify" vertical="center" wrapText="1"/>
    </xf>
    <xf numFmtId="0" fontId="10" fillId="0" borderId="1" xfId="2" applyFont="1" applyBorder="1" applyAlignment="1">
      <alignment horizontal="center" vertical="center" wrapText="1"/>
    </xf>
    <xf numFmtId="0" fontId="44" fillId="0" borderId="1" xfId="2" applyFont="1" applyBorder="1" applyAlignment="1">
      <alignment horizontal="center" vertical="center" wrapText="1"/>
    </xf>
    <xf numFmtId="2" fontId="44" fillId="0" borderId="1" xfId="0" applyNumberFormat="1" applyFont="1" applyBorder="1" applyAlignment="1">
      <alignment horizontal="center" vertical="center" wrapText="1"/>
    </xf>
    <xf numFmtId="0" fontId="10" fillId="0" borderId="1" xfId="0" applyFont="1" applyBorder="1" applyAlignment="1">
      <alignment vertical="center" wrapText="1"/>
    </xf>
    <xf numFmtId="0" fontId="3" fillId="5" borderId="1" xfId="0" applyFont="1" applyFill="1" applyBorder="1" applyAlignment="1">
      <alignment horizontal="center" vertical="center"/>
    </xf>
    <xf numFmtId="0" fontId="44" fillId="5" borderId="1" xfId="0" applyFont="1" applyFill="1" applyBorder="1" applyAlignment="1">
      <alignment horizontal="center" vertical="center" wrapText="1"/>
    </xf>
    <xf numFmtId="0" fontId="10" fillId="0" borderId="1" xfId="11" applyFont="1" applyBorder="1" applyAlignment="1">
      <alignment horizontal="left" vertical="center" wrapText="1"/>
    </xf>
    <xf numFmtId="0" fontId="10" fillId="0" borderId="1" xfId="11" applyFont="1" applyBorder="1" applyAlignment="1">
      <alignment horizontal="center" vertical="center" wrapText="1"/>
    </xf>
    <xf numFmtId="0" fontId="20" fillId="0" borderId="1" xfId="0" applyFont="1" applyBorder="1" applyAlignment="1">
      <alignment vertical="center" wrapText="1"/>
    </xf>
    <xf numFmtId="0" fontId="10" fillId="5" borderId="1" xfId="11" applyFont="1" applyFill="1" applyBorder="1" applyAlignment="1">
      <alignment vertical="center" wrapText="1"/>
    </xf>
    <xf numFmtId="0" fontId="44" fillId="0" borderId="1" xfId="0" applyFont="1" applyBorder="1" applyAlignment="1">
      <alignment horizontal="center" wrapText="1"/>
    </xf>
    <xf numFmtId="0" fontId="3" fillId="0" borderId="0" xfId="0" applyFont="1" applyAlignment="1">
      <alignment horizontal="center" vertical="center"/>
    </xf>
    <xf numFmtId="0" fontId="44" fillId="0" borderId="0" xfId="0" applyFont="1" applyAlignment="1">
      <alignment horizontal="center" vertical="center"/>
    </xf>
    <xf numFmtId="0" fontId="10" fillId="0" borderId="0" xfId="0" applyFont="1" applyAlignment="1">
      <alignment horizontal="left" vertical="center"/>
    </xf>
    <xf numFmtId="0" fontId="10" fillId="5" borderId="1" xfId="8" applyFont="1" applyFill="1" applyBorder="1" applyAlignment="1">
      <alignment horizontal="center" vertical="center" wrapText="1"/>
    </xf>
    <xf numFmtId="0" fontId="3" fillId="5" borderId="1" xfId="0" applyFont="1" applyFill="1" applyBorder="1" applyAlignment="1">
      <alignment horizontal="center" vertical="center" wrapText="1"/>
    </xf>
    <xf numFmtId="4" fontId="3" fillId="5" borderId="1" xfId="1" applyNumberFormat="1" applyFont="1" applyFill="1" applyBorder="1" applyAlignment="1">
      <alignment horizontal="center" vertical="center" wrapText="1"/>
    </xf>
    <xf numFmtId="0" fontId="3" fillId="5" borderId="0" xfId="0" applyFont="1" applyFill="1" applyAlignment="1">
      <alignment horizontal="center" vertical="center"/>
    </xf>
    <xf numFmtId="4" fontId="3" fillId="0" borderId="1" xfId="0" applyNumberFormat="1" applyFont="1" applyBorder="1" applyAlignment="1">
      <alignment horizontal="center" vertical="center"/>
    </xf>
    <xf numFmtId="4" fontId="3" fillId="0" borderId="0" xfId="0" applyNumberFormat="1" applyFont="1" applyAlignment="1">
      <alignment horizontal="center" vertical="center"/>
    </xf>
    <xf numFmtId="1" fontId="3" fillId="0" borderId="1" xfId="11" applyNumberFormat="1" applyFont="1" applyBorder="1" applyAlignment="1">
      <alignment horizontal="center" vertical="center" wrapText="1"/>
    </xf>
    <xf numFmtId="0" fontId="3" fillId="7" borderId="1" xfId="0" applyFont="1" applyFill="1" applyBorder="1" applyAlignment="1">
      <alignment horizontal="center" vertical="center"/>
    </xf>
    <xf numFmtId="0" fontId="10" fillId="7" borderId="1" xfId="0" applyFont="1" applyFill="1" applyBorder="1" applyAlignment="1">
      <alignment horizontal="center" vertical="center"/>
    </xf>
    <xf numFmtId="0" fontId="44" fillId="7" borderId="1" xfId="0" applyFont="1" applyFill="1" applyBorder="1" applyAlignment="1">
      <alignment horizontal="center" vertical="center"/>
    </xf>
    <xf numFmtId="0" fontId="10" fillId="7" borderId="1" xfId="0" applyFont="1" applyFill="1" applyBorder="1" applyAlignment="1">
      <alignment horizontal="center" vertical="center" wrapText="1"/>
    </xf>
    <xf numFmtId="0" fontId="10" fillId="7" borderId="0" xfId="0" applyFont="1" applyFill="1" applyAlignment="1">
      <alignment horizontal="center" vertical="center"/>
    </xf>
    <xf numFmtId="0" fontId="44" fillId="7" borderId="1" xfId="0" applyFont="1" applyFill="1" applyBorder="1" applyAlignment="1">
      <alignment horizontal="center" vertical="center" wrapText="1"/>
    </xf>
    <xf numFmtId="0" fontId="3" fillId="7" borderId="0" xfId="0" applyFont="1" applyFill="1" applyAlignment="1">
      <alignment horizontal="center" vertical="center"/>
    </xf>
    <xf numFmtId="0" fontId="10" fillId="7" borderId="1" xfId="11" applyFont="1" applyFill="1" applyBorder="1" applyAlignment="1">
      <alignment vertical="center" wrapText="1"/>
    </xf>
    <xf numFmtId="0" fontId="10" fillId="7" borderId="1" xfId="8" applyFont="1" applyFill="1" applyBorder="1" applyAlignment="1">
      <alignment horizontal="center" vertical="center" wrapText="1"/>
    </xf>
    <xf numFmtId="4" fontId="3" fillId="7" borderId="1" xfId="1" applyNumberFormat="1" applyFont="1" applyFill="1" applyBorder="1" applyAlignment="1">
      <alignment horizontal="center" vertical="center" wrapText="1"/>
    </xf>
    <xf numFmtId="4" fontId="3" fillId="7" borderId="1" xfId="0" applyNumberFormat="1" applyFont="1" applyFill="1" applyBorder="1" applyAlignment="1">
      <alignment horizontal="center" vertical="center"/>
    </xf>
    <xf numFmtId="0" fontId="10" fillId="7" borderId="1" xfId="11" applyFont="1" applyFill="1" applyBorder="1" applyAlignment="1">
      <alignment horizontal="left" vertical="center" wrapText="1"/>
    </xf>
    <xf numFmtId="0" fontId="10" fillId="7" borderId="1" xfId="11" applyFont="1" applyFill="1" applyBorder="1" applyAlignment="1">
      <alignment horizontal="center" vertical="center" wrapText="1"/>
    </xf>
    <xf numFmtId="0" fontId="3" fillId="7" borderId="1" xfId="0" applyFont="1" applyFill="1" applyBorder="1" applyAlignment="1">
      <alignment horizontal="center" vertical="center" wrapText="1"/>
    </xf>
    <xf numFmtId="0" fontId="10" fillId="0" borderId="1" xfId="0" applyFont="1" applyBorder="1" applyAlignment="1">
      <alignment horizontal="left" vertical="center"/>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xf>
    <xf numFmtId="0" fontId="44" fillId="3" borderId="1" xfId="0" applyFont="1" applyFill="1" applyBorder="1" applyAlignment="1">
      <alignment horizontal="center" vertical="center"/>
    </xf>
    <xf numFmtId="0" fontId="3" fillId="3" borderId="1" xfId="0" applyFont="1" applyFill="1" applyBorder="1" applyAlignment="1">
      <alignment horizontal="center" vertical="center"/>
    </xf>
    <xf numFmtId="4" fontId="3" fillId="3" borderId="1" xfId="0" applyNumberFormat="1" applyFont="1" applyFill="1" applyBorder="1" applyAlignment="1">
      <alignment horizontal="center" vertical="center"/>
    </xf>
    <xf numFmtId="2" fontId="3" fillId="0" borderId="1" xfId="11" applyNumberFormat="1" applyFont="1" applyBorder="1" applyAlignment="1">
      <alignment horizontal="center" vertical="center" wrapText="1"/>
    </xf>
    <xf numFmtId="1" fontId="3" fillId="7" borderId="1" xfId="11" applyNumberFormat="1" applyFont="1" applyFill="1" applyBorder="1" applyAlignment="1">
      <alignment horizontal="center" vertical="center" wrapText="1"/>
    </xf>
    <xf numFmtId="1" fontId="3" fillId="5" borderId="1" xfId="11" applyNumberFormat="1" applyFont="1" applyFill="1" applyBorder="1" applyAlignment="1">
      <alignment horizontal="center" vertical="center" wrapText="1"/>
    </xf>
    <xf numFmtId="0" fontId="10" fillId="7" borderId="1" xfId="0" applyFont="1" applyFill="1" applyBorder="1" applyAlignment="1">
      <alignment vertical="center" wrapText="1"/>
    </xf>
    <xf numFmtId="0" fontId="10" fillId="0" borderId="1" xfId="0" quotePrefix="1" applyFont="1" applyBorder="1" applyAlignment="1">
      <alignment horizontal="left" vertical="center" wrapText="1"/>
    </xf>
    <xf numFmtId="0" fontId="10" fillId="0" borderId="1" xfId="0" quotePrefix="1" applyFont="1" applyBorder="1" applyAlignment="1">
      <alignment horizontal="center" vertical="center" wrapText="1"/>
    </xf>
    <xf numFmtId="0" fontId="10" fillId="0" borderId="1" xfId="7" applyFont="1" applyBorder="1" applyAlignment="1">
      <alignment horizontal="left" vertical="center" wrapText="1"/>
    </xf>
    <xf numFmtId="0" fontId="10" fillId="0" borderId="1" xfId="7" applyFont="1" applyBorder="1" applyAlignment="1">
      <alignment horizontal="center" vertical="center" wrapText="1"/>
    </xf>
    <xf numFmtId="0" fontId="10" fillId="0" borderId="1" xfId="10" applyFont="1" applyBorder="1" applyAlignment="1">
      <alignment horizontal="left" vertical="center" wrapText="1"/>
    </xf>
    <xf numFmtId="0" fontId="10" fillId="0" borderId="1" xfId="9"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xf>
    <xf numFmtId="0" fontId="3" fillId="0" borderId="1" xfId="0" applyFont="1" applyBorder="1" applyAlignment="1">
      <alignment horizontal="center" wrapText="1"/>
    </xf>
    <xf numFmtId="0" fontId="44" fillId="0" borderId="0" xfId="0" applyFont="1" applyAlignment="1">
      <alignment horizontal="center" wrapText="1"/>
    </xf>
    <xf numFmtId="0" fontId="3" fillId="0" borderId="0" xfId="0" applyFont="1" applyAlignment="1">
      <alignment horizontal="center" wrapText="1"/>
    </xf>
    <xf numFmtId="0" fontId="44" fillId="0" borderId="0" xfId="0" applyFont="1" applyAlignment="1">
      <alignment horizontal="center"/>
    </xf>
    <xf numFmtId="0" fontId="3" fillId="0" borderId="0" xfId="0" applyFont="1" applyAlignment="1">
      <alignment horizontal="center"/>
    </xf>
    <xf numFmtId="0" fontId="3" fillId="0" borderId="0" xfId="0" applyFont="1"/>
    <xf numFmtId="0" fontId="3" fillId="8" borderId="1" xfId="0" applyFont="1" applyFill="1" applyBorder="1" applyAlignment="1">
      <alignment horizontal="center" vertical="center"/>
    </xf>
    <xf numFmtId="0" fontId="3" fillId="5" borderId="1" xfId="0" applyFont="1" applyFill="1" applyBorder="1" applyAlignment="1">
      <alignment horizontal="center"/>
    </xf>
    <xf numFmtId="0" fontId="44" fillId="0" borderId="2" xfId="0" applyFont="1" applyBorder="1" applyAlignment="1">
      <alignment horizontal="center" wrapText="1"/>
    </xf>
    <xf numFmtId="0" fontId="3" fillId="0" borderId="2" xfId="0" applyFont="1" applyBorder="1" applyAlignment="1">
      <alignment horizontal="center" wrapText="1"/>
    </xf>
    <xf numFmtId="0" fontId="3" fillId="0" borderId="2" xfId="0" applyFont="1" applyBorder="1" applyAlignment="1">
      <alignment horizontal="center"/>
    </xf>
    <xf numFmtId="0" fontId="3" fillId="0" borderId="2" xfId="0" applyFont="1" applyBorder="1" applyAlignment="1">
      <alignment horizontal="center" vertical="center"/>
    </xf>
    <xf numFmtId="0" fontId="6" fillId="5" borderId="1" xfId="0" applyFont="1" applyFill="1" applyBorder="1" applyAlignment="1">
      <alignment horizontal="center"/>
    </xf>
    <xf numFmtId="0" fontId="44" fillId="5" borderId="1" xfId="0" applyFont="1" applyFill="1" applyBorder="1" applyAlignment="1">
      <alignment horizontal="center" wrapText="1"/>
    </xf>
    <xf numFmtId="0" fontId="3" fillId="5" borderId="1" xfId="0" applyFont="1" applyFill="1" applyBorder="1" applyAlignment="1">
      <alignment horizontal="center" wrapText="1"/>
    </xf>
    <xf numFmtId="4" fontId="58" fillId="0" borderId="1" xfId="1" applyNumberFormat="1" applyFont="1" applyBorder="1" applyAlignment="1">
      <alignment horizontal="center" vertical="center" wrapText="1"/>
    </xf>
    <xf numFmtId="0" fontId="44" fillId="5" borderId="1" xfId="0" applyFont="1" applyFill="1" applyBorder="1" applyAlignment="1">
      <alignment horizontal="center" vertical="center"/>
    </xf>
    <xf numFmtId="0" fontId="6" fillId="5" borderId="0" xfId="0" applyFont="1" applyFill="1" applyAlignment="1">
      <alignment horizontal="center"/>
    </xf>
    <xf numFmtId="0" fontId="3" fillId="9" borderId="1" xfId="0" applyFont="1" applyFill="1" applyBorder="1" applyAlignment="1">
      <alignment horizontal="center" vertical="center"/>
    </xf>
    <xf numFmtId="0" fontId="44" fillId="9" borderId="1" xfId="0" applyFont="1" applyFill="1" applyBorder="1" applyAlignment="1">
      <alignment horizontal="center" wrapText="1"/>
    </xf>
    <xf numFmtId="0" fontId="3" fillId="9" borderId="1" xfId="0" applyFont="1" applyFill="1" applyBorder="1" applyAlignment="1">
      <alignment horizontal="center" wrapText="1"/>
    </xf>
    <xf numFmtId="0" fontId="3" fillId="9" borderId="1" xfId="0" applyFont="1" applyFill="1" applyBorder="1" applyAlignment="1">
      <alignment horizontal="center"/>
    </xf>
    <xf numFmtId="0" fontId="3" fillId="9" borderId="0" xfId="0" applyFont="1" applyFill="1" applyAlignment="1">
      <alignment horizontal="center"/>
    </xf>
    <xf numFmtId="0" fontId="6" fillId="9" borderId="0" xfId="0" applyFont="1" applyFill="1" applyAlignment="1">
      <alignment horizontal="center"/>
    </xf>
    <xf numFmtId="0" fontId="6" fillId="9" borderId="1" xfId="0" applyFont="1" applyFill="1" applyBorder="1" applyAlignment="1">
      <alignment horizontal="center"/>
    </xf>
    <xf numFmtId="0" fontId="44" fillId="9" borderId="1" xfId="0" applyFont="1" applyFill="1" applyBorder="1" applyAlignment="1">
      <alignment horizontal="center" vertical="center"/>
    </xf>
    <xf numFmtId="0" fontId="3" fillId="9" borderId="1" xfId="0" applyFont="1" applyFill="1" applyBorder="1"/>
    <xf numFmtId="0" fontId="44" fillId="9" borderId="1" xfId="0" applyFont="1" applyFill="1" applyBorder="1" applyAlignment="1">
      <alignment horizontal="center"/>
    </xf>
    <xf numFmtId="0" fontId="6" fillId="9" borderId="0" xfId="0" applyFont="1" applyFill="1" applyAlignment="1">
      <alignment horizontal="center" vertical="center"/>
    </xf>
    <xf numFmtId="4" fontId="3" fillId="5" borderId="1" xfId="0" applyNumberFormat="1" applyFont="1" applyFill="1" applyBorder="1" applyAlignment="1">
      <alignment horizontal="center" vertical="center"/>
    </xf>
    <xf numFmtId="0" fontId="3" fillId="5" borderId="1" xfId="0" applyFont="1" applyFill="1" applyBorder="1"/>
    <xf numFmtId="0" fontId="44" fillId="5" borderId="0" xfId="0" applyFont="1" applyFill="1" applyAlignment="1">
      <alignment horizontal="center"/>
    </xf>
    <xf numFmtId="0" fontId="44" fillId="5" borderId="2" xfId="0" applyFont="1" applyFill="1" applyBorder="1" applyAlignment="1">
      <alignment horizontal="center" wrapText="1"/>
    </xf>
    <xf numFmtId="0" fontId="3" fillId="5" borderId="2" xfId="0" applyFont="1" applyFill="1" applyBorder="1" applyAlignment="1">
      <alignment horizontal="center" wrapText="1"/>
    </xf>
    <xf numFmtId="0" fontId="3" fillId="5" borderId="2" xfId="0" applyFont="1" applyFill="1" applyBorder="1" applyAlignment="1">
      <alignment horizontal="center"/>
    </xf>
    <xf numFmtId="0" fontId="3" fillId="5" borderId="2" xfId="0" applyFont="1" applyFill="1" applyBorder="1" applyAlignment="1">
      <alignment horizontal="center" vertical="center"/>
    </xf>
    <xf numFmtId="0" fontId="3" fillId="5" borderId="0" xfId="0" applyFont="1" applyFill="1" applyAlignment="1">
      <alignment horizontal="center"/>
    </xf>
    <xf numFmtId="0" fontId="3" fillId="5" borderId="0" xfId="0" applyFont="1" applyFill="1"/>
    <xf numFmtId="0" fontId="44" fillId="3" borderId="1" xfId="0" applyFont="1" applyFill="1" applyBorder="1" applyAlignment="1">
      <alignment horizontal="center" vertical="center" wrapText="1"/>
    </xf>
    <xf numFmtId="4" fontId="58" fillId="5" borderId="1" xfId="1" applyNumberFormat="1" applyFont="1" applyFill="1" applyBorder="1" applyAlignment="1">
      <alignment horizontal="center" vertical="center" wrapText="1"/>
    </xf>
    <xf numFmtId="0" fontId="44" fillId="0" borderId="0" xfId="0" applyFont="1" applyAlignment="1">
      <alignment horizontal="center" vertical="center" wrapText="1"/>
    </xf>
    <xf numFmtId="0" fontId="58" fillId="0" borderId="0" xfId="0" applyFont="1" applyAlignment="1">
      <alignment horizontal="center" vertical="center"/>
    </xf>
    <xf numFmtId="4" fontId="58" fillId="0" borderId="0" xfId="0" applyNumberFormat="1" applyFont="1" applyAlignment="1">
      <alignment horizontal="center" vertical="center"/>
    </xf>
    <xf numFmtId="175" fontId="17" fillId="0" borderId="1" xfId="0" applyNumberFormat="1" applyFont="1" applyBorder="1" applyAlignment="1">
      <alignment horizontal="center" vertical="center" wrapText="1"/>
    </xf>
    <xf numFmtId="4" fontId="10" fillId="0" borderId="1" xfId="1" applyNumberFormat="1" applyFont="1" applyBorder="1" applyAlignment="1">
      <alignment horizontal="center" vertical="center" wrapText="1"/>
    </xf>
    <xf numFmtId="0" fontId="10" fillId="10" borderId="1" xfId="0" applyFont="1" applyFill="1" applyBorder="1" applyAlignment="1">
      <alignment horizontal="center" vertical="center"/>
    </xf>
    <xf numFmtId="0" fontId="20" fillId="10" borderId="1" xfId="0" applyFont="1" applyFill="1" applyBorder="1" applyAlignment="1">
      <alignment horizontal="left" vertical="center" wrapText="1"/>
    </xf>
    <xf numFmtId="0" fontId="20" fillId="10" borderId="1" xfId="0" applyFont="1" applyFill="1" applyBorder="1" applyAlignment="1">
      <alignment horizontal="center" vertical="center" wrapText="1"/>
    </xf>
    <xf numFmtId="2" fontId="20" fillId="10" borderId="1" xfId="0" applyNumberFormat="1" applyFont="1" applyFill="1" applyBorder="1" applyAlignment="1">
      <alignment horizontal="center" vertical="center" wrapText="1"/>
    </xf>
    <xf numFmtId="4" fontId="10" fillId="10" borderId="1" xfId="1" applyNumberFormat="1" applyFont="1" applyFill="1" applyBorder="1" applyAlignment="1">
      <alignment horizontal="center" vertical="center" wrapText="1"/>
    </xf>
    <xf numFmtId="168" fontId="20" fillId="10" borderId="1" xfId="0" applyNumberFormat="1" applyFont="1" applyFill="1" applyBorder="1" applyAlignment="1">
      <alignment vertical="center" wrapText="1"/>
    </xf>
    <xf numFmtId="0" fontId="10" fillId="10" borderId="0" xfId="0" applyFont="1" applyFill="1" applyAlignment="1">
      <alignment horizontal="center" vertical="center"/>
    </xf>
    <xf numFmtId="0" fontId="10" fillId="10" borderId="1" xfId="11" applyFont="1" applyFill="1" applyBorder="1" applyAlignment="1">
      <alignment horizontal="left" vertical="center" wrapText="1"/>
    </xf>
    <xf numFmtId="0" fontId="10" fillId="10" borderId="1" xfId="0" applyFont="1" applyFill="1" applyBorder="1" applyAlignment="1">
      <alignment horizontal="center" vertical="center" wrapText="1"/>
    </xf>
    <xf numFmtId="4" fontId="20" fillId="10" borderId="1" xfId="0" applyNumberFormat="1" applyFont="1" applyFill="1" applyBorder="1" applyAlignment="1">
      <alignment horizontal="left" vertical="center" wrapText="1"/>
    </xf>
    <xf numFmtId="4" fontId="20" fillId="10" borderId="1" xfId="0" applyNumberFormat="1" applyFont="1" applyFill="1" applyBorder="1" applyAlignment="1">
      <alignment horizontal="center" vertical="center" wrapText="1"/>
    </xf>
    <xf numFmtId="39" fontId="20" fillId="10" borderId="1" xfId="0" applyNumberFormat="1" applyFont="1" applyFill="1" applyBorder="1" applyAlignment="1">
      <alignment horizontal="center" vertical="center" wrapText="1"/>
    </xf>
    <xf numFmtId="0" fontId="10" fillId="10" borderId="1" xfId="0" applyFont="1" applyFill="1" applyBorder="1" applyAlignment="1">
      <alignment horizontal="left" vertical="center" wrapText="1"/>
    </xf>
    <xf numFmtId="173" fontId="14" fillId="10" borderId="1" xfId="0" applyNumberFormat="1" applyFont="1" applyFill="1" applyBorder="1" applyAlignment="1">
      <alignment horizontal="left" vertical="center" wrapText="1"/>
    </xf>
    <xf numFmtId="173" fontId="14" fillId="10" borderId="1" xfId="0" applyNumberFormat="1" applyFont="1" applyFill="1" applyBorder="1" applyAlignment="1">
      <alignment horizontal="center" vertical="center" wrapText="1"/>
    </xf>
    <xf numFmtId="175" fontId="14" fillId="10" borderId="1" xfId="15" applyNumberFormat="1" applyFont="1" applyFill="1" applyBorder="1" applyAlignment="1">
      <alignment vertical="center" wrapText="1"/>
    </xf>
    <xf numFmtId="175" fontId="14" fillId="10" borderId="1" xfId="0" applyNumberFormat="1" applyFont="1" applyFill="1" applyBorder="1" applyAlignment="1">
      <alignment vertical="center" wrapText="1"/>
    </xf>
    <xf numFmtId="175" fontId="14" fillId="10" borderId="1" xfId="17" applyNumberFormat="1" applyFont="1" applyFill="1" applyBorder="1" applyAlignment="1">
      <alignment vertical="center" wrapText="1"/>
    </xf>
    <xf numFmtId="0" fontId="14" fillId="10" borderId="1" xfId="16" applyFont="1" applyFill="1" applyBorder="1" applyAlignment="1">
      <alignment vertical="center" wrapText="1"/>
    </xf>
    <xf numFmtId="0" fontId="14" fillId="10" borderId="1" xfId="0" applyFont="1" applyFill="1" applyBorder="1" applyAlignment="1">
      <alignment vertical="center" wrapText="1"/>
    </xf>
    <xf numFmtId="0" fontId="62" fillId="0" borderId="0" xfId="0" applyFont="1" applyAlignment="1">
      <alignment horizontal="center" vertical="center"/>
    </xf>
    <xf numFmtId="173" fontId="20" fillId="10" borderId="1" xfId="0" applyNumberFormat="1" applyFont="1" applyFill="1" applyBorder="1" applyAlignment="1">
      <alignment horizontal="left" vertical="center" wrapText="1"/>
    </xf>
    <xf numFmtId="0" fontId="14" fillId="10" borderId="1" xfId="11" applyFont="1" applyFill="1" applyBorder="1" applyAlignment="1">
      <alignment horizontal="left" vertical="center" wrapText="1"/>
    </xf>
    <xf numFmtId="0" fontId="20" fillId="10" borderId="1" xfId="6" applyFont="1" applyFill="1" applyBorder="1" applyAlignment="1">
      <alignment horizontal="left" vertical="center" wrapText="1"/>
    </xf>
    <xf numFmtId="2" fontId="20" fillId="10" borderId="1" xfId="0" applyNumberFormat="1" applyFont="1" applyFill="1" applyBorder="1" applyAlignment="1">
      <alignment vertical="center" wrapText="1"/>
    </xf>
    <xf numFmtId="3" fontId="10" fillId="10" borderId="1" xfId="2" applyNumberFormat="1" applyFont="1" applyFill="1" applyBorder="1" applyAlignment="1">
      <alignment horizontal="left" vertical="center" wrapText="1"/>
    </xf>
    <xf numFmtId="49" fontId="10" fillId="10" borderId="1" xfId="2" applyNumberFormat="1" applyFont="1" applyFill="1" applyBorder="1" applyAlignment="1">
      <alignment horizontal="center" vertical="center" wrapText="1"/>
    </xf>
    <xf numFmtId="1" fontId="10" fillId="10" borderId="1" xfId="11" applyNumberFormat="1" applyFont="1" applyFill="1" applyBorder="1" applyAlignment="1">
      <alignment horizontal="center" vertical="center" wrapText="1"/>
    </xf>
    <xf numFmtId="2" fontId="20" fillId="10" borderId="1" xfId="12" applyNumberFormat="1" applyFont="1" applyFill="1" applyBorder="1" applyAlignment="1">
      <alignment vertical="center" wrapText="1"/>
    </xf>
    <xf numFmtId="0" fontId="14" fillId="10" borderId="1" xfId="0" applyFont="1" applyFill="1" applyBorder="1" applyAlignment="1">
      <alignment horizontal="center" vertical="center"/>
    </xf>
    <xf numFmtId="0" fontId="14" fillId="10" borderId="1" xfId="0" applyFont="1" applyFill="1" applyBorder="1" applyAlignment="1">
      <alignment horizontal="left" vertical="center" wrapText="1"/>
    </xf>
    <xf numFmtId="0" fontId="14" fillId="10" borderId="1" xfId="0" applyFont="1" applyFill="1" applyBorder="1" applyAlignment="1">
      <alignment horizontal="center" vertical="center" wrapText="1"/>
    </xf>
    <xf numFmtId="168" fontId="14" fillId="10" borderId="1" xfId="0" applyNumberFormat="1" applyFont="1" applyFill="1" applyBorder="1" applyAlignment="1">
      <alignment vertical="center" wrapText="1"/>
    </xf>
    <xf numFmtId="0" fontId="14" fillId="10" borderId="0" xfId="0" applyFont="1" applyFill="1" applyAlignment="1">
      <alignment horizontal="center" vertical="center"/>
    </xf>
    <xf numFmtId="1" fontId="14" fillId="10" borderId="1" xfId="14" quotePrefix="1" applyNumberFormat="1" applyFont="1" applyFill="1" applyBorder="1" applyAlignment="1">
      <alignment horizontal="left" vertical="center" wrapText="1"/>
    </xf>
    <xf numFmtId="39" fontId="14" fillId="10" borderId="1" xfId="0" applyNumberFormat="1" applyFont="1" applyFill="1" applyBorder="1" applyAlignment="1">
      <alignment horizontal="center" vertical="center" wrapText="1"/>
    </xf>
    <xf numFmtId="0" fontId="14" fillId="10" borderId="1" xfId="0" applyFont="1" applyFill="1" applyBorder="1" applyAlignment="1">
      <alignment horizontal="left" vertical="center"/>
    </xf>
    <xf numFmtId="2" fontId="14" fillId="10" borderId="1" xfId="0" applyNumberFormat="1" applyFont="1" applyFill="1" applyBorder="1" applyAlignment="1">
      <alignment horizontal="center" vertical="center" wrapText="1"/>
    </xf>
    <xf numFmtId="2" fontId="28" fillId="10" borderId="1" xfId="0" applyNumberFormat="1" applyFont="1" applyFill="1" applyBorder="1" applyAlignment="1">
      <alignment horizontal="center" vertical="center" wrapText="1"/>
    </xf>
    <xf numFmtId="49" fontId="20" fillId="10" borderId="1" xfId="13" applyNumberFormat="1" applyFont="1" applyFill="1" applyBorder="1" applyAlignment="1">
      <alignment horizontal="left" vertical="center" wrapText="1"/>
    </xf>
    <xf numFmtId="1" fontId="20" fillId="10" borderId="1" xfId="0" applyNumberFormat="1" applyFont="1" applyFill="1" applyBorder="1" applyAlignment="1">
      <alignment horizontal="center" vertical="center" wrapText="1"/>
    </xf>
    <xf numFmtId="172" fontId="10" fillId="10" borderId="1" xfId="1" applyNumberFormat="1" applyFont="1" applyFill="1" applyBorder="1" applyAlignment="1">
      <alignment horizontal="center" vertical="center" wrapText="1"/>
    </xf>
    <xf numFmtId="168" fontId="20" fillId="10" borderId="1" xfId="0" applyNumberFormat="1" applyFont="1" applyFill="1" applyBorder="1" applyAlignment="1">
      <alignment horizontal="center" vertical="center" wrapText="1"/>
    </xf>
    <xf numFmtId="0" fontId="20" fillId="10" borderId="1" xfId="12" applyFont="1" applyFill="1" applyBorder="1" applyAlignment="1">
      <alignment horizontal="left" vertical="center" wrapText="1"/>
    </xf>
    <xf numFmtId="0" fontId="20" fillId="10" borderId="1" xfId="12" applyFont="1" applyFill="1" applyBorder="1" applyAlignment="1">
      <alignment horizontal="center" vertical="center" wrapText="1"/>
    </xf>
    <xf numFmtId="0" fontId="44" fillId="10" borderId="1" xfId="0" applyFont="1" applyFill="1" applyBorder="1" applyAlignment="1">
      <alignment horizontal="center" vertical="center"/>
    </xf>
    <xf numFmtId="0" fontId="10" fillId="10" borderId="1" xfId="0" quotePrefix="1" applyFont="1" applyFill="1" applyBorder="1" applyAlignment="1">
      <alignment horizontal="left" vertical="center" wrapText="1"/>
    </xf>
    <xf numFmtId="0" fontId="10" fillId="10" borderId="1" xfId="0" quotePrefix="1" applyFont="1" applyFill="1" applyBorder="1" applyAlignment="1">
      <alignment horizontal="center" vertical="center" wrapText="1"/>
    </xf>
    <xf numFmtId="0" fontId="20" fillId="10" borderId="1" xfId="0" quotePrefix="1" applyFont="1" applyFill="1" applyBorder="1" applyAlignment="1">
      <alignment horizontal="left" vertical="center" wrapText="1"/>
    </xf>
    <xf numFmtId="168" fontId="64" fillId="10" borderId="1" xfId="0" applyNumberFormat="1" applyFont="1" applyFill="1" applyBorder="1" applyAlignment="1">
      <alignment horizontal="right" vertical="center" wrapText="1"/>
    </xf>
    <xf numFmtId="1" fontId="47" fillId="10" borderId="1" xfId="0" applyNumberFormat="1" applyFont="1" applyFill="1" applyBorder="1" applyAlignment="1">
      <alignment horizontal="center" vertical="center" wrapText="1"/>
    </xf>
    <xf numFmtId="0" fontId="10" fillId="10" borderId="1" xfId="8" applyFont="1" applyFill="1" applyBorder="1" applyAlignment="1">
      <alignment horizontal="center" vertical="center" wrapText="1"/>
    </xf>
    <xf numFmtId="0" fontId="10" fillId="10" borderId="1" xfId="2" applyFont="1" applyFill="1" applyBorder="1" applyAlignment="1">
      <alignment horizontal="center" vertical="center" wrapText="1"/>
    </xf>
    <xf numFmtId="0" fontId="10" fillId="10" borderId="1" xfId="10" applyFont="1" applyFill="1" applyBorder="1" applyAlignment="1">
      <alignment horizontal="left" vertical="center" wrapText="1"/>
    </xf>
    <xf numFmtId="0" fontId="10" fillId="10" borderId="1" xfId="9" applyFont="1" applyFill="1" applyBorder="1" applyAlignment="1">
      <alignment horizontal="center" vertical="center" wrapText="1"/>
    </xf>
    <xf numFmtId="0" fontId="41" fillId="10" borderId="1" xfId="0" applyFont="1" applyFill="1" applyBorder="1" applyAlignment="1">
      <alignment horizontal="center" vertical="center" wrapText="1"/>
    </xf>
    <xf numFmtId="0" fontId="41" fillId="10" borderId="1" xfId="0" applyFont="1" applyFill="1" applyBorder="1" applyAlignment="1">
      <alignment horizontal="center" vertical="center"/>
    </xf>
    <xf numFmtId="0" fontId="41" fillId="10" borderId="1" xfId="0" applyFont="1" applyFill="1" applyBorder="1" applyAlignment="1">
      <alignment horizontal="left" vertical="center" wrapText="1"/>
    </xf>
    <xf numFmtId="0" fontId="41" fillId="10" borderId="0" xfId="0" applyFont="1" applyFill="1" applyAlignment="1">
      <alignment horizontal="center" vertical="center"/>
    </xf>
    <xf numFmtId="0" fontId="20" fillId="10" borderId="1" xfId="2" applyFont="1" applyFill="1" applyBorder="1" applyAlignment="1">
      <alignment horizontal="center" vertical="center" wrapText="1"/>
    </xf>
    <xf numFmtId="0" fontId="10" fillId="10" borderId="1" xfId="11" applyFont="1" applyFill="1" applyBorder="1" applyAlignment="1">
      <alignment horizontal="center" vertical="center" wrapText="1"/>
    </xf>
    <xf numFmtId="0" fontId="20" fillId="10" borderId="1" xfId="0" quotePrefix="1" applyFont="1" applyFill="1" applyBorder="1" applyAlignment="1">
      <alignment horizontal="center" vertical="center" wrapText="1"/>
    </xf>
    <xf numFmtId="0" fontId="47" fillId="10" borderId="1" xfId="0" quotePrefix="1" applyFont="1" applyFill="1" applyBorder="1" applyAlignment="1">
      <alignment horizontal="center" vertical="center" wrapText="1"/>
    </xf>
    <xf numFmtId="0" fontId="66" fillId="10" borderId="1" xfId="0" applyFont="1" applyFill="1" applyBorder="1" applyAlignment="1">
      <alignment horizontal="center" vertical="center"/>
    </xf>
    <xf numFmtId="0" fontId="47" fillId="10" borderId="1" xfId="0" applyFont="1" applyFill="1" applyBorder="1" applyAlignment="1">
      <alignment horizontal="center" vertical="center" wrapText="1"/>
    </xf>
    <xf numFmtId="0" fontId="10" fillId="0" borderId="0" xfId="0" applyFont="1" applyAlignment="1">
      <alignment horizontal="center" vertical="center" wrapText="1"/>
    </xf>
    <xf numFmtId="4" fontId="10" fillId="10" borderId="1" xfId="0" applyNumberFormat="1" applyFont="1" applyFill="1" applyBorder="1" applyAlignment="1">
      <alignment horizontal="center" vertical="center" wrapText="1"/>
    </xf>
    <xf numFmtId="0" fontId="10" fillId="10" borderId="1" xfId="7" applyFont="1" applyFill="1" applyBorder="1" applyAlignment="1">
      <alignment horizontal="left" vertical="center" wrapText="1"/>
    </xf>
    <xf numFmtId="0" fontId="10" fillId="10" borderId="1" xfId="7" applyFont="1" applyFill="1" applyBorder="1" applyAlignment="1">
      <alignment horizontal="center" vertical="center" wrapText="1"/>
    </xf>
    <xf numFmtId="0" fontId="10" fillId="10" borderId="1" xfId="0" applyFont="1" applyFill="1" applyBorder="1" applyAlignment="1">
      <alignment horizontal="left" vertical="center"/>
    </xf>
    <xf numFmtId="2" fontId="10" fillId="10" borderId="1" xfId="11" applyNumberFormat="1" applyFont="1" applyFill="1" applyBorder="1" applyAlignment="1">
      <alignment horizontal="center" vertical="center" wrapText="1"/>
    </xf>
    <xf numFmtId="0" fontId="52" fillId="10" borderId="1" xfId="0" applyFont="1" applyFill="1" applyBorder="1" applyAlignment="1">
      <alignment horizontal="center" vertical="center"/>
    </xf>
    <xf numFmtId="0" fontId="52" fillId="10" borderId="1" xfId="0" applyFont="1" applyFill="1" applyBorder="1" applyAlignment="1">
      <alignment horizontal="center" vertical="center" wrapText="1"/>
    </xf>
    <xf numFmtId="0" fontId="67" fillId="10" borderId="1" xfId="0" applyFont="1" applyFill="1" applyBorder="1" applyAlignment="1">
      <alignment horizontal="center" vertical="center"/>
    </xf>
    <xf numFmtId="0" fontId="20" fillId="10" borderId="1" xfId="0" applyFont="1" applyFill="1" applyBorder="1" applyAlignment="1">
      <alignment vertical="center" wrapText="1"/>
    </xf>
    <xf numFmtId="175" fontId="20" fillId="10" borderId="1" xfId="0" applyNumberFormat="1" applyFont="1" applyFill="1" applyBorder="1" applyAlignment="1">
      <alignment vertical="center" wrapText="1"/>
    </xf>
    <xf numFmtId="3" fontId="10" fillId="10" borderId="1" xfId="1" applyNumberFormat="1" applyFont="1" applyFill="1" applyBorder="1" applyAlignment="1">
      <alignment horizontal="center" vertical="center" wrapText="1"/>
    </xf>
    <xf numFmtId="0" fontId="20" fillId="10" borderId="1" xfId="11" applyFont="1" applyFill="1" applyBorder="1" applyAlignment="1">
      <alignment horizontal="left" vertical="center" wrapText="1"/>
    </xf>
    <xf numFmtId="2" fontId="65" fillId="10" borderId="1" xfId="0" applyNumberFormat="1" applyFont="1" applyFill="1" applyBorder="1" applyAlignment="1">
      <alignment horizontal="center" vertical="center" wrapText="1"/>
    </xf>
    <xf numFmtId="174" fontId="65" fillId="10" borderId="1" xfId="0" applyNumberFormat="1" applyFont="1" applyFill="1" applyBorder="1" applyAlignment="1">
      <alignment horizontal="center" vertical="center" wrapText="1"/>
    </xf>
    <xf numFmtId="2" fontId="65" fillId="10" borderId="1" xfId="12" applyNumberFormat="1" applyFont="1" applyFill="1" applyBorder="1" applyAlignment="1">
      <alignment horizontal="center" vertical="center" wrapText="1"/>
    </xf>
    <xf numFmtId="4" fontId="58" fillId="5" borderId="0" xfId="0" applyNumberFormat="1" applyFont="1" applyFill="1" applyAlignment="1">
      <alignment horizontal="center" vertical="center"/>
    </xf>
    <xf numFmtId="168" fontId="3" fillId="5" borderId="0" xfId="0" applyNumberFormat="1" applyFont="1" applyFill="1" applyAlignment="1">
      <alignment horizontal="center" vertical="center"/>
    </xf>
    <xf numFmtId="0" fontId="10" fillId="5" borderId="0" xfId="0" applyFont="1" applyFill="1" applyAlignment="1">
      <alignment horizontal="center" vertical="center"/>
    </xf>
    <xf numFmtId="175" fontId="17" fillId="5" borderId="0" xfId="0" applyNumberFormat="1" applyFont="1" applyFill="1" applyAlignment="1">
      <alignment horizontal="center" vertical="center" wrapText="1"/>
    </xf>
    <xf numFmtId="0" fontId="58" fillId="5" borderId="0" xfId="0" applyFont="1" applyFill="1" applyAlignment="1">
      <alignment horizontal="center" vertical="center"/>
    </xf>
    <xf numFmtId="4" fontId="62" fillId="0" borderId="1" xfId="1" applyNumberFormat="1" applyFont="1" applyBorder="1" applyAlignment="1">
      <alignment horizontal="center" vertical="center" wrapText="1"/>
    </xf>
    <xf numFmtId="175" fontId="63" fillId="0" borderId="1" xfId="0" applyNumberFormat="1" applyFont="1" applyBorder="1" applyAlignment="1">
      <alignment horizontal="center" vertical="center" wrapText="1"/>
    </xf>
    <xf numFmtId="168" fontId="3" fillId="0" borderId="1" xfId="0" applyNumberFormat="1" applyFont="1" applyBorder="1" applyAlignment="1">
      <alignment horizontal="center" vertical="center"/>
    </xf>
    <xf numFmtId="0" fontId="3" fillId="10" borderId="1" xfId="0" applyFont="1" applyFill="1" applyBorder="1" applyAlignment="1">
      <alignment horizontal="center" vertical="center"/>
    </xf>
    <xf numFmtId="4" fontId="58" fillId="10" borderId="1" xfId="1" applyNumberFormat="1" applyFont="1" applyFill="1" applyBorder="1" applyAlignment="1">
      <alignment horizontal="center" vertical="center" wrapText="1"/>
    </xf>
    <xf numFmtId="168" fontId="3" fillId="3" borderId="1" xfId="0" applyNumberFormat="1" applyFont="1" applyFill="1" applyBorder="1" applyAlignment="1">
      <alignment horizontal="center" vertical="center"/>
    </xf>
    <xf numFmtId="168" fontId="3" fillId="3" borderId="0" xfId="0" applyNumberFormat="1" applyFont="1" applyFill="1" applyAlignment="1">
      <alignment horizontal="center" vertical="center"/>
    </xf>
    <xf numFmtId="0" fontId="47" fillId="10" borderId="1" xfId="0" applyFont="1" applyFill="1" applyBorder="1" applyAlignment="1">
      <alignment horizontal="left" vertical="center" wrapText="1"/>
    </xf>
    <xf numFmtId="2" fontId="47" fillId="10" borderId="1" xfId="0" applyNumberFormat="1" applyFont="1" applyFill="1" applyBorder="1" applyAlignment="1">
      <alignment vertical="center" wrapText="1"/>
    </xf>
    <xf numFmtId="4" fontId="47" fillId="10" borderId="1" xfId="0" applyNumberFormat="1" applyFont="1" applyFill="1" applyBorder="1"/>
    <xf numFmtId="0" fontId="47" fillId="10" borderId="1" xfId="0" applyFont="1" applyFill="1" applyBorder="1"/>
    <xf numFmtId="4" fontId="65" fillId="8" borderId="1" xfId="0" applyNumberFormat="1" applyFont="1" applyFill="1" applyBorder="1"/>
    <xf numFmtId="0" fontId="10" fillId="5" borderId="1" xfId="0" applyFont="1" applyFill="1" applyBorder="1" applyAlignment="1">
      <alignment horizontal="center" vertical="center"/>
    </xf>
    <xf numFmtId="0" fontId="10" fillId="5" borderId="1" xfId="0" applyFont="1" applyFill="1" applyBorder="1" applyAlignment="1">
      <alignment horizontal="left" vertical="center"/>
    </xf>
    <xf numFmtId="0" fontId="10" fillId="5" borderId="1" xfId="0" applyFont="1" applyFill="1" applyBorder="1" applyAlignment="1">
      <alignment horizontal="center" vertical="center" wrapText="1"/>
    </xf>
    <xf numFmtId="168" fontId="3" fillId="5" borderId="1" xfId="0" applyNumberFormat="1" applyFont="1" applyFill="1" applyBorder="1" applyAlignment="1">
      <alignment horizontal="center" vertical="center"/>
    </xf>
    <xf numFmtId="2" fontId="3" fillId="5" borderId="1" xfId="0" applyNumberFormat="1" applyFont="1" applyFill="1" applyBorder="1" applyAlignment="1">
      <alignment horizontal="center" vertical="center"/>
    </xf>
    <xf numFmtId="2" fontId="10" fillId="5" borderId="1" xfId="0" applyNumberFormat="1" applyFont="1" applyFill="1" applyBorder="1" applyAlignment="1">
      <alignment horizontal="center" vertical="center"/>
    </xf>
    <xf numFmtId="2" fontId="3" fillId="0" borderId="1" xfId="0" applyNumberFormat="1" applyFont="1" applyBorder="1" applyAlignment="1">
      <alignment horizontal="center" vertical="center"/>
    </xf>
    <xf numFmtId="168" fontId="44" fillId="5" borderId="0" xfId="0" applyNumberFormat="1" applyFont="1" applyFill="1" applyAlignment="1">
      <alignment horizontal="center" vertical="center"/>
    </xf>
    <xf numFmtId="0" fontId="41" fillId="10" borderId="1" xfId="0" applyFont="1" applyFill="1" applyBorder="1" applyAlignment="1">
      <alignment horizontal="left" vertical="center"/>
    </xf>
    <xf numFmtId="0" fontId="47" fillId="10" borderId="1" xfId="12" applyFont="1" applyFill="1" applyBorder="1" applyAlignment="1">
      <alignment horizontal="left" vertical="center" wrapText="1"/>
    </xf>
    <xf numFmtId="4" fontId="47" fillId="10" borderId="1" xfId="0" applyNumberFormat="1" applyFont="1" applyFill="1" applyBorder="1" applyAlignment="1">
      <alignment horizontal="center" vertical="center" wrapText="1"/>
    </xf>
    <xf numFmtId="168" fontId="47" fillId="10" borderId="1" xfId="0" applyNumberFormat="1" applyFont="1" applyFill="1" applyBorder="1" applyAlignment="1">
      <alignment vertical="center" wrapText="1"/>
    </xf>
    <xf numFmtId="0" fontId="44" fillId="11" borderId="1" xfId="0" applyFont="1" applyFill="1" applyBorder="1" applyAlignment="1">
      <alignment horizontal="center" vertical="center"/>
    </xf>
    <xf numFmtId="0" fontId="3" fillId="11" borderId="1" xfId="0" applyFont="1" applyFill="1" applyBorder="1" applyAlignment="1">
      <alignment horizontal="center" vertical="center"/>
    </xf>
    <xf numFmtId="4" fontId="3" fillId="11" borderId="1" xfId="0" applyNumberFormat="1" applyFont="1" applyFill="1" applyBorder="1" applyAlignment="1">
      <alignment horizontal="center" vertical="center"/>
    </xf>
    <xf numFmtId="168" fontId="3" fillId="11" borderId="1" xfId="0" applyNumberFormat="1" applyFont="1" applyFill="1" applyBorder="1" applyAlignment="1">
      <alignment horizontal="center" vertical="center"/>
    </xf>
    <xf numFmtId="168" fontId="3" fillId="11" borderId="0" xfId="0" applyNumberFormat="1" applyFont="1" applyFill="1" applyAlignment="1">
      <alignment horizontal="center" vertical="center"/>
    </xf>
    <xf numFmtId="0" fontId="10" fillId="11" borderId="0" xfId="0" applyFont="1" applyFill="1" applyAlignment="1">
      <alignment horizontal="center" vertical="center"/>
    </xf>
    <xf numFmtId="1" fontId="10" fillId="0" borderId="1" xfId="11" applyNumberFormat="1" applyFont="1" applyBorder="1" applyAlignment="1">
      <alignment horizontal="center" vertical="center" wrapText="1"/>
    </xf>
    <xf numFmtId="3" fontId="10" fillId="0" borderId="1" xfId="1" applyNumberFormat="1" applyFont="1" applyBorder="1" applyAlignment="1">
      <alignment horizontal="center" vertical="center" wrapText="1"/>
    </xf>
    <xf numFmtId="4" fontId="10" fillId="0" borderId="1" xfId="0" applyNumberFormat="1" applyFont="1" applyBorder="1" applyAlignment="1">
      <alignment horizontal="center" vertical="center" wrapText="1"/>
    </xf>
    <xf numFmtId="172" fontId="10" fillId="0" borderId="1" xfId="1" applyNumberFormat="1" applyFont="1" applyBorder="1" applyAlignment="1">
      <alignment horizontal="center" vertical="center" wrapText="1"/>
    </xf>
    <xf numFmtId="2" fontId="10" fillId="0" borderId="1" xfId="11" applyNumberFormat="1" applyFont="1" applyBorder="1" applyAlignment="1">
      <alignment horizontal="center" vertical="center" wrapText="1"/>
    </xf>
    <xf numFmtId="2" fontId="10" fillId="0" borderId="1" xfId="0" applyNumberFormat="1" applyFont="1" applyBorder="1" applyAlignment="1">
      <alignment horizontal="center" vertical="center"/>
    </xf>
    <xf numFmtId="2" fontId="10" fillId="0" borderId="0" xfId="0" applyNumberFormat="1" applyFont="1" applyAlignment="1">
      <alignment horizontal="center" vertical="center"/>
    </xf>
    <xf numFmtId="1" fontId="41" fillId="0" borderId="1" xfId="11" applyNumberFormat="1" applyFont="1" applyBorder="1" applyAlignment="1">
      <alignment horizontal="center" vertical="center" wrapText="1"/>
    </xf>
    <xf numFmtId="4" fontId="41" fillId="0" borderId="1" xfId="1" applyNumberFormat="1" applyFont="1" applyBorder="1" applyAlignment="1">
      <alignment horizontal="center" vertical="center" wrapText="1"/>
    </xf>
    <xf numFmtId="0" fontId="41" fillId="0" borderId="1" xfId="11" applyFont="1" applyBorder="1" applyAlignment="1">
      <alignment horizontal="left" vertical="center" wrapText="1"/>
    </xf>
    <xf numFmtId="0" fontId="41" fillId="0" borderId="1" xfId="11" applyFont="1" applyBorder="1" applyAlignment="1">
      <alignment horizontal="center" vertical="center" wrapText="1"/>
    </xf>
    <xf numFmtId="0" fontId="41" fillId="0" borderId="1" xfId="0" applyFont="1" applyBorder="1" applyAlignment="1">
      <alignment horizontal="left" vertical="center"/>
    </xf>
    <xf numFmtId="0" fontId="41" fillId="0" borderId="1" xfId="8" applyFont="1" applyBorder="1" applyAlignment="1">
      <alignment horizontal="center" vertical="center" wrapText="1"/>
    </xf>
    <xf numFmtId="0" fontId="41" fillId="0" borderId="1" xfId="2" applyFont="1" applyBorder="1" applyAlignment="1">
      <alignment horizontal="center" vertical="center" wrapText="1"/>
    </xf>
    <xf numFmtId="0" fontId="41" fillId="0" borderId="1" xfId="0" quotePrefix="1" applyFont="1" applyBorder="1" applyAlignment="1">
      <alignment horizontal="left" vertical="center" wrapText="1"/>
    </xf>
    <xf numFmtId="0" fontId="41" fillId="0" borderId="1" xfId="0" quotePrefix="1" applyFont="1" applyBorder="1" applyAlignment="1">
      <alignment horizontal="center" vertical="center" wrapText="1"/>
    </xf>
    <xf numFmtId="0" fontId="41" fillId="0" borderId="0" xfId="0" applyFont="1" applyAlignment="1">
      <alignment horizontal="center" vertical="center" wrapText="1"/>
    </xf>
    <xf numFmtId="2" fontId="10" fillId="0" borderId="1" xfId="0" applyNumberFormat="1" applyFont="1" applyBorder="1" applyAlignment="1">
      <alignment vertical="center" wrapText="1"/>
    </xf>
    <xf numFmtId="168" fontId="10" fillId="0" borderId="1" xfId="0" applyNumberFormat="1" applyFont="1" applyBorder="1" applyAlignment="1">
      <alignment vertical="center" wrapText="1"/>
    </xf>
    <xf numFmtId="2" fontId="10" fillId="0" borderId="1" xfId="0" applyNumberFormat="1" applyFont="1" applyBorder="1" applyAlignment="1">
      <alignment horizontal="center" vertical="center" wrapText="1"/>
    </xf>
    <xf numFmtId="2" fontId="41" fillId="0" borderId="1" xfId="0" applyNumberFormat="1" applyFont="1" applyBorder="1" applyAlignment="1">
      <alignment vertical="center" wrapText="1"/>
    </xf>
    <xf numFmtId="168" fontId="41" fillId="0" borderId="1" xfId="0" applyNumberFormat="1" applyFont="1" applyBorder="1" applyAlignment="1">
      <alignment vertical="center" wrapText="1"/>
    </xf>
    <xf numFmtId="175" fontId="10" fillId="0" borderId="1" xfId="0" applyNumberFormat="1" applyFont="1" applyBorder="1" applyAlignment="1">
      <alignment vertical="center" wrapText="1"/>
    </xf>
    <xf numFmtId="0" fontId="10" fillId="0" borderId="1" xfId="12" applyFont="1" applyBorder="1" applyAlignment="1">
      <alignment horizontal="left" vertical="center" wrapText="1"/>
    </xf>
    <xf numFmtId="0" fontId="10" fillId="0" borderId="1" xfId="12" applyFont="1" applyBorder="1" applyAlignment="1">
      <alignment horizontal="center" vertical="center" wrapText="1"/>
    </xf>
    <xf numFmtId="4" fontId="41" fillId="0" borderId="1" xfId="0" applyNumberFormat="1" applyFont="1" applyBorder="1"/>
    <xf numFmtId="0" fontId="41" fillId="0" borderId="1" xfId="0" applyFont="1" applyBorder="1"/>
    <xf numFmtId="0" fontId="41" fillId="0" borderId="1" xfId="12" applyFont="1" applyBorder="1" applyAlignment="1">
      <alignment horizontal="left" vertical="center" wrapText="1"/>
    </xf>
    <xf numFmtId="0" fontId="41" fillId="0" borderId="1" xfId="12" applyFont="1" applyBorder="1" applyAlignment="1">
      <alignment horizontal="center" vertical="center" wrapText="1"/>
    </xf>
    <xf numFmtId="2" fontId="41" fillId="0" borderId="1" xfId="12" applyNumberFormat="1" applyFont="1" applyBorder="1" applyAlignment="1">
      <alignment vertical="center" wrapText="1"/>
    </xf>
    <xf numFmtId="49" fontId="10" fillId="0" borderId="1" xfId="13" applyNumberFormat="1" applyFont="1" applyBorder="1" applyAlignment="1">
      <alignment horizontal="left" vertical="center" wrapText="1"/>
    </xf>
    <xf numFmtId="1" fontId="10" fillId="0" borderId="1" xfId="0" applyNumberFormat="1" applyFont="1" applyBorder="1" applyAlignment="1">
      <alignment horizontal="center" vertical="center" wrapText="1"/>
    </xf>
    <xf numFmtId="2" fontId="10" fillId="0" borderId="1" xfId="12" applyNumberFormat="1" applyFont="1" applyBorder="1" applyAlignment="1">
      <alignment vertical="center" wrapText="1"/>
    </xf>
    <xf numFmtId="173" fontId="10" fillId="0" borderId="1" xfId="0" applyNumberFormat="1" applyFont="1" applyBorder="1" applyAlignment="1">
      <alignment horizontal="left" vertical="center" wrapText="1"/>
    </xf>
    <xf numFmtId="173" fontId="10" fillId="0" borderId="1" xfId="0" applyNumberFormat="1" applyFont="1" applyBorder="1" applyAlignment="1">
      <alignment horizontal="center" vertical="center" wrapText="1"/>
    </xf>
    <xf numFmtId="175" fontId="10" fillId="0" borderId="1" xfId="15" applyNumberFormat="1" applyFont="1" applyBorder="1" applyAlignment="1">
      <alignment vertical="center" wrapText="1"/>
    </xf>
    <xf numFmtId="175" fontId="10" fillId="0" borderId="1" xfId="17" applyNumberFormat="1" applyFont="1" applyFill="1" applyBorder="1" applyAlignment="1">
      <alignment vertical="center" wrapText="1"/>
    </xf>
    <xf numFmtId="0" fontId="10" fillId="0" borderId="1" xfId="16" applyFont="1" applyBorder="1" applyAlignment="1">
      <alignment vertical="center" wrapText="1"/>
    </xf>
    <xf numFmtId="4" fontId="41" fillId="0" borderId="1" xfId="0" applyNumberFormat="1" applyFont="1" applyBorder="1" applyAlignment="1">
      <alignment horizontal="center" vertical="center" wrapText="1"/>
    </xf>
    <xf numFmtId="2" fontId="41" fillId="0" borderId="1" xfId="0" applyNumberFormat="1" applyFont="1" applyBorder="1" applyAlignment="1">
      <alignment horizontal="center" vertical="center" wrapText="1"/>
    </xf>
    <xf numFmtId="4" fontId="10" fillId="0" borderId="1" xfId="0" applyNumberFormat="1" applyFont="1" applyBorder="1" applyAlignment="1">
      <alignment horizontal="left" vertical="center" wrapText="1"/>
    </xf>
    <xf numFmtId="168" fontId="10" fillId="0" borderId="1" xfId="0" applyNumberFormat="1" applyFont="1" applyBorder="1" applyAlignment="1">
      <alignment horizontal="center" vertical="center" wrapText="1"/>
    </xf>
    <xf numFmtId="39" fontId="10" fillId="0" borderId="1" xfId="0" applyNumberFormat="1" applyFont="1" applyBorder="1" applyAlignment="1">
      <alignment horizontal="center" vertical="center" wrapText="1"/>
    </xf>
    <xf numFmtId="1" fontId="10" fillId="0" borderId="1" xfId="14" quotePrefix="1" applyNumberFormat="1" applyFont="1" applyBorder="1" applyAlignment="1">
      <alignment horizontal="left" vertical="center" wrapText="1"/>
    </xf>
    <xf numFmtId="0" fontId="10" fillId="0" borderId="1" xfId="6" applyFont="1" applyBorder="1" applyAlignment="1">
      <alignment horizontal="left" vertical="center" wrapText="1"/>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0" fontId="29" fillId="0" borderId="1" xfId="0" applyFont="1" applyBorder="1" applyAlignment="1">
      <alignment horizontal="center" vertical="center" wrapText="1"/>
    </xf>
    <xf numFmtId="4" fontId="18" fillId="0" borderId="1" xfId="1" applyNumberFormat="1" applyFont="1" applyBorder="1" applyAlignment="1">
      <alignment horizontal="center" vertical="center" wrapText="1"/>
    </xf>
    <xf numFmtId="175" fontId="18" fillId="0" borderId="1" xfId="0" applyNumberFormat="1" applyFont="1" applyBorder="1" applyAlignment="1">
      <alignment horizontal="center" vertical="center" wrapText="1"/>
    </xf>
    <xf numFmtId="0" fontId="18" fillId="0" borderId="0" xfId="0" applyFont="1" applyAlignment="1">
      <alignment horizontal="center" vertical="center"/>
    </xf>
    <xf numFmtId="1" fontId="41" fillId="0" borderId="1" xfId="0" applyNumberFormat="1" applyFont="1" applyBorder="1" applyAlignment="1">
      <alignment horizontal="center" vertical="center" wrapText="1"/>
    </xf>
    <xf numFmtId="173" fontId="41" fillId="0" borderId="1" xfId="0" applyNumberFormat="1" applyFont="1" applyBorder="1" applyAlignment="1">
      <alignment horizontal="center" vertical="center" wrapText="1"/>
    </xf>
    <xf numFmtId="168" fontId="10" fillId="0" borderId="1" xfId="0" applyNumberFormat="1" applyFont="1" applyBorder="1" applyAlignment="1">
      <alignment horizontal="center" vertical="center"/>
    </xf>
    <xf numFmtId="4" fontId="10" fillId="0" borderId="0" xfId="0" applyNumberFormat="1" applyFont="1" applyAlignment="1">
      <alignment horizontal="center" vertical="center"/>
    </xf>
    <xf numFmtId="168" fontId="10" fillId="0" borderId="0" xfId="0" applyNumberFormat="1" applyFont="1" applyAlignment="1">
      <alignment horizontal="center" vertical="center"/>
    </xf>
    <xf numFmtId="0" fontId="41" fillId="0" borderId="1" xfId="10" applyFont="1" applyBorder="1" applyAlignment="1">
      <alignment horizontal="left" vertical="center" wrapText="1"/>
    </xf>
    <xf numFmtId="0" fontId="41" fillId="0" borderId="1" xfId="9" applyFont="1" applyBorder="1" applyAlignment="1">
      <alignment horizontal="center" vertical="center" wrapText="1"/>
    </xf>
    <xf numFmtId="168" fontId="41" fillId="0" borderId="0" xfId="0" applyNumberFormat="1" applyFont="1" applyAlignment="1">
      <alignment horizontal="center" vertical="center"/>
    </xf>
    <xf numFmtId="174" fontId="10" fillId="0" borderId="1" xfId="0" applyNumberFormat="1" applyFont="1" applyBorder="1" applyAlignment="1">
      <alignment horizontal="center" vertical="center" wrapText="1"/>
    </xf>
    <xf numFmtId="168" fontId="68" fillId="0" borderId="1" xfId="0" applyNumberFormat="1" applyFont="1" applyBorder="1" applyAlignment="1">
      <alignment horizontal="right" vertical="center" wrapText="1"/>
    </xf>
    <xf numFmtId="2" fontId="10" fillId="0" borderId="1" xfId="12" applyNumberFormat="1" applyFont="1" applyBorder="1" applyAlignment="1">
      <alignment horizontal="center" vertical="center" wrapText="1"/>
    </xf>
    <xf numFmtId="2" fontId="41" fillId="3" borderId="1" xfId="0" applyNumberFormat="1" applyFont="1" applyFill="1" applyBorder="1" applyAlignment="1">
      <alignment vertical="center" wrapText="1"/>
    </xf>
    <xf numFmtId="0" fontId="41" fillId="3" borderId="1" xfId="0" applyFont="1" applyFill="1" applyBorder="1" applyAlignment="1">
      <alignment horizontal="left" vertical="center" wrapText="1"/>
    </xf>
    <xf numFmtId="0" fontId="41" fillId="3" borderId="1" xfId="0" applyFont="1" applyFill="1" applyBorder="1" applyAlignment="1">
      <alignment horizontal="center" vertical="center" wrapText="1"/>
    </xf>
    <xf numFmtId="4" fontId="41" fillId="3" borderId="1" xfId="1" applyNumberFormat="1" applyFont="1" applyFill="1" applyBorder="1" applyAlignment="1">
      <alignment horizontal="center" vertical="center" wrapText="1"/>
    </xf>
    <xf numFmtId="0" fontId="41" fillId="3" borderId="1" xfId="0" applyFont="1" applyFill="1" applyBorder="1" applyAlignment="1">
      <alignment horizontal="center" vertical="center"/>
    </xf>
    <xf numFmtId="168" fontId="41" fillId="3" borderId="0" xfId="0" applyNumberFormat="1" applyFont="1" applyFill="1" applyAlignment="1">
      <alignment horizontal="center" vertical="center"/>
    </xf>
    <xf numFmtId="168" fontId="41" fillId="5" borderId="1" xfId="0" applyNumberFormat="1" applyFont="1" applyFill="1" applyBorder="1" applyAlignment="1">
      <alignment vertical="center" wrapText="1"/>
    </xf>
    <xf numFmtId="0" fontId="10" fillId="3" borderId="1" xfId="0" applyFont="1" applyFill="1" applyBorder="1" applyAlignment="1">
      <alignment horizontal="left" vertical="center" wrapText="1"/>
    </xf>
    <xf numFmtId="0" fontId="10" fillId="3" borderId="1" xfId="0" applyFont="1" applyFill="1" applyBorder="1" applyAlignment="1">
      <alignment horizontal="center" vertical="center" wrapText="1"/>
    </xf>
    <xf numFmtId="2" fontId="10" fillId="3" borderId="1" xfId="0" applyNumberFormat="1" applyFont="1" applyFill="1" applyBorder="1" applyAlignment="1">
      <alignment horizontal="center" vertical="center" wrapText="1"/>
    </xf>
    <xf numFmtId="4" fontId="10" fillId="3" borderId="1" xfId="1" applyNumberFormat="1" applyFont="1" applyFill="1" applyBorder="1" applyAlignment="1">
      <alignment horizontal="center" vertical="center" wrapText="1"/>
    </xf>
    <xf numFmtId="168" fontId="10" fillId="3" borderId="1" xfId="0" applyNumberFormat="1" applyFont="1" applyFill="1" applyBorder="1" applyAlignment="1">
      <alignment vertical="center" wrapText="1"/>
    </xf>
    <xf numFmtId="168" fontId="10" fillId="3" borderId="0" xfId="0" applyNumberFormat="1" applyFont="1" applyFill="1" applyAlignment="1">
      <alignment horizontal="center" vertical="center"/>
    </xf>
    <xf numFmtId="0" fontId="41" fillId="3" borderId="1" xfId="0" applyFont="1" applyFill="1" applyBorder="1" applyAlignment="1">
      <alignment horizontal="left" vertical="center"/>
    </xf>
    <xf numFmtId="2" fontId="41" fillId="3" borderId="1" xfId="0" applyNumberFormat="1" applyFont="1" applyFill="1" applyBorder="1" applyAlignment="1">
      <alignment horizontal="center" vertical="center" wrapText="1"/>
    </xf>
    <xf numFmtId="0" fontId="41" fillId="3" borderId="1" xfId="10" applyFont="1" applyFill="1" applyBorder="1" applyAlignment="1">
      <alignment horizontal="left" vertical="center" wrapText="1"/>
    </xf>
    <xf numFmtId="0" fontId="41" fillId="3" borderId="1" xfId="9" applyFont="1" applyFill="1" applyBorder="1" applyAlignment="1">
      <alignment horizontal="center" vertical="center" wrapText="1"/>
    </xf>
    <xf numFmtId="0" fontId="10" fillId="3" borderId="1" xfId="12" applyFont="1" applyFill="1" applyBorder="1" applyAlignment="1">
      <alignment horizontal="left" vertical="center" wrapText="1"/>
    </xf>
    <xf numFmtId="1" fontId="10" fillId="3" borderId="1" xfId="0" applyNumberFormat="1" applyFont="1" applyFill="1" applyBorder="1" applyAlignment="1">
      <alignment horizontal="center" vertical="center" wrapText="1"/>
    </xf>
    <xf numFmtId="0" fontId="41" fillId="5" borderId="1" xfId="0" applyFont="1" applyFill="1" applyBorder="1" applyAlignment="1">
      <alignment horizontal="left" vertical="center" wrapText="1"/>
    </xf>
    <xf numFmtId="0" fontId="41" fillId="5" borderId="1" xfId="0" applyFont="1" applyFill="1" applyBorder="1" applyAlignment="1">
      <alignment horizontal="center" vertical="center" wrapText="1"/>
    </xf>
    <xf numFmtId="2" fontId="41" fillId="5" borderId="1" xfId="0" applyNumberFormat="1" applyFont="1" applyFill="1" applyBorder="1" applyAlignment="1">
      <alignment vertical="center" wrapText="1"/>
    </xf>
    <xf numFmtId="4" fontId="41" fillId="5" borderId="1" xfId="1" applyNumberFormat="1" applyFont="1" applyFill="1" applyBorder="1" applyAlignment="1">
      <alignment horizontal="center" vertical="center" wrapText="1"/>
    </xf>
    <xf numFmtId="0" fontId="41" fillId="5" borderId="1" xfId="0" applyFont="1" applyFill="1" applyBorder="1" applyAlignment="1">
      <alignment horizontal="center" vertical="center"/>
    </xf>
    <xf numFmtId="0" fontId="41" fillId="5" borderId="1" xfId="12" applyFont="1" applyFill="1" applyBorder="1" applyAlignment="1">
      <alignment horizontal="left" vertical="center" wrapText="1"/>
    </xf>
    <xf numFmtId="0" fontId="41" fillId="5" borderId="1" xfId="12" applyFont="1" applyFill="1" applyBorder="1" applyAlignment="1">
      <alignment horizontal="center" vertical="center" wrapText="1"/>
    </xf>
    <xf numFmtId="168" fontId="47" fillId="5" borderId="1" xfId="0" applyNumberFormat="1" applyFont="1" applyFill="1" applyBorder="1" applyAlignment="1">
      <alignment vertical="center" wrapText="1"/>
    </xf>
    <xf numFmtId="168" fontId="41" fillId="5" borderId="1" xfId="0" applyNumberFormat="1" applyFont="1" applyFill="1" applyBorder="1" applyAlignment="1">
      <alignment horizontal="center" vertical="center"/>
    </xf>
    <xf numFmtId="0" fontId="41" fillId="5" borderId="5" xfId="0" applyFont="1" applyFill="1" applyBorder="1" applyAlignment="1">
      <alignment horizontal="center" vertical="center" wrapText="1"/>
    </xf>
    <xf numFmtId="168" fontId="10" fillId="5" borderId="0" xfId="0" applyNumberFormat="1" applyFont="1" applyFill="1" applyAlignment="1">
      <alignment horizontal="center" vertical="center"/>
    </xf>
    <xf numFmtId="0" fontId="41" fillId="5" borderId="0" xfId="0" applyFont="1" applyFill="1" applyAlignment="1">
      <alignment horizontal="center" vertical="center"/>
    </xf>
    <xf numFmtId="0" fontId="41" fillId="5" borderId="5" xfId="0" applyFont="1" applyFill="1" applyBorder="1" applyAlignment="1">
      <alignment horizontal="center" vertical="center"/>
    </xf>
    <xf numFmtId="0" fontId="41" fillId="5" borderId="5" xfId="0" applyFont="1" applyFill="1" applyBorder="1" applyAlignment="1">
      <alignment horizontal="left" vertical="center" wrapText="1"/>
    </xf>
    <xf numFmtId="2" fontId="41" fillId="5" borderId="5" xfId="0" applyNumberFormat="1" applyFont="1" applyFill="1" applyBorder="1" applyAlignment="1">
      <alignment vertical="center" wrapText="1"/>
    </xf>
    <xf numFmtId="4" fontId="41" fillId="5" borderId="5" xfId="1" applyNumberFormat="1" applyFont="1" applyFill="1" applyBorder="1" applyAlignment="1">
      <alignment horizontal="center" vertical="center" wrapText="1"/>
    </xf>
    <xf numFmtId="0" fontId="47" fillId="5" borderId="0" xfId="0" applyFont="1" applyFill="1" applyAlignment="1">
      <alignment vertical="center"/>
    </xf>
    <xf numFmtId="168" fontId="41" fillId="5" borderId="5" xfId="0" applyNumberFormat="1" applyFont="1" applyFill="1" applyBorder="1" applyAlignment="1">
      <alignment vertical="center" wrapText="1"/>
    </xf>
    <xf numFmtId="168" fontId="41" fillId="5" borderId="0" xfId="0" applyNumberFormat="1" applyFont="1" applyFill="1" applyAlignment="1">
      <alignment horizontal="center" vertical="center"/>
    </xf>
    <xf numFmtId="2" fontId="47" fillId="5" borderId="0" xfId="0" applyNumberFormat="1" applyFont="1" applyFill="1" applyAlignment="1">
      <alignment vertical="center"/>
    </xf>
    <xf numFmtId="0" fontId="41" fillId="5" borderId="1" xfId="11" applyFont="1" applyFill="1" applyBorder="1" applyAlignment="1">
      <alignment horizontal="left" vertical="center" wrapText="1"/>
    </xf>
    <xf numFmtId="0" fontId="41" fillId="5" borderId="1" xfId="11" applyFont="1" applyFill="1" applyBorder="1" applyAlignment="1">
      <alignment horizontal="center" vertical="center" wrapText="1"/>
    </xf>
    <xf numFmtId="0" fontId="41" fillId="5" borderId="1" xfId="0" applyFont="1" applyFill="1" applyBorder="1" applyAlignment="1">
      <alignment horizontal="left" vertical="center"/>
    </xf>
    <xf numFmtId="2" fontId="41" fillId="5" borderId="0" xfId="0" applyNumberFormat="1" applyFont="1" applyFill="1" applyAlignment="1">
      <alignment horizontal="center"/>
    </xf>
    <xf numFmtId="4" fontId="10" fillId="5" borderId="1" xfId="1" applyNumberFormat="1" applyFont="1" applyFill="1" applyBorder="1" applyAlignment="1">
      <alignment horizontal="center" vertical="center" wrapText="1"/>
    </xf>
    <xf numFmtId="172" fontId="10" fillId="5" borderId="1" xfId="1" applyNumberFormat="1" applyFont="1" applyFill="1" applyBorder="1" applyAlignment="1">
      <alignment horizontal="center" vertical="center" wrapText="1"/>
    </xf>
    <xf numFmtId="0" fontId="10" fillId="5" borderId="1" xfId="11" applyFont="1" applyFill="1" applyBorder="1" applyAlignment="1">
      <alignment horizontal="left" vertical="center" wrapText="1"/>
    </xf>
    <xf numFmtId="0" fontId="10" fillId="5" borderId="1" xfId="0" applyFont="1" applyFill="1" applyBorder="1" applyAlignment="1">
      <alignment horizontal="left" vertical="center" wrapText="1"/>
    </xf>
    <xf numFmtId="0" fontId="3" fillId="0" borderId="3" xfId="0" applyFont="1" applyBorder="1" applyAlignment="1">
      <alignment horizontal="center" vertical="center"/>
    </xf>
    <xf numFmtId="0" fontId="3" fillId="0" borderId="3" xfId="0" applyFont="1" applyBorder="1" applyAlignment="1">
      <alignment vertical="center"/>
    </xf>
    <xf numFmtId="175" fontId="3" fillId="0" borderId="1" xfId="0" applyNumberFormat="1" applyFont="1" applyBorder="1" applyAlignment="1">
      <alignment horizontal="center" vertical="center" wrapText="1"/>
    </xf>
    <xf numFmtId="4" fontId="10" fillId="0" borderId="1" xfId="0" applyNumberFormat="1" applyFont="1" applyBorder="1"/>
    <xf numFmtId="0" fontId="10" fillId="0" borderId="1" xfId="0" applyFont="1" applyBorder="1"/>
    <xf numFmtId="0" fontId="10" fillId="0" borderId="0" xfId="0" applyFont="1" applyAlignment="1">
      <alignment horizontal="left" vertical="center" wrapText="1"/>
    </xf>
    <xf numFmtId="2" fontId="10" fillId="0" borderId="0" xfId="0" applyNumberFormat="1" applyFont="1" applyAlignment="1">
      <alignment horizontal="center" vertical="center" wrapText="1"/>
    </xf>
    <xf numFmtId="4" fontId="10" fillId="0" borderId="0" xfId="1" applyNumberFormat="1" applyFont="1" applyAlignment="1">
      <alignment horizontal="center" vertical="center" wrapText="1"/>
    </xf>
    <xf numFmtId="168" fontId="10" fillId="0" borderId="0" xfId="0" applyNumberFormat="1" applyFont="1" applyAlignment="1">
      <alignment horizontal="center" vertical="center" wrapText="1"/>
    </xf>
    <xf numFmtId="168" fontId="10" fillId="0" borderId="0" xfId="0" applyNumberFormat="1" applyFont="1" applyAlignment="1">
      <alignment vertical="center" wrapText="1"/>
    </xf>
    <xf numFmtId="49" fontId="10" fillId="0" borderId="0" xfId="13" applyNumberFormat="1" applyFont="1" applyAlignment="1">
      <alignment horizontal="left" vertical="center" wrapText="1"/>
    </xf>
    <xf numFmtId="1" fontId="10" fillId="0" borderId="0" xfId="0" applyNumberFormat="1" applyFont="1" applyAlignment="1">
      <alignment horizontal="center" vertical="center" wrapText="1"/>
    </xf>
    <xf numFmtId="2" fontId="10" fillId="10" borderId="1" xfId="0" applyNumberFormat="1" applyFont="1" applyFill="1" applyBorder="1" applyAlignment="1">
      <alignment horizontal="center" vertical="center" wrapText="1"/>
    </xf>
    <xf numFmtId="168" fontId="10" fillId="10" borderId="0" xfId="0" applyNumberFormat="1" applyFont="1" applyFill="1" applyAlignment="1">
      <alignment horizontal="center" vertical="center"/>
    </xf>
    <xf numFmtId="2" fontId="10" fillId="10" borderId="1" xfId="0" applyNumberFormat="1" applyFont="1" applyFill="1" applyBorder="1" applyAlignment="1">
      <alignment horizontal="center" vertical="center"/>
    </xf>
    <xf numFmtId="168" fontId="10" fillId="10" borderId="1" xfId="0" applyNumberFormat="1" applyFont="1" applyFill="1" applyBorder="1" applyAlignment="1">
      <alignment horizontal="center" vertical="center"/>
    </xf>
    <xf numFmtId="2" fontId="10" fillId="10" borderId="1" xfId="12" applyNumberFormat="1" applyFont="1" applyFill="1" applyBorder="1" applyAlignment="1">
      <alignment horizontal="center" vertical="center" wrapText="1"/>
    </xf>
    <xf numFmtId="168" fontId="10" fillId="10" borderId="1" xfId="0" applyNumberFormat="1" applyFont="1" applyFill="1" applyBorder="1" applyAlignment="1">
      <alignment vertical="center" wrapText="1"/>
    </xf>
    <xf numFmtId="3" fontId="10" fillId="10" borderId="8" xfId="2" applyNumberFormat="1" applyFont="1" applyFill="1" applyBorder="1" applyAlignment="1">
      <alignment horizontal="left" vertical="center" wrapText="1"/>
    </xf>
    <xf numFmtId="3" fontId="10" fillId="10" borderId="0" xfId="2" applyNumberFormat="1" applyFont="1" applyFill="1" applyAlignment="1">
      <alignment horizontal="left" vertical="center" wrapText="1"/>
    </xf>
    <xf numFmtId="0" fontId="10" fillId="10" borderId="8" xfId="0" applyFont="1" applyFill="1" applyBorder="1" applyAlignment="1">
      <alignment horizontal="left" vertical="center" wrapText="1"/>
    </xf>
    <xf numFmtId="0" fontId="10" fillId="10" borderId="0" xfId="0" applyFont="1" applyFill="1" applyAlignment="1">
      <alignment horizontal="left" vertical="center" wrapText="1"/>
    </xf>
    <xf numFmtId="0" fontId="14"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wrapText="1"/>
    </xf>
    <xf numFmtId="4" fontId="14" fillId="0" borderId="0" xfId="0" applyNumberFormat="1" applyFont="1" applyAlignment="1">
      <alignment horizontal="center" vertical="center"/>
    </xf>
    <xf numFmtId="0" fontId="44" fillId="10" borderId="0" xfId="0" applyFont="1" applyFill="1" applyAlignment="1">
      <alignment horizontal="center" vertical="center"/>
    </xf>
    <xf numFmtId="0" fontId="3" fillId="10" borderId="0" xfId="0" applyFont="1" applyFill="1" applyAlignment="1">
      <alignment horizontal="center" vertical="center"/>
    </xf>
    <xf numFmtId="4" fontId="58" fillId="10" borderId="0" xfId="0" applyNumberFormat="1" applyFont="1" applyFill="1" applyAlignment="1">
      <alignment horizontal="center" vertical="center"/>
    </xf>
    <xf numFmtId="0" fontId="58" fillId="10" borderId="0" xfId="0" applyFont="1" applyFill="1" applyAlignment="1">
      <alignment horizontal="center" vertical="center"/>
    </xf>
    <xf numFmtId="0" fontId="14" fillId="0" borderId="0" xfId="18" applyFont="1" applyAlignment="1">
      <alignment vertical="center" wrapText="1"/>
    </xf>
    <xf numFmtId="0" fontId="14" fillId="0" borderId="0" xfId="0" applyFont="1" applyAlignment="1">
      <alignment vertical="center" wrapText="1"/>
    </xf>
    <xf numFmtId="2" fontId="14" fillId="0" borderId="0" xfId="18" applyNumberFormat="1" applyFont="1" applyAlignment="1">
      <alignment vertical="center" wrapText="1"/>
    </xf>
    <xf numFmtId="2" fontId="14" fillId="0" borderId="0" xfId="18" applyNumberFormat="1" applyFont="1" applyAlignment="1">
      <alignment horizontal="center" vertical="center" wrapText="1"/>
    </xf>
    <xf numFmtId="176" fontId="14" fillId="0" borderId="0" xfId="18" applyNumberFormat="1" applyFont="1" applyAlignment="1">
      <alignment vertical="center" wrapText="1"/>
    </xf>
    <xf numFmtId="2" fontId="17" fillId="0" borderId="1" xfId="0" applyNumberFormat="1" applyFont="1" applyBorder="1" applyAlignment="1">
      <alignment horizontal="center" vertical="center" wrapText="1"/>
    </xf>
    <xf numFmtId="2" fontId="17" fillId="0" borderId="15" xfId="0" applyNumberFormat="1" applyFont="1" applyBorder="1" applyAlignment="1">
      <alignment horizontal="center" vertical="center" wrapText="1"/>
    </xf>
    <xf numFmtId="0" fontId="14" fillId="0" borderId="16" xfId="3" applyFont="1" applyBorder="1" applyAlignment="1">
      <alignment horizontal="center" vertical="center" wrapText="1"/>
    </xf>
    <xf numFmtId="49" fontId="70" fillId="0" borderId="1" xfId="18" applyNumberFormat="1" applyFont="1" applyBorder="1" applyAlignment="1">
      <alignment horizontal="center" vertical="center" wrapText="1"/>
    </xf>
    <xf numFmtId="173" fontId="23" fillId="0" borderId="2" xfId="0" applyNumberFormat="1" applyFont="1" applyBorder="1" applyAlignment="1">
      <alignment horizontal="center" vertical="center" wrapText="1"/>
    </xf>
    <xf numFmtId="173" fontId="23" fillId="0" borderId="17" xfId="0" applyNumberFormat="1" applyFont="1" applyBorder="1" applyAlignment="1">
      <alignment horizontal="center" vertical="center" wrapText="1"/>
    </xf>
    <xf numFmtId="0" fontId="14" fillId="0" borderId="0" xfId="3" applyFont="1" applyAlignment="1">
      <alignment horizontal="center" vertical="center" wrapText="1"/>
    </xf>
    <xf numFmtId="168" fontId="17" fillId="0" borderId="18" xfId="15" applyNumberFormat="1" applyFont="1" applyBorder="1" applyAlignment="1">
      <alignment horizontal="right" vertical="center" wrapText="1"/>
    </xf>
    <xf numFmtId="168" fontId="17" fillId="0" borderId="19" xfId="15" applyNumberFormat="1" applyFont="1" applyBorder="1" applyAlignment="1">
      <alignment horizontal="right" vertical="center" wrapText="1"/>
    </xf>
    <xf numFmtId="0" fontId="17" fillId="0" borderId="0" xfId="0" applyFont="1" applyAlignment="1">
      <alignment vertical="center" wrapText="1"/>
    </xf>
    <xf numFmtId="0" fontId="17" fillId="0" borderId="0" xfId="3" applyFont="1" applyAlignment="1">
      <alignment vertical="center" wrapText="1"/>
    </xf>
    <xf numFmtId="0" fontId="17" fillId="0" borderId="21" xfId="0" applyFont="1" applyBorder="1" applyAlignment="1">
      <alignment horizontal="center" vertical="center" wrapText="1"/>
    </xf>
    <xf numFmtId="168" fontId="17" fillId="0" borderId="21" xfId="15" applyNumberFormat="1" applyFont="1" applyBorder="1" applyAlignment="1">
      <alignment horizontal="right" vertical="center" wrapText="1"/>
    </xf>
    <xf numFmtId="4" fontId="17" fillId="0" borderId="21" xfId="15" applyNumberFormat="1" applyFont="1" applyBorder="1" applyAlignment="1">
      <alignment horizontal="right" vertical="center" wrapText="1"/>
    </xf>
    <xf numFmtId="168" fontId="17" fillId="0" borderId="23" xfId="15" applyNumberFormat="1" applyFont="1" applyBorder="1" applyAlignment="1">
      <alignment horizontal="right" vertical="center" wrapText="1"/>
    </xf>
    <xf numFmtId="2" fontId="23" fillId="0" borderId="21" xfId="0" applyNumberFormat="1" applyFont="1" applyBorder="1" applyAlignment="1">
      <alignment horizontal="left" vertical="center" wrapText="1"/>
    </xf>
    <xf numFmtId="2" fontId="14" fillId="0" borderId="21" xfId="0" applyNumberFormat="1" applyFont="1" applyBorder="1" applyAlignment="1">
      <alignment vertical="center" wrapText="1"/>
    </xf>
    <xf numFmtId="0" fontId="14" fillId="0" borderId="21" xfId="0" applyFont="1" applyBorder="1" applyAlignment="1">
      <alignment horizontal="center" vertical="center" wrapText="1"/>
    </xf>
    <xf numFmtId="168" fontId="14" fillId="0" borderId="21" xfId="15" applyNumberFormat="1" applyFont="1" applyBorder="1" applyAlignment="1">
      <alignment horizontal="right" vertical="center" wrapText="1"/>
    </xf>
    <xf numFmtId="4" fontId="14" fillId="0" borderId="21" xfId="15" applyNumberFormat="1" applyFont="1" applyBorder="1" applyAlignment="1">
      <alignment horizontal="right" vertical="center" wrapText="1"/>
    </xf>
    <xf numFmtId="168" fontId="14" fillId="0" borderId="23" xfId="15" applyNumberFormat="1" applyFont="1" applyBorder="1" applyAlignment="1">
      <alignment horizontal="right" vertical="center" wrapText="1"/>
    </xf>
    <xf numFmtId="0" fontId="14" fillId="0" borderId="0" xfId="3" applyFont="1" applyAlignment="1">
      <alignment vertical="center" wrapText="1"/>
    </xf>
    <xf numFmtId="2" fontId="14" fillId="0" borderId="21" xfId="0" applyNumberFormat="1" applyFont="1" applyBorder="1" applyAlignment="1">
      <alignment horizontal="left" vertical="center" wrapText="1"/>
    </xf>
    <xf numFmtId="2" fontId="14" fillId="0" borderId="21" xfId="0" applyNumberFormat="1" applyFont="1" applyBorder="1" applyAlignment="1">
      <alignment horizontal="center" vertical="center" wrapText="1"/>
    </xf>
    <xf numFmtId="2" fontId="23" fillId="0" borderId="21" xfId="0" applyNumberFormat="1" applyFont="1" applyBorder="1" applyAlignment="1">
      <alignment vertical="center" wrapText="1"/>
    </xf>
    <xf numFmtId="177" fontId="20" fillId="0" borderId="21" xfId="0" applyNumberFormat="1" applyFont="1" applyBorder="1" applyAlignment="1">
      <alignment horizontal="center" vertical="center"/>
    </xf>
    <xf numFmtId="0" fontId="23" fillId="0" borderId="21" xfId="0" applyFont="1" applyBorder="1" applyAlignment="1">
      <alignment horizontal="center" vertical="center" wrapText="1"/>
    </xf>
    <xf numFmtId="2" fontId="14" fillId="0" borderId="21" xfId="0" applyNumberFormat="1" applyFont="1" applyBorder="1" applyAlignment="1">
      <alignment horizontal="justify" vertical="center" wrapText="1"/>
    </xf>
    <xf numFmtId="0" fontId="17" fillId="0" borderId="0" xfId="3" applyFont="1" applyAlignment="1">
      <alignment horizontal="center" vertical="center" wrapText="1"/>
    </xf>
    <xf numFmtId="2" fontId="17" fillId="0" borderId="21" xfId="0" applyNumberFormat="1" applyFont="1" applyBorder="1" applyAlignment="1">
      <alignment vertical="center" wrapText="1"/>
    </xf>
    <xf numFmtId="4" fontId="17" fillId="0" borderId="21" xfId="0" applyNumberFormat="1" applyFont="1" applyBorder="1" applyAlignment="1">
      <alignment vertical="center" wrapText="1"/>
    </xf>
    <xf numFmtId="2" fontId="17" fillId="0" borderId="21" xfId="18" applyNumberFormat="1" applyFont="1" applyBorder="1" applyAlignment="1">
      <alignment horizontal="justify" vertical="center" wrapText="1"/>
    </xf>
    <xf numFmtId="0" fontId="17" fillId="0" borderId="21" xfId="18" applyFont="1" applyBorder="1" applyAlignment="1">
      <alignment horizontal="center" vertical="center" wrapText="1"/>
    </xf>
    <xf numFmtId="2" fontId="17" fillId="0" borderId="25" xfId="18" applyNumberFormat="1" applyFont="1" applyBorder="1" applyAlignment="1">
      <alignment horizontal="justify" vertical="center" wrapText="1"/>
    </xf>
    <xf numFmtId="0" fontId="17" fillId="0" borderId="25" xfId="18" applyFont="1" applyBorder="1" applyAlignment="1">
      <alignment horizontal="center" vertical="center" wrapText="1"/>
    </xf>
    <xf numFmtId="168" fontId="17" fillId="0" borderId="25" xfId="15" applyNumberFormat="1" applyFont="1" applyBorder="1" applyAlignment="1">
      <alignment horizontal="right" vertical="center" wrapText="1"/>
    </xf>
    <xf numFmtId="168" fontId="17" fillId="0" borderId="26" xfId="15" applyNumberFormat="1" applyFont="1" applyBorder="1" applyAlignment="1">
      <alignment horizontal="right" vertical="center" wrapText="1"/>
    </xf>
    <xf numFmtId="168" fontId="17" fillId="0" borderId="0" xfId="15" applyNumberFormat="1" applyFont="1" applyAlignment="1">
      <alignment horizontal="right" vertical="center" wrapText="1"/>
    </xf>
    <xf numFmtId="2" fontId="23" fillId="0" borderId="27" xfId="18" applyNumberFormat="1" applyFont="1" applyBorder="1" applyAlignment="1">
      <alignment vertical="center" wrapText="1"/>
    </xf>
    <xf numFmtId="0" fontId="14" fillId="0" borderId="0" xfId="18" applyFont="1" applyAlignment="1">
      <alignment horizontal="center" vertical="center" wrapText="1"/>
    </xf>
    <xf numFmtId="168" fontId="14" fillId="0" borderId="0" xfId="18" applyNumberFormat="1" applyFont="1" applyAlignment="1">
      <alignment horizontal="center" vertical="center" wrapText="1"/>
    </xf>
    <xf numFmtId="168" fontId="14" fillId="0" borderId="0" xfId="0" applyNumberFormat="1" applyFont="1" applyAlignment="1">
      <alignment vertical="center" wrapText="1"/>
    </xf>
    <xf numFmtId="168" fontId="65" fillId="0" borderId="1" xfId="15" applyNumberFormat="1" applyFont="1" applyBorder="1" applyAlignment="1">
      <alignment horizontal="left" vertical="center" wrapText="1"/>
    </xf>
    <xf numFmtId="0" fontId="20" fillId="0" borderId="0" xfId="18" applyFont="1" applyAlignment="1">
      <alignment horizontal="left" vertical="center" wrapText="1"/>
    </xf>
    <xf numFmtId="0" fontId="20" fillId="0" borderId="0" xfId="0" applyFont="1" applyAlignment="1">
      <alignment horizontal="left" vertical="center"/>
    </xf>
    <xf numFmtId="2" fontId="20" fillId="0" borderId="0" xfId="18" applyNumberFormat="1" applyFont="1" applyAlignment="1">
      <alignment horizontal="left" vertical="center" wrapText="1"/>
    </xf>
    <xf numFmtId="0" fontId="19" fillId="0" borderId="0" xfId="0" applyFont="1" applyAlignment="1">
      <alignment horizontal="left" vertical="center"/>
    </xf>
    <xf numFmtId="2" fontId="19" fillId="0" borderId="1" xfId="0" applyNumberFormat="1" applyFont="1" applyBorder="1" applyAlignment="1">
      <alignment horizontal="left" vertical="center" wrapText="1"/>
    </xf>
    <xf numFmtId="0" fontId="19" fillId="0" borderId="0" xfId="3" applyFont="1" applyAlignment="1">
      <alignment horizontal="left" vertical="center"/>
    </xf>
    <xf numFmtId="49" fontId="72" fillId="0" borderId="1" xfId="18" applyNumberFormat="1" applyFont="1" applyBorder="1" applyAlignment="1">
      <alignment horizontal="center" vertical="center" wrapText="1"/>
    </xf>
    <xf numFmtId="0" fontId="72" fillId="0" borderId="0" xfId="0" applyFont="1" applyAlignment="1">
      <alignment horizontal="center" vertical="center"/>
    </xf>
    <xf numFmtId="0" fontId="72" fillId="0" borderId="0" xfId="3" applyFont="1" applyAlignment="1">
      <alignment horizontal="center" vertical="center"/>
    </xf>
    <xf numFmtId="0" fontId="65" fillId="0" borderId="1" xfId="18" applyFont="1" applyBorder="1" applyAlignment="1">
      <alignment horizontal="left" vertical="center" wrapText="1"/>
    </xf>
    <xf numFmtId="0" fontId="65" fillId="0" borderId="0" xfId="0" applyFont="1" applyAlignment="1">
      <alignment horizontal="left" vertical="center"/>
    </xf>
    <xf numFmtId="168" fontId="65" fillId="0" borderId="0" xfId="0" applyNumberFormat="1" applyFont="1" applyAlignment="1">
      <alignment horizontal="left" vertical="center"/>
    </xf>
    <xf numFmtId="0" fontId="65" fillId="0" borderId="0" xfId="3" applyFont="1" applyAlignment="1">
      <alignment horizontal="left" vertical="center"/>
    </xf>
    <xf numFmtId="49" fontId="65" fillId="0" borderId="1" xfId="0" applyNumberFormat="1" applyFont="1" applyBorder="1" applyAlignment="1">
      <alignment horizontal="left" vertical="center"/>
    </xf>
    <xf numFmtId="2" fontId="65" fillId="0" borderId="1" xfId="0" applyNumberFormat="1" applyFont="1" applyBorder="1" applyAlignment="1">
      <alignment horizontal="left" vertical="center"/>
    </xf>
    <xf numFmtId="3" fontId="65" fillId="0" borderId="0" xfId="0" applyNumberFormat="1" applyFont="1" applyAlignment="1">
      <alignment horizontal="left" vertical="center"/>
    </xf>
    <xf numFmtId="49" fontId="19" fillId="0" borderId="1" xfId="0" applyNumberFormat="1" applyFont="1" applyBorder="1" applyAlignment="1">
      <alignment horizontal="left" vertical="center"/>
    </xf>
    <xf numFmtId="2" fontId="22" fillId="0" borderId="1" xfId="0" applyNumberFormat="1" applyFont="1" applyBorder="1" applyAlignment="1">
      <alignment horizontal="left" vertical="center"/>
    </xf>
    <xf numFmtId="168" fontId="19" fillId="0" borderId="1" xfId="15" applyNumberFormat="1" applyFont="1" applyBorder="1" applyAlignment="1">
      <alignment horizontal="left" vertical="center" wrapText="1"/>
    </xf>
    <xf numFmtId="168" fontId="19" fillId="0" borderId="0" xfId="0" applyNumberFormat="1" applyFont="1" applyAlignment="1">
      <alignment horizontal="left" vertical="center"/>
    </xf>
    <xf numFmtId="3" fontId="20" fillId="0" borderId="0" xfId="0" applyNumberFormat="1" applyFont="1" applyAlignment="1">
      <alignment horizontal="left" vertical="center"/>
    </xf>
    <xf numFmtId="49" fontId="20" fillId="0" borderId="1" xfId="0" applyNumberFormat="1" applyFont="1" applyBorder="1" applyAlignment="1">
      <alignment horizontal="left" vertical="center"/>
    </xf>
    <xf numFmtId="2" fontId="20" fillId="0" borderId="1" xfId="0" applyNumberFormat="1" applyFont="1" applyBorder="1" applyAlignment="1">
      <alignment horizontal="left" vertical="center"/>
    </xf>
    <xf numFmtId="168" fontId="20" fillId="0" borderId="0" xfId="0" applyNumberFormat="1" applyFont="1" applyAlignment="1">
      <alignment horizontal="left" vertical="center"/>
    </xf>
    <xf numFmtId="0" fontId="20" fillId="0" borderId="0" xfId="3" applyFont="1" applyAlignment="1">
      <alignment horizontal="left" vertical="center"/>
    </xf>
    <xf numFmtId="168" fontId="20" fillId="0" borderId="1" xfId="15" applyNumberFormat="1" applyFont="1" applyBorder="1" applyAlignment="1">
      <alignment horizontal="left" vertical="center" wrapText="1"/>
    </xf>
    <xf numFmtId="0" fontId="20" fillId="0" borderId="1" xfId="0" applyFont="1" applyBorder="1" applyAlignment="1">
      <alignment horizontal="left" vertical="center"/>
    </xf>
    <xf numFmtId="0" fontId="19" fillId="0" borderId="1" xfId="0" applyFont="1" applyBorder="1" applyAlignment="1">
      <alignment horizontal="left" vertical="center"/>
    </xf>
    <xf numFmtId="49" fontId="22" fillId="0" borderId="1" xfId="0" applyNumberFormat="1" applyFont="1" applyBorder="1" applyAlignment="1">
      <alignment horizontal="left" vertical="center"/>
    </xf>
    <xf numFmtId="0" fontId="22" fillId="0" borderId="0" xfId="0" applyFont="1" applyAlignment="1">
      <alignment horizontal="left" vertical="center"/>
    </xf>
    <xf numFmtId="168" fontId="22" fillId="0" borderId="0" xfId="0" applyNumberFormat="1" applyFont="1" applyAlignment="1">
      <alignment horizontal="left" vertical="center"/>
    </xf>
    <xf numFmtId="2" fontId="22" fillId="0" borderId="1" xfId="0" applyNumberFormat="1" applyFont="1" applyBorder="1" applyAlignment="1">
      <alignment horizontal="left" vertical="center" wrapText="1"/>
    </xf>
    <xf numFmtId="2" fontId="20" fillId="0" borderId="1" xfId="0" applyNumberFormat="1" applyFont="1" applyBorder="1" applyAlignment="1">
      <alignment horizontal="left" vertical="center" wrapText="1"/>
    </xf>
    <xf numFmtId="2" fontId="19" fillId="0" borderId="1" xfId="0" applyNumberFormat="1" applyFont="1" applyBorder="1" applyAlignment="1">
      <alignment horizontal="left" vertical="center"/>
    </xf>
    <xf numFmtId="0" fontId="19" fillId="0" borderId="1" xfId="18" applyFont="1" applyBorder="1" applyAlignment="1">
      <alignment horizontal="left" vertical="center" wrapText="1"/>
    </xf>
    <xf numFmtId="2" fontId="19" fillId="0" borderId="1" xfId="18" applyNumberFormat="1" applyFont="1" applyBorder="1" applyAlignment="1">
      <alignment horizontal="left" vertical="center" wrapText="1"/>
    </xf>
    <xf numFmtId="0" fontId="20" fillId="0" borderId="0" xfId="19" applyFont="1" applyAlignment="1">
      <alignment horizontal="left" vertical="center"/>
    </xf>
    <xf numFmtId="4" fontId="20" fillId="0" borderId="0" xfId="0" applyNumberFormat="1" applyFont="1" applyAlignment="1">
      <alignment horizontal="left" vertical="center"/>
    </xf>
    <xf numFmtId="168" fontId="10" fillId="5" borderId="1" xfId="0" applyNumberFormat="1" applyFont="1" applyFill="1" applyBorder="1" applyAlignment="1">
      <alignment vertical="center" wrapText="1"/>
    </xf>
    <xf numFmtId="168" fontId="70" fillId="0" borderId="21" xfId="15" applyNumberFormat="1" applyFont="1" applyBorder="1" applyAlignment="1">
      <alignment horizontal="right" vertical="center" wrapText="1"/>
    </xf>
    <xf numFmtId="168" fontId="70" fillId="0" borderId="23" xfId="15" applyNumberFormat="1" applyFont="1" applyBorder="1" applyAlignment="1">
      <alignment horizontal="right" vertical="center" wrapText="1"/>
    </xf>
    <xf numFmtId="0" fontId="70" fillId="0" borderId="0" xfId="0" applyFont="1" applyAlignment="1">
      <alignment vertical="center" wrapText="1"/>
    </xf>
    <xf numFmtId="2" fontId="20" fillId="0" borderId="0" xfId="18" applyNumberFormat="1" applyFont="1" applyAlignment="1">
      <alignment horizontal="right" vertical="center" wrapText="1"/>
    </xf>
    <xf numFmtId="2" fontId="19" fillId="0" borderId="1" xfId="18" applyNumberFormat="1" applyFont="1" applyBorder="1" applyAlignment="1">
      <alignment horizontal="right" vertical="center" wrapText="1"/>
    </xf>
    <xf numFmtId="2" fontId="72" fillId="0" borderId="1" xfId="18" applyNumberFormat="1" applyFont="1" applyBorder="1" applyAlignment="1">
      <alignment horizontal="right" vertical="center" wrapText="1"/>
    </xf>
    <xf numFmtId="2" fontId="65" fillId="0" borderId="1" xfId="18" applyNumberFormat="1" applyFont="1" applyBorder="1" applyAlignment="1">
      <alignment horizontal="right" vertical="center" wrapText="1"/>
    </xf>
    <xf numFmtId="2" fontId="65" fillId="0" borderId="1" xfId="0" applyNumberFormat="1" applyFont="1" applyBorder="1" applyAlignment="1">
      <alignment horizontal="right" vertical="center" wrapText="1"/>
    </xf>
    <xf numFmtId="2" fontId="19" fillId="0" borderId="1" xfId="0" applyNumberFormat="1" applyFont="1" applyBorder="1" applyAlignment="1">
      <alignment horizontal="right" vertical="center" wrapText="1"/>
    </xf>
    <xf numFmtId="2" fontId="20" fillId="0" borderId="1" xfId="0" applyNumberFormat="1" applyFont="1" applyBorder="1" applyAlignment="1">
      <alignment horizontal="right" vertical="center" wrapText="1"/>
    </xf>
    <xf numFmtId="2" fontId="20" fillId="0" borderId="1" xfId="0" applyNumberFormat="1" applyFont="1" applyBorder="1" applyAlignment="1">
      <alignment horizontal="right" vertical="center"/>
    </xf>
    <xf numFmtId="2" fontId="22" fillId="0" borderId="1" xfId="0" applyNumberFormat="1" applyFont="1" applyBorder="1" applyAlignment="1">
      <alignment horizontal="right" vertical="center" wrapText="1"/>
    </xf>
    <xf numFmtId="2" fontId="20" fillId="0" borderId="0" xfId="0" applyNumberFormat="1" applyFont="1" applyAlignment="1">
      <alignment horizontal="right" vertical="center"/>
    </xf>
    <xf numFmtId="0" fontId="10" fillId="0" borderId="4" xfId="0" applyFont="1" applyBorder="1" applyAlignment="1">
      <alignment horizontal="center" vertical="center" wrapText="1"/>
    </xf>
    <xf numFmtId="0" fontId="10" fillId="0" borderId="4" xfId="0" applyFont="1" applyBorder="1" applyAlignment="1">
      <alignment horizontal="center" vertical="center"/>
    </xf>
    <xf numFmtId="0" fontId="10" fillId="0" borderId="4" xfId="8" applyFont="1" applyBorder="1" applyAlignment="1">
      <alignment horizontal="center" vertical="center" wrapText="1"/>
    </xf>
    <xf numFmtId="49" fontId="10" fillId="0" borderId="4" xfId="2" applyNumberFormat="1" applyFont="1" applyBorder="1" applyAlignment="1">
      <alignment horizontal="center" vertical="center" wrapText="1"/>
    </xf>
    <xf numFmtId="0" fontId="10" fillId="5" borderId="4" xfId="0" applyFont="1" applyFill="1" applyBorder="1" applyAlignment="1">
      <alignment horizontal="center" vertical="center" wrapText="1"/>
    </xf>
    <xf numFmtId="2" fontId="20" fillId="0" borderId="1" xfId="18" applyNumberFormat="1" applyFont="1" applyBorder="1" applyAlignment="1">
      <alignment horizontal="left" vertical="center" wrapText="1"/>
    </xf>
    <xf numFmtId="2" fontId="73" fillId="0" borderId="1" xfId="18" applyNumberFormat="1" applyFont="1" applyBorder="1" applyAlignment="1">
      <alignment horizontal="center" vertical="center" wrapText="1"/>
    </xf>
    <xf numFmtId="168" fontId="47" fillId="0" borderId="1" xfId="15" applyNumberFormat="1" applyFont="1" applyBorder="1" applyAlignment="1">
      <alignment horizontal="left" vertical="center" wrapText="1"/>
    </xf>
    <xf numFmtId="2" fontId="47" fillId="0" borderId="1" xfId="15" applyNumberFormat="1" applyFont="1" applyBorder="1" applyAlignment="1">
      <alignment horizontal="right" vertical="center" wrapText="1"/>
    </xf>
    <xf numFmtId="2" fontId="65" fillId="0" borderId="1" xfId="15" applyNumberFormat="1" applyFont="1" applyBorder="1" applyAlignment="1">
      <alignment horizontal="right" vertical="center" wrapText="1"/>
    </xf>
    <xf numFmtId="2" fontId="22" fillId="0" borderId="0" xfId="18" applyNumberFormat="1" applyFont="1" applyAlignment="1">
      <alignment vertical="center" wrapText="1"/>
    </xf>
    <xf numFmtId="0" fontId="22" fillId="0" borderId="0" xfId="18" applyFont="1" applyAlignment="1">
      <alignment vertical="center" wrapText="1"/>
    </xf>
    <xf numFmtId="0" fontId="19" fillId="0" borderId="1" xfId="18" applyFont="1" applyBorder="1" applyAlignment="1">
      <alignment vertical="center" wrapText="1"/>
    </xf>
    <xf numFmtId="2" fontId="20" fillId="0" borderId="1" xfId="18" applyNumberFormat="1" applyFont="1" applyBorder="1" applyAlignment="1">
      <alignment vertical="center" wrapText="1"/>
    </xf>
    <xf numFmtId="173" fontId="10" fillId="0" borderId="1" xfId="0" applyNumberFormat="1" applyFont="1" applyBorder="1" applyAlignment="1">
      <alignment horizontal="left" vertical="center" shrinkToFit="1"/>
    </xf>
    <xf numFmtId="0" fontId="10" fillId="0" borderId="1" xfId="0" applyFont="1" applyBorder="1" applyAlignment="1">
      <alignment vertical="center"/>
    </xf>
    <xf numFmtId="174" fontId="10" fillId="0" borderId="1" xfId="0" applyNumberFormat="1" applyFont="1" applyBorder="1" applyAlignment="1">
      <alignment vertical="center" wrapText="1"/>
    </xf>
    <xf numFmtId="4" fontId="10" fillId="0" borderId="1" xfId="0" applyNumberFormat="1" applyFont="1" applyBorder="1" applyAlignment="1">
      <alignment vertical="center" wrapText="1"/>
    </xf>
    <xf numFmtId="0" fontId="41" fillId="0" borderId="1" xfId="0" applyFont="1" applyBorder="1" applyAlignment="1">
      <alignment vertical="center"/>
    </xf>
    <xf numFmtId="2" fontId="10" fillId="0" borderId="1" xfId="0" applyNumberFormat="1" applyFont="1" applyBorder="1" applyAlignment="1">
      <alignment vertical="center"/>
    </xf>
    <xf numFmtId="0" fontId="10" fillId="0" borderId="8" xfId="11" applyFont="1" applyBorder="1" applyAlignment="1">
      <alignment horizontal="left" vertical="center" wrapText="1"/>
    </xf>
    <xf numFmtId="4" fontId="14" fillId="0" borderId="0" xfId="18" applyNumberFormat="1" applyFont="1" applyAlignment="1">
      <alignment vertical="center" wrapText="1"/>
    </xf>
    <xf numFmtId="49" fontId="23" fillId="0" borderId="1" xfId="18" applyNumberFormat="1" applyFont="1" applyBorder="1" applyAlignment="1">
      <alignment horizontal="center" vertical="center" wrapText="1"/>
    </xf>
    <xf numFmtId="4" fontId="17" fillId="0" borderId="21" xfId="0" applyNumberFormat="1" applyFont="1" applyBorder="1" applyAlignment="1">
      <alignment horizontal="center" vertical="center" wrapText="1"/>
    </xf>
    <xf numFmtId="4" fontId="14" fillId="0" borderId="21" xfId="0" applyNumberFormat="1" applyFont="1" applyBorder="1" applyAlignment="1">
      <alignment horizontal="center" vertical="center" wrapText="1"/>
    </xf>
    <xf numFmtId="4" fontId="70" fillId="0" borderId="21" xfId="0" applyNumberFormat="1" applyFont="1" applyBorder="1" applyAlignment="1">
      <alignment horizontal="center" vertical="center" wrapText="1"/>
    </xf>
    <xf numFmtId="4" fontId="14" fillId="0" borderId="25" xfId="18" applyNumberFormat="1" applyFont="1" applyBorder="1" applyAlignment="1">
      <alignment horizontal="center" vertical="center" wrapText="1"/>
    </xf>
    <xf numFmtId="4" fontId="14" fillId="0" borderId="0" xfId="0" applyNumberFormat="1" applyFont="1" applyAlignment="1">
      <alignment vertical="center" wrapText="1"/>
    </xf>
    <xf numFmtId="2" fontId="20" fillId="0" borderId="1" xfId="18" applyNumberFormat="1"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0" fontId="20" fillId="0" borderId="0" xfId="18" applyFont="1" applyAlignment="1">
      <alignment horizontal="center" vertical="center" wrapText="1"/>
    </xf>
    <xf numFmtId="0" fontId="19" fillId="0" borderId="1" xfId="18" applyFont="1" applyBorder="1" applyAlignment="1">
      <alignment horizontal="center" vertical="center" wrapText="1"/>
    </xf>
    <xf numFmtId="0" fontId="65" fillId="0" borderId="1" xfId="18" applyFont="1" applyBorder="1" applyAlignment="1">
      <alignment horizontal="center" vertical="center" wrapText="1"/>
    </xf>
    <xf numFmtId="0" fontId="65"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2" fontId="20"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2" fontId="19" fillId="0" borderId="1" xfId="18" applyNumberFormat="1" applyFont="1" applyBorder="1" applyAlignment="1">
      <alignment horizontal="center" vertical="center" wrapText="1"/>
    </xf>
    <xf numFmtId="2" fontId="22" fillId="0" borderId="0" xfId="18" applyNumberFormat="1" applyFont="1" applyAlignment="1">
      <alignment horizontal="center" vertical="center" wrapText="1"/>
    </xf>
    <xf numFmtId="0" fontId="22" fillId="0" borderId="0" xfId="18" applyFont="1" applyAlignment="1">
      <alignment horizontal="center" vertical="center" wrapText="1"/>
    </xf>
    <xf numFmtId="0" fontId="20" fillId="0" borderId="0" xfId="0" applyFont="1" applyAlignment="1">
      <alignment horizontal="center" vertical="center"/>
    </xf>
    <xf numFmtId="0" fontId="18" fillId="0" borderId="1" xfId="0" applyFont="1" applyBorder="1" applyAlignment="1">
      <alignment horizontal="right" vertical="center"/>
    </xf>
    <xf numFmtId="0" fontId="18" fillId="0" borderId="1" xfId="0" applyFont="1" applyBorder="1" applyAlignment="1">
      <alignment horizontal="right" vertical="center" wrapText="1"/>
    </xf>
    <xf numFmtId="0" fontId="29" fillId="0" borderId="1" xfId="0" applyFont="1" applyBorder="1" applyAlignment="1">
      <alignment horizontal="right" vertical="center" wrapText="1"/>
    </xf>
    <xf numFmtId="0" fontId="18" fillId="0" borderId="0" xfId="0" applyFont="1" applyAlignment="1">
      <alignment horizontal="right" vertical="center"/>
    </xf>
    <xf numFmtId="0" fontId="10" fillId="0" borderId="1" xfId="0" applyFont="1" applyBorder="1" applyAlignment="1">
      <alignment horizontal="right" vertical="center"/>
    </xf>
    <xf numFmtId="0" fontId="10" fillId="0" borderId="1" xfId="0" applyFont="1" applyBorder="1" applyAlignment="1">
      <alignment horizontal="right" vertical="center" wrapText="1"/>
    </xf>
    <xf numFmtId="2" fontId="10" fillId="0" borderId="1" xfId="0" applyNumberFormat="1" applyFont="1" applyBorder="1" applyAlignment="1">
      <alignment horizontal="right" vertical="center" wrapText="1"/>
    </xf>
    <xf numFmtId="168" fontId="10" fillId="0" borderId="0" xfId="0" applyNumberFormat="1" applyFont="1" applyAlignment="1">
      <alignment horizontal="right" vertical="center"/>
    </xf>
    <xf numFmtId="0" fontId="10" fillId="0" borderId="0" xfId="0" applyFont="1" applyAlignment="1">
      <alignment horizontal="right" vertical="center"/>
    </xf>
    <xf numFmtId="0" fontId="10" fillId="0" borderId="1" xfId="12" applyFont="1" applyBorder="1" applyAlignment="1">
      <alignment horizontal="right" vertical="center" wrapText="1"/>
    </xf>
    <xf numFmtId="0" fontId="10" fillId="0" borderId="1" xfId="11" applyFont="1" applyBorder="1" applyAlignment="1">
      <alignment horizontal="right" vertical="center" wrapText="1"/>
    </xf>
    <xf numFmtId="0" fontId="10" fillId="0" borderId="1" xfId="8" applyFont="1" applyBorder="1" applyAlignment="1">
      <alignment horizontal="right" vertical="center" wrapText="1"/>
    </xf>
    <xf numFmtId="2" fontId="10" fillId="5" borderId="1" xfId="0" applyNumberFormat="1" applyFont="1" applyFill="1" applyBorder="1" applyAlignment="1">
      <alignment horizontal="right" vertical="center" wrapText="1"/>
    </xf>
    <xf numFmtId="39" fontId="10" fillId="0" borderId="1" xfId="0" applyNumberFormat="1" applyFont="1" applyBorder="1" applyAlignment="1">
      <alignment horizontal="right" vertical="center" wrapText="1"/>
    </xf>
    <xf numFmtId="49" fontId="10" fillId="0" borderId="1" xfId="2" applyNumberFormat="1" applyFont="1" applyBorder="1" applyAlignment="1">
      <alignment horizontal="right" vertical="center" wrapText="1"/>
    </xf>
    <xf numFmtId="1" fontId="10" fillId="0" borderId="1" xfId="0" applyNumberFormat="1" applyFont="1" applyBorder="1" applyAlignment="1">
      <alignment horizontal="right" vertical="center" wrapText="1"/>
    </xf>
    <xf numFmtId="4" fontId="10" fillId="0" borderId="1" xfId="0" applyNumberFormat="1" applyFont="1" applyBorder="1" applyAlignment="1">
      <alignment horizontal="right" vertical="center" wrapText="1"/>
    </xf>
    <xf numFmtId="2" fontId="10" fillId="0" borderId="0" xfId="0" applyNumberFormat="1" applyFont="1" applyAlignment="1">
      <alignment horizontal="right" vertical="center"/>
    </xf>
    <xf numFmtId="0" fontId="41" fillId="0" borderId="0" xfId="0" applyFont="1" applyAlignment="1">
      <alignment horizontal="right" vertical="center" wrapText="1"/>
    </xf>
    <xf numFmtId="0" fontId="18" fillId="0" borderId="1" xfId="0" applyFont="1" applyBorder="1" applyAlignment="1">
      <alignment horizontal="left" vertical="center"/>
    </xf>
    <xf numFmtId="49" fontId="17" fillId="0" borderId="20" xfId="0" applyNumberFormat="1" applyFont="1" applyBorder="1" applyAlignment="1">
      <alignment horizontal="center" vertical="center" wrapText="1"/>
    </xf>
    <xf numFmtId="49" fontId="14" fillId="0" borderId="20" xfId="0" applyNumberFormat="1" applyFont="1" applyBorder="1" applyAlignment="1">
      <alignment horizontal="center" vertical="center" wrapText="1"/>
    </xf>
    <xf numFmtId="0" fontId="14" fillId="0" borderId="20" xfId="0" applyFont="1" applyBorder="1" applyAlignment="1">
      <alignment horizontal="center" vertical="center" wrapText="1"/>
    </xf>
    <xf numFmtId="49" fontId="23" fillId="0" borderId="20" xfId="0" applyNumberFormat="1" applyFont="1" applyBorder="1" applyAlignment="1">
      <alignment horizontal="center" vertical="center" wrapText="1"/>
    </xf>
    <xf numFmtId="49" fontId="17" fillId="0" borderId="24" xfId="0" applyNumberFormat="1" applyFont="1" applyBorder="1" applyAlignment="1">
      <alignment horizontal="center" vertical="center" wrapText="1"/>
    </xf>
    <xf numFmtId="0" fontId="14" fillId="0" borderId="0" xfId="19" applyFont="1" applyAlignment="1">
      <alignment horizontal="center" vertical="center" wrapText="1"/>
    </xf>
    <xf numFmtId="4" fontId="18" fillId="0" borderId="1" xfId="1" applyNumberFormat="1" applyFont="1" applyBorder="1" applyAlignment="1">
      <alignment horizontal="left" vertical="center" wrapText="1"/>
    </xf>
    <xf numFmtId="175" fontId="18" fillId="0" borderId="1" xfId="0" applyNumberFormat="1" applyFont="1" applyBorder="1" applyAlignment="1">
      <alignment horizontal="left" vertical="center" wrapText="1"/>
    </xf>
    <xf numFmtId="4" fontId="10" fillId="0" borderId="1" xfId="1" applyNumberFormat="1" applyFont="1" applyBorder="1" applyAlignment="1">
      <alignment horizontal="left" vertical="center" wrapText="1"/>
    </xf>
    <xf numFmtId="168" fontId="10" fillId="0" borderId="1" xfId="0" applyNumberFormat="1" applyFont="1" applyBorder="1" applyAlignment="1">
      <alignment horizontal="left" vertical="center" wrapText="1"/>
    </xf>
    <xf numFmtId="168" fontId="41" fillId="0" borderId="1" xfId="0" applyNumberFormat="1" applyFont="1" applyBorder="1" applyAlignment="1">
      <alignment horizontal="left" vertical="center" wrapText="1"/>
    </xf>
    <xf numFmtId="175" fontId="10" fillId="0" borderId="1" xfId="0" applyNumberFormat="1" applyFont="1" applyBorder="1" applyAlignment="1">
      <alignment horizontal="left" vertical="center" wrapText="1"/>
    </xf>
    <xf numFmtId="4" fontId="41" fillId="0" borderId="1" xfId="0" applyNumberFormat="1" applyFont="1" applyBorder="1" applyAlignment="1">
      <alignment horizontal="left"/>
    </xf>
    <xf numFmtId="0" fontId="41" fillId="0" borderId="1" xfId="0" applyFont="1" applyBorder="1" applyAlignment="1">
      <alignment horizontal="left"/>
    </xf>
    <xf numFmtId="168" fontId="68" fillId="0" borderId="1" xfId="0" applyNumberFormat="1" applyFont="1" applyBorder="1" applyAlignment="1">
      <alignment horizontal="left" vertical="center" wrapText="1"/>
    </xf>
    <xf numFmtId="3" fontId="10" fillId="0" borderId="1" xfId="1" applyNumberFormat="1" applyFont="1" applyBorder="1" applyAlignment="1">
      <alignment horizontal="left" vertical="center" wrapText="1"/>
    </xf>
    <xf numFmtId="4" fontId="41" fillId="0" borderId="1" xfId="1" applyNumberFormat="1" applyFont="1" applyBorder="1" applyAlignment="1">
      <alignment horizontal="left" vertical="center" wrapText="1"/>
    </xf>
    <xf numFmtId="175" fontId="10" fillId="0" borderId="1" xfId="15" applyNumberFormat="1" applyFont="1" applyBorder="1" applyAlignment="1">
      <alignment horizontal="left" vertical="center" wrapText="1"/>
    </xf>
    <xf numFmtId="175" fontId="10" fillId="0" borderId="1" xfId="17" applyNumberFormat="1" applyFont="1" applyFill="1" applyBorder="1" applyAlignment="1">
      <alignment horizontal="left" vertical="center" wrapText="1"/>
    </xf>
    <xf numFmtId="0" fontId="10" fillId="0" borderId="1" xfId="16" applyFont="1" applyBorder="1" applyAlignment="1">
      <alignment horizontal="left" vertical="center" wrapText="1"/>
    </xf>
    <xf numFmtId="172" fontId="10" fillId="0" borderId="1" xfId="1" applyNumberFormat="1" applyFont="1" applyBorder="1" applyAlignment="1">
      <alignment horizontal="left" vertical="center" wrapText="1"/>
    </xf>
    <xf numFmtId="2" fontId="10" fillId="0" borderId="1" xfId="0" applyNumberFormat="1" applyFont="1" applyBorder="1" applyAlignment="1">
      <alignment horizontal="left" vertical="center"/>
    </xf>
    <xf numFmtId="2" fontId="10" fillId="0" borderId="0" xfId="0" applyNumberFormat="1" applyFont="1" applyAlignment="1">
      <alignment horizontal="left" vertical="center"/>
    </xf>
    <xf numFmtId="4" fontId="10" fillId="0" borderId="0" xfId="0" applyNumberFormat="1" applyFont="1" applyAlignment="1">
      <alignment horizontal="left" vertical="center"/>
    </xf>
    <xf numFmtId="0" fontId="17" fillId="0" borderId="0" xfId="0" applyFont="1" applyAlignment="1">
      <alignment horizontal="center" vertical="center"/>
    </xf>
    <xf numFmtId="0" fontId="10" fillId="0" borderId="8" xfId="0" applyFont="1" applyBorder="1" applyAlignment="1">
      <alignment horizontal="left" vertical="center" wrapText="1"/>
    </xf>
    <xf numFmtId="4" fontId="10" fillId="0" borderId="1" xfId="0" applyNumberFormat="1" applyFont="1" applyBorder="1" applyAlignment="1">
      <alignment horizontal="center" vertical="center"/>
    </xf>
    <xf numFmtId="4" fontId="3" fillId="0" borderId="0" xfId="1" applyNumberFormat="1" applyFont="1" applyAlignment="1">
      <alignment horizontal="center" vertical="center" wrapText="1"/>
    </xf>
    <xf numFmtId="175" fontId="3" fillId="0" borderId="0" xfId="0" applyNumberFormat="1" applyFont="1" applyAlignment="1">
      <alignment horizontal="center" vertical="center" wrapText="1"/>
    </xf>
    <xf numFmtId="2" fontId="10" fillId="5" borderId="1" xfId="0" applyNumberFormat="1" applyFont="1" applyFill="1" applyBorder="1" applyAlignment="1">
      <alignment horizontal="center" vertical="center" wrapText="1"/>
    </xf>
    <xf numFmtId="0" fontId="3" fillId="5" borderId="4" xfId="0" applyFont="1" applyFill="1" applyBorder="1" applyAlignment="1">
      <alignment horizontal="center" vertical="center" wrapText="1"/>
    </xf>
    <xf numFmtId="175" fontId="3" fillId="5" borderId="1" xfId="0" applyNumberFormat="1" applyFont="1" applyFill="1" applyBorder="1" applyAlignment="1">
      <alignment horizontal="center" vertical="center" wrapText="1"/>
    </xf>
    <xf numFmtId="0" fontId="3" fillId="5" borderId="0" xfId="0" applyFont="1" applyFill="1" applyAlignment="1">
      <alignment horizontal="center" vertical="center" wrapText="1"/>
    </xf>
    <xf numFmtId="0" fontId="10" fillId="5" borderId="1" xfId="12" applyFont="1" applyFill="1" applyBorder="1" applyAlignment="1">
      <alignment horizontal="left" vertical="center" wrapText="1"/>
    </xf>
    <xf numFmtId="0" fontId="10" fillId="5" borderId="1" xfId="12" applyFont="1" applyFill="1" applyBorder="1" applyAlignment="1">
      <alignment horizontal="center" vertical="center" wrapText="1"/>
    </xf>
    <xf numFmtId="168" fontId="17" fillId="5" borderId="0" xfId="18" applyNumberFormat="1" applyFont="1" applyFill="1" applyAlignment="1">
      <alignment horizontal="center" vertical="center" wrapText="1"/>
    </xf>
    <xf numFmtId="43" fontId="14" fillId="0" borderId="0" xfId="0" applyNumberFormat="1" applyFont="1" applyAlignment="1">
      <alignment vertical="center" wrapText="1"/>
    </xf>
    <xf numFmtId="49" fontId="70" fillId="0" borderId="14" xfId="18" applyNumberFormat="1" applyFont="1" applyBorder="1" applyAlignment="1">
      <alignment horizontal="center" vertical="center" wrapText="1"/>
    </xf>
    <xf numFmtId="2" fontId="17" fillId="0" borderId="21" xfId="0" applyNumberFormat="1" applyFont="1" applyBorder="1" applyAlignment="1">
      <alignment horizontal="left" vertical="center" wrapText="1"/>
    </xf>
    <xf numFmtId="0" fontId="17" fillId="0" borderId="0" xfId="0" applyFont="1" applyAlignment="1">
      <alignment horizontal="center" vertical="center" wrapText="1"/>
    </xf>
    <xf numFmtId="43" fontId="14" fillId="0" borderId="0" xfId="0" applyNumberFormat="1" applyFont="1" applyAlignment="1">
      <alignment horizontal="center" vertical="center" wrapText="1"/>
    </xf>
    <xf numFmtId="0" fontId="70" fillId="0" borderId="20" xfId="0" applyFont="1" applyBorder="1" applyAlignment="1">
      <alignment horizontal="center" vertical="center" wrapText="1"/>
    </xf>
    <xf numFmtId="2" fontId="70" fillId="0" borderId="21" xfId="0" applyNumberFormat="1" applyFont="1" applyBorder="1" applyAlignment="1">
      <alignment horizontal="left" vertical="center" wrapText="1"/>
    </xf>
    <xf numFmtId="0" fontId="70" fillId="0" borderId="21" xfId="0" applyFont="1" applyBorder="1" applyAlignment="1">
      <alignment horizontal="center" vertical="center" wrapText="1"/>
    </xf>
    <xf numFmtId="0" fontId="70" fillId="0" borderId="0" xfId="0" applyFont="1" applyAlignment="1">
      <alignment horizontal="center" vertical="center" wrapText="1"/>
    </xf>
    <xf numFmtId="3" fontId="10" fillId="0" borderId="8" xfId="2" applyNumberFormat="1" applyFont="1" applyBorder="1" applyAlignment="1">
      <alignment horizontal="left" vertical="center" wrapText="1"/>
    </xf>
    <xf numFmtId="0" fontId="10" fillId="0" borderId="0" xfId="11" applyFont="1" applyAlignment="1">
      <alignment horizontal="left" vertical="center" wrapText="1"/>
    </xf>
    <xf numFmtId="3" fontId="10" fillId="0" borderId="0" xfId="2" applyNumberFormat="1" applyFont="1" applyAlignment="1">
      <alignment horizontal="left" vertical="center" wrapText="1"/>
    </xf>
    <xf numFmtId="0" fontId="10" fillId="0" borderId="6" xfId="0" quotePrefix="1" applyFont="1" applyBorder="1" applyAlignment="1">
      <alignment horizontal="left" vertical="center" wrapText="1"/>
    </xf>
    <xf numFmtId="0" fontId="10" fillId="0" borderId="2" xfId="0" applyFont="1" applyBorder="1" applyAlignment="1">
      <alignment horizontal="left" vertical="center" wrapText="1"/>
    </xf>
    <xf numFmtId="0" fontId="10" fillId="0" borderId="0" xfId="0" quotePrefix="1" applyFont="1" applyAlignment="1">
      <alignment horizontal="left" vertical="center" wrapText="1"/>
    </xf>
    <xf numFmtId="2" fontId="23" fillId="0" borderId="27" xfId="18" applyNumberFormat="1" applyFont="1" applyBorder="1" applyAlignment="1">
      <alignment horizontal="center" vertical="center" wrapText="1"/>
    </xf>
    <xf numFmtId="0" fontId="17" fillId="0" borderId="0" xfId="18" applyFont="1" applyAlignment="1">
      <alignment vertical="center" wrapText="1"/>
    </xf>
    <xf numFmtId="4" fontId="14" fillId="0" borderId="0" xfId="18" applyNumberFormat="1" applyFont="1" applyAlignment="1">
      <alignment horizontal="center" vertical="center" wrapText="1"/>
    </xf>
    <xf numFmtId="0" fontId="14" fillId="0" borderId="0" xfId="18" applyFont="1" applyAlignment="1">
      <alignment horizontal="right" vertical="center" wrapText="1"/>
    </xf>
    <xf numFmtId="4" fontId="17" fillId="0" borderId="22" xfId="18" applyNumberFormat="1" applyFont="1" applyBorder="1" applyAlignment="1">
      <alignment horizontal="center" vertical="center" wrapText="1"/>
    </xf>
    <xf numFmtId="4" fontId="23" fillId="0" borderId="21" xfId="0" applyNumberFormat="1" applyFont="1" applyBorder="1" applyAlignment="1">
      <alignment horizontal="center" vertical="center" wrapText="1"/>
    </xf>
    <xf numFmtId="4" fontId="17" fillId="0" borderId="21" xfId="18" applyNumberFormat="1" applyFont="1" applyBorder="1" applyAlignment="1">
      <alignment horizontal="center" vertical="center" wrapText="1"/>
    </xf>
    <xf numFmtId="4" fontId="17" fillId="0" borderId="25" xfId="18" applyNumberFormat="1" applyFont="1" applyBorder="1" applyAlignment="1">
      <alignment horizontal="center" vertical="center" wrapText="1"/>
    </xf>
    <xf numFmtId="4" fontId="14" fillId="0" borderId="0" xfId="0" applyNumberFormat="1" applyFont="1" applyAlignment="1">
      <alignment horizontal="center" vertical="center" wrapText="1"/>
    </xf>
    <xf numFmtId="168" fontId="14" fillId="0" borderId="0" xfId="0" applyNumberFormat="1" applyFont="1" applyAlignment="1">
      <alignment horizontal="right" vertical="center" wrapText="1"/>
    </xf>
    <xf numFmtId="0" fontId="14" fillId="0" borderId="0" xfId="0" applyFont="1" applyAlignment="1">
      <alignment horizontal="right" vertical="center" wrapText="1"/>
    </xf>
    <xf numFmtId="49" fontId="70" fillId="0" borderId="4" xfId="18" applyNumberFormat="1" applyFont="1" applyBorder="1" applyAlignment="1">
      <alignment horizontal="center" vertical="center" wrapText="1"/>
    </xf>
    <xf numFmtId="168" fontId="17" fillId="0" borderId="46" xfId="15" applyNumberFormat="1" applyFont="1" applyBorder="1" applyAlignment="1">
      <alignment horizontal="right" vertical="center" wrapText="1"/>
    </xf>
    <xf numFmtId="168" fontId="17" fillId="0" borderId="47" xfId="15" applyNumberFormat="1" applyFont="1" applyBorder="1" applyAlignment="1">
      <alignment horizontal="right" vertical="center" wrapText="1"/>
    </xf>
    <xf numFmtId="168" fontId="14" fillId="0" borderId="47" xfId="15" applyNumberFormat="1" applyFont="1" applyBorder="1" applyAlignment="1">
      <alignment horizontal="right" vertical="center" wrapText="1"/>
    </xf>
    <xf numFmtId="168" fontId="70" fillId="0" borderId="47" xfId="15" applyNumberFormat="1" applyFont="1" applyBorder="1" applyAlignment="1">
      <alignment horizontal="right" vertical="center" wrapText="1"/>
    </xf>
    <xf numFmtId="168" fontId="17" fillId="0" borderId="48" xfId="15" applyNumberFormat="1" applyFont="1" applyBorder="1" applyAlignment="1">
      <alignment horizontal="right" vertical="center" wrapText="1"/>
    </xf>
    <xf numFmtId="168" fontId="19" fillId="0" borderId="21" xfId="15" applyNumberFormat="1" applyFont="1" applyBorder="1" applyAlignment="1">
      <alignment horizontal="left" vertical="center" wrapText="1"/>
    </xf>
    <xf numFmtId="0" fontId="17" fillId="0" borderId="23" xfId="18" applyFont="1" applyBorder="1" applyAlignment="1">
      <alignment horizontal="right" vertical="center" wrapText="1"/>
    </xf>
    <xf numFmtId="168" fontId="17" fillId="0" borderId="23" xfId="0" applyNumberFormat="1" applyFont="1" applyBorder="1" applyAlignment="1">
      <alignment horizontal="right" vertical="center" wrapText="1"/>
    </xf>
    <xf numFmtId="168" fontId="20" fillId="0" borderId="21" xfId="15" applyNumberFormat="1" applyFont="1" applyBorder="1" applyAlignment="1">
      <alignment horizontal="left" vertical="center" wrapText="1"/>
    </xf>
    <xf numFmtId="0" fontId="17" fillId="0" borderId="23" xfId="0" applyFont="1" applyBorder="1" applyAlignment="1">
      <alignment horizontal="right" vertical="center" wrapText="1"/>
    </xf>
    <xf numFmtId="168" fontId="14" fillId="0" borderId="23" xfId="0" applyNumberFormat="1" applyFont="1" applyBorder="1" applyAlignment="1">
      <alignment horizontal="right" vertical="center" wrapText="1"/>
    </xf>
    <xf numFmtId="2" fontId="14" fillId="0" borderId="23" xfId="0" applyNumberFormat="1" applyFont="1" applyBorder="1" applyAlignment="1">
      <alignment horizontal="right" vertical="center" wrapText="1"/>
    </xf>
    <xf numFmtId="168" fontId="70" fillId="0" borderId="23" xfId="0" applyNumberFormat="1" applyFont="1" applyBorder="1" applyAlignment="1">
      <alignment horizontal="right" vertical="center" wrapText="1"/>
    </xf>
    <xf numFmtId="0" fontId="14" fillId="0" borderId="23" xfId="0" applyFont="1" applyBorder="1" applyAlignment="1">
      <alignment horizontal="right" vertical="center" wrapText="1"/>
    </xf>
    <xf numFmtId="168" fontId="23" fillId="0" borderId="23" xfId="0" applyNumberFormat="1" applyFont="1" applyBorder="1" applyAlignment="1">
      <alignment horizontal="right" vertical="center" wrapText="1"/>
    </xf>
    <xf numFmtId="0" fontId="17" fillId="0" borderId="26" xfId="18" applyFont="1" applyBorder="1" applyAlignment="1">
      <alignment horizontal="right" vertical="center" wrapText="1"/>
    </xf>
    <xf numFmtId="0" fontId="17" fillId="0" borderId="28" xfId="18" applyFont="1" applyBorder="1" applyAlignment="1">
      <alignment horizontal="center" vertical="center" wrapText="1"/>
    </xf>
    <xf numFmtId="0" fontId="17" fillId="0" borderId="22" xfId="18" applyFont="1" applyBorder="1" applyAlignment="1">
      <alignment horizontal="left" vertical="center" wrapText="1"/>
    </xf>
    <xf numFmtId="0" fontId="17" fillId="0" borderId="22" xfId="18" applyFont="1" applyBorder="1" applyAlignment="1">
      <alignment horizontal="center" vertical="center" wrapText="1"/>
    </xf>
    <xf numFmtId="168" fontId="19" fillId="0" borderId="22" xfId="15" applyNumberFormat="1" applyFont="1" applyBorder="1" applyAlignment="1">
      <alignment horizontal="left" vertical="center" wrapText="1"/>
    </xf>
    <xf numFmtId="4" fontId="14" fillId="0" borderId="22" xfId="18" applyNumberFormat="1" applyFont="1" applyBorder="1" applyAlignment="1">
      <alignment horizontal="center" vertical="center" wrapText="1"/>
    </xf>
    <xf numFmtId="0" fontId="17" fillId="0" borderId="55" xfId="18" applyFont="1" applyBorder="1" applyAlignment="1">
      <alignment horizontal="right" vertical="center" wrapText="1"/>
    </xf>
    <xf numFmtId="49" fontId="70" fillId="0" borderId="15" xfId="18" applyNumberFormat="1" applyFont="1" applyBorder="1" applyAlignment="1">
      <alignment horizontal="center" vertical="center" wrapText="1"/>
    </xf>
    <xf numFmtId="165" fontId="14" fillId="0" borderId="0" xfId="0" applyNumberFormat="1" applyFont="1" applyAlignment="1">
      <alignment vertical="center" wrapText="1"/>
    </xf>
    <xf numFmtId="175" fontId="10" fillId="0" borderId="0" xfId="17" applyNumberFormat="1" applyFont="1" applyFill="1" applyBorder="1" applyAlignment="1">
      <alignment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0" xfId="0" applyFont="1" applyFill="1" applyAlignment="1">
      <alignment horizontal="center" vertical="center"/>
    </xf>
    <xf numFmtId="0" fontId="10" fillId="0" borderId="0" xfId="0" applyFont="1" applyFill="1" applyAlignment="1">
      <alignment horizontal="center" vertical="center" wrapText="1"/>
    </xf>
    <xf numFmtId="4" fontId="10" fillId="0" borderId="0" xfId="0" applyNumberFormat="1" applyFont="1" applyFill="1" applyAlignment="1">
      <alignment horizontal="center" vertical="center"/>
    </xf>
    <xf numFmtId="173" fontId="10" fillId="0" borderId="1" xfId="0" applyNumberFormat="1" applyFont="1" applyFill="1" applyBorder="1" applyAlignment="1">
      <alignment horizontal="left" vertical="center" wrapText="1" shrinkToFit="1"/>
    </xf>
    <xf numFmtId="173" fontId="10" fillId="0" borderId="1" xfId="0" applyNumberFormat="1"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3" xfId="0" applyFont="1" applyFill="1" applyBorder="1" applyAlignment="1">
      <alignment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4" fontId="3" fillId="0" borderId="1" xfId="1" applyNumberFormat="1" applyFont="1" applyFill="1" applyBorder="1" applyAlignment="1">
      <alignment horizontal="center" vertical="center" wrapText="1"/>
    </xf>
    <xf numFmtId="175"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0" fontId="3" fillId="0" borderId="4" xfId="0" applyFont="1" applyFill="1" applyBorder="1" applyAlignment="1">
      <alignment horizontal="center" vertical="center" wrapText="1"/>
    </xf>
    <xf numFmtId="0" fontId="3" fillId="0" borderId="0" xfId="0" applyFont="1" applyFill="1" applyAlignment="1">
      <alignment horizontal="center" vertical="center" wrapText="1"/>
    </xf>
    <xf numFmtId="0" fontId="10" fillId="0" borderId="1" xfId="11" applyFont="1" applyFill="1" applyBorder="1" applyAlignment="1">
      <alignment horizontal="left" vertical="center" wrapText="1"/>
    </xf>
    <xf numFmtId="4" fontId="10" fillId="0" borderId="1" xfId="0" applyNumberFormat="1" applyFont="1" applyFill="1" applyBorder="1" applyAlignment="1">
      <alignment horizontal="center" vertical="center" wrapText="1"/>
    </xf>
    <xf numFmtId="39" fontId="10" fillId="0" borderId="1" xfId="0" applyNumberFormat="1" applyFont="1" applyFill="1" applyBorder="1" applyAlignment="1">
      <alignment horizontal="center" vertical="center" wrapText="1"/>
    </xf>
    <xf numFmtId="173" fontId="10" fillId="0" borderId="1" xfId="0" applyNumberFormat="1" applyFont="1" applyFill="1" applyBorder="1" applyAlignment="1">
      <alignment horizontal="left" vertical="center" wrapText="1"/>
    </xf>
    <xf numFmtId="0" fontId="10" fillId="0" borderId="1" xfId="6" applyFont="1" applyFill="1" applyBorder="1" applyAlignment="1">
      <alignment horizontal="left" vertical="center" wrapText="1"/>
    </xf>
    <xf numFmtId="0" fontId="10" fillId="0" borderId="1" xfId="11" applyFont="1" applyFill="1" applyBorder="1" applyAlignment="1">
      <alignment horizontal="center" vertical="center" wrapText="1"/>
    </xf>
    <xf numFmtId="3" fontId="10" fillId="0" borderId="1" xfId="2" applyNumberFormat="1" applyFont="1" applyFill="1" applyBorder="1" applyAlignment="1">
      <alignment horizontal="left" vertical="center" wrapText="1"/>
    </xf>
    <xf numFmtId="49" fontId="10" fillId="0" borderId="1" xfId="2" applyNumberFormat="1" applyFont="1" applyFill="1" applyBorder="1" applyAlignment="1">
      <alignment horizontal="center" vertical="center" wrapText="1"/>
    </xf>
    <xf numFmtId="1" fontId="10" fillId="0" borderId="1" xfId="11" applyNumberFormat="1" applyFont="1" applyFill="1" applyBorder="1" applyAlignment="1">
      <alignment horizontal="center" vertical="center" wrapText="1"/>
    </xf>
    <xf numFmtId="1" fontId="10" fillId="0" borderId="1" xfId="14" quotePrefix="1" applyNumberFormat="1" applyFont="1" applyFill="1" applyBorder="1" applyAlignment="1">
      <alignment horizontal="left" vertical="center" wrapText="1"/>
    </xf>
    <xf numFmtId="49" fontId="10" fillId="0" borderId="1" xfId="13" applyNumberFormat="1" applyFont="1" applyFill="1" applyBorder="1" applyAlignment="1">
      <alignment horizontal="left" vertical="center" wrapText="1"/>
    </xf>
    <xf numFmtId="1" fontId="10" fillId="0" borderId="1" xfId="0" applyNumberFormat="1" applyFont="1" applyFill="1" applyBorder="1" applyAlignment="1">
      <alignment horizontal="center" vertical="center" wrapText="1"/>
    </xf>
    <xf numFmtId="0" fontId="10" fillId="0" borderId="1" xfId="12" applyFont="1" applyFill="1" applyBorder="1" applyAlignment="1">
      <alignment horizontal="left" vertical="center" wrapText="1"/>
    </xf>
    <xf numFmtId="0" fontId="10" fillId="0" borderId="1" xfId="0" applyFont="1" applyFill="1" applyBorder="1"/>
    <xf numFmtId="0" fontId="10" fillId="0" borderId="1" xfId="0" quotePrefix="1" applyFont="1" applyFill="1" applyBorder="1" applyAlignment="1">
      <alignment horizontal="left" vertical="center" wrapText="1"/>
    </xf>
    <xf numFmtId="0" fontId="10" fillId="0" borderId="1" xfId="0" quotePrefix="1" applyFont="1" applyFill="1" applyBorder="1" applyAlignment="1">
      <alignment horizontal="center" vertical="center" wrapText="1"/>
    </xf>
    <xf numFmtId="0" fontId="10" fillId="0" borderId="1" xfId="8" applyFont="1" applyFill="1" applyBorder="1" applyAlignment="1">
      <alignment horizontal="center" vertical="center" wrapText="1"/>
    </xf>
    <xf numFmtId="1" fontId="10" fillId="0" borderId="1" xfId="11" quotePrefix="1" applyNumberFormat="1"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1" xfId="2" applyFont="1" applyFill="1" applyBorder="1" applyAlignment="1">
      <alignment horizontal="center" vertical="center" wrapText="1"/>
    </xf>
    <xf numFmtId="0" fontId="10" fillId="0" borderId="1" xfId="12" applyFont="1" applyFill="1" applyBorder="1" applyAlignment="1">
      <alignment horizontal="center" vertical="center" wrapText="1"/>
    </xf>
    <xf numFmtId="168" fontId="10" fillId="0" borderId="1" xfId="0" quotePrefix="1" applyNumberFormat="1" applyFont="1" applyFill="1" applyBorder="1" applyAlignment="1">
      <alignment horizontal="center" vertical="center" wrapText="1"/>
    </xf>
    <xf numFmtId="4" fontId="10" fillId="0" borderId="1" xfId="1" applyNumberFormat="1" applyFont="1" applyFill="1" applyBorder="1" applyAlignment="1">
      <alignment horizontal="center" vertical="center" wrapText="1"/>
    </xf>
    <xf numFmtId="168" fontId="10" fillId="0" borderId="1" xfId="0" applyNumberFormat="1" applyFont="1" applyFill="1" applyBorder="1" applyAlignment="1">
      <alignment vertical="center" wrapText="1"/>
    </xf>
    <xf numFmtId="168" fontId="10" fillId="0" borderId="0" xfId="0" applyNumberFormat="1" applyFont="1" applyFill="1" applyAlignment="1">
      <alignment horizontal="center" vertical="center" wrapText="1"/>
    </xf>
    <xf numFmtId="0" fontId="10" fillId="0" borderId="1" xfId="7" applyFont="1" applyFill="1" applyBorder="1" applyAlignment="1">
      <alignment horizontal="left" vertical="center" wrapText="1"/>
    </xf>
    <xf numFmtId="0" fontId="10" fillId="0" borderId="1" xfId="7" applyFont="1" applyFill="1" applyBorder="1" applyAlignment="1">
      <alignment horizontal="center" vertical="center" wrapText="1"/>
    </xf>
    <xf numFmtId="2" fontId="10" fillId="0" borderId="1" xfId="11" applyNumberFormat="1" applyFont="1" applyFill="1" applyBorder="1" applyAlignment="1">
      <alignment horizontal="center" vertical="center" wrapText="1"/>
    </xf>
    <xf numFmtId="168" fontId="10" fillId="0" borderId="0" xfId="0" applyNumberFormat="1" applyFont="1" applyFill="1" applyAlignment="1">
      <alignment horizontal="center" vertical="center"/>
    </xf>
    <xf numFmtId="0" fontId="10" fillId="0" borderId="4" xfId="0" applyFont="1" applyFill="1" applyBorder="1" applyAlignment="1">
      <alignment horizontal="center" vertical="center"/>
    </xf>
    <xf numFmtId="4" fontId="10" fillId="0" borderId="1" xfId="0" applyNumberFormat="1" applyFont="1" applyFill="1" applyBorder="1" applyAlignment="1">
      <alignment horizontal="center" vertical="center"/>
    </xf>
    <xf numFmtId="0" fontId="10" fillId="0" borderId="4" xfId="0" applyFont="1" applyFill="1" applyBorder="1"/>
    <xf numFmtId="0" fontId="10" fillId="0" borderId="0" xfId="0" applyFont="1" applyFill="1"/>
    <xf numFmtId="0" fontId="3" fillId="0" borderId="4" xfId="0" applyFont="1" applyFill="1" applyBorder="1" applyAlignment="1">
      <alignment horizontal="center" vertical="center"/>
    </xf>
    <xf numFmtId="3" fontId="10" fillId="0" borderId="1" xfId="1" applyNumberFormat="1" applyFont="1" applyFill="1" applyBorder="1" applyAlignment="1">
      <alignment horizontal="center" vertical="center" wrapText="1"/>
    </xf>
    <xf numFmtId="172" fontId="10" fillId="0" borderId="1" xfId="1" applyNumberFormat="1" applyFont="1" applyFill="1" applyBorder="1" applyAlignment="1">
      <alignment horizontal="center" vertical="center" wrapText="1"/>
    </xf>
    <xf numFmtId="0" fontId="10" fillId="0" borderId="1" xfId="0" applyFont="1" applyFill="1" applyBorder="1" applyAlignment="1">
      <alignment vertical="center" wrapText="1"/>
    </xf>
    <xf numFmtId="175" fontId="10" fillId="0" borderId="1" xfId="0" applyNumberFormat="1" applyFont="1" applyFill="1" applyBorder="1" applyAlignment="1">
      <alignment vertical="center" wrapText="1"/>
    </xf>
    <xf numFmtId="49" fontId="10" fillId="0" borderId="4" xfId="2" applyNumberFormat="1" applyFont="1" applyFill="1" applyBorder="1" applyAlignment="1">
      <alignment horizontal="center" vertical="center" wrapText="1"/>
    </xf>
    <xf numFmtId="168" fontId="10" fillId="0" borderId="1" xfId="0" applyNumberFormat="1" applyFont="1" applyFill="1" applyBorder="1" applyAlignment="1">
      <alignment horizontal="center" vertical="center" wrapText="1"/>
    </xf>
    <xf numFmtId="1" fontId="10" fillId="0" borderId="0" xfId="0" applyNumberFormat="1" applyFont="1" applyFill="1" applyAlignment="1">
      <alignment horizontal="center" vertical="center" wrapText="1"/>
    </xf>
    <xf numFmtId="4" fontId="10" fillId="0" borderId="0" xfId="1" applyNumberFormat="1" applyFont="1" applyFill="1" applyAlignment="1">
      <alignment horizontal="center" vertical="center" wrapText="1"/>
    </xf>
    <xf numFmtId="168" fontId="10" fillId="0" borderId="0" xfId="0" applyNumberFormat="1" applyFont="1" applyFill="1" applyAlignment="1">
      <alignment vertical="center" wrapText="1"/>
    </xf>
    <xf numFmtId="4" fontId="10" fillId="0" borderId="0" xfId="0" applyNumberFormat="1" applyFont="1" applyFill="1" applyAlignment="1">
      <alignment horizontal="center" vertical="center" wrapText="1"/>
    </xf>
    <xf numFmtId="173" fontId="10" fillId="0" borderId="0" xfId="0" applyNumberFormat="1" applyFont="1" applyFill="1" applyAlignment="1">
      <alignment horizontal="center" vertical="center" wrapText="1"/>
    </xf>
    <xf numFmtId="175" fontId="10" fillId="0" borderId="0" xfId="15" applyNumberFormat="1" applyFont="1" applyFill="1" applyAlignment="1">
      <alignment vertical="center" wrapText="1"/>
    </xf>
    <xf numFmtId="175" fontId="10" fillId="0" borderId="0" xfId="0" applyNumberFormat="1" applyFont="1" applyFill="1" applyAlignment="1">
      <alignment vertical="center" wrapText="1"/>
    </xf>
    <xf numFmtId="0" fontId="10" fillId="0" borderId="0" xfId="16" applyFont="1" applyFill="1" applyAlignment="1">
      <alignment vertical="center" wrapText="1"/>
    </xf>
    <xf numFmtId="0" fontId="10" fillId="0" borderId="0" xfId="0" applyFont="1" applyFill="1" applyAlignment="1">
      <alignment vertical="center" wrapText="1"/>
    </xf>
    <xf numFmtId="0" fontId="10" fillId="0" borderId="1" xfId="10" applyFont="1" applyFill="1" applyBorder="1" applyAlignment="1">
      <alignment horizontal="left" vertical="center" wrapText="1"/>
    </xf>
    <xf numFmtId="0" fontId="10" fillId="0" borderId="0" xfId="0" applyFont="1" applyFill="1" applyAlignment="1">
      <alignment horizontal="left" vertical="center" wrapText="1"/>
    </xf>
    <xf numFmtId="175" fontId="10" fillId="0" borderId="1" xfId="5" applyNumberFormat="1" applyFont="1" applyFill="1" applyBorder="1" applyAlignment="1">
      <alignment horizontal="center" vertical="center" wrapText="1"/>
    </xf>
    <xf numFmtId="175" fontId="10" fillId="0" borderId="1" xfId="5" applyNumberFormat="1" applyFont="1" applyFill="1" applyBorder="1" applyAlignment="1">
      <alignment horizontal="center" vertical="center"/>
    </xf>
    <xf numFmtId="0" fontId="15" fillId="0" borderId="0" xfId="0" applyFont="1" applyAlignment="1">
      <alignment horizontal="center" vertical="center"/>
    </xf>
    <xf numFmtId="0" fontId="16" fillId="0" borderId="3" xfId="0" applyFont="1" applyBorder="1" applyAlignment="1">
      <alignment horizontal="right"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wrapText="1" readingOrder="1"/>
    </xf>
    <xf numFmtId="0" fontId="17" fillId="0" borderId="1" xfId="0" applyFont="1" applyBorder="1" applyAlignment="1">
      <alignment horizontal="center" vertical="center"/>
    </xf>
    <xf numFmtId="0" fontId="15" fillId="0" borderId="0" xfId="18" applyFont="1" applyAlignment="1">
      <alignment horizontal="center" vertical="center" wrapText="1"/>
    </xf>
    <xf numFmtId="0" fontId="3" fillId="0" borderId="0" xfId="18" applyFont="1" applyAlignment="1">
      <alignment horizontal="left" vertical="center" wrapText="1"/>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6" fillId="5" borderId="2"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0" borderId="2" xfId="0" applyFont="1" applyBorder="1" applyAlignment="1">
      <alignment horizontal="center" vertical="center"/>
    </xf>
    <xf numFmtId="0" fontId="6" fillId="0" borderId="9" xfId="0" applyFont="1" applyBorder="1" applyAlignment="1">
      <alignment horizontal="center" vertical="center"/>
    </xf>
    <xf numFmtId="0" fontId="6" fillId="0" borderId="5"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2" fontId="17" fillId="0" borderId="12" xfId="18" applyNumberFormat="1" applyFont="1" applyBorder="1" applyAlignment="1">
      <alignment horizontal="center" vertical="center" wrapText="1"/>
    </xf>
    <xf numFmtId="2" fontId="17" fillId="0" borderId="1" xfId="18" applyNumberFormat="1" applyFont="1" applyBorder="1" applyAlignment="1">
      <alignment horizontal="center" vertical="center" wrapText="1"/>
    </xf>
    <xf numFmtId="0" fontId="17" fillId="0" borderId="12" xfId="18" applyFont="1" applyBorder="1" applyAlignment="1">
      <alignment horizontal="center" vertical="center" wrapText="1"/>
    </xf>
    <xf numFmtId="0" fontId="17" fillId="0" borderId="13" xfId="18" applyFont="1" applyBorder="1" applyAlignment="1">
      <alignment horizontal="center" vertical="center" wrapText="1"/>
    </xf>
    <xf numFmtId="2" fontId="23" fillId="0" borderId="27" xfId="18" applyNumberFormat="1" applyFont="1" applyBorder="1" applyAlignment="1">
      <alignment horizontal="center" vertical="center" wrapText="1"/>
    </xf>
    <xf numFmtId="0" fontId="17" fillId="0" borderId="50" xfId="18" applyFont="1" applyBorder="1" applyAlignment="1">
      <alignment horizontal="center" vertical="center" wrapText="1"/>
    </xf>
    <xf numFmtId="0" fontId="17" fillId="0" borderId="53" xfId="18" applyFont="1" applyBorder="1" applyAlignment="1">
      <alignment horizontal="center" vertical="center" wrapText="1"/>
    </xf>
    <xf numFmtId="0" fontId="17" fillId="0" borderId="0" xfId="18" applyFont="1" applyAlignment="1">
      <alignment vertical="center" wrapText="1"/>
    </xf>
    <xf numFmtId="0" fontId="17" fillId="0" borderId="0" xfId="18" applyFont="1" applyAlignment="1">
      <alignment horizontal="center" vertical="center" wrapText="1"/>
    </xf>
    <xf numFmtId="0" fontId="17" fillId="0" borderId="49" xfId="18" applyFont="1" applyBorder="1" applyAlignment="1">
      <alignment horizontal="center" vertical="center" wrapText="1"/>
    </xf>
    <xf numFmtId="0" fontId="17" fillId="0" borderId="52" xfId="18" applyFont="1" applyBorder="1" applyAlignment="1">
      <alignment horizontal="center" vertical="center" wrapText="1"/>
    </xf>
    <xf numFmtId="4" fontId="17" fillId="0" borderId="50" xfId="18" applyNumberFormat="1" applyFont="1" applyBorder="1" applyAlignment="1">
      <alignment horizontal="center" vertical="center" wrapText="1"/>
    </xf>
    <xf numFmtId="4" fontId="17" fillId="0" borderId="53" xfId="18" applyNumberFormat="1" applyFont="1" applyBorder="1" applyAlignment="1">
      <alignment horizontal="center" vertical="center" wrapText="1"/>
    </xf>
    <xf numFmtId="0" fontId="18" fillId="0" borderId="0" xfId="18" applyFont="1" applyAlignment="1">
      <alignment horizontal="center" vertical="center" wrapText="1"/>
    </xf>
    <xf numFmtId="2" fontId="17" fillId="0" borderId="51" xfId="18" applyNumberFormat="1" applyFont="1" applyBorder="1" applyAlignment="1">
      <alignment horizontal="center" vertical="center" wrapText="1"/>
    </xf>
    <xf numFmtId="2" fontId="17" fillId="0" borderId="54" xfId="18" applyNumberFormat="1" applyFont="1" applyBorder="1" applyAlignment="1">
      <alignment horizontal="center" vertical="center" wrapText="1"/>
    </xf>
    <xf numFmtId="2" fontId="17" fillId="0" borderId="45" xfId="18" applyNumberFormat="1" applyFont="1" applyBorder="1" applyAlignment="1">
      <alignment horizontal="center" vertical="center" wrapText="1"/>
    </xf>
    <xf numFmtId="2" fontId="17" fillId="0" borderId="4" xfId="18" applyNumberFormat="1" applyFont="1" applyBorder="1" applyAlignment="1">
      <alignment horizontal="center" vertical="center" wrapText="1"/>
    </xf>
    <xf numFmtId="0" fontId="3" fillId="0" borderId="3" xfId="0" applyFont="1" applyFill="1" applyBorder="1" applyAlignment="1">
      <alignment horizontal="center" vertical="center" wrapText="1"/>
    </xf>
  </cellXfs>
  <cellStyles count="203">
    <cellStyle name="??" xfId="20"/>
    <cellStyle name="?? [0.00]_PRODUCT DETAIL Q1" xfId="21"/>
    <cellStyle name="?? [0]" xfId="22"/>
    <cellStyle name="???? [0.00]_PRODUCT DETAIL Q1" xfId="23"/>
    <cellStyle name="????_PRODUCT DETAIL Q1" xfId="24"/>
    <cellStyle name="???[0]_Book1" xfId="25"/>
    <cellStyle name="???_95" xfId="26"/>
    <cellStyle name="??_(????)??????" xfId="27"/>
    <cellStyle name="20% - Accent1 2" xfId="29"/>
    <cellStyle name="20% - Accent1 3" xfId="30"/>
    <cellStyle name="20% - Accent1 4" xfId="28"/>
    <cellStyle name="20% - Accent2 2" xfId="32"/>
    <cellStyle name="20% - Accent2 3" xfId="33"/>
    <cellStyle name="20% - Accent2 4" xfId="31"/>
    <cellStyle name="20% - Accent3 2" xfId="35"/>
    <cellStyle name="20% - Accent3 3" xfId="36"/>
    <cellStyle name="20% - Accent3 4" xfId="34"/>
    <cellStyle name="20% - Accent4 2" xfId="38"/>
    <cellStyle name="20% - Accent4 3" xfId="39"/>
    <cellStyle name="20% - Accent4 4" xfId="37"/>
    <cellStyle name="20% - Accent5 2" xfId="41"/>
    <cellStyle name="20% - Accent5 3" xfId="42"/>
    <cellStyle name="20% - Accent5 4" xfId="40"/>
    <cellStyle name="20% - Accent6 2" xfId="44"/>
    <cellStyle name="20% - Accent6 3" xfId="45"/>
    <cellStyle name="20% - Accent6 4" xfId="43"/>
    <cellStyle name="40% - Accent1 2" xfId="47"/>
    <cellStyle name="40% - Accent1 3" xfId="48"/>
    <cellStyle name="40% - Accent1 4" xfId="46"/>
    <cellStyle name="40% - Accent2 2" xfId="50"/>
    <cellStyle name="40% - Accent2 3" xfId="51"/>
    <cellStyle name="40% - Accent2 4" xfId="49"/>
    <cellStyle name="40% - Accent3 2" xfId="53"/>
    <cellStyle name="40% - Accent3 3" xfId="54"/>
    <cellStyle name="40% - Accent3 4" xfId="52"/>
    <cellStyle name="40% - Accent4 2" xfId="56"/>
    <cellStyle name="40% - Accent4 3" xfId="57"/>
    <cellStyle name="40% - Accent4 4" xfId="55"/>
    <cellStyle name="40% - Accent5 2" xfId="59"/>
    <cellStyle name="40% - Accent5 3" xfId="60"/>
    <cellStyle name="40% - Accent5 4" xfId="58"/>
    <cellStyle name="40% - Accent6 2" xfId="62"/>
    <cellStyle name="40% - Accent6 3" xfId="63"/>
    <cellStyle name="40% - Accent6 4" xfId="61"/>
    <cellStyle name="60% - Accent1 2" xfId="65"/>
    <cellStyle name="60% - Accent1 3" xfId="64"/>
    <cellStyle name="60% - Accent2 2" xfId="67"/>
    <cellStyle name="60% - Accent2 3" xfId="66"/>
    <cellStyle name="60% - Accent3 2" xfId="69"/>
    <cellStyle name="60% - Accent3 3" xfId="68"/>
    <cellStyle name="60% - Accent4 2" xfId="71"/>
    <cellStyle name="60% - Accent4 3" xfId="70"/>
    <cellStyle name="60% - Accent5 2" xfId="73"/>
    <cellStyle name="60% - Accent5 3" xfId="72"/>
    <cellStyle name="60% - Accent6 2" xfId="75"/>
    <cellStyle name="60% - Accent6 3" xfId="74"/>
    <cellStyle name="Accent1 2" xfId="77"/>
    <cellStyle name="Accent1 3" xfId="76"/>
    <cellStyle name="Accent2 2" xfId="79"/>
    <cellStyle name="Accent2 3" xfId="78"/>
    <cellStyle name="Accent3 2" xfId="81"/>
    <cellStyle name="Accent3 3" xfId="80"/>
    <cellStyle name="Accent4 2" xfId="83"/>
    <cellStyle name="Accent4 3" xfId="82"/>
    <cellStyle name="Accent5 2" xfId="85"/>
    <cellStyle name="Accent5 3" xfId="84"/>
    <cellStyle name="Accent6 2" xfId="87"/>
    <cellStyle name="Accent6 3" xfId="86"/>
    <cellStyle name="AeE­ [0]_INQUIRY ¿µ¾÷AßAø " xfId="88"/>
    <cellStyle name="ÅëÈ­ [0]_S" xfId="89"/>
    <cellStyle name="AeE­_INQUIRY ¿µ¾÷AßAø " xfId="90"/>
    <cellStyle name="ÅëÈ­_S" xfId="91"/>
    <cellStyle name="AÞ¸¶ [0]_INQUIRY ¿?¾÷AßAø " xfId="92"/>
    <cellStyle name="ÄÞ¸¶ [0]_S" xfId="93"/>
    <cellStyle name="AÞ¸¶_INQUIRY ¿?¾÷AßAø " xfId="94"/>
    <cellStyle name="ÄÞ¸¶_S" xfId="95"/>
    <cellStyle name="Bad 2" xfId="97"/>
    <cellStyle name="Bad 3" xfId="96"/>
    <cellStyle name="C?AØ_¿?¾÷CoE² " xfId="98"/>
    <cellStyle name="C￥AØ_¿μ¾÷CoE² " xfId="99"/>
    <cellStyle name="Ç¥ÁØ_S" xfId="100"/>
    <cellStyle name="Calculation 2" xfId="102"/>
    <cellStyle name="Calculation 3" xfId="101"/>
    <cellStyle name="Comma" xfId="5" builtinId="3"/>
    <cellStyle name="Comma 2" xfId="105"/>
    <cellStyle name="Comma 2 2" xfId="106"/>
    <cellStyle name="Comma 3" xfId="107"/>
    <cellStyle name="Comma 4" xfId="17"/>
    <cellStyle name="Comma 5" xfId="108"/>
    <cellStyle name="Comma0" xfId="109"/>
    <cellStyle name="Comma0 2" xfId="110"/>
    <cellStyle name="Currency0" xfId="111"/>
    <cellStyle name="Currency0 2" xfId="112"/>
    <cellStyle name="Check Cell 2" xfId="104"/>
    <cellStyle name="Check Cell 3" xfId="103"/>
    <cellStyle name="Date" xfId="113"/>
    <cellStyle name="Date 2" xfId="114"/>
    <cellStyle name="Dezimal [0]_ALLE_ITEMS_280800_EV_NL" xfId="115"/>
    <cellStyle name="Dezimal_AKE_100N" xfId="116"/>
    <cellStyle name="Euro" xfId="117"/>
    <cellStyle name="Explanatory Text 2" xfId="119"/>
    <cellStyle name="Explanatory Text 3" xfId="118"/>
    <cellStyle name="Fixed" xfId="120"/>
    <cellStyle name="Fixed 2" xfId="121"/>
    <cellStyle name="Good 2" xfId="123"/>
    <cellStyle name="Good 3" xfId="122"/>
    <cellStyle name="ha" xfId="124"/>
    <cellStyle name="Header1" xfId="125"/>
    <cellStyle name="Header2" xfId="126"/>
    <cellStyle name="Heading 1 2" xfId="128"/>
    <cellStyle name="Heading 1 3" xfId="127"/>
    <cellStyle name="Heading 2 2" xfId="130"/>
    <cellStyle name="Heading 2 3" xfId="129"/>
    <cellStyle name="Heading 3 2" xfId="132"/>
    <cellStyle name="Heading 3 3" xfId="131"/>
    <cellStyle name="Heading 4 2" xfId="134"/>
    <cellStyle name="Heading 4 3" xfId="133"/>
    <cellStyle name="Input 2" xfId="136"/>
    <cellStyle name="Input 3" xfId="135"/>
    <cellStyle name="Linked Cell 2" xfId="138"/>
    <cellStyle name="Linked Cell 3" xfId="137"/>
    <cellStyle name="n" xfId="139"/>
    <cellStyle name="Neutral 2" xfId="141"/>
    <cellStyle name="Neutral 3" xfId="140"/>
    <cellStyle name="Normal" xfId="0" builtinId="0"/>
    <cellStyle name="Normal - Style1" xfId="142"/>
    <cellStyle name="Normal 10" xfId="143"/>
    <cellStyle name="Normal 10 2" xfId="11"/>
    <cellStyle name="Normal 11" xfId="144"/>
    <cellStyle name="Normal 12" xfId="145"/>
    <cellStyle name="Normal 13" xfId="146"/>
    <cellStyle name="Normal 14" xfId="147"/>
    <cellStyle name="Normal 15" xfId="148"/>
    <cellStyle name="Normal 16" xfId="149"/>
    <cellStyle name="Normal 2" xfId="3"/>
    <cellStyle name="Normal 2 2" xfId="151"/>
    <cellStyle name="Normal 2 3" xfId="7"/>
    <cellStyle name="Normal 2 4" xfId="150"/>
    <cellStyle name="Normal 2_26" xfId="13"/>
    <cellStyle name="Normal 20" xfId="152"/>
    <cellStyle name="Normal 3" xfId="153"/>
    <cellStyle name="Normal 3 2" xfId="154"/>
    <cellStyle name="Normal 30" xfId="155"/>
    <cellStyle name="Normal 38" xfId="156"/>
    <cellStyle name="Normal 4" xfId="19"/>
    <cellStyle name="Normal 4 2" xfId="157"/>
    <cellStyle name="Normal 48" xfId="8"/>
    <cellStyle name="Normal 5" xfId="158"/>
    <cellStyle name="Normal 52" xfId="10"/>
    <cellStyle name="Normal 56" xfId="9"/>
    <cellStyle name="Normal 6" xfId="159"/>
    <cellStyle name="Normal 7" xfId="2"/>
    <cellStyle name="Normal 7 2" xfId="160"/>
    <cellStyle name="Normal 8" xfId="12"/>
    <cellStyle name="Normal 9" xfId="161"/>
    <cellStyle name="Normal_Bieen dong04HT-QH" xfId="4"/>
    <cellStyle name="Normal_BIEU 1 NI SUA XONG" xfId="18"/>
    <cellStyle name="Normal_Bieu mau (CV ) 2_BIEU MAU XAY DUNG KH XDCB 2015 (Duc-Trieu)_Báo cáo giải ngân 2018.XLS" xfId="14"/>
    <cellStyle name="Normal_BIEU-CC1" xfId="15"/>
    <cellStyle name="Normal_BieuHH" xfId="16"/>
    <cellStyle name="Normal_Phu bieu cc36" xfId="6"/>
    <cellStyle name="Normal_TT.GR HT-QH " xfId="1"/>
    <cellStyle name="Note 2" xfId="163"/>
    <cellStyle name="Note 3" xfId="164"/>
    <cellStyle name="Note 4" xfId="162"/>
    <cellStyle name="Output 2" xfId="166"/>
    <cellStyle name="Output 3" xfId="165"/>
    <cellStyle name="Standard_AAbgleich" xfId="167"/>
    <cellStyle name="Title 2" xfId="169"/>
    <cellStyle name="Title 3" xfId="170"/>
    <cellStyle name="Title 4" xfId="168"/>
    <cellStyle name="Total 2" xfId="172"/>
    <cellStyle name="Total 3" xfId="171"/>
    <cellStyle name="vntxt1" xfId="175"/>
    <cellStyle name="vntxt1 2" xfId="176"/>
    <cellStyle name="vntxt2" xfId="177"/>
    <cellStyle name="vnhead1" xfId="173"/>
    <cellStyle name="vnhead3" xfId="174"/>
    <cellStyle name="Währung [0]_ALLE_ITEMS_280800_EV_NL" xfId="178"/>
    <cellStyle name="Währung_AKE_100N" xfId="179"/>
    <cellStyle name="Warning Text 2" xfId="181"/>
    <cellStyle name="Warning Text 3" xfId="180"/>
    <cellStyle name="xuan" xfId="182"/>
    <cellStyle name=" [0.00]_ Att. 1- Cover" xfId="183"/>
    <cellStyle name="_ Att. 1- Cover" xfId="184"/>
    <cellStyle name="?_ Att. 1- Cover" xfId="185"/>
    <cellStyle name="똿뗦먛귟 [0.00]_PRODUCT DETAIL Q1" xfId="186"/>
    <cellStyle name="똿뗦먛귟_PRODUCT DETAIL Q1" xfId="187"/>
    <cellStyle name="믅됞 [0.00]_PRODUCT DETAIL Q1" xfId="188"/>
    <cellStyle name="믅됞_PRODUCT DETAIL Q1" xfId="189"/>
    <cellStyle name="백분율_95" xfId="190"/>
    <cellStyle name="뷭?_BOOKSHIP" xfId="191"/>
    <cellStyle name="콤마 [0]_1202" xfId="192"/>
    <cellStyle name="콤마_1202" xfId="193"/>
    <cellStyle name="통화 [0]_1202" xfId="194"/>
    <cellStyle name="통화_1202" xfId="195"/>
    <cellStyle name="표준_(정보부문)월별인원계획" xfId="196"/>
    <cellStyle name="一般_00Q3902REV.1" xfId="197"/>
    <cellStyle name="千分位[0]_00Q3902REV.1" xfId="198"/>
    <cellStyle name="千分位_00Q3902REV.1" xfId="199"/>
    <cellStyle name="貨幣 [0]_00Q3902REV.1" xfId="200"/>
    <cellStyle name="貨幣[0]_BRE" xfId="201"/>
    <cellStyle name="貨幣_00Q3902REV.1" xfId="202"/>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CQH_nh/BIEUC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CQH_nh/bieuCC_T-%20QUY%20HOACH%20TUNG%20X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BIA_A4"/>
      <sheetName val="Danhmucbieu_A4"/>
      <sheetName val="CTBS"/>
      <sheetName val="01CH_A3"/>
      <sheetName val="02CH_A4"/>
      <sheetName val="03 CH_A3"/>
      <sheetName val="03_1"/>
      <sheetName val="04CH_A4"/>
      <sheetName val="05CH_A4"/>
      <sheetName val="06CH_A3"/>
      <sheetName val="07CH_A4"/>
      <sheetName val="08CH_A4"/>
      <sheetName val="Sheet1"/>
      <sheetName val="Sheet2"/>
      <sheetName val="09CH_A4"/>
      <sheetName val="10CH_A4"/>
      <sheetName val="10CH_QH_A4"/>
      <sheetName val="11CH_A3"/>
      <sheetName val="12CH_A3"/>
      <sheetName val="13CH_A3"/>
      <sheetName val="PB1_A4"/>
      <sheetName val="PB2_A4"/>
      <sheetName val="PB3_A4"/>
      <sheetName val="PB4_A4"/>
      <sheetName val="PB5_A4"/>
      <sheetName val="TONG HOP"/>
      <sheetName val="TO TRINH"/>
      <sheetName val="CT vô BCao"/>
      <sheetName val="TH vao BC"/>
      <sheetName val="10_DC"/>
      <sheetName val="vao BC"/>
      <sheetName val="vao BC (2)"/>
    </sheetNames>
    <sheetDataSet>
      <sheetData sheetId="0" refreshError="1"/>
      <sheetData sheetId="1"/>
      <sheetData sheetId="2"/>
      <sheetData sheetId="3">
        <row r="2">
          <cell r="A2">
            <v>8.31</v>
          </cell>
          <cell r="C2">
            <v>7</v>
          </cell>
          <cell r="D2">
            <v>1.31</v>
          </cell>
        </row>
        <row r="3">
          <cell r="A3">
            <v>10.5</v>
          </cell>
          <cell r="E3">
            <v>0.3</v>
          </cell>
          <cell r="F3">
            <v>10.199999999999999</v>
          </cell>
        </row>
        <row r="4">
          <cell r="A4">
            <v>7.5</v>
          </cell>
          <cell r="E4">
            <v>7.5</v>
          </cell>
        </row>
      </sheetData>
      <sheetData sheetId="4">
        <row r="10">
          <cell r="E10">
            <v>125.49535</v>
          </cell>
        </row>
        <row r="37">
          <cell r="E37">
            <v>57.22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2023"/>
      <sheetName val="HT2022"/>
      <sheetName val="HT2023"/>
      <sheetName val="CT"/>
      <sheetName val="MÀU TÍM"/>
      <sheetName val="QH CÔNG TRÌNH"/>
      <sheetName val="QH TỪNG XÃ"/>
      <sheetName val="TỔNG HUYỆ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5">
          <cell r="D75">
            <v>0.86</v>
          </cell>
          <cell r="AA75">
            <v>0.7</v>
          </cell>
          <cell r="BL75">
            <v>3.2899999999999987</v>
          </cell>
        </row>
        <row r="76">
          <cell r="AA76">
            <v>0.01</v>
          </cell>
        </row>
        <row r="77">
          <cell r="D77">
            <v>0.03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vanban.quangngai.gov.vn/thongtin/vanban/detail?id=149796"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85"/>
  <sheetViews>
    <sheetView workbookViewId="0">
      <selection activeCell="H3" sqref="H3"/>
    </sheetView>
  </sheetViews>
  <sheetFormatPr defaultRowHeight="15.75"/>
  <cols>
    <col min="1" max="1" width="4.625" bestFit="1" customWidth="1"/>
    <col min="2" max="2" width="42.75" bestFit="1" customWidth="1"/>
    <col min="3" max="3" width="22.375" bestFit="1" customWidth="1"/>
    <col min="4" max="4" width="24.25" bestFit="1" customWidth="1"/>
    <col min="5" max="5" width="11.25" bestFit="1" customWidth="1"/>
    <col min="6" max="6" width="15.375" customWidth="1"/>
    <col min="7" max="7" width="13" customWidth="1"/>
    <col min="8" max="8" width="10.125" bestFit="1" customWidth="1"/>
    <col min="9" max="9" width="10.125" customWidth="1"/>
    <col min="10" max="11" width="9" style="21"/>
    <col min="20" max="20" width="10.125" bestFit="1" customWidth="1"/>
    <col min="29" max="29" width="10.125" bestFit="1" customWidth="1"/>
    <col min="52" max="52" width="10.125" bestFit="1" customWidth="1"/>
    <col min="55" max="55" width="12.375" bestFit="1" customWidth="1"/>
  </cols>
  <sheetData>
    <row r="1" spans="1:58" ht="21" customHeight="1">
      <c r="A1" s="1" t="s">
        <v>0</v>
      </c>
      <c r="B1" s="2" t="s">
        <v>1</v>
      </c>
      <c r="C1" s="2" t="s">
        <v>2</v>
      </c>
      <c r="D1" s="3" t="s">
        <v>3</v>
      </c>
      <c r="E1" s="2" t="s">
        <v>4</v>
      </c>
      <c r="F1" s="2" t="s">
        <v>5</v>
      </c>
      <c r="G1" s="2" t="s">
        <v>6</v>
      </c>
      <c r="H1" s="4" t="s">
        <v>7</v>
      </c>
      <c r="I1" s="5" t="s">
        <v>8</v>
      </c>
      <c r="J1" s="6" t="s">
        <v>9</v>
      </c>
      <c r="K1" s="7" t="s">
        <v>10</v>
      </c>
      <c r="L1" s="5" t="s">
        <v>11</v>
      </c>
      <c r="M1" s="5" t="s">
        <v>12</v>
      </c>
      <c r="N1" s="5" t="s">
        <v>13</v>
      </c>
      <c r="O1" s="5" t="s">
        <v>14</v>
      </c>
      <c r="P1" s="4" t="s">
        <v>15</v>
      </c>
      <c r="Q1" s="5" t="s">
        <v>16</v>
      </c>
      <c r="R1" s="5" t="s">
        <v>17</v>
      </c>
      <c r="S1" s="5" t="s">
        <v>18</v>
      </c>
      <c r="T1" s="4" t="s">
        <v>19</v>
      </c>
      <c r="U1" s="5" t="s">
        <v>20</v>
      </c>
      <c r="V1" s="5" t="s">
        <v>21</v>
      </c>
      <c r="W1" s="5" t="s">
        <v>22</v>
      </c>
      <c r="X1" s="5" t="s">
        <v>23</v>
      </c>
      <c r="Y1" s="5" t="s">
        <v>24</v>
      </c>
      <c r="Z1" s="5" t="s">
        <v>25</v>
      </c>
      <c r="AA1" s="5" t="s">
        <v>26</v>
      </c>
      <c r="AB1" s="5" t="s">
        <v>27</v>
      </c>
      <c r="AC1" s="5" t="s">
        <v>28</v>
      </c>
      <c r="AD1" s="4"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5" t="s">
        <v>45</v>
      </c>
      <c r="AU1" s="5" t="s">
        <v>46</v>
      </c>
      <c r="AV1" s="5" t="s">
        <v>47</v>
      </c>
      <c r="AW1" s="5" t="s">
        <v>48</v>
      </c>
      <c r="AX1" s="5" t="s">
        <v>49</v>
      </c>
      <c r="AY1" s="5" t="s">
        <v>50</v>
      </c>
      <c r="AZ1" s="5" t="s">
        <v>51</v>
      </c>
      <c r="BA1" s="5" t="s">
        <v>52</v>
      </c>
      <c r="BB1" s="5" t="s">
        <v>53</v>
      </c>
      <c r="BC1" s="5" t="s">
        <v>54</v>
      </c>
      <c r="BD1" s="5" t="s">
        <v>55</v>
      </c>
      <c r="BE1" s="5" t="s">
        <v>56</v>
      </c>
      <c r="BF1" s="4" t="s">
        <v>57</v>
      </c>
    </row>
    <row r="2" spans="1:58" s="15" customFormat="1" ht="16.5" customHeight="1">
      <c r="A2" s="9"/>
      <c r="B2" s="10"/>
      <c r="C2" s="9"/>
      <c r="D2" s="11"/>
      <c r="E2" s="9"/>
      <c r="F2" s="12"/>
      <c r="G2" s="11"/>
      <c r="H2" s="13"/>
      <c r="I2" s="9"/>
      <c r="J2" s="14"/>
      <c r="K2" s="14"/>
      <c r="L2" s="9"/>
      <c r="M2" s="9"/>
      <c r="N2" s="9"/>
      <c r="O2" s="9"/>
      <c r="P2" s="9"/>
      <c r="Q2" s="9"/>
      <c r="R2" s="9"/>
      <c r="S2" s="9"/>
      <c r="T2" s="13"/>
      <c r="U2" s="9"/>
      <c r="V2" s="9"/>
      <c r="W2" s="9"/>
      <c r="X2" s="9"/>
      <c r="Y2" s="9"/>
      <c r="Z2" s="9"/>
      <c r="AA2" s="9"/>
      <c r="AB2" s="9"/>
      <c r="AC2" s="8"/>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row>
    <row r="3" spans="1:58" s="104" customFormat="1" ht="31.5">
      <c r="A3" s="97">
        <f>A2+1</f>
        <v>1</v>
      </c>
      <c r="B3" s="98" t="s">
        <v>58</v>
      </c>
      <c r="C3" s="97" t="s">
        <v>59</v>
      </c>
      <c r="D3" s="99" t="s">
        <v>60</v>
      </c>
      <c r="E3" s="97" t="s">
        <v>21</v>
      </c>
      <c r="F3" s="100">
        <f t="shared" ref="F3:F10" si="0">H3+T3+BF3</f>
        <v>0.19828000000000001</v>
      </c>
      <c r="G3" s="99"/>
      <c r="H3" s="101">
        <f t="shared" ref="H3:H9" si="1">SUM(I3)+SUM(K3:S3)</f>
        <v>0.19828000000000001</v>
      </c>
      <c r="I3" s="97">
        <f>1121.6/10000</f>
        <v>0.11216</v>
      </c>
      <c r="J3" s="102">
        <f>(558.1+563.5)/10000</f>
        <v>0.11216</v>
      </c>
      <c r="K3" s="102">
        <f>861.2/10000</f>
        <v>8.6120000000000002E-2</v>
      </c>
      <c r="L3" s="97"/>
      <c r="M3" s="97"/>
      <c r="N3" s="97"/>
      <c r="O3" s="97"/>
      <c r="P3" s="97"/>
      <c r="Q3" s="97"/>
      <c r="R3" s="97"/>
      <c r="S3" s="97"/>
      <c r="T3" s="101">
        <f t="shared" ref="T3:T9" si="2">SUM(U3:AC3)+SUM(AT3:BE3)</f>
        <v>0</v>
      </c>
      <c r="U3" s="97"/>
      <c r="V3" s="97"/>
      <c r="W3" s="97"/>
      <c r="X3" s="97"/>
      <c r="Y3" s="97"/>
      <c r="Z3" s="97"/>
      <c r="AA3" s="97"/>
      <c r="AB3" s="97"/>
      <c r="AC3" s="103">
        <f t="shared" ref="AC3:AC9" si="3">SUM(AD3:AS3)</f>
        <v>0</v>
      </c>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row>
    <row r="4" spans="1:58" s="104" customFormat="1">
      <c r="A4" s="97"/>
      <c r="B4" s="105"/>
      <c r="C4" s="97"/>
      <c r="D4" s="106"/>
      <c r="E4" s="97"/>
      <c r="F4" s="100"/>
      <c r="G4" s="99"/>
      <c r="H4" s="101"/>
      <c r="I4" s="97"/>
      <c r="J4" s="102"/>
      <c r="K4" s="102"/>
      <c r="L4" s="97"/>
      <c r="M4" s="97"/>
      <c r="N4" s="97"/>
      <c r="O4" s="97"/>
      <c r="P4" s="97"/>
      <c r="Q4" s="97"/>
      <c r="R4" s="97"/>
      <c r="S4" s="97"/>
      <c r="T4" s="101"/>
      <c r="U4" s="97"/>
      <c r="V4" s="97"/>
      <c r="W4" s="97"/>
      <c r="X4" s="97"/>
      <c r="Y4" s="97"/>
      <c r="Z4" s="97"/>
      <c r="AA4" s="97"/>
      <c r="AB4" s="97"/>
      <c r="AC4" s="103"/>
      <c r="AD4" s="97"/>
      <c r="AE4" s="97"/>
      <c r="AF4" s="97"/>
      <c r="AG4" s="97"/>
      <c r="AH4" s="107"/>
      <c r="AI4" s="97"/>
      <c r="AJ4" s="97"/>
      <c r="AK4" s="97"/>
      <c r="AL4" s="97"/>
      <c r="AM4" s="97"/>
      <c r="AN4" s="97"/>
      <c r="AO4" s="97"/>
      <c r="AP4" s="97"/>
      <c r="AQ4" s="97"/>
      <c r="AR4" s="97"/>
      <c r="AS4" s="97"/>
      <c r="AT4" s="97"/>
      <c r="AU4" s="97"/>
      <c r="AV4" s="97"/>
      <c r="AW4" s="97"/>
      <c r="AX4" s="97"/>
      <c r="AY4" s="97"/>
      <c r="AZ4" s="97"/>
      <c r="BA4" s="97"/>
      <c r="BB4" s="97"/>
      <c r="BC4" s="97"/>
      <c r="BD4" s="97"/>
      <c r="BE4" s="97"/>
      <c r="BF4" s="97"/>
    </row>
    <row r="5" spans="1:58" s="104" customFormat="1">
      <c r="A5" s="97"/>
      <c r="B5" s="105"/>
      <c r="C5" s="97"/>
      <c r="D5" s="106"/>
      <c r="E5" s="97"/>
      <c r="F5" s="100"/>
      <c r="G5" s="99"/>
      <c r="H5" s="101"/>
      <c r="I5" s="97"/>
      <c r="J5" s="102"/>
      <c r="K5" s="102"/>
      <c r="L5" s="97"/>
      <c r="M5" s="97"/>
      <c r="N5" s="97"/>
      <c r="O5" s="102"/>
      <c r="P5" s="97"/>
      <c r="Q5" s="97"/>
      <c r="R5" s="97"/>
      <c r="S5" s="97"/>
      <c r="T5" s="101"/>
      <c r="U5" s="97"/>
      <c r="V5" s="97"/>
      <c r="W5" s="97"/>
      <c r="X5" s="97"/>
      <c r="Y5" s="97"/>
      <c r="Z5" s="97"/>
      <c r="AA5" s="97"/>
      <c r="AB5" s="97"/>
      <c r="AC5" s="103"/>
      <c r="AD5" s="97"/>
      <c r="AE5" s="97"/>
      <c r="AF5" s="97"/>
      <c r="AG5" s="97"/>
      <c r="AH5" s="107"/>
      <c r="AI5" s="97"/>
      <c r="AJ5" s="97"/>
      <c r="AK5" s="97"/>
      <c r="AL5" s="97"/>
      <c r="AM5" s="97"/>
      <c r="AN5" s="97"/>
      <c r="AO5" s="97"/>
      <c r="AP5" s="97"/>
      <c r="AQ5" s="97"/>
      <c r="AR5" s="97"/>
      <c r="AS5" s="97"/>
      <c r="AT5" s="97"/>
      <c r="AU5" s="97"/>
      <c r="AV5" s="97"/>
      <c r="AW5" s="97"/>
      <c r="AX5" s="97"/>
      <c r="AY5" s="97"/>
      <c r="AZ5" s="97"/>
      <c r="BA5" s="97"/>
      <c r="BB5" s="97"/>
      <c r="BC5" s="97"/>
      <c r="BD5" s="97"/>
      <c r="BE5" s="97"/>
      <c r="BF5" s="97"/>
    </row>
    <row r="6" spans="1:58" s="104" customFormat="1">
      <c r="A6" s="97">
        <v>1</v>
      </c>
      <c r="B6" s="105" t="s">
        <v>62</v>
      </c>
      <c r="C6" s="97" t="s">
        <v>63</v>
      </c>
      <c r="D6" s="106" t="s">
        <v>64</v>
      </c>
      <c r="E6" s="97" t="s">
        <v>21</v>
      </c>
      <c r="F6" s="100">
        <f t="shared" si="0"/>
        <v>0.1</v>
      </c>
      <c r="G6" s="99"/>
      <c r="H6" s="101">
        <f t="shared" si="1"/>
        <v>0</v>
      </c>
      <c r="I6" s="97"/>
      <c r="J6" s="102"/>
      <c r="K6" s="102"/>
      <c r="L6" s="97"/>
      <c r="M6" s="97"/>
      <c r="N6" s="97"/>
      <c r="O6" s="97"/>
      <c r="P6" s="97"/>
      <c r="Q6" s="97"/>
      <c r="R6" s="97"/>
      <c r="S6" s="97"/>
      <c r="T6" s="101">
        <f t="shared" si="2"/>
        <v>0.1</v>
      </c>
      <c r="U6" s="97"/>
      <c r="V6" s="97"/>
      <c r="W6" s="97"/>
      <c r="X6" s="97"/>
      <c r="Y6" s="97"/>
      <c r="Z6" s="97"/>
      <c r="AA6" s="97"/>
      <c r="AB6" s="97"/>
      <c r="AC6" s="103">
        <f t="shared" si="3"/>
        <v>0</v>
      </c>
      <c r="AD6" s="97"/>
      <c r="AE6" s="97"/>
      <c r="AF6" s="97"/>
      <c r="AG6" s="97"/>
      <c r="AH6" s="97"/>
      <c r="AI6" s="97"/>
      <c r="AJ6" s="97"/>
      <c r="AK6" s="97"/>
      <c r="AL6" s="97"/>
      <c r="AM6" s="97"/>
      <c r="AN6" s="97"/>
      <c r="AO6" s="97"/>
      <c r="AP6" s="97"/>
      <c r="AQ6" s="97"/>
      <c r="AR6" s="97"/>
      <c r="AS6" s="97"/>
      <c r="AT6" s="97"/>
      <c r="AU6" s="97"/>
      <c r="AV6" s="97"/>
      <c r="AW6" s="97"/>
      <c r="AX6" s="97"/>
      <c r="AY6" s="97">
        <v>0.1</v>
      </c>
      <c r="AZ6" s="97"/>
      <c r="BA6" s="97"/>
      <c r="BB6" s="97"/>
      <c r="BC6" s="97"/>
      <c r="BD6" s="108"/>
      <c r="BE6" s="97"/>
      <c r="BF6" s="97"/>
    </row>
    <row r="7" spans="1:58" s="104" customFormat="1" ht="31.5">
      <c r="A7" s="97">
        <v>2</v>
      </c>
      <c r="B7" s="105" t="s">
        <v>66</v>
      </c>
      <c r="C7" s="97" t="s">
        <v>63</v>
      </c>
      <c r="D7" s="99" t="s">
        <v>67</v>
      </c>
      <c r="E7" s="97" t="s">
        <v>46</v>
      </c>
      <c r="F7" s="100">
        <f>H7+T7+BF7</f>
        <v>0.23984</v>
      </c>
      <c r="G7" s="99"/>
      <c r="H7" s="101">
        <f>SUM(I7)+SUM(K7:S7)</f>
        <v>0.22123000000000001</v>
      </c>
      <c r="I7" s="108"/>
      <c r="J7" s="102"/>
      <c r="K7" s="102">
        <f>2212.3/10000</f>
        <v>0.22123000000000001</v>
      </c>
      <c r="L7" s="97"/>
      <c r="M7" s="97"/>
      <c r="N7" s="97"/>
      <c r="O7" s="97"/>
      <c r="P7" s="97"/>
      <c r="Q7" s="97"/>
      <c r="R7" s="97"/>
      <c r="S7" s="97"/>
      <c r="T7" s="101">
        <f>SUM(U7:AC7)+SUM(AT7:BE7)</f>
        <v>0</v>
      </c>
      <c r="U7" s="97"/>
      <c r="V7" s="97"/>
      <c r="W7" s="97"/>
      <c r="X7" s="97"/>
      <c r="Y7" s="97"/>
      <c r="Z7" s="97"/>
      <c r="AA7" s="97"/>
      <c r="AB7" s="97"/>
      <c r="AC7" s="103">
        <f>SUM(AD7:AS7)</f>
        <v>0</v>
      </c>
      <c r="AD7" s="102"/>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f>186.1/10000</f>
        <v>1.8609999999999998E-2</v>
      </c>
    </row>
    <row r="8" spans="1:58" s="104" customFormat="1">
      <c r="A8" s="97"/>
      <c r="B8" s="105"/>
      <c r="C8" s="97"/>
      <c r="D8" s="99" t="s">
        <v>110</v>
      </c>
      <c r="E8" s="97"/>
      <c r="F8" s="100"/>
      <c r="G8" s="99"/>
      <c r="H8" s="101"/>
      <c r="I8" s="108"/>
      <c r="J8" s="102"/>
      <c r="K8" s="102"/>
      <c r="L8" s="97"/>
      <c r="M8" s="97"/>
      <c r="N8" s="97"/>
      <c r="O8" s="97"/>
      <c r="P8" s="97"/>
      <c r="Q8" s="97"/>
      <c r="R8" s="97"/>
      <c r="S8" s="97"/>
      <c r="T8" s="101"/>
      <c r="U8" s="97"/>
      <c r="V8" s="97"/>
      <c r="W8" s="97"/>
      <c r="X8" s="97"/>
      <c r="Y8" s="97"/>
      <c r="Z8" s="97"/>
      <c r="AA8" s="97"/>
      <c r="AB8" s="97"/>
      <c r="AC8" s="103"/>
      <c r="AD8" s="102"/>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row>
    <row r="9" spans="1:58" s="104" customFormat="1">
      <c r="A9" s="97">
        <v>1</v>
      </c>
      <c r="B9" s="105" t="s">
        <v>68</v>
      </c>
      <c r="C9" s="97" t="s">
        <v>59</v>
      </c>
      <c r="D9" s="99" t="s">
        <v>69</v>
      </c>
      <c r="E9" s="97" t="s">
        <v>48</v>
      </c>
      <c r="F9" s="100">
        <f t="shared" si="0"/>
        <v>1.0098100000000001</v>
      </c>
      <c r="G9" s="99"/>
      <c r="H9" s="101">
        <f t="shared" si="1"/>
        <v>0.89</v>
      </c>
      <c r="I9" s="97">
        <v>0.89</v>
      </c>
      <c r="J9" s="102">
        <f>1.01-0.12</f>
        <v>0.89</v>
      </c>
      <c r="K9" s="102"/>
      <c r="L9" s="97"/>
      <c r="M9" s="97"/>
      <c r="N9" s="97"/>
      <c r="O9" s="97"/>
      <c r="P9" s="97"/>
      <c r="Q9" s="97"/>
      <c r="R9" s="97"/>
      <c r="S9" s="97"/>
      <c r="T9" s="101">
        <f t="shared" si="2"/>
        <v>0.11981</v>
      </c>
      <c r="U9" s="97"/>
      <c r="V9" s="97"/>
      <c r="W9" s="97"/>
      <c r="X9" s="97"/>
      <c r="Y9" s="97"/>
      <c r="Z9" s="97"/>
      <c r="AA9" s="97"/>
      <c r="AB9" s="97"/>
      <c r="AC9" s="103">
        <f t="shared" si="3"/>
        <v>0.11981</v>
      </c>
      <c r="AD9" s="97">
        <f>1014.8/10000</f>
        <v>0.10148</v>
      </c>
      <c r="AE9" s="97">
        <f>183.3/10000</f>
        <v>1.8330000000000003E-2</v>
      </c>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row>
    <row r="10" spans="1:58" s="104" customFormat="1" ht="31.5">
      <c r="A10" s="97">
        <v>2</v>
      </c>
      <c r="B10" s="105" t="s">
        <v>71</v>
      </c>
      <c r="C10" s="97" t="s">
        <v>70</v>
      </c>
      <c r="D10" s="99" t="s">
        <v>72</v>
      </c>
      <c r="E10" s="97" t="s">
        <v>48</v>
      </c>
      <c r="F10" s="100">
        <f t="shared" si="0"/>
        <v>0.67318000000000011</v>
      </c>
      <c r="G10" s="99"/>
      <c r="H10" s="101">
        <f t="shared" ref="H10" si="4">SUM(I10)+SUM(K10:S10)</f>
        <v>0.58318000000000003</v>
      </c>
      <c r="I10" s="102">
        <f>3016.1/10000</f>
        <v>0.30160999999999999</v>
      </c>
      <c r="J10" s="102">
        <f>3016.1/10000</f>
        <v>0.30160999999999999</v>
      </c>
      <c r="K10" s="102">
        <f>(1818.7+554.7-57.7)/10000</f>
        <v>0.23157000000000003</v>
      </c>
      <c r="L10" s="97">
        <v>0.05</v>
      </c>
      <c r="M10" s="97"/>
      <c r="N10" s="97"/>
      <c r="O10" s="97"/>
      <c r="P10" s="97"/>
      <c r="Q10" s="97"/>
      <c r="R10" s="97"/>
      <c r="S10" s="97"/>
      <c r="T10" s="101">
        <f>SUM(U10:AC10)+SUM(AT10:BE10)</f>
        <v>7.0000000000000007E-2</v>
      </c>
      <c r="U10" s="97"/>
      <c r="V10" s="97"/>
      <c r="W10" s="97"/>
      <c r="X10" s="97"/>
      <c r="Y10" s="97"/>
      <c r="Z10" s="97"/>
      <c r="AA10" s="97"/>
      <c r="AB10" s="97"/>
      <c r="AC10" s="103">
        <f>SUM(AD10:AS10)</f>
        <v>0.05</v>
      </c>
      <c r="AD10" s="97">
        <v>0.05</v>
      </c>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v>0.02</v>
      </c>
      <c r="BD10" s="97"/>
      <c r="BE10" s="97"/>
      <c r="BF10" s="97">
        <v>0.02</v>
      </c>
    </row>
    <row r="11" spans="1:58" s="104" customFormat="1">
      <c r="A11" s="97"/>
      <c r="B11" s="98"/>
      <c r="C11" s="97"/>
      <c r="D11" s="99"/>
      <c r="E11" s="97"/>
      <c r="F11" s="100"/>
      <c r="G11" s="99"/>
      <c r="H11" s="101"/>
      <c r="I11" s="102"/>
      <c r="J11" s="109"/>
      <c r="K11" s="102"/>
      <c r="L11" s="97"/>
      <c r="M11" s="97"/>
      <c r="N11" s="97"/>
      <c r="O11" s="97"/>
      <c r="P11" s="97"/>
      <c r="Q11" s="97"/>
      <c r="R11" s="97"/>
      <c r="S11" s="97"/>
      <c r="T11" s="101"/>
      <c r="U11" s="97"/>
      <c r="V11" s="97"/>
      <c r="W11" s="97"/>
      <c r="X11" s="97"/>
      <c r="Y11" s="97"/>
      <c r="Z11" s="97"/>
      <c r="AA11" s="97"/>
      <c r="AB11" s="97"/>
      <c r="AC11" s="103"/>
      <c r="AD11" s="97"/>
      <c r="AE11" s="102"/>
      <c r="AF11" s="97"/>
      <c r="AG11" s="97"/>
      <c r="AH11" s="97"/>
      <c r="AI11" s="97"/>
      <c r="AJ11" s="97"/>
      <c r="AK11" s="97"/>
      <c r="AL11" s="97"/>
      <c r="AM11" s="97"/>
      <c r="AN11" s="97"/>
      <c r="AO11" s="97"/>
      <c r="AP11" s="97"/>
      <c r="AQ11" s="97"/>
      <c r="AR11" s="97"/>
      <c r="AS11" s="97"/>
      <c r="AT11" s="97"/>
      <c r="AU11" s="97"/>
      <c r="AV11" s="97"/>
      <c r="AW11" s="102"/>
      <c r="AX11" s="97"/>
      <c r="AY11" s="97"/>
      <c r="AZ11" s="97"/>
      <c r="BA11" s="97"/>
      <c r="BB11" s="97"/>
      <c r="BC11" s="97"/>
      <c r="BD11" s="97"/>
      <c r="BE11" s="97"/>
      <c r="BF11" s="102">
        <v>0.02</v>
      </c>
    </row>
    <row r="12" spans="1:58" s="104" customFormat="1" ht="31.5">
      <c r="A12" s="97">
        <v>1</v>
      </c>
      <c r="B12" s="105" t="s">
        <v>73</v>
      </c>
      <c r="C12" s="97" t="s">
        <v>74</v>
      </c>
      <c r="D12" s="106" t="s">
        <v>75</v>
      </c>
      <c r="E12" s="97" t="s">
        <v>48</v>
      </c>
      <c r="F12" s="100">
        <f t="shared" ref="F12" si="5">H12+T12+BF12</f>
        <v>0.26</v>
      </c>
      <c r="G12" s="99"/>
      <c r="H12" s="101">
        <f t="shared" ref="H12" si="6">SUM(I12)+SUM(K12:S12)</f>
        <v>0</v>
      </c>
      <c r="I12" s="102"/>
      <c r="J12" s="102"/>
      <c r="K12" s="102"/>
      <c r="L12" s="97"/>
      <c r="M12" s="97"/>
      <c r="N12" s="97"/>
      <c r="O12" s="97"/>
      <c r="P12" s="97"/>
      <c r="Q12" s="97"/>
      <c r="R12" s="97"/>
      <c r="S12" s="97"/>
      <c r="T12" s="101">
        <f t="shared" ref="T12" si="7">SUM(U12:AC12)+SUM(AT12:BE12)</f>
        <v>0</v>
      </c>
      <c r="U12" s="97"/>
      <c r="V12" s="97"/>
      <c r="W12" s="97"/>
      <c r="X12" s="97"/>
      <c r="Y12" s="97"/>
      <c r="Z12" s="97"/>
      <c r="AA12" s="97"/>
      <c r="AB12" s="97"/>
      <c r="AC12" s="103">
        <f t="shared" ref="AC12" si="8">SUM(AD12:AS12)</f>
        <v>0</v>
      </c>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108"/>
      <c r="BE12" s="97"/>
      <c r="BF12" s="97">
        <v>0.26</v>
      </c>
    </row>
    <row r="13" spans="1:58" s="104" customFormat="1">
      <c r="A13" s="97"/>
      <c r="B13" s="105"/>
      <c r="C13" s="97"/>
      <c r="D13" s="99"/>
      <c r="E13" s="97"/>
      <c r="F13" s="100"/>
      <c r="G13" s="99"/>
      <c r="H13" s="101"/>
      <c r="I13" s="110"/>
      <c r="J13" s="109"/>
      <c r="K13" s="102"/>
      <c r="L13" s="97"/>
      <c r="M13" s="97"/>
      <c r="N13" s="97"/>
      <c r="O13" s="97"/>
      <c r="P13" s="97"/>
      <c r="Q13" s="97"/>
      <c r="R13" s="97"/>
      <c r="S13" s="97"/>
      <c r="T13" s="101"/>
      <c r="U13" s="97"/>
      <c r="V13" s="97"/>
      <c r="W13" s="97"/>
      <c r="X13" s="97"/>
      <c r="Y13" s="97"/>
      <c r="Z13" s="97"/>
      <c r="AA13" s="97"/>
      <c r="AB13" s="97"/>
      <c r="AC13" s="103"/>
      <c r="AD13" s="97"/>
      <c r="AE13" s="97"/>
      <c r="AF13" s="97"/>
      <c r="AG13" s="97"/>
      <c r="AH13" s="10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row>
    <row r="14" spans="1:58" s="125" customFormat="1">
      <c r="A14" s="119">
        <f t="shared" ref="A14:A16" si="9">A13+1</f>
        <v>1</v>
      </c>
      <c r="B14" s="120" t="s">
        <v>76</v>
      </c>
      <c r="C14" s="119" t="s">
        <v>65</v>
      </c>
      <c r="D14" s="121" t="s">
        <v>77</v>
      </c>
      <c r="E14" s="119" t="s">
        <v>49</v>
      </c>
      <c r="F14" s="122">
        <f t="shared" ref="F14:F16" si="10">H14+T14+BF14</f>
        <v>10.38</v>
      </c>
      <c r="G14" s="121"/>
      <c r="H14" s="123">
        <f t="shared" ref="H14:H16" si="11">SUM(I14)+SUM(K14:S14)</f>
        <v>9.56</v>
      </c>
      <c r="I14" s="119">
        <v>9.2200000000000006</v>
      </c>
      <c r="J14" s="119">
        <v>9.2200000000000006</v>
      </c>
      <c r="K14" s="119">
        <v>0.34</v>
      </c>
      <c r="L14" s="119"/>
      <c r="M14" s="119"/>
      <c r="N14" s="119"/>
      <c r="O14" s="119"/>
      <c r="P14" s="119"/>
      <c r="Q14" s="119"/>
      <c r="R14" s="119"/>
      <c r="S14" s="119"/>
      <c r="T14" s="123">
        <f t="shared" ref="T14:T15" si="12">SUM(U14:AC14)+SUM(AT14:BE14)</f>
        <v>0.73</v>
      </c>
      <c r="U14" s="119"/>
      <c r="V14" s="119"/>
      <c r="W14" s="119"/>
      <c r="X14" s="119"/>
      <c r="Y14" s="119"/>
      <c r="Z14" s="119"/>
      <c r="AA14" s="119"/>
      <c r="AB14" s="119"/>
      <c r="AC14" s="124">
        <f t="shared" ref="AC14:AC16" si="13">SUM(AD14:AS14)</f>
        <v>0.46</v>
      </c>
      <c r="AD14" s="119">
        <v>0.05</v>
      </c>
      <c r="AE14" s="119">
        <v>0.39</v>
      </c>
      <c r="AF14" s="119"/>
      <c r="AG14" s="119"/>
      <c r="AH14" s="119"/>
      <c r="AI14" s="119"/>
      <c r="AJ14" s="119"/>
      <c r="AK14" s="119"/>
      <c r="AL14" s="119"/>
      <c r="AM14" s="119"/>
      <c r="AN14" s="119"/>
      <c r="AO14" s="119"/>
      <c r="AP14" s="119">
        <v>0.02</v>
      </c>
      <c r="AQ14" s="119"/>
      <c r="AR14" s="119"/>
      <c r="AS14" s="119"/>
      <c r="AT14" s="119"/>
      <c r="AU14" s="119"/>
      <c r="AV14" s="119"/>
      <c r="AW14" s="119"/>
      <c r="AX14" s="119"/>
      <c r="AY14" s="119"/>
      <c r="AZ14" s="119"/>
      <c r="BA14" s="119"/>
      <c r="BB14" s="119"/>
      <c r="BC14" s="119"/>
      <c r="BD14" s="119">
        <v>0.27</v>
      </c>
      <c r="BE14" s="119"/>
      <c r="BF14" s="119">
        <v>0.09</v>
      </c>
    </row>
    <row r="15" spans="1:58" s="125" customFormat="1">
      <c r="A15" s="119">
        <f t="shared" si="9"/>
        <v>2</v>
      </c>
      <c r="B15" s="120" t="s">
        <v>76</v>
      </c>
      <c r="C15" s="119" t="s">
        <v>74</v>
      </c>
      <c r="D15" s="121" t="s">
        <v>79</v>
      </c>
      <c r="E15" s="119" t="s">
        <v>48</v>
      </c>
      <c r="F15" s="122">
        <f t="shared" si="10"/>
        <v>8.14</v>
      </c>
      <c r="G15" s="121"/>
      <c r="H15" s="123">
        <f t="shared" si="11"/>
        <v>7.77</v>
      </c>
      <c r="I15" s="119">
        <v>7.77</v>
      </c>
      <c r="J15" s="119">
        <v>7.77</v>
      </c>
      <c r="K15" s="119"/>
      <c r="L15" s="119"/>
      <c r="M15" s="119"/>
      <c r="N15" s="119"/>
      <c r="O15" s="119"/>
      <c r="P15" s="119"/>
      <c r="Q15" s="119"/>
      <c r="R15" s="119"/>
      <c r="S15" s="119"/>
      <c r="T15" s="123">
        <f t="shared" si="12"/>
        <v>0.30000000000000004</v>
      </c>
      <c r="U15" s="119"/>
      <c r="V15" s="119"/>
      <c r="W15" s="119"/>
      <c r="X15" s="119"/>
      <c r="Y15" s="119"/>
      <c r="Z15" s="119"/>
      <c r="AA15" s="119"/>
      <c r="AB15" s="119"/>
      <c r="AC15" s="124">
        <f t="shared" si="13"/>
        <v>0.27</v>
      </c>
      <c r="AD15" s="119"/>
      <c r="AE15" s="119">
        <v>0.27</v>
      </c>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v>0.03</v>
      </c>
      <c r="BE15" s="119"/>
      <c r="BF15" s="119">
        <v>7.0000000000000007E-2</v>
      </c>
    </row>
    <row r="16" spans="1:58" s="125" customFormat="1">
      <c r="A16" s="119">
        <f t="shared" si="9"/>
        <v>3</v>
      </c>
      <c r="B16" s="120" t="s">
        <v>80</v>
      </c>
      <c r="C16" s="119" t="s">
        <v>74</v>
      </c>
      <c r="D16" s="121" t="s">
        <v>81</v>
      </c>
      <c r="E16" s="119" t="s">
        <v>48</v>
      </c>
      <c r="F16" s="122">
        <f t="shared" si="10"/>
        <v>4.8339999999999996</v>
      </c>
      <c r="G16" s="121"/>
      <c r="H16" s="123">
        <f t="shared" si="11"/>
        <v>4.55</v>
      </c>
      <c r="I16" s="119">
        <f>0.57+J16</f>
        <v>3.51</v>
      </c>
      <c r="J16" s="119">
        <v>2.94</v>
      </c>
      <c r="K16" s="119">
        <v>1.04</v>
      </c>
      <c r="L16" s="119"/>
      <c r="M16" s="119"/>
      <c r="N16" s="119"/>
      <c r="O16" s="119"/>
      <c r="P16" s="119"/>
      <c r="Q16" s="119"/>
      <c r="R16" s="119"/>
      <c r="S16" s="119"/>
      <c r="T16" s="123">
        <f t="shared" ref="T16" si="14">SUM(U16:AC16)+SUM(AT16:BE16)</f>
        <v>0.26400000000000001</v>
      </c>
      <c r="U16" s="119"/>
      <c r="V16" s="119"/>
      <c r="W16" s="119"/>
      <c r="X16" s="119"/>
      <c r="Y16" s="119"/>
      <c r="Z16" s="119"/>
      <c r="AA16" s="119"/>
      <c r="AB16" s="119"/>
      <c r="AC16" s="124">
        <f t="shared" si="13"/>
        <v>0.26400000000000001</v>
      </c>
      <c r="AD16" s="119">
        <v>4.0000000000000001E-3</v>
      </c>
      <c r="AE16" s="119">
        <v>0.22</v>
      </c>
      <c r="AF16" s="119"/>
      <c r="AG16" s="119"/>
      <c r="AH16" s="119"/>
      <c r="AI16" s="119"/>
      <c r="AJ16" s="119"/>
      <c r="AK16" s="119"/>
      <c r="AL16" s="119"/>
      <c r="AM16" s="119"/>
      <c r="AN16" s="119"/>
      <c r="AO16" s="119"/>
      <c r="AP16" s="119">
        <v>0.04</v>
      </c>
      <c r="AQ16" s="119"/>
      <c r="AR16" s="119"/>
      <c r="AS16" s="119"/>
      <c r="AT16" s="119"/>
      <c r="AU16" s="119"/>
      <c r="AV16" s="119"/>
      <c r="AW16" s="119"/>
      <c r="AX16" s="119"/>
      <c r="AY16" s="119"/>
      <c r="AZ16" s="119"/>
      <c r="BA16" s="119"/>
      <c r="BB16" s="119"/>
      <c r="BC16" s="119"/>
      <c r="BD16" s="119"/>
      <c r="BE16" s="119"/>
      <c r="BF16" s="119">
        <v>0.02</v>
      </c>
    </row>
    <row r="17" spans="1:58" s="104" customFormat="1">
      <c r="A17" s="97"/>
      <c r="B17" s="111"/>
      <c r="C17" s="97"/>
      <c r="D17" s="99"/>
      <c r="E17" s="97"/>
      <c r="F17" s="100"/>
      <c r="G17" s="99"/>
      <c r="H17" s="101"/>
      <c r="I17" s="97"/>
      <c r="J17" s="102"/>
      <c r="K17" s="102"/>
      <c r="L17" s="97"/>
      <c r="M17" s="97"/>
      <c r="N17" s="97"/>
      <c r="O17" s="97"/>
      <c r="P17" s="97"/>
      <c r="Q17" s="97"/>
      <c r="R17" s="97"/>
      <c r="S17" s="97"/>
      <c r="T17" s="101"/>
      <c r="U17" s="97"/>
      <c r="V17" s="97"/>
      <c r="W17" s="97"/>
      <c r="X17" s="97"/>
      <c r="Y17" s="97"/>
      <c r="Z17" s="97"/>
      <c r="AA17" s="97"/>
      <c r="AB17" s="97"/>
      <c r="AC17" s="103"/>
      <c r="AD17" s="97"/>
      <c r="AE17" s="97"/>
      <c r="AF17" s="97"/>
      <c r="AG17" s="97"/>
      <c r="AH17" s="10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row>
    <row r="18" spans="1:58" s="104" customFormat="1">
      <c r="A18" s="97">
        <f t="shared" ref="A18:A25" si="15">A17+1</f>
        <v>1</v>
      </c>
      <c r="B18" s="111" t="s">
        <v>78</v>
      </c>
      <c r="C18" s="97" t="s">
        <v>82</v>
      </c>
      <c r="D18" s="99" t="s">
        <v>83</v>
      </c>
      <c r="E18" s="97" t="s">
        <v>48</v>
      </c>
      <c r="F18" s="100">
        <f t="shared" ref="F18:F39" si="16">H18+T18+BF18</f>
        <v>0.02</v>
      </c>
      <c r="G18" s="99"/>
      <c r="H18" s="101">
        <f t="shared" ref="H18:H25" si="17">SUM(I18)+SUM(K18:S18)</f>
        <v>0.02</v>
      </c>
      <c r="I18" s="97"/>
      <c r="J18" s="97"/>
      <c r="K18" s="102"/>
      <c r="L18" s="97">
        <v>0.02</v>
      </c>
      <c r="M18" s="97"/>
      <c r="N18" s="97"/>
      <c r="O18" s="97"/>
      <c r="P18" s="97"/>
      <c r="Q18" s="97"/>
      <c r="R18" s="97"/>
      <c r="S18" s="97"/>
      <c r="T18" s="101">
        <f t="shared" ref="T18:T25" si="18">SUM(U18:AC18)+SUM(AT18:BE18)</f>
        <v>0</v>
      </c>
      <c r="U18" s="97"/>
      <c r="V18" s="97"/>
      <c r="W18" s="97"/>
      <c r="X18" s="97"/>
      <c r="Y18" s="97"/>
      <c r="Z18" s="97"/>
      <c r="AA18" s="97"/>
      <c r="AB18" s="97"/>
      <c r="AC18" s="103">
        <f t="shared" ref="AC18:AC25" si="19">SUM(AD18:AS18)</f>
        <v>0</v>
      </c>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row>
    <row r="19" spans="1:58" s="104" customFormat="1" ht="30" customHeight="1">
      <c r="A19" s="97">
        <f t="shared" si="15"/>
        <v>2</v>
      </c>
      <c r="B19" s="111" t="s">
        <v>78</v>
      </c>
      <c r="C19" s="97" t="s">
        <v>61</v>
      </c>
      <c r="D19" s="112" t="s">
        <v>85</v>
      </c>
      <c r="E19" s="97" t="s">
        <v>48</v>
      </c>
      <c r="F19" s="100">
        <f t="shared" si="16"/>
        <v>0.05</v>
      </c>
      <c r="G19" s="99"/>
      <c r="H19" s="101">
        <f t="shared" si="17"/>
        <v>0.05</v>
      </c>
      <c r="I19" s="97"/>
      <c r="J19" s="97"/>
      <c r="K19" s="97">
        <v>0.05</v>
      </c>
      <c r="L19" s="97"/>
      <c r="M19" s="97"/>
      <c r="N19" s="97"/>
      <c r="O19" s="97"/>
      <c r="P19" s="97"/>
      <c r="Q19" s="97"/>
      <c r="R19" s="97"/>
      <c r="S19" s="97"/>
      <c r="T19" s="101">
        <f t="shared" si="18"/>
        <v>0</v>
      </c>
      <c r="U19" s="97"/>
      <c r="V19" s="97"/>
      <c r="W19" s="97"/>
      <c r="X19" s="97"/>
      <c r="Y19" s="97"/>
      <c r="Z19" s="97"/>
      <c r="AA19" s="97"/>
      <c r="AB19" s="97"/>
      <c r="AC19" s="103">
        <f t="shared" si="19"/>
        <v>0</v>
      </c>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row>
    <row r="20" spans="1:58" s="104" customFormat="1">
      <c r="A20" s="97">
        <f t="shared" si="15"/>
        <v>3</v>
      </c>
      <c r="B20" s="111" t="s">
        <v>78</v>
      </c>
      <c r="C20" s="97" t="s">
        <v>86</v>
      </c>
      <c r="D20" s="99" t="s">
        <v>87</v>
      </c>
      <c r="E20" s="97" t="s">
        <v>48</v>
      </c>
      <c r="F20" s="100">
        <f t="shared" si="16"/>
        <v>7.4999999999999997E-2</v>
      </c>
      <c r="G20" s="99"/>
      <c r="H20" s="101">
        <f t="shared" si="17"/>
        <v>7.4999999999999997E-2</v>
      </c>
      <c r="I20" s="102"/>
      <c r="J20" s="109"/>
      <c r="K20" s="102">
        <v>7.4999999999999997E-2</v>
      </c>
      <c r="L20" s="97"/>
      <c r="M20" s="97"/>
      <c r="N20" s="97"/>
      <c r="O20" s="97"/>
      <c r="P20" s="97"/>
      <c r="Q20" s="97"/>
      <c r="R20" s="97"/>
      <c r="S20" s="97"/>
      <c r="T20" s="101">
        <f t="shared" si="18"/>
        <v>0</v>
      </c>
      <c r="U20" s="97"/>
      <c r="V20" s="97"/>
      <c r="W20" s="97"/>
      <c r="X20" s="97"/>
      <c r="Y20" s="97"/>
      <c r="Z20" s="97"/>
      <c r="AA20" s="97"/>
      <c r="AB20" s="97"/>
      <c r="AC20" s="103">
        <f t="shared" si="19"/>
        <v>0</v>
      </c>
      <c r="AD20" s="97"/>
      <c r="AE20" s="102"/>
      <c r="AF20" s="97"/>
      <c r="AG20" s="97"/>
      <c r="AH20" s="97"/>
      <c r="AI20" s="97"/>
      <c r="AJ20" s="97"/>
      <c r="AK20" s="97"/>
      <c r="AL20" s="97"/>
      <c r="AM20" s="97"/>
      <c r="AN20" s="97"/>
      <c r="AO20" s="97"/>
      <c r="AP20" s="97"/>
      <c r="AQ20" s="97"/>
      <c r="AR20" s="97"/>
      <c r="AS20" s="97"/>
      <c r="AT20" s="97"/>
      <c r="AU20" s="97"/>
      <c r="AV20" s="97"/>
      <c r="AW20" s="102"/>
      <c r="AX20" s="97"/>
      <c r="AY20" s="97"/>
      <c r="AZ20" s="97"/>
      <c r="BA20" s="97"/>
      <c r="BB20" s="97"/>
      <c r="BC20" s="97"/>
      <c r="BD20" s="97"/>
      <c r="BE20" s="97"/>
      <c r="BF20" s="102"/>
    </row>
    <row r="21" spans="1:58" s="97" customFormat="1" ht="30.75" customHeight="1">
      <c r="A21" s="97">
        <f t="shared" si="15"/>
        <v>4</v>
      </c>
      <c r="B21" s="111" t="s">
        <v>78</v>
      </c>
      <c r="C21" s="97" t="s">
        <v>70</v>
      </c>
      <c r="D21" s="99" t="s">
        <v>88</v>
      </c>
      <c r="E21" s="97" t="s">
        <v>48</v>
      </c>
      <c r="F21" s="100">
        <f t="shared" si="16"/>
        <v>2.7900000000000001E-2</v>
      </c>
      <c r="G21" s="99"/>
      <c r="H21" s="101">
        <f t="shared" si="17"/>
        <v>2.7900000000000001E-2</v>
      </c>
      <c r="I21" s="102"/>
      <c r="J21" s="109"/>
      <c r="K21" s="102">
        <v>2.7900000000000001E-2</v>
      </c>
      <c r="T21" s="101">
        <f t="shared" si="18"/>
        <v>0</v>
      </c>
      <c r="AC21" s="103">
        <f t="shared" si="19"/>
        <v>0</v>
      </c>
      <c r="AE21" s="102"/>
      <c r="AW21" s="102"/>
      <c r="BF21" s="102"/>
    </row>
    <row r="22" spans="1:58" s="104" customFormat="1" ht="31.5">
      <c r="A22" s="97">
        <f t="shared" si="15"/>
        <v>5</v>
      </c>
      <c r="B22" s="111" t="s">
        <v>78</v>
      </c>
      <c r="C22" s="97" t="s">
        <v>74</v>
      </c>
      <c r="D22" s="99" t="s">
        <v>89</v>
      </c>
      <c r="E22" s="97" t="s">
        <v>48</v>
      </c>
      <c r="F22" s="100">
        <f t="shared" si="16"/>
        <v>0.11</v>
      </c>
      <c r="G22" s="99"/>
      <c r="H22" s="101">
        <f t="shared" si="17"/>
        <v>0.11</v>
      </c>
      <c r="I22" s="97"/>
      <c r="J22" s="97"/>
      <c r="K22" s="97">
        <v>0.08</v>
      </c>
      <c r="L22" s="97">
        <v>0.03</v>
      </c>
      <c r="M22" s="97"/>
      <c r="N22" s="97"/>
      <c r="O22" s="97"/>
      <c r="P22" s="97"/>
      <c r="Q22" s="97"/>
      <c r="R22" s="97"/>
      <c r="S22" s="97"/>
      <c r="T22" s="101">
        <f t="shared" si="18"/>
        <v>0</v>
      </c>
      <c r="U22" s="97"/>
      <c r="V22" s="97"/>
      <c r="W22" s="97"/>
      <c r="X22" s="97"/>
      <c r="Y22" s="97"/>
      <c r="Z22" s="97"/>
      <c r="AA22" s="97"/>
      <c r="AB22" s="97"/>
      <c r="AC22" s="103">
        <f t="shared" si="19"/>
        <v>0</v>
      </c>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row>
    <row r="23" spans="1:58" s="97" customFormat="1">
      <c r="A23" s="97">
        <f t="shared" si="15"/>
        <v>6</v>
      </c>
      <c r="B23" s="111" t="s">
        <v>78</v>
      </c>
      <c r="C23" s="97" t="s">
        <v>59</v>
      </c>
      <c r="D23" s="99" t="s">
        <v>90</v>
      </c>
      <c r="E23" s="97" t="s">
        <v>48</v>
      </c>
      <c r="F23" s="100">
        <f t="shared" si="16"/>
        <v>7.0000000000000007E-2</v>
      </c>
      <c r="G23" s="99"/>
      <c r="H23" s="101">
        <f t="shared" si="17"/>
        <v>7.0000000000000007E-2</v>
      </c>
      <c r="I23" s="102"/>
      <c r="J23" s="109"/>
      <c r="K23" s="102"/>
      <c r="L23" s="97">
        <v>7.0000000000000007E-2</v>
      </c>
      <c r="T23" s="101">
        <f t="shared" si="18"/>
        <v>0</v>
      </c>
      <c r="AC23" s="103">
        <f t="shared" si="19"/>
        <v>0</v>
      </c>
      <c r="AE23" s="102"/>
      <c r="AW23" s="102"/>
      <c r="BF23" s="102"/>
    </row>
    <row r="24" spans="1:58" s="104" customFormat="1" ht="26.25" customHeight="1">
      <c r="A24" s="97">
        <f t="shared" si="15"/>
        <v>7</v>
      </c>
      <c r="B24" s="111" t="s">
        <v>78</v>
      </c>
      <c r="C24" s="97" t="s">
        <v>91</v>
      </c>
      <c r="D24" s="99" t="s">
        <v>92</v>
      </c>
      <c r="E24" s="97" t="s">
        <v>48</v>
      </c>
      <c r="F24" s="100">
        <f t="shared" si="16"/>
        <v>0.186</v>
      </c>
      <c r="G24" s="99"/>
      <c r="H24" s="101">
        <f t="shared" si="17"/>
        <v>0.186</v>
      </c>
      <c r="I24" s="97"/>
      <c r="J24" s="97"/>
      <c r="K24" s="97">
        <v>0.16600000000000001</v>
      </c>
      <c r="L24" s="97">
        <v>0.02</v>
      </c>
      <c r="M24" s="97"/>
      <c r="N24" s="97"/>
      <c r="O24" s="97"/>
      <c r="P24" s="97"/>
      <c r="Q24" s="97"/>
      <c r="R24" s="97"/>
      <c r="S24" s="97"/>
      <c r="T24" s="101">
        <f t="shared" si="18"/>
        <v>0</v>
      </c>
      <c r="U24" s="97"/>
      <c r="V24" s="97"/>
      <c r="W24" s="97"/>
      <c r="X24" s="97"/>
      <c r="Y24" s="97"/>
      <c r="Z24" s="97"/>
      <c r="AA24" s="97"/>
      <c r="AB24" s="97"/>
      <c r="AC24" s="103">
        <f t="shared" si="19"/>
        <v>0</v>
      </c>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row>
    <row r="25" spans="1:58" s="104" customFormat="1" ht="27.75" customHeight="1">
      <c r="A25" s="97">
        <f t="shared" si="15"/>
        <v>8</v>
      </c>
      <c r="B25" s="111" t="s">
        <v>78</v>
      </c>
      <c r="C25" s="97" t="s">
        <v>65</v>
      </c>
      <c r="D25" s="113" t="s">
        <v>93</v>
      </c>
      <c r="E25" s="97" t="s">
        <v>49</v>
      </c>
      <c r="F25" s="100">
        <f t="shared" si="16"/>
        <v>3.5700000000000003</v>
      </c>
      <c r="G25" s="99"/>
      <c r="H25" s="101">
        <f t="shared" si="17"/>
        <v>3.5700000000000003</v>
      </c>
      <c r="I25" s="97"/>
      <c r="J25" s="97"/>
      <c r="K25" s="97">
        <v>2.21</v>
      </c>
      <c r="L25" s="97">
        <v>1.36</v>
      </c>
      <c r="M25" s="97"/>
      <c r="N25" s="97"/>
      <c r="O25" s="97"/>
      <c r="P25" s="97"/>
      <c r="Q25" s="97"/>
      <c r="R25" s="97"/>
      <c r="S25" s="97"/>
      <c r="T25" s="101">
        <f t="shared" si="18"/>
        <v>0</v>
      </c>
      <c r="U25" s="97"/>
      <c r="V25" s="97"/>
      <c r="W25" s="97"/>
      <c r="X25" s="97"/>
      <c r="Y25" s="97"/>
      <c r="Z25" s="97"/>
      <c r="AA25" s="97"/>
      <c r="AB25" s="97"/>
      <c r="AC25" s="103">
        <f t="shared" si="19"/>
        <v>0</v>
      </c>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row>
    <row r="26" spans="1:58" s="104" customFormat="1" ht="27.75" customHeight="1">
      <c r="A26" s="97"/>
      <c r="B26" s="111"/>
      <c r="C26" s="97"/>
      <c r="D26" s="114"/>
      <c r="E26" s="97"/>
      <c r="F26" s="100"/>
      <c r="G26" s="99"/>
      <c r="H26" s="101"/>
      <c r="I26" s="97"/>
      <c r="J26" s="97"/>
      <c r="K26" s="97"/>
      <c r="L26" s="97"/>
      <c r="M26" s="97"/>
      <c r="N26" s="97"/>
      <c r="O26" s="97"/>
      <c r="P26" s="97"/>
      <c r="Q26" s="97"/>
      <c r="R26" s="97"/>
      <c r="S26" s="97"/>
      <c r="T26" s="101"/>
      <c r="U26" s="97"/>
      <c r="V26" s="97"/>
      <c r="W26" s="97"/>
      <c r="X26" s="97"/>
      <c r="Y26" s="97"/>
      <c r="Z26" s="97"/>
      <c r="AA26" s="97"/>
      <c r="AB26" s="97"/>
      <c r="AC26" s="103"/>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row>
    <row r="27" spans="1:58" s="104" customFormat="1">
      <c r="A27" s="97">
        <v>1</v>
      </c>
      <c r="B27" s="105" t="s">
        <v>94</v>
      </c>
      <c r="C27" s="97" t="s">
        <v>63</v>
      </c>
      <c r="D27" s="106" t="s">
        <v>95</v>
      </c>
      <c r="E27" s="97" t="s">
        <v>24</v>
      </c>
      <c r="F27" s="100">
        <f t="shared" ref="F27" si="20">H27+T27+BF27</f>
        <v>5.78</v>
      </c>
      <c r="G27" s="99"/>
      <c r="H27" s="101">
        <f t="shared" ref="H27" si="21">SUM(I27)+SUM(K27:S27)</f>
        <v>0</v>
      </c>
      <c r="I27" s="102"/>
      <c r="J27" s="102"/>
      <c r="K27" s="102"/>
      <c r="L27" s="97"/>
      <c r="M27" s="97"/>
      <c r="N27" s="97"/>
      <c r="O27" s="97"/>
      <c r="P27" s="97"/>
      <c r="Q27" s="97"/>
      <c r="R27" s="97"/>
      <c r="S27" s="97"/>
      <c r="T27" s="101">
        <f t="shared" ref="T27" si="22">SUM(U27:AC27)+SUM(AT27:BE27)</f>
        <v>0</v>
      </c>
      <c r="U27" s="97"/>
      <c r="V27" s="97"/>
      <c r="W27" s="97"/>
      <c r="X27" s="97"/>
      <c r="Y27" s="97"/>
      <c r="Z27" s="97"/>
      <c r="AA27" s="97"/>
      <c r="AB27" s="97"/>
      <c r="AC27" s="103">
        <f t="shared" ref="AC27" si="23">SUM(AD27:AS27)</f>
        <v>0</v>
      </c>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108"/>
      <c r="BE27" s="97"/>
      <c r="BF27" s="97">
        <v>5.78</v>
      </c>
    </row>
    <row r="28" spans="1:58" s="104" customFormat="1" ht="27.75" customHeight="1">
      <c r="A28" s="97"/>
      <c r="B28" s="111"/>
      <c r="C28" s="97"/>
      <c r="D28" s="114"/>
      <c r="E28" s="97"/>
      <c r="F28" s="100"/>
      <c r="G28" s="99"/>
      <c r="H28" s="101"/>
      <c r="I28" s="97"/>
      <c r="J28" s="97"/>
      <c r="K28" s="97"/>
      <c r="L28" s="97"/>
      <c r="M28" s="97"/>
      <c r="N28" s="97"/>
      <c r="O28" s="97"/>
      <c r="P28" s="97"/>
      <c r="Q28" s="97"/>
      <c r="R28" s="97"/>
      <c r="S28" s="97"/>
      <c r="T28" s="101"/>
      <c r="U28" s="97"/>
      <c r="V28" s="97"/>
      <c r="W28" s="97"/>
      <c r="X28" s="97"/>
      <c r="Y28" s="97"/>
      <c r="Z28" s="97"/>
      <c r="AA28" s="97"/>
      <c r="AB28" s="97"/>
      <c r="AC28" s="103"/>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row>
    <row r="29" spans="1:58" s="104" customFormat="1" ht="31.5">
      <c r="A29" s="97">
        <v>1</v>
      </c>
      <c r="B29" s="105" t="s">
        <v>96</v>
      </c>
      <c r="C29" s="97" t="s">
        <v>63</v>
      </c>
      <c r="D29" s="115" t="s">
        <v>97</v>
      </c>
      <c r="E29" s="97" t="s">
        <v>11</v>
      </c>
      <c r="F29" s="100">
        <f t="shared" ref="F29" si="24">H29+T29+BF29</f>
        <v>2.1576499999999998</v>
      </c>
      <c r="G29" s="99"/>
      <c r="H29" s="101">
        <f t="shared" ref="H29" si="25">SUM(I29)+SUM(K29:S29)</f>
        <v>2.06</v>
      </c>
      <c r="I29" s="102">
        <v>2.06</v>
      </c>
      <c r="J29" s="102">
        <v>2.06</v>
      </c>
      <c r="K29" s="102"/>
      <c r="L29" s="97"/>
      <c r="M29" s="97"/>
      <c r="N29" s="97"/>
      <c r="O29" s="97"/>
      <c r="P29" s="97"/>
      <c r="Q29" s="97"/>
      <c r="R29" s="97"/>
      <c r="S29" s="97"/>
      <c r="T29" s="101">
        <f t="shared" ref="T29" si="26">SUM(U29:AC29)+SUM(AT29:BE29)</f>
        <v>0</v>
      </c>
      <c r="U29" s="97"/>
      <c r="V29" s="97"/>
      <c r="W29" s="97"/>
      <c r="X29" s="97"/>
      <c r="Y29" s="97"/>
      <c r="Z29" s="97"/>
      <c r="AA29" s="97"/>
      <c r="AB29" s="97"/>
      <c r="AC29" s="103">
        <f t="shared" ref="AC29" si="27">SUM(AD29:AS29)</f>
        <v>0</v>
      </c>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108"/>
      <c r="BE29" s="97"/>
      <c r="BF29" s="97">
        <f>976.5/10000</f>
        <v>9.7650000000000001E-2</v>
      </c>
    </row>
    <row r="30" spans="1:58" s="104" customFormat="1">
      <c r="A30" s="97"/>
      <c r="B30" s="105"/>
      <c r="C30" s="97"/>
      <c r="D30" s="106"/>
      <c r="E30" s="97"/>
      <c r="F30" s="100"/>
      <c r="G30" s="99"/>
      <c r="H30" s="101"/>
      <c r="I30" s="102"/>
      <c r="J30" s="102"/>
      <c r="K30" s="102"/>
      <c r="L30" s="97"/>
      <c r="M30" s="97"/>
      <c r="N30" s="97"/>
      <c r="O30" s="97"/>
      <c r="P30" s="97"/>
      <c r="Q30" s="97"/>
      <c r="R30" s="97"/>
      <c r="S30" s="97"/>
      <c r="T30" s="101"/>
      <c r="U30" s="97"/>
      <c r="V30" s="97"/>
      <c r="W30" s="97"/>
      <c r="X30" s="97"/>
      <c r="Y30" s="97"/>
      <c r="Z30" s="97"/>
      <c r="AA30" s="97"/>
      <c r="AB30" s="97"/>
      <c r="AC30" s="103"/>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108"/>
      <c r="BE30" s="97"/>
      <c r="BF30" s="97"/>
    </row>
    <row r="31" spans="1:58" s="104" customFormat="1">
      <c r="A31" s="97">
        <v>1</v>
      </c>
      <c r="B31" s="105" t="s">
        <v>98</v>
      </c>
      <c r="C31" s="97" t="s">
        <v>65</v>
      </c>
      <c r="D31" s="106" t="s">
        <v>99</v>
      </c>
      <c r="E31" s="97" t="s">
        <v>23</v>
      </c>
      <c r="F31" s="100">
        <f t="shared" ref="F31" si="28">H31+T31+BF31</f>
        <v>4.5611900000000007</v>
      </c>
      <c r="G31" s="99"/>
      <c r="H31" s="101">
        <f t="shared" ref="H31" si="29">SUM(I31)+SUM(K31:S31)</f>
        <v>4.4519400000000005</v>
      </c>
      <c r="I31" s="102">
        <f>(39271.3/10000)+0.097</f>
        <v>4.0241300000000004</v>
      </c>
      <c r="J31" s="102">
        <v>4.0199999999999996</v>
      </c>
      <c r="K31" s="102">
        <f>4278.1/10000</f>
        <v>0.42781000000000002</v>
      </c>
      <c r="L31" s="97"/>
      <c r="M31" s="97"/>
      <c r="N31" s="97"/>
      <c r="O31" s="97"/>
      <c r="P31" s="97"/>
      <c r="Q31" s="97"/>
      <c r="R31" s="97"/>
      <c r="S31" s="97"/>
      <c r="T31" s="101">
        <f t="shared" ref="T31" si="30">SUM(U31:AC31)+SUM(AT31:BE31)</f>
        <v>0.10925000000000001</v>
      </c>
      <c r="U31" s="97"/>
      <c r="V31" s="97"/>
      <c r="W31" s="97"/>
      <c r="X31" s="97"/>
      <c r="Y31" s="97"/>
      <c r="Z31" s="97"/>
      <c r="AA31" s="97"/>
      <c r="AB31" s="97"/>
      <c r="AC31" s="103">
        <f t="shared" ref="AC31" si="31">SUM(AD31:AS31)</f>
        <v>0.10925000000000001</v>
      </c>
      <c r="AD31" s="97">
        <f>16.1/10000</f>
        <v>1.6100000000000001E-3</v>
      </c>
      <c r="AE31" s="97">
        <f>1076.4/10000</f>
        <v>0.10764000000000001</v>
      </c>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108"/>
      <c r="BE31" s="97"/>
      <c r="BF31" s="97"/>
    </row>
    <row r="32" spans="1:58" s="104" customFormat="1">
      <c r="A32" s="97"/>
      <c r="B32" s="105"/>
      <c r="C32" s="97"/>
      <c r="D32" s="106"/>
      <c r="E32" s="97"/>
      <c r="F32" s="100"/>
      <c r="G32" s="99"/>
      <c r="H32" s="101"/>
      <c r="I32" s="102"/>
      <c r="J32" s="102"/>
      <c r="K32" s="102"/>
      <c r="L32" s="97"/>
      <c r="M32" s="97"/>
      <c r="N32" s="97"/>
      <c r="O32" s="97"/>
      <c r="P32" s="97"/>
      <c r="Q32" s="97"/>
      <c r="R32" s="97"/>
      <c r="S32" s="97"/>
      <c r="T32" s="101"/>
      <c r="U32" s="97"/>
      <c r="V32" s="97"/>
      <c r="W32" s="97"/>
      <c r="X32" s="97"/>
      <c r="Y32" s="97"/>
      <c r="Z32" s="97"/>
      <c r="AA32" s="97"/>
      <c r="AB32" s="97"/>
      <c r="AC32" s="103"/>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108"/>
      <c r="BE32" s="97"/>
      <c r="BF32" s="97"/>
    </row>
    <row r="33" spans="1:58" s="104" customFormat="1">
      <c r="A33" s="97">
        <v>1</v>
      </c>
      <c r="B33" s="105" t="s">
        <v>100</v>
      </c>
      <c r="C33" s="97" t="s">
        <v>65</v>
      </c>
      <c r="D33" s="106" t="s">
        <v>101</v>
      </c>
      <c r="E33" s="97" t="s">
        <v>49</v>
      </c>
      <c r="F33" s="100">
        <f t="shared" ref="F33" si="32">H33+T33+BF33</f>
        <v>6.9216899999999999</v>
      </c>
      <c r="G33" s="99"/>
      <c r="H33" s="101">
        <f t="shared" ref="H33" si="33">SUM(I33)+SUM(K33:S33)</f>
        <v>6.3961500000000004</v>
      </c>
      <c r="I33" s="102">
        <v>3.38</v>
      </c>
      <c r="J33" s="102">
        <v>3.38</v>
      </c>
      <c r="K33" s="102">
        <v>2.94</v>
      </c>
      <c r="L33" s="97"/>
      <c r="M33" s="97"/>
      <c r="N33" s="97"/>
      <c r="O33" s="97"/>
      <c r="P33" s="97"/>
      <c r="Q33" s="97">
        <f>761.5/10000</f>
        <v>7.6149999999999995E-2</v>
      </c>
      <c r="R33" s="97"/>
      <c r="S33" s="97"/>
      <c r="T33" s="101">
        <f t="shared" ref="T33" si="34">SUM(U33:AC33)+SUM(AT33:BE33)</f>
        <v>0.5255399999999999</v>
      </c>
      <c r="U33" s="97"/>
      <c r="V33" s="97"/>
      <c r="W33" s="97"/>
      <c r="X33" s="97"/>
      <c r="Y33" s="97"/>
      <c r="Z33" s="97"/>
      <c r="AA33" s="97"/>
      <c r="AB33" s="97"/>
      <c r="AC33" s="103">
        <f t="shared" ref="AC33" si="35">SUM(AD33:AS33)</f>
        <v>0.5255399999999999</v>
      </c>
      <c r="AD33" s="97">
        <v>0.36</v>
      </c>
      <c r="AE33" s="97">
        <f>1578.2/10000</f>
        <v>0.15782000000000002</v>
      </c>
      <c r="AF33" s="97"/>
      <c r="AG33" s="97"/>
      <c r="AH33" s="97"/>
      <c r="AI33" s="97"/>
      <c r="AJ33" s="97"/>
      <c r="AK33" s="97"/>
      <c r="AL33" s="97"/>
      <c r="AM33" s="97"/>
      <c r="AN33" s="97"/>
      <c r="AO33" s="97"/>
      <c r="AP33" s="97">
        <f>77.2/10000</f>
        <v>7.7200000000000003E-3</v>
      </c>
      <c r="AQ33" s="97"/>
      <c r="AR33" s="97"/>
      <c r="AS33" s="97"/>
      <c r="AT33" s="97"/>
      <c r="AU33" s="97"/>
      <c r="AV33" s="97"/>
      <c r="AW33" s="97"/>
      <c r="AX33" s="97"/>
      <c r="AY33" s="97"/>
      <c r="AZ33" s="97"/>
      <c r="BA33" s="97"/>
      <c r="BB33" s="97"/>
      <c r="BC33" s="97"/>
      <c r="BD33" s="108"/>
      <c r="BE33" s="97"/>
      <c r="BF33" s="97"/>
    </row>
    <row r="34" spans="1:58" s="104" customFormat="1">
      <c r="A34" s="97"/>
      <c r="B34" s="111"/>
      <c r="C34" s="97"/>
      <c r="D34" s="99"/>
      <c r="E34" s="97"/>
      <c r="F34" s="100"/>
      <c r="G34" s="99"/>
      <c r="H34" s="101"/>
      <c r="I34" s="97"/>
      <c r="J34" s="102"/>
      <c r="K34" s="102"/>
      <c r="L34" s="97"/>
      <c r="M34" s="97"/>
      <c r="N34" s="97"/>
      <c r="O34" s="97"/>
      <c r="P34" s="97"/>
      <c r="Q34" s="97"/>
      <c r="R34" s="97"/>
      <c r="S34" s="97"/>
      <c r="T34" s="101"/>
      <c r="U34" s="97"/>
      <c r="V34" s="97"/>
      <c r="W34" s="97"/>
      <c r="X34" s="97"/>
      <c r="Y34" s="97"/>
      <c r="Z34" s="97"/>
      <c r="AA34" s="97"/>
      <c r="AB34" s="97"/>
      <c r="AC34" s="103"/>
      <c r="AD34" s="97"/>
      <c r="AE34" s="97"/>
      <c r="AF34" s="97"/>
      <c r="AG34" s="97"/>
      <c r="AH34" s="10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row>
    <row r="35" spans="1:58" s="104" customFormat="1" ht="31.5">
      <c r="A35" s="97">
        <v>1</v>
      </c>
      <c r="B35" s="105" t="s">
        <v>100</v>
      </c>
      <c r="C35" s="97" t="s">
        <v>84</v>
      </c>
      <c r="D35" s="106" t="s">
        <v>102</v>
      </c>
      <c r="E35" s="97" t="s">
        <v>48</v>
      </c>
      <c r="F35" s="100">
        <f t="shared" ref="F35" si="36">H35+T35+BF35</f>
        <v>63.284999999999997</v>
      </c>
      <c r="G35" s="99"/>
      <c r="H35" s="101">
        <f t="shared" ref="H35" si="37">SUM(I35)+SUM(K35:S35)</f>
        <v>56.125</v>
      </c>
      <c r="I35" s="102">
        <v>36.755000000000003</v>
      </c>
      <c r="J35" s="102">
        <v>36.755000000000003</v>
      </c>
      <c r="K35" s="102">
        <f>19.4-0.03</f>
        <v>19.369999999999997</v>
      </c>
      <c r="L35" s="97"/>
      <c r="M35" s="97"/>
      <c r="N35" s="97"/>
      <c r="O35" s="97"/>
      <c r="P35" s="97"/>
      <c r="Q35" s="97"/>
      <c r="R35" s="97"/>
      <c r="S35" s="97"/>
      <c r="T35" s="101">
        <f t="shared" ref="T35" si="38">SUM(U35:AC35)+SUM(AT35:BE35)</f>
        <v>7.16</v>
      </c>
      <c r="U35" s="97"/>
      <c r="V35" s="97"/>
      <c r="W35" s="97"/>
      <c r="X35" s="97"/>
      <c r="Y35" s="97"/>
      <c r="Z35" s="97"/>
      <c r="AA35" s="97"/>
      <c r="AB35" s="97"/>
      <c r="AC35" s="103">
        <f t="shared" ref="AC35" si="39">SUM(AD35:AS35)</f>
        <v>7.05</v>
      </c>
      <c r="AD35" s="97">
        <v>2.1</v>
      </c>
      <c r="AE35" s="97">
        <v>4.9000000000000004</v>
      </c>
      <c r="AF35" s="97"/>
      <c r="AG35" s="97"/>
      <c r="AH35" s="97"/>
      <c r="AI35" s="97"/>
      <c r="AJ35" s="97"/>
      <c r="AK35" s="97"/>
      <c r="AL35" s="97"/>
      <c r="AM35" s="97"/>
      <c r="AN35" s="97"/>
      <c r="AO35" s="97"/>
      <c r="AP35" s="97">
        <v>0.05</v>
      </c>
      <c r="AQ35" s="97"/>
      <c r="AR35" s="97"/>
      <c r="AS35" s="97"/>
      <c r="AT35" s="97"/>
      <c r="AU35" s="97"/>
      <c r="AV35" s="97"/>
      <c r="AW35" s="97">
        <v>0.03</v>
      </c>
      <c r="AX35" s="97"/>
      <c r="AY35" s="97"/>
      <c r="AZ35" s="97"/>
      <c r="BA35" s="97"/>
      <c r="BB35" s="97"/>
      <c r="BC35" s="97"/>
      <c r="BD35" s="108">
        <v>0.08</v>
      </c>
      <c r="BE35" s="97"/>
      <c r="BF35" s="97"/>
    </row>
    <row r="36" spans="1:58" s="104" customFormat="1">
      <c r="A36" s="97"/>
      <c r="B36" s="111"/>
      <c r="C36" s="97"/>
      <c r="D36" s="99"/>
      <c r="E36" s="97"/>
      <c r="F36" s="100"/>
      <c r="G36" s="99"/>
      <c r="H36" s="101"/>
      <c r="I36" s="97"/>
      <c r="J36" s="102"/>
      <c r="K36" s="102"/>
      <c r="L36" s="97"/>
      <c r="M36" s="97"/>
      <c r="N36" s="97"/>
      <c r="O36" s="97"/>
      <c r="P36" s="97"/>
      <c r="Q36" s="97"/>
      <c r="R36" s="97"/>
      <c r="S36" s="97"/>
      <c r="T36" s="101"/>
      <c r="U36" s="97"/>
      <c r="V36" s="97"/>
      <c r="W36" s="97"/>
      <c r="X36" s="97"/>
      <c r="Y36" s="97"/>
      <c r="Z36" s="97"/>
      <c r="AA36" s="97"/>
      <c r="AB36" s="97"/>
      <c r="AC36" s="103"/>
      <c r="AD36" s="97"/>
      <c r="AE36" s="97"/>
      <c r="AF36" s="97"/>
      <c r="AG36" s="97"/>
      <c r="AH36" s="10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row>
    <row r="37" spans="1:58" s="104" customFormat="1">
      <c r="A37" s="97">
        <f t="shared" ref="A37" si="40">A36+1</f>
        <v>1</v>
      </c>
      <c r="B37" s="111" t="s">
        <v>103</v>
      </c>
      <c r="C37" s="97" t="s">
        <v>65</v>
      </c>
      <c r="D37" s="97" t="s">
        <v>104</v>
      </c>
      <c r="E37" s="97" t="s">
        <v>30</v>
      </c>
      <c r="F37" s="100">
        <f t="shared" ref="F37:F38" si="41">H37+T37+BF37</f>
        <v>0.12</v>
      </c>
      <c r="G37" s="99"/>
      <c r="H37" s="101">
        <f t="shared" ref="H37:H39" si="42">SUM(I37)+SUM(K37:S37)</f>
        <v>0.03</v>
      </c>
      <c r="I37" s="97"/>
      <c r="J37" s="97"/>
      <c r="K37" s="97">
        <v>0.03</v>
      </c>
      <c r="L37" s="97"/>
      <c r="M37" s="97"/>
      <c r="N37" s="97"/>
      <c r="O37" s="97"/>
      <c r="P37" s="97"/>
      <c r="Q37" s="97"/>
      <c r="R37" s="97"/>
      <c r="S37" s="97"/>
      <c r="T37" s="101">
        <f t="shared" ref="T37:T39" si="43">SUM(U37:AC37)+SUM(AT37:BE37)</f>
        <v>0.09</v>
      </c>
      <c r="U37" s="97"/>
      <c r="V37" s="97"/>
      <c r="W37" s="97"/>
      <c r="X37" s="97"/>
      <c r="Y37" s="97"/>
      <c r="Z37" s="97"/>
      <c r="AA37" s="97"/>
      <c r="AB37" s="97"/>
      <c r="AC37" s="103">
        <f t="shared" ref="AC37:AC39" si="44">SUM(AD37:AS37)</f>
        <v>0.09</v>
      </c>
      <c r="AD37" s="97">
        <v>0.09</v>
      </c>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row>
    <row r="38" spans="1:58" s="104" customFormat="1" ht="44.25" customHeight="1">
      <c r="A38" s="97">
        <v>1</v>
      </c>
      <c r="B38" s="111" t="s">
        <v>105</v>
      </c>
      <c r="C38" s="97" t="s">
        <v>106</v>
      </c>
      <c r="D38" s="116" t="s">
        <v>107</v>
      </c>
      <c r="E38" s="97" t="s">
        <v>48</v>
      </c>
      <c r="F38" s="100">
        <f t="shared" si="41"/>
        <v>2.77</v>
      </c>
      <c r="G38" s="99"/>
      <c r="H38" s="101">
        <f t="shared" si="42"/>
        <v>2.57</v>
      </c>
      <c r="I38" s="97"/>
      <c r="J38" s="97"/>
      <c r="K38" s="97">
        <v>2.57</v>
      </c>
      <c r="L38" s="97"/>
      <c r="M38" s="97"/>
      <c r="N38" s="97"/>
      <c r="O38" s="97"/>
      <c r="P38" s="97"/>
      <c r="Q38" s="97"/>
      <c r="R38" s="97"/>
      <c r="S38" s="97"/>
      <c r="T38" s="101">
        <f t="shared" si="43"/>
        <v>0.2</v>
      </c>
      <c r="U38" s="97"/>
      <c r="V38" s="97"/>
      <c r="W38" s="97"/>
      <c r="X38" s="97"/>
      <c r="Y38" s="97"/>
      <c r="Z38" s="97"/>
      <c r="AA38" s="97"/>
      <c r="AB38" s="97"/>
      <c r="AC38" s="103">
        <f t="shared" si="44"/>
        <v>0.2</v>
      </c>
      <c r="AD38" s="97">
        <v>0.2</v>
      </c>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row>
    <row r="39" spans="1:58" s="104" customFormat="1" ht="31.5">
      <c r="A39" s="97">
        <v>1</v>
      </c>
      <c r="B39" s="105" t="s">
        <v>108</v>
      </c>
      <c r="C39" s="117" t="s">
        <v>59</v>
      </c>
      <c r="D39" s="118" t="s">
        <v>109</v>
      </c>
      <c r="E39" s="97" t="s">
        <v>29</v>
      </c>
      <c r="F39" s="100">
        <f t="shared" si="16"/>
        <v>0.3</v>
      </c>
      <c r="G39" s="99"/>
      <c r="H39" s="101">
        <f t="shared" si="42"/>
        <v>0.3</v>
      </c>
      <c r="I39" s="102">
        <v>0.3</v>
      </c>
      <c r="J39" s="102">
        <v>0.3</v>
      </c>
      <c r="K39" s="102"/>
      <c r="L39" s="97"/>
      <c r="M39" s="97"/>
      <c r="N39" s="97"/>
      <c r="O39" s="97"/>
      <c r="P39" s="97"/>
      <c r="Q39" s="97"/>
      <c r="R39" s="97"/>
      <c r="S39" s="97"/>
      <c r="T39" s="101">
        <f t="shared" si="43"/>
        <v>0</v>
      </c>
      <c r="U39" s="97"/>
      <c r="V39" s="97"/>
      <c r="W39" s="97"/>
      <c r="X39" s="97"/>
      <c r="Y39" s="97"/>
      <c r="Z39" s="97"/>
      <c r="AA39" s="97"/>
      <c r="AB39" s="97"/>
      <c r="AC39" s="103">
        <f t="shared" si="44"/>
        <v>0</v>
      </c>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108"/>
      <c r="BE39" s="97"/>
      <c r="BF39" s="97"/>
    </row>
    <row r="40" spans="1:58" s="17" customFormat="1">
      <c r="A40" s="9"/>
      <c r="B40" s="18"/>
      <c r="C40" s="9"/>
      <c r="D40" s="11"/>
      <c r="E40" s="9"/>
      <c r="F40" s="12"/>
      <c r="G40" s="11"/>
      <c r="H40" s="13"/>
      <c r="I40" s="9"/>
      <c r="J40" s="14"/>
      <c r="K40" s="14"/>
      <c r="L40" s="9"/>
      <c r="M40" s="9"/>
      <c r="N40" s="9"/>
      <c r="O40" s="9"/>
      <c r="P40" s="9"/>
      <c r="Q40" s="9"/>
      <c r="R40" s="9"/>
      <c r="S40" s="9"/>
      <c r="T40" s="13"/>
      <c r="U40" s="9"/>
      <c r="V40" s="9"/>
      <c r="W40" s="9"/>
      <c r="X40" s="9"/>
      <c r="Y40" s="9"/>
      <c r="Z40" s="9"/>
      <c r="AA40" s="9"/>
      <c r="AB40" s="9"/>
      <c r="AC40" s="8"/>
      <c r="AD40" s="9"/>
      <c r="AE40" s="9"/>
      <c r="AF40" s="9"/>
      <c r="AG40" s="9"/>
      <c r="AH40" s="16"/>
      <c r="AI40" s="9"/>
      <c r="AJ40" s="9"/>
      <c r="AK40" s="9"/>
      <c r="AL40" s="9"/>
      <c r="AM40" s="9"/>
      <c r="AN40" s="9"/>
      <c r="AO40" s="9"/>
      <c r="AP40" s="9"/>
      <c r="AQ40" s="9"/>
      <c r="AR40" s="9"/>
      <c r="AS40" s="9"/>
      <c r="AT40" s="9"/>
      <c r="AU40" s="9"/>
      <c r="AV40" s="9"/>
      <c r="AW40" s="9"/>
      <c r="AX40" s="9"/>
      <c r="AY40" s="9"/>
      <c r="AZ40" s="9"/>
      <c r="BA40" s="9"/>
      <c r="BB40" s="9"/>
      <c r="BC40" s="9"/>
      <c r="BD40" s="9"/>
      <c r="BE40" s="9"/>
      <c r="BF40" s="9"/>
    </row>
    <row r="41" spans="1:58" s="17" customFormat="1">
      <c r="A41" s="9"/>
      <c r="B41" s="18"/>
      <c r="C41" s="9"/>
      <c r="D41" s="11"/>
      <c r="E41" s="9"/>
      <c r="F41" s="12"/>
      <c r="G41" s="11"/>
      <c r="H41" s="13"/>
      <c r="I41" s="14"/>
      <c r="J41" s="14"/>
      <c r="K41" s="14"/>
      <c r="L41" s="9"/>
      <c r="M41" s="9"/>
      <c r="N41" s="9"/>
      <c r="O41" s="9"/>
      <c r="P41" s="9"/>
      <c r="Q41" s="9"/>
      <c r="R41" s="9"/>
      <c r="S41" s="9"/>
      <c r="T41" s="13"/>
      <c r="U41" s="9"/>
      <c r="V41" s="9"/>
      <c r="W41" s="9"/>
      <c r="X41" s="9"/>
      <c r="Y41" s="9"/>
      <c r="Z41" s="9"/>
      <c r="AA41" s="9"/>
      <c r="AB41" s="9"/>
      <c r="AC41" s="8"/>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row>
    <row r="42" spans="1:58" s="17" customFormat="1">
      <c r="A42" s="9"/>
      <c r="B42" s="18"/>
      <c r="C42" s="9"/>
      <c r="D42" s="11"/>
      <c r="E42" s="9"/>
      <c r="F42" s="12"/>
      <c r="G42" s="11"/>
      <c r="H42" s="13"/>
      <c r="I42" s="14"/>
      <c r="J42" s="14"/>
      <c r="K42" s="14"/>
      <c r="L42" s="9"/>
      <c r="M42" s="9"/>
      <c r="N42" s="9"/>
      <c r="O42" s="9"/>
      <c r="P42" s="9"/>
      <c r="Q42" s="9"/>
      <c r="R42" s="9"/>
      <c r="S42" s="9"/>
      <c r="T42" s="13"/>
      <c r="U42" s="9"/>
      <c r="V42" s="9"/>
      <c r="W42" s="9"/>
      <c r="X42" s="9"/>
      <c r="Y42" s="9"/>
      <c r="Z42" s="9"/>
      <c r="AA42" s="9"/>
      <c r="AB42" s="9"/>
      <c r="AC42" s="8"/>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row>
    <row r="43" spans="1:58" s="17" customFormat="1">
      <c r="A43" s="9"/>
      <c r="B43" s="18"/>
      <c r="C43" s="9"/>
      <c r="D43" s="11"/>
      <c r="E43" s="9"/>
      <c r="F43" s="12"/>
      <c r="G43" s="11"/>
      <c r="H43" s="13"/>
      <c r="I43" s="9"/>
      <c r="J43" s="14"/>
      <c r="K43" s="14"/>
      <c r="L43" s="9"/>
      <c r="M43" s="9"/>
      <c r="N43" s="9"/>
      <c r="O43" s="9"/>
      <c r="P43" s="9"/>
      <c r="Q43" s="9"/>
      <c r="R43" s="9"/>
      <c r="S43" s="9"/>
      <c r="T43" s="13"/>
      <c r="U43" s="9"/>
      <c r="V43" s="9"/>
      <c r="W43" s="9"/>
      <c r="X43" s="9"/>
      <c r="Y43" s="9"/>
      <c r="Z43" s="9"/>
      <c r="AA43" s="9"/>
      <c r="AB43" s="9"/>
      <c r="AC43" s="8"/>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row>
    <row r="44" spans="1:58" s="17" customFormat="1">
      <c r="A44" s="9"/>
      <c r="B44" s="18"/>
      <c r="C44" s="9"/>
      <c r="D44" s="11"/>
      <c r="E44" s="9"/>
      <c r="F44" s="12"/>
      <c r="G44" s="11"/>
      <c r="H44" s="13"/>
      <c r="I44" s="9"/>
      <c r="J44" s="14"/>
      <c r="K44" s="14"/>
      <c r="L44" s="9"/>
      <c r="M44" s="9"/>
      <c r="N44" s="9"/>
      <c r="O44" s="9"/>
      <c r="P44" s="9"/>
      <c r="Q44" s="9"/>
      <c r="R44" s="9"/>
      <c r="S44" s="9"/>
      <c r="T44" s="13"/>
      <c r="U44" s="9"/>
      <c r="V44" s="9"/>
      <c r="W44" s="9"/>
      <c r="X44" s="9"/>
      <c r="Y44" s="9"/>
      <c r="Z44" s="9"/>
      <c r="AA44" s="9"/>
      <c r="AB44" s="9"/>
      <c r="AC44" s="8"/>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row>
    <row r="45" spans="1:58" s="17" customFormat="1">
      <c r="A45" s="9"/>
      <c r="B45" s="18"/>
      <c r="C45" s="9"/>
      <c r="D45" s="11"/>
      <c r="E45" s="9"/>
      <c r="F45" s="12">
        <f t="shared" ref="F45:BF45" si="45">SUM(F2:F44)</f>
        <v>115.83954</v>
      </c>
      <c r="G45" s="12">
        <f t="shared" si="45"/>
        <v>0</v>
      </c>
      <c r="H45" s="12">
        <f t="shared" si="45"/>
        <v>99.814679999999996</v>
      </c>
      <c r="I45" s="12">
        <f t="shared" si="45"/>
        <v>68.32289999999999</v>
      </c>
      <c r="J45" s="12">
        <f t="shared" si="45"/>
        <v>67.748769999999993</v>
      </c>
      <c r="K45" s="12">
        <f t="shared" si="45"/>
        <v>29.865629999999999</v>
      </c>
      <c r="L45" s="12">
        <f t="shared" si="45"/>
        <v>1.55</v>
      </c>
      <c r="M45" s="12">
        <f t="shared" si="45"/>
        <v>0</v>
      </c>
      <c r="N45" s="12">
        <f t="shared" si="45"/>
        <v>0</v>
      </c>
      <c r="O45" s="12">
        <f t="shared" si="45"/>
        <v>0</v>
      </c>
      <c r="P45" s="12">
        <f t="shared" si="45"/>
        <v>0</v>
      </c>
      <c r="Q45" s="12">
        <f t="shared" si="45"/>
        <v>7.6149999999999995E-2</v>
      </c>
      <c r="R45" s="12">
        <f t="shared" si="45"/>
        <v>0</v>
      </c>
      <c r="S45" s="12">
        <f t="shared" si="45"/>
        <v>0</v>
      </c>
      <c r="T45" s="12">
        <f t="shared" si="45"/>
        <v>9.6685999999999996</v>
      </c>
      <c r="U45" s="12">
        <f t="shared" si="45"/>
        <v>0</v>
      </c>
      <c r="V45" s="12">
        <f t="shared" si="45"/>
        <v>0</v>
      </c>
      <c r="W45" s="12">
        <f t="shared" si="45"/>
        <v>0</v>
      </c>
      <c r="X45" s="12">
        <f t="shared" si="45"/>
        <v>0</v>
      </c>
      <c r="Y45" s="12">
        <f t="shared" si="45"/>
        <v>0</v>
      </c>
      <c r="Z45" s="12">
        <f t="shared" si="45"/>
        <v>0</v>
      </c>
      <c r="AA45" s="12">
        <f t="shared" si="45"/>
        <v>0</v>
      </c>
      <c r="AB45" s="12">
        <f t="shared" si="45"/>
        <v>0</v>
      </c>
      <c r="AC45" s="12">
        <f t="shared" si="45"/>
        <v>9.1385999999999985</v>
      </c>
      <c r="AD45" s="12">
        <f t="shared" si="45"/>
        <v>2.95709</v>
      </c>
      <c r="AE45" s="12">
        <f t="shared" si="45"/>
        <v>6.0637900000000009</v>
      </c>
      <c r="AF45" s="12">
        <f t="shared" si="45"/>
        <v>0</v>
      </c>
      <c r="AG45" s="12">
        <f t="shared" si="45"/>
        <v>0</v>
      </c>
      <c r="AH45" s="12">
        <f t="shared" si="45"/>
        <v>0</v>
      </c>
      <c r="AI45" s="12">
        <f t="shared" si="45"/>
        <v>0</v>
      </c>
      <c r="AJ45" s="12">
        <f t="shared" si="45"/>
        <v>0</v>
      </c>
      <c r="AK45" s="12">
        <f t="shared" si="45"/>
        <v>0</v>
      </c>
      <c r="AL45" s="12">
        <f t="shared" si="45"/>
        <v>0</v>
      </c>
      <c r="AM45" s="12">
        <f t="shared" si="45"/>
        <v>0</v>
      </c>
      <c r="AN45" s="12">
        <f t="shared" si="45"/>
        <v>0</v>
      </c>
      <c r="AO45" s="12">
        <f t="shared" si="45"/>
        <v>0</v>
      </c>
      <c r="AP45" s="12">
        <f t="shared" si="45"/>
        <v>0.11772000000000001</v>
      </c>
      <c r="AQ45" s="12">
        <f t="shared" si="45"/>
        <v>0</v>
      </c>
      <c r="AR45" s="12">
        <f t="shared" si="45"/>
        <v>0</v>
      </c>
      <c r="AS45" s="12">
        <f t="shared" si="45"/>
        <v>0</v>
      </c>
      <c r="AT45" s="12">
        <f t="shared" si="45"/>
        <v>0</v>
      </c>
      <c r="AU45" s="12">
        <f t="shared" si="45"/>
        <v>0</v>
      </c>
      <c r="AV45" s="12">
        <f t="shared" si="45"/>
        <v>0</v>
      </c>
      <c r="AW45" s="12">
        <f t="shared" si="45"/>
        <v>0.03</v>
      </c>
      <c r="AX45" s="12">
        <f t="shared" si="45"/>
        <v>0</v>
      </c>
      <c r="AY45" s="12">
        <f t="shared" si="45"/>
        <v>0.1</v>
      </c>
      <c r="AZ45" s="12">
        <f t="shared" si="45"/>
        <v>0</v>
      </c>
      <c r="BA45" s="12">
        <f t="shared" si="45"/>
        <v>0</v>
      </c>
      <c r="BB45" s="12">
        <f t="shared" si="45"/>
        <v>0</v>
      </c>
      <c r="BC45" s="12">
        <f t="shared" si="45"/>
        <v>0.02</v>
      </c>
      <c r="BD45" s="12">
        <f t="shared" si="45"/>
        <v>0.38000000000000006</v>
      </c>
      <c r="BE45" s="12">
        <f t="shared" si="45"/>
        <v>0</v>
      </c>
      <c r="BF45" s="12">
        <f t="shared" si="45"/>
        <v>6.3762600000000003</v>
      </c>
    </row>
    <row r="46" spans="1:58" s="19" customFormat="1" ht="15">
      <c r="J46" s="20"/>
      <c r="K46" s="20"/>
    </row>
    <row r="47" spans="1:58" s="19" customFormat="1" ht="15">
      <c r="J47" s="20"/>
      <c r="K47" s="20"/>
    </row>
    <row r="48" spans="1:58" s="19" customFormat="1" ht="15">
      <c r="J48" s="20"/>
      <c r="K48" s="20"/>
    </row>
    <row r="49" spans="6:11" s="19" customFormat="1" ht="15">
      <c r="J49" s="20"/>
      <c r="K49" s="20"/>
    </row>
    <row r="50" spans="6:11" s="19" customFormat="1" ht="15">
      <c r="J50" s="20"/>
      <c r="K50" s="20"/>
    </row>
    <row r="51" spans="6:11" s="19" customFormat="1" ht="15">
      <c r="J51" s="20"/>
      <c r="K51" s="20"/>
    </row>
    <row r="52" spans="6:11" s="19" customFormat="1" ht="15">
      <c r="J52" s="20"/>
      <c r="K52" s="20"/>
    </row>
    <row r="53" spans="6:11" s="19" customFormat="1" ht="15">
      <c r="J53" s="20"/>
      <c r="K53" s="20"/>
    </row>
    <row r="54" spans="6:11" s="19" customFormat="1" ht="15">
      <c r="J54" s="20"/>
      <c r="K54" s="20"/>
    </row>
    <row r="55" spans="6:11" s="19" customFormat="1" ht="15">
      <c r="J55" s="20"/>
      <c r="K55" s="20"/>
    </row>
    <row r="56" spans="6:11" s="19" customFormat="1" ht="15">
      <c r="J56" s="20"/>
      <c r="K56" s="20"/>
    </row>
    <row r="57" spans="6:11" s="19" customFormat="1" ht="15">
      <c r="F57" s="20"/>
      <c r="J57" s="20"/>
      <c r="K57" s="20"/>
    </row>
    <row r="58" spans="6:11" s="19" customFormat="1" ht="15">
      <c r="J58" s="20"/>
      <c r="K58" s="20"/>
    </row>
    <row r="59" spans="6:11" s="19" customFormat="1" ht="15">
      <c r="J59" s="20"/>
      <c r="K59" s="20"/>
    </row>
    <row r="60" spans="6:11" s="19" customFormat="1" ht="15">
      <c r="J60" s="20"/>
      <c r="K60" s="20"/>
    </row>
    <row r="61" spans="6:11" s="19" customFormat="1" ht="15">
      <c r="J61" s="20"/>
      <c r="K61" s="20"/>
    </row>
    <row r="62" spans="6:11" s="19" customFormat="1" ht="15">
      <c r="J62" s="20"/>
      <c r="K62" s="20"/>
    </row>
    <row r="63" spans="6:11" s="19" customFormat="1" ht="15">
      <c r="J63" s="20"/>
      <c r="K63" s="20"/>
    </row>
    <row r="64" spans="6:11" s="19" customFormat="1" ht="15">
      <c r="J64" s="20"/>
      <c r="K64" s="20"/>
    </row>
    <row r="65" spans="10:11" s="19" customFormat="1" ht="15">
      <c r="J65" s="20"/>
      <c r="K65" s="20"/>
    </row>
    <row r="66" spans="10:11" s="19" customFormat="1" ht="15">
      <c r="J66" s="20"/>
      <c r="K66" s="20"/>
    </row>
    <row r="67" spans="10:11" s="19" customFormat="1" ht="15">
      <c r="J67" s="20"/>
      <c r="K67" s="20"/>
    </row>
    <row r="68" spans="10:11" s="19" customFormat="1" ht="15">
      <c r="J68" s="20"/>
      <c r="K68" s="20"/>
    </row>
    <row r="69" spans="10:11" s="19" customFormat="1" ht="15">
      <c r="J69" s="20"/>
      <c r="K69" s="20"/>
    </row>
    <row r="70" spans="10:11" s="19" customFormat="1" ht="15">
      <c r="J70" s="20"/>
      <c r="K70" s="20"/>
    </row>
    <row r="71" spans="10:11" s="19" customFormat="1" ht="15">
      <c r="J71" s="20"/>
      <c r="K71" s="20"/>
    </row>
    <row r="72" spans="10:11" s="19" customFormat="1" ht="15">
      <c r="J72" s="20"/>
      <c r="K72" s="20"/>
    </row>
    <row r="73" spans="10:11" s="19" customFormat="1" ht="15">
      <c r="J73" s="20"/>
      <c r="K73" s="20"/>
    </row>
    <row r="74" spans="10:11" s="19" customFormat="1" ht="15">
      <c r="J74" s="20"/>
      <c r="K74" s="20"/>
    </row>
    <row r="75" spans="10:11" s="19" customFormat="1" ht="15">
      <c r="J75" s="20"/>
      <c r="K75" s="20"/>
    </row>
    <row r="76" spans="10:11" s="19" customFormat="1" ht="15">
      <c r="J76" s="20"/>
      <c r="K76" s="20"/>
    </row>
    <row r="77" spans="10:11" s="19" customFormat="1" ht="15">
      <c r="J77" s="20"/>
      <c r="K77" s="20"/>
    </row>
    <row r="78" spans="10:11" s="19" customFormat="1" ht="15">
      <c r="J78" s="20"/>
      <c r="K78" s="20"/>
    </row>
    <row r="79" spans="10:11" s="19" customFormat="1" ht="15">
      <c r="J79" s="20"/>
      <c r="K79" s="20"/>
    </row>
    <row r="80" spans="10:11" s="19" customFormat="1" ht="15">
      <c r="J80" s="20"/>
      <c r="K80" s="20"/>
    </row>
    <row r="81" spans="10:11" s="19" customFormat="1" ht="15">
      <c r="J81" s="20"/>
      <c r="K81" s="20"/>
    </row>
    <row r="82" spans="10:11" s="19" customFormat="1" ht="15">
      <c r="J82" s="20"/>
      <c r="K82" s="20"/>
    </row>
    <row r="83" spans="10:11" s="19" customFormat="1" ht="15">
      <c r="J83" s="20"/>
      <c r="K83" s="20"/>
    </row>
    <row r="84" spans="10:11" s="19" customFormat="1" ht="15">
      <c r="J84" s="20"/>
      <c r="K84" s="20"/>
    </row>
    <row r="85" spans="10:11" s="19" customFormat="1" ht="15">
      <c r="J85" s="20"/>
      <c r="K85" s="2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D35"/>
  <sheetViews>
    <sheetView showZeros="0" zoomScale="90" zoomScaleNormal="90" workbookViewId="0">
      <pane ySplit="1" topLeftCell="A5" activePane="bottomLeft" state="frozen"/>
      <selection pane="bottomLeft" activeCell="O35" sqref="O35"/>
    </sheetView>
  </sheetViews>
  <sheetFormatPr defaultColWidth="5.75" defaultRowHeight="18.75" customHeight="1"/>
  <cols>
    <col min="1" max="1" width="12.25" style="310" customWidth="1"/>
    <col min="2" max="2" width="5" style="309" customWidth="1"/>
    <col min="3" max="3" width="7.25" style="393" customWidth="1"/>
    <col min="4" max="4" width="7.75" style="309" bestFit="1" customWidth="1"/>
    <col min="5" max="5" width="6.75" style="309" bestFit="1" customWidth="1"/>
    <col min="6" max="6" width="7.75" style="392" bestFit="1" customWidth="1"/>
    <col min="7" max="7" width="8.125" style="309" customWidth="1"/>
    <col min="8" max="8" width="5" style="309" bestFit="1" customWidth="1"/>
    <col min="9" max="9" width="5.375" style="309" bestFit="1" customWidth="1"/>
    <col min="10" max="10" width="7.75" style="309" bestFit="1" customWidth="1"/>
    <col min="11" max="11" width="5" style="309" bestFit="1" customWidth="1"/>
    <col min="12" max="12" width="5.875" style="392" bestFit="1" customWidth="1"/>
    <col min="13" max="13" width="5.5" style="309" bestFit="1" customWidth="1"/>
    <col min="14" max="14" width="5.875" style="309" bestFit="1" customWidth="1"/>
    <col min="15" max="15" width="5" style="309" bestFit="1" customWidth="1"/>
    <col min="16" max="17" width="5.875" style="309" bestFit="1" customWidth="1"/>
    <col min="18" max="18" width="5" style="309" bestFit="1" customWidth="1"/>
    <col min="19" max="19" width="7.5" style="309" customWidth="1"/>
    <col min="20" max="20" width="5.625" style="309" bestFit="1" customWidth="1"/>
    <col min="21" max="21" width="5.875" style="309" bestFit="1" customWidth="1"/>
    <col min="22" max="22" width="5" style="309" bestFit="1" customWidth="1"/>
    <col min="23" max="23" width="5.875" style="309" bestFit="1" customWidth="1"/>
    <col min="24" max="24" width="5.125" style="309" bestFit="1" customWidth="1"/>
    <col min="25" max="25" width="6.75" style="309" bestFit="1" customWidth="1"/>
    <col min="26" max="26" width="8.375" style="309" customWidth="1"/>
    <col min="27" max="32" width="5.875" style="309" bestFit="1" customWidth="1"/>
    <col min="33" max="33" width="5.375" style="309" bestFit="1" customWidth="1"/>
    <col min="34" max="34" width="5.125" style="309" bestFit="1" customWidth="1"/>
    <col min="35" max="35" width="5.875" style="309" bestFit="1" customWidth="1"/>
    <col min="36" max="36" width="6.75" style="309" bestFit="1" customWidth="1"/>
    <col min="37" max="37" width="9.375" style="309" customWidth="1"/>
    <col min="38" max="38" width="5.375" style="309" bestFit="1" customWidth="1"/>
    <col min="39" max="39" width="5.25" style="309" bestFit="1" customWidth="1"/>
    <col min="40" max="40" width="5.875" style="309" bestFit="1" customWidth="1"/>
    <col min="41" max="41" width="5.125" style="309" bestFit="1" customWidth="1"/>
    <col min="42" max="43" width="5.875" style="309" bestFit="1" customWidth="1"/>
    <col min="44" max="45" width="6.75" style="392" bestFit="1" customWidth="1"/>
    <col min="46" max="46" width="5.875" style="392" bestFit="1" customWidth="1"/>
    <col min="47" max="47" width="5.875" style="309" bestFit="1" customWidth="1"/>
    <col min="48" max="48" width="5.375" style="309" bestFit="1" customWidth="1"/>
    <col min="49" max="49" width="5.875" style="309" bestFit="1" customWidth="1"/>
    <col min="50" max="50" width="7.375" style="309" customWidth="1"/>
    <col min="51" max="51" width="6.75" style="309" bestFit="1" customWidth="1"/>
    <col min="52" max="52" width="5.875" style="309" bestFit="1" customWidth="1"/>
    <col min="53" max="53" width="6.75" style="392" bestFit="1" customWidth="1"/>
    <col min="54" max="54" width="7.25" style="392" customWidth="1"/>
    <col min="55" max="55" width="9.75" style="481" customWidth="1"/>
    <col min="56" max="56" width="9.375" style="134" bestFit="1" customWidth="1"/>
    <col min="57" max="16384" width="5.75" style="134"/>
  </cols>
  <sheetData>
    <row r="1" spans="1:56" s="416" customFormat="1" ht="41.25" customHeight="1">
      <c r="A1" s="232" t="s">
        <v>1088</v>
      </c>
      <c r="B1" s="482" t="s">
        <v>7</v>
      </c>
      <c r="C1" s="482" t="s">
        <v>8</v>
      </c>
      <c r="D1" s="482" t="s">
        <v>9</v>
      </c>
      <c r="E1" s="482" t="s">
        <v>396</v>
      </c>
      <c r="F1" s="482" t="s">
        <v>10</v>
      </c>
      <c r="G1" s="482" t="s">
        <v>11</v>
      </c>
      <c r="H1" s="482" t="s">
        <v>12</v>
      </c>
      <c r="I1" s="482" t="s">
        <v>13</v>
      </c>
      <c r="J1" s="482" t="s">
        <v>14</v>
      </c>
      <c r="K1" s="482" t="s">
        <v>15</v>
      </c>
      <c r="L1" s="482" t="s">
        <v>16</v>
      </c>
      <c r="M1" s="482" t="s">
        <v>17</v>
      </c>
      <c r="N1" s="482" t="s">
        <v>18</v>
      </c>
      <c r="O1" s="482" t="s">
        <v>19</v>
      </c>
      <c r="P1" s="482" t="s">
        <v>20</v>
      </c>
      <c r="Q1" s="482" t="s">
        <v>21</v>
      </c>
      <c r="R1" s="482" t="s">
        <v>22</v>
      </c>
      <c r="S1" s="482" t="s">
        <v>23</v>
      </c>
      <c r="T1" s="482" t="s">
        <v>24</v>
      </c>
      <c r="U1" s="482" t="s">
        <v>25</v>
      </c>
      <c r="V1" s="482" t="s">
        <v>26</v>
      </c>
      <c r="W1" s="482" t="s">
        <v>27</v>
      </c>
      <c r="X1" s="482" t="s">
        <v>28</v>
      </c>
      <c r="Y1" s="482" t="s">
        <v>29</v>
      </c>
      <c r="Z1" s="482" t="s">
        <v>30</v>
      </c>
      <c r="AA1" s="482" t="s">
        <v>31</v>
      </c>
      <c r="AB1" s="482" t="s">
        <v>32</v>
      </c>
      <c r="AC1" s="482" t="s">
        <v>33</v>
      </c>
      <c r="AD1" s="482" t="s">
        <v>34</v>
      </c>
      <c r="AE1" s="482" t="s">
        <v>35</v>
      </c>
      <c r="AF1" s="482" t="s">
        <v>36</v>
      </c>
      <c r="AG1" s="482" t="s">
        <v>37</v>
      </c>
      <c r="AH1" s="482" t="s">
        <v>38</v>
      </c>
      <c r="AI1" s="482" t="s">
        <v>39</v>
      </c>
      <c r="AJ1" s="482" t="s">
        <v>40</v>
      </c>
      <c r="AK1" s="482" t="s">
        <v>41</v>
      </c>
      <c r="AL1" s="482" t="s">
        <v>42</v>
      </c>
      <c r="AM1" s="482" t="s">
        <v>43</v>
      </c>
      <c r="AN1" s="482" t="s">
        <v>44</v>
      </c>
      <c r="AO1" s="482" t="s">
        <v>45</v>
      </c>
      <c r="AP1" s="482" t="s">
        <v>46</v>
      </c>
      <c r="AQ1" s="482" t="s">
        <v>47</v>
      </c>
      <c r="AR1" s="482" t="s">
        <v>48</v>
      </c>
      <c r="AS1" s="482" t="s">
        <v>49</v>
      </c>
      <c r="AT1" s="482" t="s">
        <v>50</v>
      </c>
      <c r="AU1" s="482" t="s">
        <v>51</v>
      </c>
      <c r="AV1" s="482" t="s">
        <v>52</v>
      </c>
      <c r="AW1" s="482" t="s">
        <v>53</v>
      </c>
      <c r="AX1" s="482" t="s">
        <v>54</v>
      </c>
      <c r="AY1" s="482" t="s">
        <v>55</v>
      </c>
      <c r="AZ1" s="482" t="s">
        <v>56</v>
      </c>
      <c r="BA1" s="482" t="s">
        <v>57</v>
      </c>
      <c r="BB1" s="483" t="s">
        <v>1062</v>
      </c>
      <c r="BC1" s="480" t="s">
        <v>613</v>
      </c>
      <c r="BD1" s="416" t="s">
        <v>470</v>
      </c>
    </row>
    <row r="2" spans="1:56" ht="18.75" customHeight="1">
      <c r="A2" s="289" t="s">
        <v>21</v>
      </c>
      <c r="B2" s="232"/>
      <c r="C2" s="316">
        <f>D2+E2</f>
        <v>0.39</v>
      </c>
      <c r="D2" s="484">
        <f>'QH CÔNG TRÌNH'!L315+'QH CÔNG TRÌNH'!L382+'QH CÔNG TRÌNH'!L409</f>
        <v>0.39</v>
      </c>
      <c r="E2" s="232"/>
      <c r="F2" s="484">
        <f>'QH CÔNG TRÌNH'!N275+'QH CÔNG TRÌNH'!N315+'QH CÔNG TRÌNH'!N367</f>
        <v>0.33999999999999997</v>
      </c>
      <c r="G2" s="232"/>
      <c r="H2" s="232"/>
      <c r="I2" s="232"/>
      <c r="J2" s="232"/>
      <c r="K2" s="232"/>
      <c r="L2" s="232"/>
      <c r="M2" s="232"/>
      <c r="N2" s="232"/>
      <c r="O2" s="232"/>
      <c r="P2" s="232"/>
      <c r="Q2" s="232"/>
      <c r="R2" s="232"/>
      <c r="S2" s="232"/>
      <c r="T2" s="232"/>
      <c r="U2" s="232"/>
      <c r="V2" s="232"/>
      <c r="W2" s="232"/>
      <c r="X2" s="232"/>
      <c r="Y2" s="232">
        <f>'QH CÔNG TRÌNH'!AG382</f>
        <v>0.01</v>
      </c>
      <c r="Z2" s="232">
        <f>'QH CÔNG TRÌNH'!AH382</f>
        <v>0.01</v>
      </c>
      <c r="AA2" s="484">
        <f>'QH CÔNG TRÌNH'!AI124</f>
        <v>0.24</v>
      </c>
      <c r="AB2" s="232"/>
      <c r="AC2" s="232"/>
      <c r="AD2" s="232"/>
      <c r="AE2" s="232"/>
      <c r="AF2" s="232"/>
      <c r="AG2" s="232"/>
      <c r="AH2" s="232"/>
      <c r="AI2" s="232"/>
      <c r="AJ2" s="232"/>
      <c r="AK2" s="232"/>
      <c r="AL2" s="232"/>
      <c r="AM2" s="232"/>
      <c r="AN2" s="232"/>
      <c r="AO2" s="232"/>
      <c r="AP2" s="232"/>
      <c r="AQ2" s="232"/>
      <c r="AR2" s="232"/>
      <c r="AS2" s="232"/>
      <c r="AT2" s="484">
        <f>'QH CÔNG TRÌNH'!BB6+'QH CÔNG TRÌNH'!BB28+'QH CÔNG TRÌNH'!BB148+'QH CÔNG TRÌNH'!BB205+'QH CÔNG TRÌNH'!BB245</f>
        <v>0.35</v>
      </c>
      <c r="AU2" s="232"/>
      <c r="AV2" s="232"/>
      <c r="AW2" s="232"/>
      <c r="AX2" s="232"/>
      <c r="AY2" s="232"/>
      <c r="AZ2" s="232"/>
      <c r="BA2" s="232"/>
      <c r="BB2" s="232"/>
      <c r="BC2" s="478">
        <f>SUM(D2:BB2)</f>
        <v>1.3399999999999999</v>
      </c>
    </row>
    <row r="3" spans="1:56" ht="19.5" customHeight="1">
      <c r="A3" s="289" t="s">
        <v>11</v>
      </c>
      <c r="B3" s="232"/>
      <c r="C3" s="316">
        <f t="shared" ref="C3:C28" si="0">D3+E3</f>
        <v>28.39</v>
      </c>
      <c r="D3" s="484">
        <f>'QH CÔNG TRÌNH'!L116+'QH CÔNG TRÌNH'!L118+'QH CÔNG TRÌNH'!L122+'QH CÔNG TRÌNH'!L232+'QH CÔNG TRÌNH'!L233+'QH CÔNG TRÌNH'!L234+'QH CÔNG TRÌNH'!L344+'QH CÔNG TRÌNH'!L390+'QH CÔNG TRÌNH'!L391</f>
        <v>14.89</v>
      </c>
      <c r="E3" s="484">
        <f>'QH CÔNG TRÌNH'!M118+'QH CÔNG TRÌNH'!M121+'QH CÔNG TRÌNH'!M146+'QH CÔNG TRÌNH'!M243+'QH CÔNG TRÌNH'!M244</f>
        <v>13.5</v>
      </c>
      <c r="F3" s="484">
        <f>'QH CÔNG TRÌNH'!N115+'QH CÔNG TRÌNH'!N116+'QH CÔNG TRÌNH'!N117+'QH CÔNG TRÌNH'!N118+'QH CÔNG TRÌNH'!N119+'QH CÔNG TRÌNH'!N120+'QH CÔNG TRÌNH'!N121+'QH CÔNG TRÌNH'!N122+'QH CÔNG TRÌNH'!N123+'QH CÔNG TRÌNH'!N146+'QH CÔNG TRÌNH'!N231+'QH CÔNG TRÌNH'!N232+'QH CÔNG TRÌNH'!N309+'QH CÔNG TRÌNH'!N310+'QH CÔNG TRÌNH'!N365+'QH CÔNG TRÌNH'!N391</f>
        <v>117.88999999999999</v>
      </c>
      <c r="G3" s="232">
        <f>'QH CÔNG TRÌNH'!O231+'QH CÔNG TRÌNH'!O232</f>
        <v>15.82</v>
      </c>
      <c r="H3" s="232"/>
      <c r="I3" s="232"/>
      <c r="J3" s="232">
        <f>'QH CÔNG TRÌNH'!R231</f>
        <v>0.03</v>
      </c>
      <c r="K3" s="232"/>
      <c r="L3" s="232"/>
      <c r="M3" s="232"/>
      <c r="N3" s="232"/>
      <c r="O3" s="232"/>
      <c r="P3" s="232"/>
      <c r="Q3" s="232"/>
      <c r="R3" s="232"/>
      <c r="S3" s="232"/>
      <c r="T3" s="232"/>
      <c r="U3" s="232"/>
      <c r="V3" s="232"/>
      <c r="W3" s="232"/>
      <c r="X3" s="232"/>
      <c r="Y3" s="232"/>
      <c r="Z3" s="232">
        <f>'QH CÔNG TRÌNH'!AH231+'QH CÔNG TRÌNH'!AH233+'QH CÔNG TRÌNH'!AH234</f>
        <v>0.15000000000000002</v>
      </c>
      <c r="AA3" s="232"/>
      <c r="AB3" s="232"/>
      <c r="AC3" s="232"/>
      <c r="AD3" s="232"/>
      <c r="AE3" s="232"/>
      <c r="AF3" s="232"/>
      <c r="AG3" s="232"/>
      <c r="AH3" s="232"/>
      <c r="AI3" s="232"/>
      <c r="AJ3" s="232"/>
      <c r="AK3" s="232">
        <f>'QH CÔNG TRÌNH'!AS231+'QH CÔNG TRÌNH'!AS232</f>
        <v>0.03</v>
      </c>
      <c r="AL3" s="232"/>
      <c r="AM3" s="232"/>
      <c r="AN3" s="232"/>
      <c r="AO3" s="232"/>
      <c r="AP3" s="232"/>
      <c r="AQ3" s="232"/>
      <c r="AR3" s="232"/>
      <c r="AS3" s="232"/>
      <c r="AT3" s="232"/>
      <c r="AU3" s="232"/>
      <c r="AV3" s="232"/>
      <c r="AW3" s="232"/>
      <c r="AX3" s="232"/>
      <c r="AY3" s="232"/>
      <c r="AZ3" s="232"/>
      <c r="BA3" s="484">
        <f>'QH CÔNG TRÌNH'!BI115+'QH CÔNG TRÌNH'!BI117+'QH CÔNG TRÌNH'!BI119+'QH CÔNG TRÌNH'!BI120+'QH CÔNG TRÌNH'!BI121+'QH CÔNG TRÌNH'!BI146+'QH CÔNG TRÌNH'!BI233+'QH CÔNG TRÌNH'!BI234+'QH CÔNG TRÌNH'!BI243</f>
        <v>1.34</v>
      </c>
      <c r="BB3" s="232"/>
      <c r="BC3" s="478">
        <f t="shared" ref="BC3:BC28" si="1">SUM(D3:BB3)</f>
        <v>163.64999999999998</v>
      </c>
    </row>
    <row r="4" spans="1:56" ht="18.75" customHeight="1">
      <c r="A4" s="289" t="s">
        <v>20</v>
      </c>
      <c r="B4" s="232"/>
      <c r="C4" s="316">
        <f t="shared" si="0"/>
        <v>0</v>
      </c>
      <c r="D4" s="232"/>
      <c r="E4" s="232"/>
      <c r="F4" s="484">
        <f>'QH CÔNG TRÌNH'!N314</f>
        <v>0.98</v>
      </c>
      <c r="G4" s="316">
        <f>'QH CÔNG TRÌNH'!O303</f>
        <v>0.02</v>
      </c>
      <c r="H4" s="232"/>
      <c r="I4" s="232"/>
      <c r="J4" s="484">
        <f>'QH CÔNG TRÌNH'!R21+'QH CÔNG TRÌNH'!R171+'QH CÔNG TRÌNH'!R303+'QH CÔNG TRÌNH'!R314</f>
        <v>165.56000000000003</v>
      </c>
      <c r="K4" s="232"/>
      <c r="L4" s="232"/>
      <c r="M4" s="232"/>
      <c r="N4" s="232"/>
      <c r="O4" s="232"/>
      <c r="P4" s="232"/>
      <c r="Q4" s="232"/>
      <c r="R4" s="232"/>
      <c r="S4" s="232"/>
      <c r="T4" s="232"/>
      <c r="U4" s="232"/>
      <c r="V4" s="232"/>
      <c r="W4" s="232"/>
      <c r="X4" s="232"/>
      <c r="Y4" s="316">
        <f>'QH CÔNG TRÌNH'!AG303</f>
        <v>0.01</v>
      </c>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478">
        <f t="shared" si="1"/>
        <v>166.57000000000002</v>
      </c>
    </row>
    <row r="5" spans="1:56" ht="18.75" customHeight="1">
      <c r="A5" s="289" t="s">
        <v>36</v>
      </c>
      <c r="B5" s="232"/>
      <c r="C5" s="316">
        <f t="shared" si="0"/>
        <v>0.01</v>
      </c>
      <c r="D5" s="500">
        <f>'QH CÔNG TRÌNH'!L423</f>
        <v>0.01</v>
      </c>
      <c r="E5" s="232"/>
      <c r="F5" s="500">
        <f>'QH CÔNG TRÌNH'!N423</f>
        <v>0.01</v>
      </c>
      <c r="G5" s="500">
        <f>'QH CÔNG TRÌNH'!O423</f>
        <v>0.02</v>
      </c>
      <c r="H5" s="232"/>
      <c r="I5" s="232"/>
      <c r="J5" s="232"/>
      <c r="K5" s="232"/>
      <c r="L5" s="232"/>
      <c r="M5" s="232"/>
      <c r="N5" s="232"/>
      <c r="O5" s="232"/>
      <c r="P5" s="232"/>
      <c r="Q5" s="232"/>
      <c r="R5" s="232"/>
      <c r="S5" s="232"/>
      <c r="T5" s="232"/>
      <c r="U5" s="232"/>
      <c r="V5" s="232"/>
      <c r="W5" s="232"/>
      <c r="X5" s="232"/>
      <c r="Y5" s="500">
        <f>'QH CÔNG TRÌNH'!AG423</f>
        <v>0.04</v>
      </c>
      <c r="Z5" s="232"/>
      <c r="AA5" s="232"/>
      <c r="AB5" s="232"/>
      <c r="AC5" s="232"/>
      <c r="AD5" s="232"/>
      <c r="AE5" s="232"/>
      <c r="AF5" s="232"/>
      <c r="AG5" s="232"/>
      <c r="AH5" s="232"/>
      <c r="AI5" s="232"/>
      <c r="AJ5" s="232"/>
      <c r="AK5" s="232"/>
      <c r="AL5" s="232"/>
      <c r="AM5" s="232"/>
      <c r="AN5" s="232"/>
      <c r="AO5" s="232"/>
      <c r="AP5" s="232"/>
      <c r="AQ5" s="232"/>
      <c r="AR5" s="500">
        <f>'QH CÔNG TRÌNH'!AZ423</f>
        <v>0.02</v>
      </c>
      <c r="AS5" s="232"/>
      <c r="AT5" s="484">
        <f>'QH CÔNG TRÌNH'!BB155</f>
        <v>0.01</v>
      </c>
      <c r="AU5" s="232"/>
      <c r="AV5" s="232"/>
      <c r="AW5" s="232"/>
      <c r="AX5" s="232"/>
      <c r="AY5" s="232"/>
      <c r="AZ5" s="232"/>
      <c r="BA5" s="232"/>
      <c r="BB5" s="232"/>
      <c r="BC5" s="478">
        <f t="shared" si="1"/>
        <v>0.11</v>
      </c>
    </row>
    <row r="6" spans="1:56" ht="18.75" customHeight="1">
      <c r="A6" s="289" t="s">
        <v>44</v>
      </c>
      <c r="B6" s="232"/>
      <c r="C6" s="316">
        <f t="shared" si="0"/>
        <v>0.09</v>
      </c>
      <c r="D6" s="484">
        <f>'QH CÔNG TRÌNH'!L157</f>
        <v>0.09</v>
      </c>
      <c r="E6" s="232"/>
      <c r="F6" s="484">
        <f>'QH CÔNG TRÌNH'!N157+'QH CÔNG TRÌNH'!N287</f>
        <v>0.91</v>
      </c>
      <c r="G6" s="232"/>
      <c r="H6" s="232"/>
      <c r="I6" s="232"/>
      <c r="J6" s="232"/>
      <c r="K6" s="232"/>
      <c r="L6" s="232"/>
      <c r="M6" s="232"/>
      <c r="N6" s="232"/>
      <c r="O6" s="232"/>
      <c r="P6" s="232"/>
      <c r="Q6" s="232"/>
      <c r="R6" s="232"/>
      <c r="S6" s="232"/>
      <c r="T6" s="232"/>
      <c r="U6" s="232"/>
      <c r="V6" s="232"/>
      <c r="W6" s="232"/>
      <c r="X6" s="232"/>
      <c r="Y6" s="232"/>
      <c r="Z6" s="232"/>
      <c r="AA6" s="232"/>
      <c r="AB6" s="232"/>
      <c r="AC6" s="232"/>
      <c r="AD6" s="232">
        <f>'QH CÔNG TRÌNH'!AL384</f>
        <v>1.1000000000000001</v>
      </c>
      <c r="AE6" s="232"/>
      <c r="AF6" s="484">
        <f>'QH CÔNG TRÌNH'!AN156</f>
        <v>0.01</v>
      </c>
      <c r="AG6" s="232"/>
      <c r="AH6" s="232"/>
      <c r="AI6" s="232"/>
      <c r="AJ6" s="232"/>
      <c r="AK6" s="232">
        <f>'QH CÔNG TRÌNH'!AS199</f>
        <v>1.5</v>
      </c>
      <c r="AL6" s="232"/>
      <c r="AM6" s="232"/>
      <c r="AN6" s="232"/>
      <c r="AO6" s="232"/>
      <c r="AP6" s="232"/>
      <c r="AQ6" s="232"/>
      <c r="AR6" s="484">
        <f>'QH CÔNG TRÌNH'!AZ156</f>
        <v>0.01</v>
      </c>
      <c r="AS6" s="232"/>
      <c r="AT6" s="232"/>
      <c r="AU6" s="232"/>
      <c r="AV6" s="232"/>
      <c r="AW6" s="232"/>
      <c r="AX6" s="232"/>
      <c r="AY6" s="232"/>
      <c r="AZ6" s="232"/>
      <c r="BA6" s="232"/>
      <c r="BB6" s="232"/>
      <c r="BC6" s="478">
        <f t="shared" si="1"/>
        <v>3.6199999999999997</v>
      </c>
    </row>
    <row r="7" spans="1:56" ht="18.75" customHeight="1">
      <c r="A7" s="289" t="s">
        <v>38</v>
      </c>
      <c r="B7" s="232"/>
      <c r="C7" s="316">
        <f t="shared" si="0"/>
        <v>0.36</v>
      </c>
      <c r="D7" s="484">
        <f>'QH CÔNG TRÌNH'!L250+'QH CÔNG TRÌNH'!L298+'QH CÔNG TRÌNH'!L374</f>
        <v>0.36</v>
      </c>
      <c r="E7" s="232"/>
      <c r="F7" s="232"/>
      <c r="G7" s="484">
        <f>'QH CÔNG TRÌNH'!O374</f>
        <v>0.73</v>
      </c>
      <c r="H7" s="232"/>
      <c r="I7" s="232"/>
      <c r="J7" s="232"/>
      <c r="K7" s="232"/>
      <c r="L7" s="232"/>
      <c r="M7" s="232"/>
      <c r="N7" s="232"/>
      <c r="O7" s="232"/>
      <c r="P7" s="232"/>
      <c r="Q7" s="232"/>
      <c r="R7" s="232"/>
      <c r="S7" s="232"/>
      <c r="T7" s="232"/>
      <c r="U7" s="232"/>
      <c r="V7" s="232"/>
      <c r="W7" s="232"/>
      <c r="X7" s="232"/>
      <c r="Y7" s="232"/>
      <c r="Z7" s="232">
        <f>'QH CÔNG TRÌNH'!AH298</f>
        <v>3.0000000000000001E-3</v>
      </c>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478">
        <f t="shared" si="1"/>
        <v>1.0929999999999997</v>
      </c>
    </row>
    <row r="8" spans="1:56" ht="18.75" customHeight="1">
      <c r="A8" s="289" t="s">
        <v>33</v>
      </c>
      <c r="B8" s="232"/>
      <c r="C8" s="316">
        <f t="shared" si="0"/>
        <v>2.1</v>
      </c>
      <c r="D8" s="484">
        <f>'QH CÔNG TRÌNH'!L45+'QH CÔNG TRÌNH'!L271+'QH CÔNG TRÌNH'!L283+'QH CÔNG TRÌNH'!L299+'QH CÔNG TRÌNH'!L334+'QH CÔNG TRÌNH'!L407</f>
        <v>2.1</v>
      </c>
      <c r="E8" s="232"/>
      <c r="F8" s="484">
        <f>'QH CÔNG TRÌNH'!N45+'QH CÔNG TRÌNH'!N271+'QH CÔNG TRÌNH'!N373</f>
        <v>0.95000000000000007</v>
      </c>
      <c r="G8" s="484">
        <f>'QH CÔNG TRÌNH'!O398+'QH CÔNG TRÌNH'!O399</f>
        <v>0.42000000000000004</v>
      </c>
      <c r="H8" s="232"/>
      <c r="I8" s="232"/>
      <c r="J8" s="232"/>
      <c r="K8" s="232"/>
      <c r="L8" s="232"/>
      <c r="M8" s="232"/>
      <c r="N8" s="232"/>
      <c r="O8" s="232"/>
      <c r="P8" s="232"/>
      <c r="Q8" s="232"/>
      <c r="R8" s="232"/>
      <c r="S8" s="232"/>
      <c r="T8" s="232"/>
      <c r="U8" s="232"/>
      <c r="V8" s="232"/>
      <c r="W8" s="232"/>
      <c r="X8" s="232"/>
      <c r="Y8" s="484">
        <f>'QH CÔNG TRÌNH'!AG44+'QH CÔNG TRÌNH'!AG299</f>
        <v>1.9E-2</v>
      </c>
      <c r="Z8" s="484">
        <f>'QH CÔNG TRÌNH'!AH45+'QH CÔNG TRÌNH'!AH271+'QH CÔNG TRÌNH'!AH299</f>
        <v>2.1000000000000001E-2</v>
      </c>
      <c r="AA8" s="232"/>
      <c r="AB8" s="232"/>
      <c r="AC8" s="484">
        <f>'QH CÔNG TRÌNH'!AK44+'QH CÔNG TRÌNH'!AK169+'QH CÔNG TRÌNH'!AK224</f>
        <v>0.79</v>
      </c>
      <c r="AD8" s="484">
        <f>'QH CÔNG TRÌNH'!AL44</f>
        <v>0.1</v>
      </c>
      <c r="AE8" s="232"/>
      <c r="AF8" s="232"/>
      <c r="AG8" s="232"/>
      <c r="AH8" s="232"/>
      <c r="AI8" s="232"/>
      <c r="AJ8" s="232"/>
      <c r="AK8" s="232">
        <f>'QH CÔNG TRÌNH'!AS225</f>
        <v>0.27</v>
      </c>
      <c r="AL8" s="232"/>
      <c r="AM8" s="232"/>
      <c r="AN8" s="232"/>
      <c r="AO8" s="232"/>
      <c r="AP8" s="232"/>
      <c r="AQ8" s="232"/>
      <c r="AR8" s="232"/>
      <c r="AS8" s="484">
        <f>'QH CÔNG TRÌNH'!BA44</f>
        <v>0.02</v>
      </c>
      <c r="AT8" s="232"/>
      <c r="AU8" s="232"/>
      <c r="AV8" s="232"/>
      <c r="AW8" s="232"/>
      <c r="AX8" s="232"/>
      <c r="AY8" s="232"/>
      <c r="AZ8" s="232"/>
      <c r="BA8" s="484">
        <f>'QH CÔNG TRÌNH'!BI129</f>
        <v>7.0000000000000007E-2</v>
      </c>
      <c r="BB8" s="232"/>
      <c r="BC8" s="478">
        <f t="shared" si="1"/>
        <v>4.76</v>
      </c>
    </row>
    <row r="9" spans="1:56" s="511" customFormat="1" ht="18.75" customHeight="1">
      <c r="A9" s="506" t="s">
        <v>29</v>
      </c>
      <c r="B9" s="507"/>
      <c r="C9" s="508">
        <f t="shared" si="0"/>
        <v>84.12</v>
      </c>
      <c r="D9" s="509">
        <f>'QH CÔNG TRÌNH'!L23+'QH CÔNG TRÌNH'!L25+'QH CÔNG TRÌNH'!L26+'QH CÔNG TRÌNH'!L33+'QH CÔNG TRÌNH'!L34+'QH CÔNG TRÌNH'!L35+'QH CÔNG TRÌNH'!L36+'QH CÔNG TRÌNH'!L75+'QH CÔNG TRÌNH'!L76+'QH CÔNG TRÌNH'!L98+'QH CÔNG TRÌNH'!L99+'QH CÔNG TRÌNH'!L100+'QH CÔNG TRÌNH'!L101+'QH CÔNG TRÌNH'!L102+'QH CÔNG TRÌNH'!L112+'QH CÔNG TRÌNH'!L127+'QH CÔNG TRÌNH'!L142+'QH CÔNG TRÌNH'!L145+'QH CÔNG TRÌNH'!L187+'QH CÔNG TRÌNH'!L347+'QH CÔNG TRÌNH'!L368+'QH CÔNG TRÌNH'!L369+'QH CÔNG TRÌNH'!L395</f>
        <v>82.7</v>
      </c>
      <c r="E9" s="509">
        <f>'QH CÔNG TRÌNH'!M25+'QH CÔNG TRÌNH'!M26</f>
        <v>1.42</v>
      </c>
      <c r="F9" s="509">
        <f>'QH CÔNG TRÌNH'!N23+'QH CÔNG TRÌNH'!N25+'QH CÔNG TRÌNH'!N26+'QH CÔNG TRÌNH'!N33+'QH CÔNG TRÌNH'!N34+'QH CÔNG TRÌNH'!N35+'QH CÔNG TRÌNH'!N36+'QH CÔNG TRÌNH'!N99+'QH CÔNG TRÌNH'!N101+'QH CÔNG TRÌNH'!N112+'QH CÔNG TRÌNH'!N142+'QH CÔNG TRÌNH'!N187+'QH CÔNG TRÌNH'!N347+'QH CÔNG TRÌNH'!N368+'QH CÔNG TRÌNH'!N369+'QH CÔNG TRÌNH'!N395</f>
        <v>38.44</v>
      </c>
      <c r="G9" s="509">
        <f>'QH CÔNG TRÌNH'!O23+'QH CÔNG TRÌNH'!O25+'QH CÔNG TRÌNH'!O26+'QH CÔNG TRÌNH'!O35+'QH CÔNG TRÌNH'!O145+'QH CÔNG TRÌNH'!O368+'QH CÔNG TRÌNH'!O369</f>
        <v>27.21</v>
      </c>
      <c r="H9" s="507"/>
      <c r="I9" s="507"/>
      <c r="J9" s="509">
        <f>'QH CÔNG TRÌNH'!R25+'QH CÔNG TRÌNH'!R368+'QH CÔNG TRÌNH'!R369</f>
        <v>3.2099999999999995</v>
      </c>
      <c r="K9" s="507"/>
      <c r="L9" s="509">
        <f>'QH CÔNG TRÌNH'!T25+'QH CÔNG TRÌNH'!T35</f>
        <v>0.09</v>
      </c>
      <c r="M9" s="507"/>
      <c r="N9" s="509">
        <f>'QH CÔNG TRÌNH'!V25</f>
        <v>1.2</v>
      </c>
      <c r="O9" s="507"/>
      <c r="P9" s="507"/>
      <c r="Q9" s="507"/>
      <c r="R9" s="507"/>
      <c r="S9" s="509">
        <f>'QH CÔNG TRÌNH'!AA35</f>
        <v>0.47</v>
      </c>
      <c r="T9" s="509">
        <f>'QH CÔNG TRÌNH'!AB35</f>
        <v>0.02</v>
      </c>
      <c r="U9" s="507"/>
      <c r="V9" s="507"/>
      <c r="W9" s="507"/>
      <c r="X9" s="507"/>
      <c r="Y9" s="509">
        <f>'QH CÔNG TRÌNH'!AG25+'QH CÔNG TRÌNH'!AG26+'QH CÔNG TRÌNH'!AG34+'QH CÔNG TRÌNH'!AG100+'QH CÔNG TRÌNH'!AG101+'QH CÔNG TRÌNH'!AG112+'QH CÔNG TRÌNH'!AG142+'QH CÔNG TRÌNH'!AG145</f>
        <v>10.780000000000001</v>
      </c>
      <c r="Z9" s="509">
        <f>'QH CÔNG TRÌNH'!AH23+'QH CÔNG TRÌNH'!AH25+'QH CÔNG TRÌNH'!AH26+'QH CÔNG TRÌNH'!AH33+'QH CÔNG TRÌNH'!AH34+'QH CÔNG TRÌNH'!AH35+'QH CÔNG TRÌNH'!AH36+'QH CÔNG TRÌNH'!AH98+'QH CÔNG TRÌNH'!AH99+'QH CÔNG TRÌNH'!AH127+'QH CÔNG TRÌNH'!AH142+'QH CÔNG TRÌNH'!AH347</f>
        <v>7.6699999999999982</v>
      </c>
      <c r="AA9" s="507"/>
      <c r="AB9" s="509">
        <f>'QH CÔNG TRÌNH'!AJ25+'QH CÔNG TRÌNH'!AJ35</f>
        <v>0.04</v>
      </c>
      <c r="AC9" s="509">
        <f>'QH CÔNG TRÌNH'!AK34+'QH CÔNG TRÌNH'!AK35+'QH CÔNG TRÌNH'!AK25+'QH CÔNG TRÌNH'!AK26</f>
        <v>0.62000000000000011</v>
      </c>
      <c r="AD9" s="509">
        <f>'QH CÔNG TRÌNH'!AL35</f>
        <v>0.2</v>
      </c>
      <c r="AE9" s="509">
        <f>'QH CÔNG TRÌNH'!AM25</f>
        <v>0.01</v>
      </c>
      <c r="AF9" s="509">
        <f>'QH CÔNG TRÌNH'!AN35+'QH CÔNG TRÌNH'!AN25</f>
        <v>0.03</v>
      </c>
      <c r="AG9" s="507"/>
      <c r="AH9" s="507"/>
      <c r="AI9" s="507"/>
      <c r="AJ9" s="509">
        <f>'QH CÔNG TRÌNH'!AR25+'QH CÔNG TRÌNH'!AR35</f>
        <v>0.15</v>
      </c>
      <c r="AK9" s="509">
        <f>'QH CÔNG TRÌNH'!AS23+'QH CÔNG TRÌNH'!AS25+'QH CÔNG TRÌNH'!AS26+'QH CÔNG TRÌNH'!AS33+'QH CÔNG TRÌNH'!AS34+'QH CÔNG TRÌNH'!AS35</f>
        <v>6.85</v>
      </c>
      <c r="AL9" s="507"/>
      <c r="AM9" s="507"/>
      <c r="AN9" s="509">
        <f>'QH CÔNG TRÌNH'!AV35</f>
        <v>0.01</v>
      </c>
      <c r="AO9" s="507"/>
      <c r="AP9" s="507"/>
      <c r="AQ9" s="507"/>
      <c r="AR9" s="509">
        <f>'QH CÔNG TRÌNH'!AZ23+'QH CÔNG TRÌNH'!AZ25+'QH CÔNG TRÌNH'!AZ26+'QH CÔNG TRÌNH'!AZ100+'QH CÔNG TRÌNH'!AZ101+'QH CÔNG TRÌNH'!AZ112+'QH CÔNG TRÌNH'!AZ127+'QH CÔNG TRÌNH'!AZ142+'QH CÔNG TRÌNH'!AZ347+'QH CÔNG TRÌNH'!AZ369</f>
        <v>20.869999999999997</v>
      </c>
      <c r="AS9" s="509">
        <f>'QH CÔNG TRÌNH'!BA26+'QH CÔNG TRÌNH'!BA33+'QH CÔNG TRÌNH'!BA34+'QH CÔNG TRÌNH'!BA35+'QH CÔNG TRÌNH'!BA142</f>
        <v>13.93</v>
      </c>
      <c r="AT9" s="509">
        <f>'QH CÔNG TRÌNH'!BB25+'QH CÔNG TRÌNH'!BB34+'QH CÔNG TRÌNH'!BB35</f>
        <v>0.45999999999999996</v>
      </c>
      <c r="AU9" s="509">
        <f>'QH CÔNG TRÌNH'!BC35</f>
        <v>0.03</v>
      </c>
      <c r="AV9" s="507"/>
      <c r="AW9" s="509">
        <f>'QH CÔNG TRÌNH'!BE25+'QH CÔNG TRÌNH'!BE35</f>
        <v>0.14000000000000001</v>
      </c>
      <c r="AX9" s="509">
        <f>'QH CÔNG TRÌNH'!BF23+'QH CÔNG TRÌNH'!BF25+'QH CÔNG TRÌNH'!BF26+'QH CÔNG TRÌNH'!BF33+'QH CÔNG TRÌNH'!BF34+'QH CÔNG TRÌNH'!BF35+'QH CÔNG TRÌNH'!BF100+'QH CÔNG TRÌNH'!BF101+'QH CÔNG TRÌNH'!BF142</f>
        <v>3.78</v>
      </c>
      <c r="AY9" s="509">
        <f>'QH CÔNG TRÌNH'!BG25+'QH CÔNG TRÌNH'!BG26+'QH CÔNG TRÌNH'!BG34+'QH CÔNG TRÌNH'!BG35</f>
        <v>1.33</v>
      </c>
      <c r="AZ9" s="509">
        <f>'QH CÔNG TRÌNH'!BH35</f>
        <v>0.01</v>
      </c>
      <c r="BA9" s="509">
        <f>'QH CÔNG TRÌNH'!BI25+'QH CÔNG TRÌNH'!BI26+'QH CÔNG TRÌNH'!BI35+'QH CÔNG TRÌNH'!BI127+'QH CÔNG TRÌNH'!BI142</f>
        <v>0.83000000000000007</v>
      </c>
      <c r="BB9" s="509">
        <f>'QH CÔNG TRÌNH'!BJ25</f>
        <v>0</v>
      </c>
      <c r="BC9" s="510">
        <f t="shared" si="1"/>
        <v>222.5</v>
      </c>
    </row>
    <row r="10" spans="1:56" ht="18.75" customHeight="1">
      <c r="A10" s="289" t="s">
        <v>47</v>
      </c>
      <c r="B10" s="232"/>
      <c r="C10" s="316">
        <f t="shared" si="0"/>
        <v>1.54</v>
      </c>
      <c r="D10" s="484">
        <f>'QH CÔNG TRÌNH'!L42+'QH CÔNG TRÌNH'!L56+'QH CÔNG TRÌNH'!L400</f>
        <v>1.54</v>
      </c>
      <c r="E10" s="232"/>
      <c r="F10" s="484">
        <f>'QH CÔNG TRÌNH'!N54+'QH CÔNG TRÌNH'!N55+'QH CÔNG TRÌNH'!N56+'QH CÔNG TRÌNH'!N264+'QH CÔNG TRÌNH'!N288+'QH CÔNG TRÌNH'!N377+'QH CÔNG TRÌNH'!N400</f>
        <v>9.8399999999999981</v>
      </c>
      <c r="G10" s="484">
        <f>'QH CÔNG TRÌNH'!O55+'QH CÔNG TRÌNH'!O400</f>
        <v>1.07</v>
      </c>
      <c r="H10" s="232"/>
      <c r="I10" s="232"/>
      <c r="J10" s="232"/>
      <c r="K10" s="232"/>
      <c r="L10" s="232"/>
      <c r="M10" s="232"/>
      <c r="N10" s="232"/>
      <c r="O10" s="232"/>
      <c r="P10" s="232"/>
      <c r="Q10" s="232"/>
      <c r="R10" s="232"/>
      <c r="S10" s="232"/>
      <c r="T10" s="484">
        <f>'QH CÔNG TRÌNH'!AB42</f>
        <v>0</v>
      </c>
      <c r="U10" s="484">
        <f>'QH CÔNG TRÌNH'!AC415</f>
        <v>7.0000000000000007E-2</v>
      </c>
      <c r="V10" s="232"/>
      <c r="W10" s="232"/>
      <c r="X10" s="232"/>
      <c r="Y10" s="484">
        <f>'QH CÔNG TRÌNH'!AG42+'QH CÔNG TRÌNH'!AG54+'QH CÔNG TRÌNH'!AG55+'QH CÔNG TRÌNH'!AG56</f>
        <v>1.7400000000000002</v>
      </c>
      <c r="Z10" s="484">
        <f>'QH CÔNG TRÌNH'!AH42+'QH CÔNG TRÌNH'!AH54+'QH CÔNG TRÌNH'!AH55+'QH CÔNG TRÌNH'!AH56</f>
        <v>0.06</v>
      </c>
      <c r="AA10" s="232"/>
      <c r="AB10" s="232"/>
      <c r="AC10" s="484">
        <f>'QH CÔNG TRÌNH'!AK56+'QH CÔNG TRÌNH'!AK79+'QH CÔNG TRÌNH'!AK131</f>
        <v>0.19</v>
      </c>
      <c r="AD10" s="232"/>
      <c r="AE10" s="232"/>
      <c r="AF10" s="232"/>
      <c r="AG10" s="232"/>
      <c r="AH10" s="232"/>
      <c r="AI10" s="232"/>
      <c r="AJ10" s="232"/>
      <c r="AK10" s="484">
        <f>'QH CÔNG TRÌNH'!AS54+'QH CÔNG TRÌNH'!AS55+'QH CÔNG TRÌNH'!AS56+'QH CÔNG TRÌNH'!AS158</f>
        <v>1.53</v>
      </c>
      <c r="AL10" s="232"/>
      <c r="AM10" s="232"/>
      <c r="AN10" s="232"/>
      <c r="AO10" s="232"/>
      <c r="AP10" s="232">
        <f>'QH CÔNG TRÌNH'!AX78</f>
        <v>0.12</v>
      </c>
      <c r="AQ10" s="484">
        <f>'QH CÔNG TRÌNH'!AY42</f>
        <v>0</v>
      </c>
      <c r="AR10" s="232"/>
      <c r="AS10" s="484">
        <f>'QH CÔNG TRÌNH'!BA54+'QH CÔNG TRÌNH'!BA55+'QH CÔNG TRÌNH'!BA56</f>
        <v>6.92</v>
      </c>
      <c r="AT10" s="232"/>
      <c r="AU10" s="232"/>
      <c r="AV10" s="232"/>
      <c r="AW10" s="232"/>
      <c r="AX10" s="484">
        <f>'QH CÔNG TRÌNH'!BF55</f>
        <v>1.31</v>
      </c>
      <c r="AY10" s="484">
        <f>'QH CÔNG TRÌNH'!BG54+'QH CÔNG TRÌNH'!BG56</f>
        <v>0.06</v>
      </c>
      <c r="AZ10" s="232"/>
      <c r="BA10" s="232"/>
      <c r="BB10" s="232"/>
      <c r="BC10" s="478">
        <f t="shared" si="1"/>
        <v>24.449999999999996</v>
      </c>
    </row>
    <row r="11" spans="1:56" ht="18.75" customHeight="1">
      <c r="A11" s="289" t="s">
        <v>35</v>
      </c>
      <c r="B11" s="232"/>
      <c r="C11" s="316">
        <f t="shared" si="0"/>
        <v>0.32</v>
      </c>
      <c r="D11" s="500">
        <f>'QH CÔNG TRÌNH'!L259+'QH CÔNG TRÌNH'!L422</f>
        <v>0.32</v>
      </c>
      <c r="E11" s="232"/>
      <c r="F11" s="500">
        <f>'QH CÔNG TRÌNH'!N422</f>
        <v>0.21000000000000002</v>
      </c>
      <c r="G11" s="232"/>
      <c r="H11" s="232"/>
      <c r="I11" s="232"/>
      <c r="J11" s="232"/>
      <c r="K11" s="232"/>
      <c r="L11" s="232"/>
      <c r="M11" s="232"/>
      <c r="N11" s="232"/>
      <c r="O11" s="232"/>
      <c r="P11" s="232"/>
      <c r="Q11" s="232"/>
      <c r="R11" s="232"/>
      <c r="S11" s="232"/>
      <c r="T11" s="232"/>
      <c r="U11" s="232"/>
      <c r="V11" s="232"/>
      <c r="W11" s="232"/>
      <c r="X11" s="232"/>
      <c r="Y11" s="500">
        <f>'QH CÔNG TRÌNH'!AG422</f>
        <v>0.02</v>
      </c>
      <c r="Z11" s="232"/>
      <c r="AA11" s="232"/>
      <c r="AB11" s="232"/>
      <c r="AC11" s="232"/>
      <c r="AD11" s="232"/>
      <c r="AE11" s="232"/>
      <c r="AF11" s="232"/>
      <c r="AG11" s="232"/>
      <c r="AH11" s="232"/>
      <c r="AI11" s="232"/>
      <c r="AJ11" s="232"/>
      <c r="AK11" s="500">
        <f>'QH CÔNG TRÌNH'!AS422</f>
        <v>0.05</v>
      </c>
      <c r="AL11" s="232"/>
      <c r="AM11" s="232"/>
      <c r="AN11" s="232"/>
      <c r="AO11" s="232"/>
      <c r="AP11" s="232"/>
      <c r="AQ11" s="232"/>
      <c r="AR11" s="500">
        <f>'QH CÔNG TRÌNH'!AZ422</f>
        <v>7.0000000000000007E-2</v>
      </c>
      <c r="AS11" s="232"/>
      <c r="AT11" s="232"/>
      <c r="AU11" s="232"/>
      <c r="AV11" s="232"/>
      <c r="AW11" s="232"/>
      <c r="AX11" s="232"/>
      <c r="AY11" s="232"/>
      <c r="AZ11" s="232"/>
      <c r="BA11" s="232"/>
      <c r="BB11" s="232"/>
      <c r="BC11" s="478">
        <f t="shared" si="1"/>
        <v>0.67000000000000015</v>
      </c>
    </row>
    <row r="12" spans="1:56" ht="18.75" customHeight="1">
      <c r="A12" s="289" t="s">
        <v>39</v>
      </c>
      <c r="B12" s="232"/>
      <c r="C12" s="316">
        <f t="shared" si="0"/>
        <v>4.99</v>
      </c>
      <c r="D12" s="484">
        <f>'QH CÔNG TRÌNH'!L24</f>
        <v>2.95</v>
      </c>
      <c r="E12" s="484">
        <f>'QH CÔNG TRÌNH'!M24</f>
        <v>2.04</v>
      </c>
      <c r="F12" s="484">
        <f>'QH CÔNG TRÌNH'!N24</f>
        <v>10.14</v>
      </c>
      <c r="G12" s="484">
        <f>'QH CÔNG TRÌNH'!O24</f>
        <v>17.29</v>
      </c>
      <c r="H12" s="232"/>
      <c r="I12" s="232"/>
      <c r="J12" s="484">
        <f>'QH CÔNG TRÌNH'!R24</f>
        <v>10.75</v>
      </c>
      <c r="K12" s="232"/>
      <c r="L12" s="484">
        <f>'QH CÔNG TRÌNH'!T24</f>
        <v>0.03</v>
      </c>
      <c r="M12" s="232"/>
      <c r="N12" s="232"/>
      <c r="O12" s="232"/>
      <c r="P12" s="232"/>
      <c r="Q12" s="232"/>
      <c r="R12" s="232"/>
      <c r="S12" s="232"/>
      <c r="T12" s="232"/>
      <c r="U12" s="232"/>
      <c r="V12" s="232"/>
      <c r="W12" s="232"/>
      <c r="X12" s="232"/>
      <c r="Y12" s="484">
        <f>'QH CÔNG TRÌNH'!AG24</f>
        <v>1.25</v>
      </c>
      <c r="Z12" s="484">
        <f>'QH CÔNG TRÌNH'!AH24</f>
        <v>0.6</v>
      </c>
      <c r="AA12" s="232"/>
      <c r="AB12" s="232"/>
      <c r="AC12" s="232"/>
      <c r="AD12" s="232"/>
      <c r="AE12" s="232"/>
      <c r="AF12" s="232"/>
      <c r="AG12" s="232"/>
      <c r="AH12" s="232"/>
      <c r="AI12" s="484">
        <f>'QH CÔNG TRÌNH'!AQ24</f>
        <v>7.26</v>
      </c>
      <c r="AJ12" s="484">
        <f>'QH CÔNG TRÌNH'!AR24</f>
        <v>0</v>
      </c>
      <c r="AK12" s="232"/>
      <c r="AL12" s="232"/>
      <c r="AM12" s="232"/>
      <c r="AN12" s="232"/>
      <c r="AO12" s="232"/>
      <c r="AP12" s="232"/>
      <c r="AQ12" s="232"/>
      <c r="AR12" s="484">
        <f>'QH CÔNG TRÌNH'!AZ24</f>
        <v>0.66</v>
      </c>
      <c r="AS12" s="232"/>
      <c r="AT12" s="232"/>
      <c r="AU12" s="232"/>
      <c r="AV12" s="232"/>
      <c r="AW12" s="232"/>
      <c r="AX12" s="232"/>
      <c r="AY12" s="232"/>
      <c r="AZ12" s="232"/>
      <c r="BA12" s="484">
        <f>'QH CÔNG TRÌNH'!BI24</f>
        <v>2.67</v>
      </c>
      <c r="BB12" s="232"/>
      <c r="BC12" s="478">
        <f t="shared" si="1"/>
        <v>55.64</v>
      </c>
      <c r="BD12" s="461"/>
    </row>
    <row r="13" spans="1:56" s="15" customFormat="1" ht="18.75" customHeight="1">
      <c r="A13" s="336" t="s">
        <v>30</v>
      </c>
      <c r="B13" s="337"/>
      <c r="C13" s="338">
        <f t="shared" si="0"/>
        <v>20.74</v>
      </c>
      <c r="D13" s="487">
        <f>'QH CÔNG TRÌNH'!L7+'QH CÔNG TRÌNH'!L38+'QH CÔNG TRÌNH'!L152+'QH CÔNG TRÌNH'!L295+'QH CÔNG TRÌNH'!L348+'QH CÔNG TRÌNH'!L389</f>
        <v>16.669999999999998</v>
      </c>
      <c r="E13" s="487">
        <f>'QH CÔNG TRÌNH'!M7+'QH CÔNG TRÌNH'!M295+'QH CÔNG TRÌNH'!M389</f>
        <v>4.07</v>
      </c>
      <c r="F13" s="487">
        <f>'QH CÔNG TRÌNH'!N7+'QH CÔNG TRÌNH'!N37+'QH CÔNG TRÌNH'!N39+'QH CÔNG TRÌNH'!N40+'QH CÔNG TRÌNH'!N128+'QH CÔNG TRÌNH'!N151+'QH CÔNG TRÌNH'!N152+'QH CÔNG TRÌNH'!N281+'QH CÔNG TRÌNH'!N282+'QH CÔNG TRÌNH'!N295+'QH CÔNG TRÌNH'!N370+'QH CÔNG TRÌNH'!N371+'QH CÔNG TRÌNH'!N389+'QH CÔNG TRÌNH'!N396+'QH CÔNG TRÌNH'!N397+'QH CÔNG TRÌNH'!N412</f>
        <v>17.46</v>
      </c>
      <c r="G13" s="487">
        <f>'QH CÔNG TRÌNH'!O7+'QH CÔNG TRÌNH'!O37+'QH CÔNG TRÌNH'!O39+'QH CÔNG TRÌNH'!O152+'QH CÔNG TRÌNH'!O281+'QH CÔNG TRÌNH'!O282+'QH CÔNG TRÌNH'!O295+'QH CÔNG TRÌNH'!O370+'QH CÔNG TRÌNH'!O371+'QH CÔNG TRÌNH'!O389+'QH CÔNG TRÌNH'!O396</f>
        <v>85.03</v>
      </c>
      <c r="H13" s="337"/>
      <c r="I13" s="337"/>
      <c r="J13" s="487">
        <f>'QH CÔNG TRÌNH'!R7+'QH CÔNG TRÌNH'!R295+'QH CÔNG TRÌNH'!R389</f>
        <v>97.86999999999999</v>
      </c>
      <c r="K13" s="337"/>
      <c r="L13" s="487">
        <f>'QH CÔNG TRÌNH'!T295+'QH CÔNG TRÌNH'!T396</f>
        <v>0.31</v>
      </c>
      <c r="M13" s="337"/>
      <c r="N13" s="487">
        <f>'QH CÔNG TRÌNH'!V7</f>
        <v>0.02</v>
      </c>
      <c r="O13" s="337"/>
      <c r="P13" s="487">
        <f>'QH CÔNG TRÌNH'!X7</f>
        <v>0.24</v>
      </c>
      <c r="Q13" s="337"/>
      <c r="R13" s="337"/>
      <c r="S13" s="337"/>
      <c r="T13" s="337"/>
      <c r="U13" s="487">
        <f>'QH CÔNG TRÌNH'!AC370</f>
        <v>0.01</v>
      </c>
      <c r="V13" s="337"/>
      <c r="W13" s="337">
        <f>'QH CÔNG TRÌNH'!AE295</f>
        <v>0.84</v>
      </c>
      <c r="X13" s="337"/>
      <c r="Y13" s="487">
        <f>'QH CÔNG TRÌNH'!AG7+'QH CÔNG TRÌNH'!AG37+'QH CÔNG TRÌNH'!AG38+'QH CÔNG TRÌNH'!AG39+'QH CÔNG TRÌNH'!AG152+'QH CÔNG TRÌNH'!AG242+'QH CÔNG TRÌNH'!AG295+'QH CÔNG TRÌNH'!AG370+'QH CÔNG TRÌNH'!AG389</f>
        <v>6.24</v>
      </c>
      <c r="Z13" s="337">
        <f>'QH CÔNG TRÌNH'!AH295+'QH CÔNG TRÌNH'!AH389</f>
        <v>2.1</v>
      </c>
      <c r="AA13" s="337"/>
      <c r="AB13" s="337"/>
      <c r="AC13" s="337"/>
      <c r="AD13" s="337"/>
      <c r="AE13" s="337">
        <f>'QH CÔNG TRÌNH'!AM295</f>
        <v>0.02</v>
      </c>
      <c r="AF13" s="337"/>
      <c r="AG13" s="337"/>
      <c r="AH13" s="337"/>
      <c r="AI13" s="337"/>
      <c r="AJ13" s="337"/>
      <c r="AK13" s="487">
        <f>'QH CÔNG TRÌNH'!AS37+'QH CÔNG TRÌNH'!AS38+'QH CÔNG TRÌNH'!AS295</f>
        <v>7.11</v>
      </c>
      <c r="AL13" s="337"/>
      <c r="AM13" s="337"/>
      <c r="AN13" s="337"/>
      <c r="AO13" s="337"/>
      <c r="AP13" s="337"/>
      <c r="AQ13" s="337"/>
      <c r="AR13" s="487">
        <f>'QH CÔNG TRÌNH'!AZ128+'QH CÔNG TRÌNH'!AZ152+'QH CÔNG TRÌNH'!AZ242+'QH CÔNG TRÌNH'!AZ281+'QH CÔNG TRÌNH'!AZ282+'QH CÔNG TRÌNH'!AZ295+'QH CÔNG TRÌNH'!AZ370+'QH CÔNG TRÌNH'!AZ389+'QH CÔNG TRÌNH'!AZ396</f>
        <v>5.57</v>
      </c>
      <c r="AS13" s="487">
        <f>'QH CÔNG TRÌNH'!BA37+'QH CÔNG TRÌNH'!BA39</f>
        <v>1.1800000000000004</v>
      </c>
      <c r="AT13" s="337"/>
      <c r="AU13" s="337"/>
      <c r="AV13" s="337"/>
      <c r="AW13" s="337"/>
      <c r="AX13" s="487">
        <f>'QH CÔNG TRÌNH'!BF37+'QH CÔNG TRÌNH'!BF105+'QH CÔNG TRÌNH'!BF106+'QH CÔNG TRÌNH'!BF107+'QH CÔNG TRÌNH'!BF128+'QH CÔNG TRÌNH'!BF152+'QH CÔNG TRÌNH'!BF242+'QH CÔNG TRÌNH'!BF281+'QH CÔNG TRÌNH'!BF282+'QH CÔNG TRÌNH'!BF295+'QH CÔNG TRÌNH'!BF370+'QH CÔNG TRÌNH'!BF371+'QH CÔNG TRÌNH'!BF396+'QH CÔNG TRÌNH'!BF412</f>
        <v>7.56</v>
      </c>
      <c r="AY13" s="337">
        <f>'QH CÔNG TRÌNH'!BG295</f>
        <v>0.04</v>
      </c>
      <c r="AZ13" s="337"/>
      <c r="BA13" s="487">
        <f>'QH CÔNG TRÌNH'!BI107+'QH CÔNG TRÌNH'!BI128+'QH CÔNG TRÌNH'!BI152+'QH CÔNG TRÌNH'!BI242+'QH CÔNG TRÌNH'!BI281+'QH CÔNG TRÌNH'!BI295+'QH CÔNG TRÌNH'!BI389</f>
        <v>6.16</v>
      </c>
      <c r="BB13" s="337"/>
      <c r="BC13" s="488">
        <f t="shared" si="1"/>
        <v>258.50000000000006</v>
      </c>
    </row>
    <row r="14" spans="1:56" ht="18.75" customHeight="1">
      <c r="A14" s="289" t="s">
        <v>34</v>
      </c>
      <c r="B14" s="232"/>
      <c r="C14" s="316">
        <f t="shared" si="0"/>
        <v>2.4500000000000002</v>
      </c>
      <c r="D14" s="484">
        <f>'QH CÔNG TRÌNH'!L47+'QH CÔNG TRÌNH'!L49+'QH CÔNG TRÌNH'!L154+'QH CÔNG TRÌNH'!L269+'QH CÔNG TRÌNH'!L332</f>
        <v>2.4500000000000002</v>
      </c>
      <c r="E14" s="232"/>
      <c r="F14" s="484">
        <f>'QH CÔNG TRÌNH'!N47+'QH CÔNG TRÌNH'!N49+'QH CÔNG TRÌNH'!N50+'QH CÔNG TRÌNH'!N154</f>
        <v>6.4700000000000006</v>
      </c>
      <c r="G14" s="484">
        <f>'QH CÔNG TRÌNH'!O48</f>
        <v>0.1</v>
      </c>
      <c r="H14" s="232"/>
      <c r="I14" s="232"/>
      <c r="J14" s="232"/>
      <c r="K14" s="232"/>
      <c r="L14" s="232"/>
      <c r="M14" s="232"/>
      <c r="N14" s="232"/>
      <c r="O14" s="232"/>
      <c r="P14" s="232"/>
      <c r="Q14" s="232"/>
      <c r="R14" s="232"/>
      <c r="S14" s="232"/>
      <c r="T14" s="232"/>
      <c r="U14" s="232"/>
      <c r="V14" s="232"/>
      <c r="W14" s="232"/>
      <c r="X14" s="232"/>
      <c r="Y14" s="484">
        <f>'QH CÔNG TRÌNH'!AG49+'QH CÔNG TRÌNH'!AG50</f>
        <v>9.9999999999999992E-2</v>
      </c>
      <c r="Z14" s="484">
        <f>'QH CÔNG TRÌNH'!AH50+'QH CÔNG TRÌNH'!AH332</f>
        <v>0.04</v>
      </c>
      <c r="AA14" s="232"/>
      <c r="AB14" s="232"/>
      <c r="AC14" s="484">
        <f>'QH CÔNG TRÌNH'!AK47+'QH CÔNG TRÌNH'!AK110+'QH CÔNG TRÌNH'!AK111+'QH CÔNG TRÌNH'!AK319+'QH CÔNG TRÌNH'!AK320+'QH CÔNG TRÌNH'!AK321+'QH CÔNG TRÌNH'!AK322+'QH CÔNG TRÌNH'!AK323</f>
        <v>0.88000000000000012</v>
      </c>
      <c r="AD14" s="232">
        <f>'QH CÔNG TRÌNH'!AL269+'QH CÔNG TRÌNH'!AL332</f>
        <v>0.84</v>
      </c>
      <c r="AE14" s="232"/>
      <c r="AF14" s="232"/>
      <c r="AG14" s="232"/>
      <c r="AH14" s="232"/>
      <c r="AI14" s="232"/>
      <c r="AJ14" s="232"/>
      <c r="AK14" s="484">
        <f>'QH CÔNG TRÌNH'!AS47+'QH CÔNG TRÌNH'!AS48+'QH CÔNG TRÌNH'!AS49+'QH CÔNG TRÌNH'!AS154+'QH CÔNG TRÌNH'!AS190+'QH CÔNG TRÌNH'!AS200</f>
        <v>2.3600000000000003</v>
      </c>
      <c r="AL14" s="232"/>
      <c r="AM14" s="232"/>
      <c r="AN14" s="232"/>
      <c r="AO14" s="232"/>
      <c r="AP14" s="232"/>
      <c r="AQ14" s="232"/>
      <c r="AR14" s="232"/>
      <c r="AS14" s="484">
        <f>'QH CÔNG TRÌNH'!BA47+'QH CÔNG TRÌNH'!BA48+'QH CÔNG TRÌNH'!BA49+'QH CÔNG TRÌNH'!BA50</f>
        <v>0.54</v>
      </c>
      <c r="AT14" s="484">
        <f>'QH CÔNG TRÌNH'!BB47</f>
        <v>0.06</v>
      </c>
      <c r="AU14" s="232"/>
      <c r="AV14" s="232"/>
      <c r="AW14" s="232"/>
      <c r="AX14" s="232"/>
      <c r="AY14" s="484">
        <f>'QH CÔNG TRÌNH'!BG47</f>
        <v>0.67</v>
      </c>
      <c r="AZ14" s="232"/>
      <c r="BA14" s="484">
        <f>'QH CÔNG TRÌNH'!BI154</f>
        <v>0.02</v>
      </c>
      <c r="BB14" s="232"/>
      <c r="BC14" s="478">
        <f t="shared" si="1"/>
        <v>14.530000000000001</v>
      </c>
    </row>
    <row r="15" spans="1:56" s="479" customFormat="1" ht="18.75" customHeight="1">
      <c r="A15" s="367" t="s">
        <v>31</v>
      </c>
      <c r="B15" s="302"/>
      <c r="C15" s="380">
        <f t="shared" si="0"/>
        <v>3.45</v>
      </c>
      <c r="D15" s="497">
        <f>'QH CÔNG TRÌNH'!L41+'QH CÔNG TRÌNH'!L188+'QH CÔNG TRÌNH'!L236+'QH CÔNG TRÌNH'!L268+'QH CÔNG TRÌNH'!L296+'QH CÔNG TRÌNH'!L324+'QH CÔNG TRÌNH'!L408+'QH CÔNG TRÌNH'!L72+'QH CÔNG TRÌNH'!L72</f>
        <v>3.45</v>
      </c>
      <c r="E15" s="302"/>
      <c r="F15" s="497">
        <f>'QH CÔNG TRÌNH'!N53+'QH CÔNG TRÌNH'!N177+'QH CÔNG TRÌNH'!N189+'QH CÔNG TRÌNH'!N252+'QH CÔNG TRÌNH'!N268+'QH CÔNG TRÌNH'!N296+'QH CÔNG TRÌNH'!N376+'QH CÔNG TRÌNH'!N72</f>
        <v>0.79000000000000015</v>
      </c>
      <c r="G15" s="497">
        <f>'QH CÔNG TRÌNH'!O51+'QH CÔNG TRÌNH'!O335</f>
        <v>0.24000000000000002</v>
      </c>
      <c r="H15" s="302"/>
      <c r="I15" s="302"/>
      <c r="J15" s="380">
        <f>'QH CÔNG TRÌNH'!R108</f>
        <v>0.05</v>
      </c>
      <c r="K15" s="302"/>
      <c r="L15" s="302"/>
      <c r="M15" s="302"/>
      <c r="N15" s="302"/>
      <c r="O15" s="302"/>
      <c r="P15" s="302"/>
      <c r="Q15" s="302"/>
      <c r="R15" s="302"/>
      <c r="S15" s="302"/>
      <c r="T15" s="302"/>
      <c r="U15" s="302"/>
      <c r="V15" s="302"/>
      <c r="W15" s="302"/>
      <c r="X15" s="302"/>
      <c r="Y15" s="497">
        <f>'QH CÔNG TRÌNH'!AG41+'QH CÔNG TRÌNH'!AG72</f>
        <v>0.04</v>
      </c>
      <c r="Z15" s="497">
        <f>'QH CÔNG TRÌNH'!AH41+'QH CÔNG TRÌNH'!AH236+'QH CÔNG TRÌNH'!AH268+'QH CÔNG TRÌNH'!AH296+'QH CÔNG TRÌNH'!AH72</f>
        <v>5.7999999999999996E-2</v>
      </c>
      <c r="AA15" s="302"/>
      <c r="AB15" s="302"/>
      <c r="AC15" s="497">
        <f>'QH CÔNG TRÌNH'!AK17+'QH CÔNG TRÌNH'!AK41+'QH CÔNG TRÌNH'!AK95+'QH CÔNG TRÌNH'!AK130+'QH CÔNG TRÌNH'!AK182+'QH CÔNG TRÌNH'!AK265+'QH CÔNG TRÌNH'!AK268</f>
        <v>1.5699999999999998</v>
      </c>
      <c r="AD15" s="302"/>
      <c r="AE15" s="302"/>
      <c r="AF15" s="302"/>
      <c r="AG15" s="302"/>
      <c r="AH15" s="302"/>
      <c r="AI15" s="302"/>
      <c r="AJ15" s="302"/>
      <c r="AK15" s="497">
        <f>'QH CÔNG TRÌNH'!AS177</f>
        <v>0.28999999999999998</v>
      </c>
      <c r="AL15" s="302"/>
      <c r="AM15" s="302"/>
      <c r="AN15" s="302"/>
      <c r="AO15" s="302"/>
      <c r="AP15" s="302">
        <f>'QH CÔNG TRÌNH'!AX336+'QH CÔNG TRÌNH'!AX337+'QH CÔNG TRÌNH'!AX338+'QH CÔNG TRÌNH'!AX339</f>
        <v>0.36</v>
      </c>
      <c r="AQ15" s="302">
        <f>'QH CÔNG TRÌNH'!AY17</f>
        <v>0.03</v>
      </c>
      <c r="AR15" s="497">
        <f>'QH CÔNG TRÌNH'!AZ414</f>
        <v>0.03</v>
      </c>
      <c r="AS15" s="497">
        <f>'QH CÔNG TRÌNH'!BA41+'QH CÔNG TRÌNH'!BA51</f>
        <v>0.61999999999999988</v>
      </c>
      <c r="AT15" s="302"/>
      <c r="AU15" s="497">
        <f>'QH CÔNG TRÌNH'!BC8+'QH CÔNG TRÌNH'!BC9</f>
        <v>0.21000000000000002</v>
      </c>
      <c r="AV15" s="302"/>
      <c r="AW15" s="302"/>
      <c r="AX15" s="302"/>
      <c r="AY15" s="302"/>
      <c r="AZ15" s="302"/>
      <c r="BA15" s="302"/>
      <c r="BB15" s="302"/>
      <c r="BC15" s="478">
        <f t="shared" si="1"/>
        <v>7.7380000000000013</v>
      </c>
    </row>
    <row r="16" spans="1:56" ht="18.75" customHeight="1">
      <c r="A16" s="289" t="s">
        <v>32</v>
      </c>
      <c r="B16" s="232"/>
      <c r="C16" s="316">
        <f t="shared" si="0"/>
        <v>0.03</v>
      </c>
      <c r="D16" s="484">
        <f>'QH CÔNG TRÌNH'!L267+'QH CÔNG TRÌNH'!L372</f>
        <v>0.03</v>
      </c>
      <c r="E16" s="232"/>
      <c r="F16" s="484">
        <f>'QH CÔNG TRÌNH'!N267+'QH CÔNG TRÌNH'!N372</f>
        <v>0.37</v>
      </c>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478">
        <f t="shared" si="1"/>
        <v>0.4</v>
      </c>
    </row>
    <row r="17" spans="1:55" ht="18.75" customHeight="1">
      <c r="A17" s="289" t="s">
        <v>10</v>
      </c>
      <c r="B17" s="232"/>
      <c r="C17" s="316">
        <f t="shared" si="0"/>
        <v>0</v>
      </c>
      <c r="D17" s="232"/>
      <c r="E17" s="232"/>
      <c r="F17" s="232">
        <f>'QH CÔNG TRÌNH'!N294</f>
        <v>17.59</v>
      </c>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484">
        <f>'QH CÔNG TRÌNH'!BI260+'QH CÔNG TRÌNH'!BI364</f>
        <v>20.409999999999997</v>
      </c>
      <c r="BB17" s="232"/>
      <c r="BC17" s="478">
        <f t="shared" si="1"/>
        <v>38</v>
      </c>
    </row>
    <row r="18" spans="1:55" s="15" customFormat="1" ht="18.75" customHeight="1">
      <c r="A18" s="336" t="s">
        <v>9</v>
      </c>
      <c r="B18" s="337"/>
      <c r="C18" s="316">
        <f t="shared" si="0"/>
        <v>0</v>
      </c>
      <c r="D18" s="337"/>
      <c r="E18" s="337"/>
      <c r="F18" s="487">
        <f>'QH CÔNG TRÌNH'!N114</f>
        <v>10.330000000000002</v>
      </c>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488">
        <f t="shared" si="1"/>
        <v>10.330000000000002</v>
      </c>
    </row>
    <row r="19" spans="1:55" ht="18.75" customHeight="1">
      <c r="A19" s="289" t="s">
        <v>18</v>
      </c>
      <c r="B19" s="232"/>
      <c r="C19" s="316">
        <f t="shared" si="0"/>
        <v>19.07</v>
      </c>
      <c r="D19" s="484">
        <f>'QH CÔNG TRÌNH'!L5+'QH CÔNG TRÌNH'!L147+'QH CÔNG TRÌNH'!L170+'QH CÔNG TRÌNH'!L204+'QH CÔNG TRÌNH'!L230</f>
        <v>18.82</v>
      </c>
      <c r="E19" s="484">
        <f>'QH CÔNG TRÌNH'!M5</f>
        <v>0.25</v>
      </c>
      <c r="F19" s="484">
        <f>'QH CÔNG TRÌNH'!N3+'QH CÔNG TRÌNH'!N5+'QH CÔNG TRÌNH'!N147+'QH CÔNG TRÌNH'!N170+'QH CÔNG TRÌNH'!N201+'QH CÔNG TRÌNH'!N202+'QH CÔNG TRÌNH'!N203+'QH CÔNG TRÌNH'!N204+'QH CÔNG TRÌNH'!N272+'QH CÔNG TRÌNH'!N274+'QH CÔNG TRÌNH'!N313+'QH CÔNG TRÌNH'!N366</f>
        <v>78.53</v>
      </c>
      <c r="G19" s="484">
        <f>'QH CÔNG TRÌNH'!O2+'QH CÔNG TRÌNH'!O3+'QH CÔNG TRÌNH'!O4+'QH CÔNG TRÌNH'!O5+'QH CÔNG TRÌNH'!O147+'QH CÔNG TRÌNH'!O170+'QH CÔNG TRÌNH'!O201+'QH CÔNG TRÌNH'!O203+'QH CÔNG TRÌNH'!O229+'QH CÔNG TRÌNH'!O230+'QH CÔNG TRÌNH'!O273+'QH CÔNG TRÌNH'!O274+'QH CÔNG TRÌNH'!O311+'QH CÔNG TRÌNH'!O312+'QH CÔNG TRÌNH'!O313+'QH CÔNG TRÌNH'!O393</f>
        <v>101.19</v>
      </c>
      <c r="H19" s="232"/>
      <c r="I19" s="232"/>
      <c r="J19" s="484">
        <f>'QH CÔNG TRÌNH'!R202+'QH CÔNG TRÌNH'!R203+'QH CÔNG TRÌNH'!R392+'QH CÔNG TRÌNH'!R393+'QH CÔNG TRÌNH'!R85</f>
        <v>52.230000000000004</v>
      </c>
      <c r="K19" s="232"/>
      <c r="L19" s="232"/>
      <c r="M19" s="232"/>
      <c r="N19" s="232"/>
      <c r="O19" s="232"/>
      <c r="P19" s="232"/>
      <c r="Q19" s="232"/>
      <c r="R19" s="232"/>
      <c r="S19" s="232"/>
      <c r="T19" s="232"/>
      <c r="U19" s="232"/>
      <c r="V19" s="232"/>
      <c r="W19" s="232"/>
      <c r="X19" s="232"/>
      <c r="Y19" s="232">
        <f>'QH CÔNG TRÌNH'!AG201+'QH CÔNG TRÌNH'!AG202+'QH CÔNG TRÌNH'!AG204+'QH CÔNG TRÌNH'!AG230</f>
        <v>0.80200000000000005</v>
      </c>
      <c r="Z19" s="232">
        <f>'QH CÔNG TRÌNH'!AH201+'QH CÔNG TRÌNH'!AH230</f>
        <v>6.0000000000000005E-2</v>
      </c>
      <c r="AA19" s="232"/>
      <c r="AB19" s="232"/>
      <c r="AC19" s="232"/>
      <c r="AD19" s="232"/>
      <c r="AE19" s="232"/>
      <c r="AF19" s="232"/>
      <c r="AG19" s="232"/>
      <c r="AH19" s="232"/>
      <c r="AI19" s="232"/>
      <c r="AJ19" s="232"/>
      <c r="AK19" s="232">
        <f>'QH CÔNG TRÌNH'!AS201+'QH CÔNG TRÌNH'!AS203+'QH CÔNG TRÌNH'!AS204</f>
        <v>0.17</v>
      </c>
      <c r="AL19" s="232"/>
      <c r="AM19" s="232"/>
      <c r="AN19" s="232"/>
      <c r="AO19" s="232"/>
      <c r="AP19" s="232"/>
      <c r="AQ19" s="232"/>
      <c r="AR19" s="232">
        <f>'QH CÔNG TRÌNH'!AZ203</f>
        <v>1.1200000000000001</v>
      </c>
      <c r="AS19" s="232"/>
      <c r="AT19" s="232"/>
      <c r="AU19" s="232"/>
      <c r="AV19" s="232"/>
      <c r="AW19" s="232"/>
      <c r="AX19" s="232"/>
      <c r="AY19" s="232"/>
      <c r="AZ19" s="232"/>
      <c r="BA19" s="484">
        <f>'QH CÔNG TRÌNH'!BI3+'QH CÔNG TRÌNH'!BI5+'QH CÔNG TRÌNH'!BI147+'QH CÔNG TRÌNH'!BI201</f>
        <v>2.31</v>
      </c>
      <c r="BB19" s="232"/>
      <c r="BC19" s="478">
        <f t="shared" si="1"/>
        <v>255.48199999999997</v>
      </c>
    </row>
    <row r="20" spans="1:55" ht="18.75" customHeight="1">
      <c r="A20" s="289" t="s">
        <v>41</v>
      </c>
      <c r="B20" s="232"/>
      <c r="C20" s="316">
        <f t="shared" si="0"/>
        <v>1.1300000000000001</v>
      </c>
      <c r="D20" s="484">
        <f>'QH CÔNG TRÌNH'!L52+'QH CÔNG TRÌNH'!L77+'QH CÔNG TRÌNH'!L223+'QH CÔNG TRÌNH'!L251</f>
        <v>1.03</v>
      </c>
      <c r="E20" s="232">
        <f>'QH CÔNG TRÌNH'!M77</f>
        <v>0.1</v>
      </c>
      <c r="F20" s="484">
        <f>'QH CÔNG TRÌNH'!N52+'QH CÔNG TRÌNH'!N113+'QH CÔNG TRÌNH'!N375+'QH CÔNG TRÌNH'!N413</f>
        <v>2.0099999999999998</v>
      </c>
      <c r="G20" s="484">
        <f>'QH CÔNG TRÌNH'!O19+'QH CÔNG TRÌNH'!O20+'QH CÔNG TRÌNH'!O77+'QH CÔNG TRÌNH'!O93+'QH CÔNG TRÌNH'!O94+'QH CÔNG TRÌNH'!O223+'QH CÔNG TRÌNH'!O261+'QH CÔNG TRÌNH'!O285+'QH CÔNG TRÌNH'!O286+'QH CÔNG TRÌNH'!O305</f>
        <v>19.39</v>
      </c>
      <c r="H20" s="232"/>
      <c r="I20" s="232"/>
      <c r="J20" s="232">
        <f>'QH CÔNG TRÌNH'!R77+'QH CÔNG TRÌNH'!R222</f>
        <v>20.8</v>
      </c>
      <c r="K20" s="232"/>
      <c r="L20" s="484">
        <f>'QH CÔNG TRÌNH'!T52</f>
        <v>0.06</v>
      </c>
      <c r="M20" s="232"/>
      <c r="N20" s="232"/>
      <c r="O20" s="232"/>
      <c r="P20" s="232"/>
      <c r="Q20" s="232"/>
      <c r="R20" s="232"/>
      <c r="S20" s="232"/>
      <c r="T20" s="232"/>
      <c r="U20" s="232"/>
      <c r="V20" s="232"/>
      <c r="W20" s="232"/>
      <c r="X20" s="232"/>
      <c r="Y20" s="484">
        <f>'QH CÔNG TRÌNH'!AG52+'QH CÔNG TRÌNH'!AG77+'QH CÔNG TRÌNH'!AG223</f>
        <v>0.76</v>
      </c>
      <c r="Z20" s="484">
        <f>'QH CÔNG TRÌNH'!AH52+'QH CÔNG TRÌNH'!AH223</f>
        <v>0.23</v>
      </c>
      <c r="AA20" s="232"/>
      <c r="AB20" s="232"/>
      <c r="AC20" s="232"/>
      <c r="AD20" s="232"/>
      <c r="AE20" s="232"/>
      <c r="AF20" s="232"/>
      <c r="AG20" s="232"/>
      <c r="AH20" s="232"/>
      <c r="AI20" s="232"/>
      <c r="AJ20" s="232"/>
      <c r="AK20" s="232">
        <f>'QH CÔNG TRÌNH'!AS222</f>
        <v>0.02</v>
      </c>
      <c r="AL20" s="232"/>
      <c r="AM20" s="232"/>
      <c r="AN20" s="232"/>
      <c r="AO20" s="232"/>
      <c r="AP20" s="232"/>
      <c r="AQ20" s="232"/>
      <c r="AR20" s="232">
        <f>'QH CÔNG TRÌNH'!AZ223+'QH CÔNG TRÌNH'!AZ305</f>
        <v>0.26</v>
      </c>
      <c r="AS20" s="484">
        <f>'QH CÔNG TRÌNH'!BA52</f>
        <v>0.83</v>
      </c>
      <c r="AT20" s="232"/>
      <c r="AU20" s="232"/>
      <c r="AV20" s="232"/>
      <c r="AW20" s="232"/>
      <c r="AX20" s="232"/>
      <c r="AY20" s="232"/>
      <c r="AZ20" s="232"/>
      <c r="BA20" s="484">
        <f>'QH CÔNG TRÌNH'!BI223+'QH CÔNG TRÌNH'!BI413</f>
        <v>0.97</v>
      </c>
      <c r="BB20" s="232"/>
      <c r="BC20" s="478">
        <f t="shared" si="1"/>
        <v>46.459999999999994</v>
      </c>
    </row>
    <row r="21" spans="1:55" ht="18.75" customHeight="1">
      <c r="A21" s="289" t="s">
        <v>49</v>
      </c>
      <c r="B21" s="232"/>
      <c r="C21" s="316">
        <f t="shared" si="0"/>
        <v>21.730000000000004</v>
      </c>
      <c r="D21" s="484">
        <f>'QH CÔNG TRÌNH'!L57+'QH CÔNG TRÌNH'!L64+'QH CÔNG TRÌNH'!L65+'QH CÔNG TRÌNH'!L67+'QH CÔNG TRÌNH'!L68+'QH CÔNG TRÌNH'!L168</f>
        <v>21.730000000000004</v>
      </c>
      <c r="E21" s="232"/>
      <c r="F21" s="484">
        <f>'QH CÔNG TRÌNH'!N57+'QH CÔNG TRÌNH'!N64+'QH CÔNG TRÌNH'!N65+'QH CÔNG TRÌNH'!N168</f>
        <v>18.38</v>
      </c>
      <c r="G21" s="484">
        <f>'QH CÔNG TRÌNH'!O57+'QH CÔNG TRÌNH'!O168</f>
        <v>0.44</v>
      </c>
      <c r="H21" s="232"/>
      <c r="I21" s="232"/>
      <c r="J21" s="232"/>
      <c r="K21" s="232"/>
      <c r="L21" s="232"/>
      <c r="M21" s="232"/>
      <c r="N21" s="232"/>
      <c r="O21" s="232"/>
      <c r="P21" s="232"/>
      <c r="Q21" s="484">
        <f>'QH CÔNG TRÌNH'!Y64</f>
        <v>0.02</v>
      </c>
      <c r="R21" s="232"/>
      <c r="S21" s="232"/>
      <c r="T21" s="232"/>
      <c r="U21" s="232"/>
      <c r="V21" s="232"/>
      <c r="W21" s="232"/>
      <c r="X21" s="232"/>
      <c r="Y21" s="484">
        <f>'QH CÔNG TRÌNH'!AG57+'QH CÔNG TRÌNH'!AG168</f>
        <v>0.47000000000000003</v>
      </c>
      <c r="Z21" s="484">
        <f>'QH CÔNG TRÌNH'!AH57+'QH CÔNG TRÌNH'!AH64+'QH CÔNG TRÌNH'!AH65+'QH CÔNG TRÌNH'!AH67+'QH CÔNG TRÌNH'!AH68+'QH CÔNG TRÌNH'!AH168</f>
        <v>1.22</v>
      </c>
      <c r="AA21" s="232"/>
      <c r="AB21" s="484">
        <f>'QH CÔNG TRÌNH'!AJ64</f>
        <v>0.08</v>
      </c>
      <c r="AC21" s="484">
        <f>'QH CÔNG TRÌNH'!AK57+'QH CÔNG TRÌNH'!AK58+'QH CÔNG TRÌNH'!AK59+'QH CÔNG TRÌNH'!AK60+'QH CÔNG TRÌNH'!AK61+'QH CÔNG TRÌNH'!AK62+'QH CÔNG TRÌNH'!AK64</f>
        <v>0.45</v>
      </c>
      <c r="AD21" s="484">
        <f>'QH CÔNG TRÌNH'!AL64+'QH CÔNG TRÌNH'!AL168</f>
        <v>0.19</v>
      </c>
      <c r="AE21" s="232">
        <f>'QH CÔNG TRÌNH'!AM168</f>
        <v>0</v>
      </c>
      <c r="AF21" s="232"/>
      <c r="AG21" s="232"/>
      <c r="AH21" s="232"/>
      <c r="AI21" s="232"/>
      <c r="AJ21" s="484">
        <f>'QH CÔNG TRÌNH'!AR57</f>
        <v>0</v>
      </c>
      <c r="AK21" s="484">
        <f>'QH CÔNG TRÌNH'!AS57+'QH CÔNG TRÌNH'!AS64+'QH CÔNG TRÌNH'!AS65+'QH CÔNG TRÌNH'!AS68+'QH CÔNG TRÌNH'!AS168</f>
        <v>3.5299999999999994</v>
      </c>
      <c r="AL21" s="232"/>
      <c r="AM21" s="232"/>
      <c r="AN21" s="484">
        <f>'QH CÔNG TRÌNH'!AV64</f>
        <v>0.02</v>
      </c>
      <c r="AO21" s="232"/>
      <c r="AP21" s="484">
        <f>'QH CÔNG TRÌNH'!AX64</f>
        <v>0.19</v>
      </c>
      <c r="AQ21" s="232"/>
      <c r="AR21" s="232">
        <f>'QH CÔNG TRÌNH'!AZ168</f>
        <v>0</v>
      </c>
      <c r="AS21" s="484">
        <f>'QH CÔNG TRÌNH'!BA63</f>
        <v>0.15</v>
      </c>
      <c r="AT21" s="484">
        <f>'QH CÔNG TRÌNH'!BB64</f>
        <v>0.01</v>
      </c>
      <c r="AU21" s="484">
        <f>'QH CÔNG TRÌNH'!BC64</f>
        <v>0.09</v>
      </c>
      <c r="AV21" s="232"/>
      <c r="AW21" s="232"/>
      <c r="AX21" s="484">
        <f>'QH CÔNG TRÌNH'!BF64+'QH CÔNG TRÌNH'!BF168</f>
        <v>0.45</v>
      </c>
      <c r="AY21" s="484">
        <f>'QH CÔNG TRÌNH'!BG64+'QH CÔNG TRÌNH'!BG65</f>
        <v>0.34</v>
      </c>
      <c r="AZ21" s="484">
        <f>'QH CÔNG TRÌNH'!BH64</f>
        <v>0.02</v>
      </c>
      <c r="BA21" s="484">
        <f>'QH CÔNG TRÌNH'!BI57+'QH CÔNG TRÌNH'!BI168</f>
        <v>0.11</v>
      </c>
      <c r="BB21" s="232"/>
      <c r="BC21" s="478">
        <f t="shared" si="1"/>
        <v>47.890000000000008</v>
      </c>
    </row>
    <row r="22" spans="1:55" ht="18.75" customHeight="1">
      <c r="A22" s="289" t="s">
        <v>48</v>
      </c>
      <c r="B22" s="232"/>
      <c r="C22" s="316">
        <f t="shared" si="0"/>
        <v>34.1</v>
      </c>
      <c r="D22" s="484">
        <f>'QH CÔNG TRÌNH'!L13+'QH CÔNG TRÌNH'!L81+'QH CÔNG TRÌNH'!L83+'QH CÔNG TRÌNH'!L90+'QH CÔNG TRÌNH'!L97+'QH CÔNG TRÌNH'!L103+'QH CÔNG TRÌNH'!L104+'QH CÔNG TRÌNH'!L133+'QH CÔNG TRÌNH'!L136+'QH CÔNG TRÌNH'!L138+'QH CÔNG TRÌNH'!L140+'QH CÔNG TRÌNH'!L141+'QH CÔNG TRÌNH'!L143+'QH CÔNG TRÌNH'!L159+'QH CÔNG TRÌNH'!L163+'QH CÔNG TRÌNH'!L164+'QH CÔNG TRÌNH'!L166+'QH CÔNG TRÌNH'!L179+'QH CÔNG TRÌNH'!L180+'QH CÔNG TRÌNH'!L185+'QH CÔNG TRÌNH'!L186+'QH CÔNG TRÌNH'!L191+'QH CÔNG TRÌNH'!L192+'QH CÔNG TRÌNH'!L210+'QH CÔNG TRÌNH'!L211+'QH CÔNG TRÌNH'!L217+'QH CÔNG TRÌNH'!L238+'QH CÔNG TRÌNH'!L241+'QH CÔNG TRÌNH'!L254+'QH CÔNG TRÌNH'!L256+'QH CÔNG TRÌNH'!L263+'QH CÔNG TRÌNH'!L291+'QH CÔNG TRÌNH'!L297+'QH CÔNG TRÌNH'!L304+'QH CÔNG TRÌNH'!L333+'QH CÔNG TRÌNH'!L340+'QH CÔNG TRÌNH'!L341+'QH CÔNG TRÌNH'!L342+'QH CÔNG TRÌNH'!L350+'QH CÔNG TRÌNH'!L352+'QH CÔNG TRÌNH'!L356+'QH CÔNG TRÌNH'!L358+'QH CÔNG TRÌNH'!L378+'QH CÔNG TRÌNH'!L401+'QH CÔNG TRÌNH'!L403+'QH CÔNG TRÌNH'!L417+'QH CÔNG TRÌNH'!L419+'QH CÔNG TRÌNH'!L420+'QH CÔNG TRÌNH'!L421+'QH CÔNG TRÌNH'!L80</f>
        <v>32.4</v>
      </c>
      <c r="E22" s="484">
        <f>'QH CÔNG TRÌNH'!M15+'QH CÔNG TRÌNH'!M83+'QH CÔNG TRÌNH'!M90+'QH CÔNG TRÌNH'!M97+'QH CÔNG TRÌNH'!M103+'QH CÔNG TRÌNH'!M104+'QH CÔNG TRÌNH'!M132+'QH CÔNG TRÌNH'!M135+'QH CÔNG TRÌNH'!M138+'QH CÔNG TRÌNH'!M263</f>
        <v>1.7000000000000002</v>
      </c>
      <c r="F22" s="484">
        <f>'QH CÔNG TRÌNH'!N11+'QH CÔNG TRÌNH'!N12+'QH CÔNG TRÌNH'!N13+'QH CÔNG TRÌNH'!N14+'QH CÔNG TRÌNH'!N15+'QH CÔNG TRÌNH'!N18+'QH CÔNG TRÌNH'!N81+'QH CÔNG TRÌNH'!N83+'QH CÔNG TRÌNH'!N90+'QH CÔNG TRÌNH'!N97+'QH CÔNG TRÌNH'!N103+'QH CÔNG TRÌNH'!N104+'QH CÔNG TRÌNH'!N132+'QH CÔNG TRÌNH'!N133+'QH CÔNG TRÌNH'!N135+'QH CÔNG TRÌNH'!N136+'QH CÔNG TRÌNH'!N137+'QH CÔNG TRÌNH'!N138+'QH CÔNG TRÌNH'!N139+'QH CÔNG TRÌNH'!N140+'QH CÔNG TRÌNH'!N141+'QH CÔNG TRÌNH'!N159+'QH CÔNG TRÌNH'!N162+'QH CÔNG TRÌNH'!N163+'QH CÔNG TRÌNH'!N164+'QH CÔNG TRÌNH'!N165+'QH CÔNG TRÌNH'!N166+'QH CÔNG TRÌNH'!N167+'QH CÔNG TRÌNH'!N179+'QH CÔNG TRÌNH'!N185+'QH CÔNG TRÌNH'!N186+'QH CÔNG TRÌNH'!N191+'QH CÔNG TRÌNH'!N193+'QH CÔNG TRÌNH'!N194+'QH CÔNG TRÌNH'!N195+'QH CÔNG TRÌNH'!N197+'QH CÔNG TRÌNH'!N198+'QH CÔNG TRÌNH'!N216+'QH CÔNG TRÌNH'!N226+'QH CÔNG TRÌNH'!N227+'QH CÔNG TRÌNH'!N241+'QH CÔNG TRÌNH'!N254+'QH CÔNG TRÌNH'!N255+'QH CÔNG TRÌNH'!N257+'QH CÔNG TRÌNH'!N258+'QH CÔNG TRÌNH'!N262+'QH CÔNG TRÌNH'!N263+'QH CÔNG TRÌNH'!N290+'QH CÔNG TRÌNH'!N291+'QH CÔNG TRÌNH'!N292+'QH CÔNG TRÌNH'!N293+'QH CÔNG TRÌNH'!N325+'QH CÔNG TRÌNH'!N330+'QH CÔNG TRÌNH'!N333+'QH CÔNG TRÌNH'!N340+'QH CÔNG TRÌNH'!N341+'QH CÔNG TRÌNH'!N342+'QH CÔNG TRÌNH'!N350+'QH CÔNG TRÌNH'!N353+'QH CÔNG TRÌNH'!N354+'QH CÔNG TRÌNH'!N357+'QH CÔNG TRÌNH'!N358+'QH CÔNG TRÌNH'!N361+'QH CÔNG TRÌNH'!N378+'QH CÔNG TRÌNH'!N385+'QH CÔNG TRÌNH'!N401+'QH CÔNG TRÌNH'!N404+'QH CÔNG TRÌNH'!N405+'QH CÔNG TRÌNH'!N406+'QH CÔNG TRÌNH'!N417+'QH CÔNG TRÌNH'!N418+'QH CÔNG TRÌNH'!N420+'QH CÔNG TRÌNH'!N421+'QH CÔNG TRÌNH'!N80</f>
        <v>91.170000000000044</v>
      </c>
      <c r="G22" s="484">
        <f>'QH CÔNG TRÌNH'!O14+'QH CÔNG TRÌNH'!O81+'QH CÔNG TRÌNH'!O82+'QH CÔNG TRÌNH'!O90+'QH CÔNG TRÌNH'!O103+'QH CÔNG TRÌNH'!O109+'QH CÔNG TRÌNH'!O132+'QH CÔNG TRÌNH'!O133+'QH CÔNG TRÌNH'!O135+'QH CÔNG TRÌNH'!O136+'QH CÔNG TRÌNH'!O137+'QH CÔNG TRÌNH'!O140+'QH CÔNG TRÌNH'!O141+'QH CÔNG TRÌNH'!O164+'QH CÔNG TRÌNH'!O179+'QH CÔNG TRÌNH'!O194+'QH CÔNG TRÌNH'!O196+'QH CÔNG TRÌNH'!O263+'QH CÔNG TRÌNH'!O290+'QH CÔNG TRÌNH'!O325+'QH CÔNG TRÌNH'!O333+'QH CÔNG TRÌNH'!O357+'QH CÔNG TRÌNH'!O378+'QH CÔNG TRÌNH'!O385+'QH CÔNG TRÌNH'!O401+'QH CÔNG TRÌNH'!O404+'QH CÔNG TRÌNH'!O405+'QH CÔNG TRÌNH'!O417+'QH CÔNG TRÌNH'!O80</f>
        <v>41.050000000000004</v>
      </c>
      <c r="H22" s="232"/>
      <c r="I22" s="232"/>
      <c r="J22" s="232">
        <f>'QH CÔNG TRÌNH'!R196</f>
        <v>0.74</v>
      </c>
      <c r="K22" s="232"/>
      <c r="L22" s="232"/>
      <c r="M22" s="232"/>
      <c r="N22" s="232"/>
      <c r="O22" s="232"/>
      <c r="P22" s="232"/>
      <c r="Q22" s="232"/>
      <c r="R22" s="232"/>
      <c r="S22" s="232"/>
      <c r="T22" s="232"/>
      <c r="U22" s="484">
        <f>'QH CÔNG TRÌNH'!AC109+'QH CÔNG TRÌNH'!AC289</f>
        <v>1.04</v>
      </c>
      <c r="V22" s="232"/>
      <c r="W22" s="232"/>
      <c r="X22" s="232"/>
      <c r="Y22" s="484">
        <f>'QH CÔNG TRÌNH'!AG18+'QH CÔNG TRÌNH'!AG83+'QH CÔNG TRÌNH'!AG90+'QH CÔNG TRÌNH'!AG103+'QH CÔNG TRÌNH'!AG104+'QH CÔNG TRÌNH'!AG132+'QH CÔNG TRÌNH'!AG133+'QH CÔNG TRÌNH'!AG143+'QH CÔNG TRÌNH'!AG186+'QH CÔNG TRÌNH'!AG191+'QH CÔNG TRÌNH'!AG198+'QH CÔNG TRÌNH'!AG228+'QH CÔNG TRÌNH'!AG241+'QH CÔNG TRÌNH'!AG297+'QH CÔNG TRÌNH'!AG304+'QH CÔNG TRÌNH'!AG340+'QH CÔNG TRÌNH'!AG341+'QH CÔNG TRÌNH'!AG342+'QH CÔNG TRÌNH'!AG350+'QH CÔNG TRÌNH'!AG358</f>
        <v>0.72500000000000009</v>
      </c>
      <c r="Z22" s="484">
        <f>'QH CÔNG TRÌNH'!AH81+'QH CÔNG TRÌNH'!AH83+'QH CÔNG TRÌNH'!AH90+'QH CÔNG TRÌNH'!AH97+'QH CÔNG TRÌNH'!AH103+'QH CÔNG TRÌNH'!AH104+'QH CÔNG TRÌNH'!AH133+'QH CÔNG TRÌNH'!AH135+'QH CÔNG TRÌNH'!AH136+'QH CÔNG TRÌNH'!AH138+'QH CÔNG TRÌNH'!AH141+'QH CÔNG TRÌNH'!AH143+'QH CÔNG TRÌNH'!AH186+'QH CÔNG TRÌNH'!AH211+'QH CÔNG TRÌNH'!AH241+'QH CÔNG TRÌNH'!AH263+'QH CÔNG TRÌNH'!AH297+'QH CÔNG TRÌNH'!AH304+'QH CÔNG TRÌNH'!AH340+'QH CÔNG TRÌNH'!AH341+'QH CÔNG TRÌNH'!AH342+'QH CÔNG TRÌNH'!AH350+'QH CÔNG TRÌNH'!AH358+'QH CÔNG TRÌNH'!AH403+'QH CÔNG TRÌNH'!AH420</f>
        <v>1.7600000000000005</v>
      </c>
      <c r="AA22" s="316">
        <f>'QH CÔNG TRÌNH'!AI183</f>
        <v>0.04</v>
      </c>
      <c r="AB22" s="232"/>
      <c r="AC22" s="484">
        <f>'QH CÔNG TRÌNH'!AK161+'QH CÔNG TRÌNH'!AK184+'QH CÔNG TRÌNH'!AK208+'QH CÔNG TRÌNH'!AK212+'QH CÔNG TRÌNH'!AK213+'QH CÔNG TRÌNH'!AK215+'QH CÔNG TRÌNH'!AK218+'QH CÔNG TRÌNH'!AK220+'QH CÔNG TRÌNH'!AK253+'QH CÔNG TRÌNH'!AK263+'QH CÔNG TRÌNH'!AK331+'QH CÔNG TRÌNH'!AK350+'QH CÔNG TRÌNH'!AK379+'QH CÔNG TRÌNH'!AK380+'QH CÔNG TRÌNH'!AK402+'QH CÔNG TRÌNH'!AK416</f>
        <v>1.5600000000000003</v>
      </c>
      <c r="AD22" s="232"/>
      <c r="AE22" s="232"/>
      <c r="AF22" s="232">
        <f>'QH CÔNG TRÌNH'!AN386</f>
        <v>0.01</v>
      </c>
      <c r="AG22" s="232"/>
      <c r="AH22" s="232"/>
      <c r="AI22" s="232"/>
      <c r="AJ22" s="232"/>
      <c r="AK22" s="484">
        <f>'QH CÔNG TRÌNH'!AS14+'QH CÔNG TRÌNH'!AS83+'QH CÔNG TRÌNH'!AS104+'QH CÔNG TRÌNH'!AS163+'QH CÔNG TRÌNH'!AS164+'QH CÔNG TRÌNH'!AS179+'QH CÔNG TRÌNH'!AS195+'QH CÔNG TRÌNH'!AS197+'QH CÔNG TRÌNH'!AS198+'QH CÔNG TRÌNH'!AS210+'QH CÔNG TRÌNH'!AS227+'QH CÔNG TRÌNH'!AS241+'QH CÔNG TRÌNH'!AS255+'QH CÔNG TRÌNH'!AS333+'QH CÔNG TRÌNH'!AS341+'QH CÔNG TRÌNH'!AS80</f>
        <v>1.2200000000000002</v>
      </c>
      <c r="AL22" s="232"/>
      <c r="AM22" s="232"/>
      <c r="AN22" s="484">
        <f>'QH CÔNG TRÌNH'!AV219+'QH CÔNG TRÌNH'!AV351</f>
        <v>0.1</v>
      </c>
      <c r="AO22" s="232"/>
      <c r="AP22" s="484">
        <f>'QH CÔNG TRÌNH'!AX10+'QH CÔNG TRÌNH'!AX160+'QH CÔNG TRÌNH'!AX221+'QH CÔNG TRÌNH'!AX326+'QH CÔNG TRÌNH'!AX327+'QH CÔNG TRÌNH'!AX328+'QH CÔNG TRÌNH'!AX329+'QH CÔNG TRÌNH'!AX340+'QH CÔNG TRÌNH'!AX350</f>
        <v>0.97500000000000009</v>
      </c>
      <c r="AQ22" s="232"/>
      <c r="AR22" s="232">
        <f>'QH CÔNG TRÌNH'!AZ198+'QH CÔNG TRÌNH'!AZ209+'QH CÔNG TRÌNH'!AZ214+'QH CÔNG TRÌNH'!AZ216+'QH CÔNG TRÌNH'!AZ228+'QH CÔNG TRÌNH'!AZ241+'QH CÔNG TRÌNH'!AZ263+'QH CÔNG TRÌNH'!AZ341+'QH CÔNG TRÌNH'!AZ80</f>
        <v>1.68</v>
      </c>
      <c r="AS22" s="232"/>
      <c r="AT22" s="484">
        <f>'QH CÔNG TRÌNH'!BB134+'QH CÔNG TRÌNH'!BB178</f>
        <v>0.02</v>
      </c>
      <c r="AU22" s="232"/>
      <c r="AV22" s="232"/>
      <c r="AW22" s="232"/>
      <c r="AX22" s="484">
        <f>'QH CÔNG TRÌNH'!BF136</f>
        <v>0.02</v>
      </c>
      <c r="AY22" s="484">
        <f>'QH CÔNG TRÌNH'!BG341+'QH CÔNG TRÌNH'!BG350+'QH CÔNG TRÌNH'!BG419</f>
        <v>0.04</v>
      </c>
      <c r="AZ22" s="232"/>
      <c r="BA22" s="484">
        <f>'QH CÔNG TRÌNH'!BI83+'QH CÔNG TRÌNH'!BI96+'QH CÔNG TRÌNH'!BI97+'QH CÔNG TRÌNH'!BI103+'QH CÔNG TRÌNH'!BI104+'QH CÔNG TRÌNH'!BI132+'QH CÔNG TRÌNH'!BI133+'QH CÔNG TRÌNH'!BI136+'QH CÔNG TRÌNH'!BI163+'QH CÔNG TRÌNH'!BI185+'QH CÔNG TRÌNH'!BI192</f>
        <v>0.17800000000000005</v>
      </c>
      <c r="BB22" s="232"/>
      <c r="BC22" s="478">
        <f t="shared" si="1"/>
        <v>176.42800000000003</v>
      </c>
    </row>
    <row r="23" spans="1:55" ht="18.75" customHeight="1">
      <c r="A23" s="289" t="s">
        <v>56</v>
      </c>
      <c r="B23" s="232"/>
      <c r="C23" s="316">
        <f t="shared" si="0"/>
        <v>0.92999999999999994</v>
      </c>
      <c r="D23" s="484">
        <f>'QH CÔNG TRÌNH'!L73</f>
        <v>0.92999999999999994</v>
      </c>
      <c r="E23" s="232"/>
      <c r="F23" s="484">
        <f>'QH CÔNG TRÌNH'!N73+'QH CÔNG TRÌNH'!N74</f>
        <v>1.27</v>
      </c>
      <c r="G23" s="232"/>
      <c r="H23" s="232"/>
      <c r="I23" s="232"/>
      <c r="J23" s="232"/>
      <c r="K23" s="232"/>
      <c r="L23" s="232"/>
      <c r="M23" s="232"/>
      <c r="N23" s="232"/>
      <c r="O23" s="232"/>
      <c r="P23" s="232"/>
      <c r="Q23" s="232"/>
      <c r="R23" s="232"/>
      <c r="S23" s="232"/>
      <c r="T23" s="232"/>
      <c r="U23" s="232">
        <f>'QH CÔNG TRÌNH'!AC16</f>
        <v>0.51</v>
      </c>
      <c r="V23" s="232"/>
      <c r="W23" s="232"/>
      <c r="X23" s="232"/>
      <c r="Y23" s="484">
        <f>'QH CÔNG TRÌNH'!AG73+'QH CÔNG TRÌNH'!AG74</f>
        <v>0.34</v>
      </c>
      <c r="Z23" s="484">
        <f>'QH CÔNG TRÌNH'!AH73</f>
        <v>0.05</v>
      </c>
      <c r="AA23" s="232"/>
      <c r="AB23" s="232"/>
      <c r="AC23" s="232"/>
      <c r="AD23" s="232"/>
      <c r="AE23" s="232"/>
      <c r="AF23" s="232"/>
      <c r="AG23" s="232"/>
      <c r="AH23" s="232"/>
      <c r="AI23" s="232"/>
      <c r="AJ23" s="232"/>
      <c r="AK23" s="484">
        <f>'QH CÔNG TRÌNH'!AS73+'QH CÔNG TRÌNH'!AS74</f>
        <v>0.18000000000000002</v>
      </c>
      <c r="AL23" s="232"/>
      <c r="AM23" s="232"/>
      <c r="AN23" s="232"/>
      <c r="AO23" s="232"/>
      <c r="AP23" s="232"/>
      <c r="AQ23" s="232"/>
      <c r="AR23" s="232"/>
      <c r="AS23" s="484">
        <f>'QH CÔNG TRÌNH'!BA73+'QH CÔNG TRÌNH'!BA74</f>
        <v>2.4500000000000002</v>
      </c>
      <c r="AT23" s="484">
        <f>'QH CÔNG TRÌNH'!BB73</f>
        <v>0.09</v>
      </c>
      <c r="AU23" s="232"/>
      <c r="AV23" s="232"/>
      <c r="AW23" s="232"/>
      <c r="AX23" s="232"/>
      <c r="AY23" s="484">
        <f>'QH CÔNG TRÌNH'!BG73</f>
        <v>0.02</v>
      </c>
      <c r="AZ23" s="232"/>
      <c r="BA23" s="484">
        <f>'QH CÔNG TRÌNH'!BI248</f>
        <v>1.1000000000000001</v>
      </c>
      <c r="BB23" s="232"/>
      <c r="BC23" s="478">
        <f t="shared" si="1"/>
        <v>6.9399999999999995</v>
      </c>
    </row>
    <row r="24" spans="1:55" ht="18.75" customHeight="1">
      <c r="A24" s="289" t="s">
        <v>25</v>
      </c>
      <c r="B24" s="232"/>
      <c r="C24" s="316">
        <f t="shared" si="0"/>
        <v>1.53</v>
      </c>
      <c r="D24" s="484">
        <f>'QH CÔNG TRÌNH'!L346</f>
        <v>1.53</v>
      </c>
      <c r="E24" s="232"/>
      <c r="F24" s="484">
        <f>'QH CÔNG TRÌNH'!N173+'QH CÔNG TRÌNH'!N270</f>
        <v>17.57</v>
      </c>
      <c r="G24" s="484">
        <f>'QH CÔNG TRÌNH'!O173+'QH CÔNG TRÌNH'!O362</f>
        <v>13.77</v>
      </c>
      <c r="H24" s="232"/>
      <c r="I24" s="232"/>
      <c r="J24" s="232"/>
      <c r="K24" s="232"/>
      <c r="L24" s="232"/>
      <c r="M24" s="232"/>
      <c r="N24" s="232"/>
      <c r="O24" s="232"/>
      <c r="P24" s="232"/>
      <c r="Q24" s="232"/>
      <c r="R24" s="232"/>
      <c r="S24" s="232"/>
      <c r="T24" s="232"/>
      <c r="U24" s="232"/>
      <c r="V24" s="232"/>
      <c r="W24" s="232"/>
      <c r="X24" s="232"/>
      <c r="Y24" s="232">
        <f>'QH CÔNG TRÌNH'!AG270</f>
        <v>0.18</v>
      </c>
      <c r="Z24" s="484">
        <f>'QH CÔNG TRÌNH'!AH89+'QH CÔNG TRÌNH'!AH173+'QH CÔNG TRÌNH'!AH346</f>
        <v>0.54</v>
      </c>
      <c r="AA24" s="232"/>
      <c r="AB24" s="232"/>
      <c r="AC24" s="232"/>
      <c r="AD24" s="232"/>
      <c r="AE24" s="232"/>
      <c r="AF24" s="232"/>
      <c r="AG24" s="232"/>
      <c r="AH24" s="232"/>
      <c r="AI24" s="232"/>
      <c r="AJ24" s="232"/>
      <c r="AK24" s="484">
        <f>'QH CÔNG TRÌNH'!AS173</f>
        <v>0.01</v>
      </c>
      <c r="AL24" s="232"/>
      <c r="AM24" s="232"/>
      <c r="AN24" s="232"/>
      <c r="AO24" s="232"/>
      <c r="AP24" s="232"/>
      <c r="AQ24" s="232"/>
      <c r="AR24" s="484">
        <f>'QH CÔNG TRÌNH'!AZ173</f>
        <v>2.4900000000000002</v>
      </c>
      <c r="AS24" s="232"/>
      <c r="AT24" s="232">
        <f>'QH CÔNG TRÌNH'!BB89</f>
        <v>0.02</v>
      </c>
      <c r="AU24" s="232"/>
      <c r="AV24" s="232"/>
      <c r="AW24" s="232"/>
      <c r="AX24" s="232"/>
      <c r="AY24" s="484">
        <f>'QH CÔNG TRÌNH'!BG346</f>
        <v>0.01</v>
      </c>
      <c r="AZ24" s="232">
        <f>'QH CÔNG TRÌNH'!BH235</f>
        <v>0.63</v>
      </c>
      <c r="BA24" s="232"/>
      <c r="BB24" s="232"/>
      <c r="BC24" s="478">
        <f t="shared" si="1"/>
        <v>36.750000000000007</v>
      </c>
    </row>
    <row r="25" spans="1:55" ht="18.75" customHeight="1">
      <c r="A25" s="289" t="s">
        <v>23</v>
      </c>
      <c r="B25" s="232"/>
      <c r="C25" s="316">
        <f t="shared" si="0"/>
        <v>5.91</v>
      </c>
      <c r="D25" s="316">
        <f>'QH CÔNG TRÌNH'!L29+'QH CÔNG TRÌNH'!L92</f>
        <v>5.51</v>
      </c>
      <c r="E25" s="232">
        <f>'QH CÔNG TRÌNH'!M92</f>
        <v>0.4</v>
      </c>
      <c r="F25" s="232">
        <f>'QH CÔNG TRÌNH'!N92</f>
        <v>2.2200000000000002</v>
      </c>
      <c r="G25" s="232">
        <f>'QH CÔNG TRÌNH'!O92</f>
        <v>7.28</v>
      </c>
      <c r="H25" s="232"/>
      <c r="I25" s="232"/>
      <c r="J25" s="232">
        <f>'QH CÔNG TRÌNH'!R92</f>
        <v>75.599999999999994</v>
      </c>
      <c r="K25" s="232"/>
      <c r="L25" s="232">
        <f>'QH CÔNG TRÌNH'!T92</f>
        <v>7.0000000000000007E-2</v>
      </c>
      <c r="M25" s="232"/>
      <c r="N25" s="232"/>
      <c r="O25" s="232"/>
      <c r="P25" s="232"/>
      <c r="Q25" s="232"/>
      <c r="R25" s="232"/>
      <c r="S25" s="316">
        <f>'QH CÔNG TRÌNH'!AA29</f>
        <v>0</v>
      </c>
      <c r="T25" s="232"/>
      <c r="U25" s="232"/>
      <c r="V25" s="232"/>
      <c r="W25" s="232"/>
      <c r="X25" s="232"/>
      <c r="Y25" s="316">
        <f>'QH CÔNG TRÌNH'!AG29+'QH CÔNG TRÌNH'!AG92</f>
        <v>1.82</v>
      </c>
      <c r="Z25" s="316">
        <f>'QH CÔNG TRÌNH'!AH29+'QH CÔNG TRÌNH'!AH92</f>
        <v>0.21</v>
      </c>
      <c r="AA25" s="232"/>
      <c r="AB25" s="232"/>
      <c r="AC25" s="232"/>
      <c r="AD25" s="232"/>
      <c r="AE25" s="232"/>
      <c r="AF25" s="232"/>
      <c r="AG25" s="232"/>
      <c r="AH25" s="232"/>
      <c r="AI25" s="232"/>
      <c r="AJ25" s="232"/>
      <c r="AK25" s="316">
        <f>'QH CÔNG TRÌNH'!AS29+'QH CÔNG TRÌNH'!AS92</f>
        <v>0.75</v>
      </c>
      <c r="AL25" s="232"/>
      <c r="AM25" s="232"/>
      <c r="AN25" s="232"/>
      <c r="AO25" s="232"/>
      <c r="AP25" s="232"/>
      <c r="AQ25" s="232"/>
      <c r="AR25" s="232">
        <f>'QH CÔNG TRÌNH'!AZ92</f>
        <v>0.28000000000000003</v>
      </c>
      <c r="AS25" s="232"/>
      <c r="AT25" s="232"/>
      <c r="AU25" s="232"/>
      <c r="AV25" s="232"/>
      <c r="AW25" s="232"/>
      <c r="AX25" s="316">
        <f>'QH CÔNG TRÌNH'!BF29</f>
        <v>0</v>
      </c>
      <c r="AY25" s="316">
        <f>'QH CÔNG TRÌNH'!BG29</f>
        <v>0</v>
      </c>
      <c r="AZ25" s="232"/>
      <c r="BA25" s="232">
        <f>'QH CÔNG TRÌNH'!BI92</f>
        <v>0.06</v>
      </c>
      <c r="BB25" s="232"/>
      <c r="BC25" s="478">
        <f t="shared" si="1"/>
        <v>94.199999999999974</v>
      </c>
    </row>
    <row r="26" spans="1:55" ht="18.75" customHeight="1">
      <c r="A26" s="289" t="s">
        <v>27</v>
      </c>
      <c r="B26" s="232"/>
      <c r="C26" s="316">
        <f t="shared" si="0"/>
        <v>0</v>
      </c>
      <c r="D26" s="232"/>
      <c r="E26" s="232"/>
      <c r="F26" s="232"/>
      <c r="G26" s="484">
        <f>'QH CÔNG TRÌNH'!O174+'QH CÔNG TRÌNH'!O307+'QH CÔNG TRÌNH'!O308</f>
        <v>11.12</v>
      </c>
      <c r="H26" s="232"/>
      <c r="I26" s="232"/>
      <c r="J26" s="484">
        <f>'QH CÔNG TRÌNH'!R88+'QH CÔNG TRÌNH'!R91+'QH CÔNG TRÌNH'!R126+'QH CÔNG TRÌNH'!R150+'QH CÔNG TRÌNH'!R175+'QH CÔNG TRÌNH'!R249+'QH CÔNG TRÌNH'!R277+'QH CÔNG TRÌNH'!R278+'QH CÔNG TRÌNH'!R279+'QH CÔNG TRÌNH'!R307+'QH CÔNG TRÌNH'!R317+'QH CÔNG TRÌNH'!R318+'QH CÔNG TRÌNH'!R394</f>
        <v>251.38999999999996</v>
      </c>
      <c r="K26" s="232"/>
      <c r="L26" s="232"/>
      <c r="M26" s="232"/>
      <c r="N26" s="232"/>
      <c r="O26" s="232"/>
      <c r="P26" s="232"/>
      <c r="Q26" s="232"/>
      <c r="R26" s="232"/>
      <c r="S26" s="232"/>
      <c r="T26" s="232"/>
      <c r="U26" s="232"/>
      <c r="V26" s="232"/>
      <c r="W26" s="232"/>
      <c r="X26" s="232"/>
      <c r="Y26" s="232">
        <f>'QH CÔNG TRÌNH'!AG88</f>
        <v>0.52</v>
      </c>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316">
        <f>'QH CÔNG TRÌNH'!BF302+'QH CÔNG TRÌNH'!BF306+'QH CÔNG TRÌNH'!BF388</f>
        <v>9.6999999999999993</v>
      </c>
      <c r="AY26" s="232"/>
      <c r="AZ26" s="232"/>
      <c r="BA26" s="232">
        <f>'QH CÔNG TRÌNH'!BI306+'QH CÔNG TRÌNH'!BI363</f>
        <v>2.31</v>
      </c>
      <c r="BB26" s="232"/>
      <c r="BC26" s="478">
        <f t="shared" si="1"/>
        <v>275.03999999999991</v>
      </c>
    </row>
    <row r="27" spans="1:55" ht="18.75" customHeight="1">
      <c r="A27" s="289" t="s">
        <v>24</v>
      </c>
      <c r="B27" s="232"/>
      <c r="C27" s="316">
        <f t="shared" si="0"/>
        <v>7.2800000000000011</v>
      </c>
      <c r="D27" s="484">
        <f>'QH CÔNG TRÌNH'!L32+'QH CÔNG TRÌNH'!L84+'QH CÔNG TRÌNH'!L237+'QH CÔNG TRÌNH'!L246+'QH CÔNG TRÌNH'!L266+'QH CÔNG TRÌNH'!L276+'QH CÔNG TRÌNH'!L300+'QH CÔNG TRÌNH'!L316</f>
        <v>6.080000000000001</v>
      </c>
      <c r="E27" s="484">
        <f>'QH CÔNG TRÌNH'!M125+'QH CÔNG TRÌNH'!M266</f>
        <v>1.2</v>
      </c>
      <c r="F27" s="484">
        <f>'QH CÔNG TRÌNH'!N32+'QH CÔNG TRÌNH'!N149+'QH CÔNG TRÌNH'!N181+'QH CÔNG TRÌNH'!N266+'QH CÔNG TRÌNH'!N383</f>
        <v>3.3100000000000005</v>
      </c>
      <c r="G27" s="484">
        <f>'QH CÔNG TRÌNH'!O125+'QH CÔNG TRÌNH'!O172+'QH CÔNG TRÌNH'!O266</f>
        <v>18.28</v>
      </c>
      <c r="H27" s="232"/>
      <c r="I27" s="232"/>
      <c r="J27" s="484">
        <f>'QH CÔNG TRÌNH'!R125+'QH CÔNG TRÌNH'!R172+'QH CÔNG TRÌNH'!R266+'QH CÔNG TRÌNH'!R301</f>
        <v>85.16</v>
      </c>
      <c r="K27" s="232"/>
      <c r="L27" s="232">
        <f>'QH CÔNG TRÌNH'!T266</f>
        <v>1.22</v>
      </c>
      <c r="M27" s="232"/>
      <c r="N27" s="232"/>
      <c r="O27" s="232"/>
      <c r="P27" s="232"/>
      <c r="Q27" s="232"/>
      <c r="R27" s="232"/>
      <c r="S27" s="232"/>
      <c r="T27" s="232"/>
      <c r="U27" s="232"/>
      <c r="V27" s="232"/>
      <c r="W27" s="232"/>
      <c r="X27" s="232"/>
      <c r="Y27" s="484">
        <f>'QH CÔNG TRÌNH'!AG32+'QH CÔNG TRÌNH'!AG125+'QH CÔNG TRÌNH'!AG266+'QH CÔNG TRÌNH'!AG300</f>
        <v>1.9600000000000002</v>
      </c>
      <c r="Z27" s="316">
        <f>'QH CÔNG TRÌNH'!AH266+'QH CÔNG TRÌNH'!AH300</f>
        <v>0.38</v>
      </c>
      <c r="AA27" s="232"/>
      <c r="AB27" s="232"/>
      <c r="AC27" s="232"/>
      <c r="AD27" s="232"/>
      <c r="AE27" s="232"/>
      <c r="AF27" s="232"/>
      <c r="AG27" s="232"/>
      <c r="AH27" s="232"/>
      <c r="AI27" s="232"/>
      <c r="AJ27" s="232"/>
      <c r="AK27" s="484">
        <f>'QH CÔNG TRÌNH'!AS32+'QH CÔNG TRÌNH'!AS172</f>
        <v>0.65999999999999992</v>
      </c>
      <c r="AL27" s="232"/>
      <c r="AM27" s="232"/>
      <c r="AN27" s="232"/>
      <c r="AO27" s="232"/>
      <c r="AP27" s="232">
        <f>'QH CÔNG TRÌNH'!AX410</f>
        <v>0.03</v>
      </c>
      <c r="AQ27" s="232"/>
      <c r="AR27" s="484">
        <f>'QH CÔNG TRÌNH'!AZ172+'QH CÔNG TRÌNH'!AZ266</f>
        <v>1.1000000000000001</v>
      </c>
      <c r="AS27" s="484">
        <f>'QH CÔNG TRÌNH'!BA30+'QH CÔNG TRÌNH'!BA32</f>
        <v>5.1499999999999995</v>
      </c>
      <c r="AT27" s="484">
        <f>'QH CÔNG TRÌNH'!BB31+'QH CÔNG TRÌNH'!BB86</f>
        <v>0.19</v>
      </c>
      <c r="AU27" s="232">
        <f>'QH CÔNG TRÌNH'!BC87</f>
        <v>0.2</v>
      </c>
      <c r="AV27" s="232"/>
      <c r="AW27" s="232"/>
      <c r="AX27" s="232"/>
      <c r="AY27" s="484">
        <f>'QH CÔNG TRÌNH'!BG247+'QH CÔNG TRÌNH'!BG411</f>
        <v>15.620000000000001</v>
      </c>
      <c r="AZ27" s="232"/>
      <c r="BA27" s="484">
        <f>'QH CÔNG TRÌNH'!BI125+'QH CÔNG TRÌNH'!BI266</f>
        <v>0.68</v>
      </c>
      <c r="BB27" s="232"/>
      <c r="BC27" s="478">
        <f t="shared" si="1"/>
        <v>141.22</v>
      </c>
    </row>
    <row r="28" spans="1:55" ht="18.75" customHeight="1">
      <c r="A28" s="289" t="s">
        <v>50</v>
      </c>
      <c r="B28" s="232"/>
      <c r="C28" s="316">
        <f t="shared" si="0"/>
        <v>0.98000000000000009</v>
      </c>
      <c r="D28" s="484">
        <f>'QH CÔNG TRÌNH'!L27+'QH CÔNG TRÌNH'!L387</f>
        <v>0.95000000000000007</v>
      </c>
      <c r="E28" s="484">
        <f>'QH CÔNG TRÌNH'!M27+'QH CÔNG TRÌNH'!M387</f>
        <v>0.03</v>
      </c>
      <c r="F28" s="484">
        <f>'QH CÔNG TRÌNH'!N27+'QH CÔNG TRÌNH'!N387</f>
        <v>0.32</v>
      </c>
      <c r="G28" s="484">
        <f>'QH CÔNG TRÌNH'!O27+'QH CÔNG TRÌNH'!O387</f>
        <v>0.05</v>
      </c>
      <c r="H28" s="484">
        <f>'QH CÔNG TRÌNH'!P27+'QH CÔNG TRÌNH'!P387</f>
        <v>0</v>
      </c>
      <c r="I28" s="484">
        <f>'QH CÔNG TRÌNH'!Q27+'QH CÔNG TRÌNH'!Q387</f>
        <v>0</v>
      </c>
      <c r="J28" s="484">
        <f>'QH CÔNG TRÌNH'!R27+'QH CÔNG TRÌNH'!R387</f>
        <v>0</v>
      </c>
      <c r="K28" s="484">
        <f>'QH CÔNG TRÌNH'!S27+'QH CÔNG TRÌNH'!S387</f>
        <v>0</v>
      </c>
      <c r="L28" s="484">
        <f>'QH CÔNG TRÌNH'!T27+'QH CÔNG TRÌNH'!T387</f>
        <v>0.03</v>
      </c>
      <c r="M28" s="484">
        <f>'QH CÔNG TRÌNH'!U27+'QH CÔNG TRÌNH'!U387</f>
        <v>0</v>
      </c>
      <c r="N28" s="484">
        <f>'QH CÔNG TRÌNH'!V27+'QH CÔNG TRÌNH'!V387</f>
        <v>0</v>
      </c>
      <c r="O28" s="484">
        <f>'QH CÔNG TRÌNH'!W27+'QH CÔNG TRÌNH'!W387</f>
        <v>0</v>
      </c>
      <c r="P28" s="484">
        <f>'QH CÔNG TRÌNH'!X27+'QH CÔNG TRÌNH'!X387</f>
        <v>0</v>
      </c>
      <c r="Q28" s="484">
        <f>'QH CÔNG TRÌNH'!Y27+'QH CÔNG TRÌNH'!Y387</f>
        <v>0</v>
      </c>
      <c r="R28" s="484">
        <f>'QH CÔNG TRÌNH'!Z27+'QH CÔNG TRÌNH'!Z387</f>
        <v>0</v>
      </c>
      <c r="S28" s="484">
        <f>'QH CÔNG TRÌNH'!AA27+'QH CÔNG TRÌNH'!AA387</f>
        <v>0</v>
      </c>
      <c r="T28" s="484">
        <f>'QH CÔNG TRÌNH'!AB27+'QH CÔNG TRÌNH'!AB387</f>
        <v>0</v>
      </c>
      <c r="U28" s="484">
        <f>'QH CÔNG TRÌNH'!AC27+'QH CÔNG TRÌNH'!AC387</f>
        <v>0.03</v>
      </c>
      <c r="V28" s="484">
        <f>'QH CÔNG TRÌNH'!AD27+'QH CÔNG TRÌNH'!AD387</f>
        <v>0</v>
      </c>
      <c r="W28" s="484">
        <f>'QH CÔNG TRÌNH'!AE27+'QH CÔNG TRÌNH'!AE387</f>
        <v>0</v>
      </c>
      <c r="X28" s="484">
        <f>'QH CÔNG TRÌNH'!AF27+'QH CÔNG TRÌNH'!AF387</f>
        <v>0</v>
      </c>
      <c r="Y28" s="484">
        <f>'QH CÔNG TRÌNH'!AG27+'QH CÔNG TRÌNH'!AG387</f>
        <v>0.02</v>
      </c>
      <c r="Z28" s="484">
        <f>'QH CÔNG TRÌNH'!AH27+'QH CÔNG TRÌNH'!AH387</f>
        <v>6.9999999999999993E-2</v>
      </c>
      <c r="AA28" s="484">
        <f>'QH CÔNG TRÌNH'!AI27+'QH CÔNG TRÌNH'!AI387</f>
        <v>0</v>
      </c>
      <c r="AB28" s="484">
        <f>'QH CÔNG TRÌNH'!AJ27+'QH CÔNG TRÌNH'!AJ387</f>
        <v>0</v>
      </c>
      <c r="AC28" s="484">
        <f>'QH CÔNG TRÌNH'!AK27+'QH CÔNG TRÌNH'!AK387</f>
        <v>0</v>
      </c>
      <c r="AD28" s="484">
        <f>'QH CÔNG TRÌNH'!AL27+'QH CÔNG TRÌNH'!AL387</f>
        <v>0</v>
      </c>
      <c r="AE28" s="484">
        <f>'QH CÔNG TRÌNH'!AM27+'QH CÔNG TRÌNH'!AM387</f>
        <v>0</v>
      </c>
      <c r="AF28" s="484">
        <f>'QH CÔNG TRÌNH'!AN27+'QH CÔNG TRÌNH'!AN387</f>
        <v>0</v>
      </c>
      <c r="AG28" s="484">
        <f>'QH CÔNG TRÌNH'!AO27+'QH CÔNG TRÌNH'!AO387</f>
        <v>0</v>
      </c>
      <c r="AH28" s="484">
        <f>'QH CÔNG TRÌNH'!AP27+'QH CÔNG TRÌNH'!AP387</f>
        <v>0</v>
      </c>
      <c r="AI28" s="484">
        <f>'QH CÔNG TRÌNH'!AQ27+'QH CÔNG TRÌNH'!AQ387</f>
        <v>0</v>
      </c>
      <c r="AJ28" s="484">
        <f>'QH CÔNG TRÌNH'!AR27+'QH CÔNG TRÌNH'!AR387</f>
        <v>0</v>
      </c>
      <c r="AK28" s="484">
        <f>'QH CÔNG TRÌNH'!AS27+'QH CÔNG TRÌNH'!AS387</f>
        <v>0.04</v>
      </c>
      <c r="AL28" s="484">
        <f>'QH CÔNG TRÌNH'!AT27+'QH CÔNG TRÌNH'!AT387</f>
        <v>0</v>
      </c>
      <c r="AM28" s="484">
        <f>'QH CÔNG TRÌNH'!AU27+'QH CÔNG TRÌNH'!AU387</f>
        <v>0</v>
      </c>
      <c r="AN28" s="484">
        <f>'QH CÔNG TRÌNH'!AV27+'QH CÔNG TRÌNH'!AV387</f>
        <v>0</v>
      </c>
      <c r="AO28" s="484">
        <f>'QH CÔNG TRÌNH'!AW27+'QH CÔNG TRÌNH'!AW387</f>
        <v>0</v>
      </c>
      <c r="AP28" s="484">
        <f>'QH CÔNG TRÌNH'!AX27+'QH CÔNG TRÌNH'!AX387</f>
        <v>0</v>
      </c>
      <c r="AQ28" s="484">
        <f>'QH CÔNG TRÌNH'!AY27+'QH CÔNG TRÌNH'!AY387</f>
        <v>0</v>
      </c>
      <c r="AR28" s="484">
        <f>'QH CÔNG TRÌNH'!AZ27+'QH CÔNG TRÌNH'!AZ387</f>
        <v>0</v>
      </c>
      <c r="AS28" s="484">
        <f>'QH CÔNG TRÌNH'!BA27+'QH CÔNG TRÌNH'!BA387</f>
        <v>0.03</v>
      </c>
      <c r="AT28" s="484">
        <f>'QH CÔNG TRÌNH'!BB27+'QH CÔNG TRÌNH'!BB387</f>
        <v>0.2</v>
      </c>
      <c r="AU28" s="484">
        <f>'QH CÔNG TRÌNH'!BC27+'QH CÔNG TRÌNH'!BC387</f>
        <v>0</v>
      </c>
      <c r="AV28" s="484">
        <f>'QH CÔNG TRÌNH'!BD27+'QH CÔNG TRÌNH'!BD387</f>
        <v>0</v>
      </c>
      <c r="AW28" s="484">
        <f>'QH CÔNG TRÌNH'!BE27+'QH CÔNG TRÌNH'!BE387</f>
        <v>0</v>
      </c>
      <c r="AX28" s="484">
        <f>'QH CÔNG TRÌNH'!BF27+'QH CÔNG TRÌNH'!BF387</f>
        <v>0</v>
      </c>
      <c r="AY28" s="484">
        <f>'QH CÔNG TRÌNH'!BG27+'QH CÔNG TRÌNH'!BG387</f>
        <v>0</v>
      </c>
      <c r="AZ28" s="484">
        <f>'QH CÔNG TRÌNH'!BH27+'QH CÔNG TRÌNH'!BH387</f>
        <v>0</v>
      </c>
      <c r="BA28" s="484">
        <f>'QH CÔNG TRÌNH'!BI27+'QH CÔNG TRÌNH'!BI387</f>
        <v>0</v>
      </c>
      <c r="BB28" s="232"/>
      <c r="BC28" s="478">
        <f t="shared" si="1"/>
        <v>1.7700000000000002</v>
      </c>
    </row>
    <row r="29" spans="1:55" s="479" customFormat="1" ht="18.75" customHeight="1">
      <c r="A29" s="315" t="s">
        <v>613</v>
      </c>
      <c r="B29" s="315"/>
      <c r="C29" s="477">
        <f>SUM(C2:C28)</f>
        <v>241.63999999999996</v>
      </c>
      <c r="D29" s="501">
        <f>SUM(D2:D28)</f>
        <v>216.93000000000004</v>
      </c>
      <c r="E29" s="501">
        <f t="shared" ref="E29:BB29" si="2">SUM(E2:E28)</f>
        <v>24.71</v>
      </c>
      <c r="F29" s="501">
        <f t="shared" si="2"/>
        <v>447.50000000000006</v>
      </c>
      <c r="G29" s="501">
        <f t="shared" si="2"/>
        <v>360.52000000000004</v>
      </c>
      <c r="H29" s="478">
        <f t="shared" si="2"/>
        <v>0</v>
      </c>
      <c r="I29" s="478">
        <f t="shared" si="2"/>
        <v>0</v>
      </c>
      <c r="J29" s="501">
        <f t="shared" si="2"/>
        <v>763.39</v>
      </c>
      <c r="K29" s="478">
        <f t="shared" si="2"/>
        <v>0</v>
      </c>
      <c r="L29" s="501">
        <f t="shared" si="2"/>
        <v>1.81</v>
      </c>
      <c r="M29" s="478">
        <f t="shared" si="2"/>
        <v>0</v>
      </c>
      <c r="N29" s="501">
        <f t="shared" si="2"/>
        <v>1.22</v>
      </c>
      <c r="O29" s="478">
        <f t="shared" si="2"/>
        <v>0</v>
      </c>
      <c r="P29" s="501">
        <f t="shared" si="2"/>
        <v>0.24</v>
      </c>
      <c r="Q29" s="501">
        <f t="shared" si="2"/>
        <v>0.02</v>
      </c>
      <c r="R29" s="478">
        <f t="shared" si="2"/>
        <v>0</v>
      </c>
      <c r="S29" s="501">
        <f t="shared" si="2"/>
        <v>0.47</v>
      </c>
      <c r="T29" s="501">
        <f t="shared" si="2"/>
        <v>0.02</v>
      </c>
      <c r="U29" s="501">
        <f t="shared" si="2"/>
        <v>1.6600000000000001</v>
      </c>
      <c r="V29" s="478">
        <f t="shared" si="2"/>
        <v>0</v>
      </c>
      <c r="W29" s="501">
        <f t="shared" si="2"/>
        <v>0.84</v>
      </c>
      <c r="X29" s="478">
        <f t="shared" si="2"/>
        <v>0</v>
      </c>
      <c r="Y29" s="501">
        <f t="shared" si="2"/>
        <v>27.846000000000004</v>
      </c>
      <c r="Z29" s="501">
        <f t="shared" si="2"/>
        <v>15.232000000000001</v>
      </c>
      <c r="AA29" s="501">
        <f t="shared" si="2"/>
        <v>0.27999999999999997</v>
      </c>
      <c r="AB29" s="501">
        <f t="shared" si="2"/>
        <v>0.12</v>
      </c>
      <c r="AC29" s="501">
        <f t="shared" si="2"/>
        <v>6.0600000000000014</v>
      </c>
      <c r="AD29" s="501">
        <f t="shared" si="2"/>
        <v>2.4300000000000002</v>
      </c>
      <c r="AE29" s="501">
        <f t="shared" si="2"/>
        <v>0.03</v>
      </c>
      <c r="AF29" s="501">
        <f t="shared" si="2"/>
        <v>0.05</v>
      </c>
      <c r="AG29" s="478">
        <f t="shared" si="2"/>
        <v>0</v>
      </c>
      <c r="AH29" s="478">
        <f t="shared" si="2"/>
        <v>0</v>
      </c>
      <c r="AI29" s="478">
        <f t="shared" si="2"/>
        <v>7.26</v>
      </c>
      <c r="AJ29" s="501">
        <f t="shared" si="2"/>
        <v>0.15</v>
      </c>
      <c r="AK29" s="501">
        <f t="shared" si="2"/>
        <v>26.57</v>
      </c>
      <c r="AL29" s="478">
        <f t="shared" si="2"/>
        <v>0</v>
      </c>
      <c r="AM29" s="478">
        <f t="shared" si="2"/>
        <v>0</v>
      </c>
      <c r="AN29" s="501">
        <f t="shared" si="2"/>
        <v>0.13</v>
      </c>
      <c r="AO29" s="478">
        <f t="shared" si="2"/>
        <v>0</v>
      </c>
      <c r="AP29" s="501">
        <f t="shared" si="2"/>
        <v>1.675</v>
      </c>
      <c r="AQ29" s="501">
        <f t="shared" si="2"/>
        <v>0.03</v>
      </c>
      <c r="AR29" s="501">
        <f t="shared" si="2"/>
        <v>34.160000000000004</v>
      </c>
      <c r="AS29" s="501">
        <f t="shared" si="2"/>
        <v>31.819999999999993</v>
      </c>
      <c r="AT29" s="501">
        <f t="shared" si="2"/>
        <v>1.4099999999999997</v>
      </c>
      <c r="AU29" s="501">
        <f t="shared" si="2"/>
        <v>0.53</v>
      </c>
      <c r="AV29" s="478">
        <f t="shared" si="2"/>
        <v>0</v>
      </c>
      <c r="AW29" s="501">
        <f t="shared" si="2"/>
        <v>0.14000000000000001</v>
      </c>
      <c r="AX29" s="501">
        <f t="shared" si="2"/>
        <v>22.819999999999997</v>
      </c>
      <c r="AY29" s="501">
        <f t="shared" si="2"/>
        <v>18.130000000000003</v>
      </c>
      <c r="AZ29" s="501">
        <f t="shared" si="2"/>
        <v>0.66</v>
      </c>
      <c r="BA29" s="501">
        <f t="shared" si="2"/>
        <v>39.217999999999996</v>
      </c>
      <c r="BB29" s="501">
        <f t="shared" si="2"/>
        <v>0</v>
      </c>
      <c r="BC29" s="478"/>
    </row>
    <row r="31" spans="1:55" ht="18.75" customHeight="1">
      <c r="C31" s="393">
        <v>242.15000000000009</v>
      </c>
      <c r="D31" s="309">
        <v>217.44000000000014</v>
      </c>
      <c r="E31" s="309">
        <v>24.710000000000004</v>
      </c>
      <c r="F31" s="392">
        <v>450.91999999999939</v>
      </c>
      <c r="G31" s="309">
        <v>362.1099999999999</v>
      </c>
      <c r="H31" s="309">
        <v>0</v>
      </c>
      <c r="I31" s="309">
        <v>0</v>
      </c>
      <c r="J31" s="309">
        <v>763.38999999999987</v>
      </c>
      <c r="K31" s="309">
        <v>0</v>
      </c>
      <c r="L31" s="392">
        <v>1.81</v>
      </c>
      <c r="M31" s="309">
        <v>0</v>
      </c>
      <c r="N31" s="309">
        <v>1.22</v>
      </c>
      <c r="O31" s="309">
        <v>0</v>
      </c>
      <c r="P31" s="309">
        <v>0.24</v>
      </c>
      <c r="Q31" s="309">
        <v>0.02</v>
      </c>
      <c r="R31" s="309">
        <v>0</v>
      </c>
      <c r="S31" s="309">
        <v>0.47</v>
      </c>
      <c r="T31" s="309">
        <v>0.02</v>
      </c>
      <c r="U31" s="309">
        <v>1.6600000000000001</v>
      </c>
      <c r="V31" s="309">
        <v>0</v>
      </c>
      <c r="W31" s="309">
        <v>0.84</v>
      </c>
      <c r="X31" s="309">
        <v>0</v>
      </c>
      <c r="Y31" s="309">
        <v>27.846000000000004</v>
      </c>
      <c r="Z31" s="309">
        <v>15.231999999999992</v>
      </c>
      <c r="AA31" s="309">
        <v>0.27999999999999997</v>
      </c>
      <c r="AB31" s="309">
        <v>0.12</v>
      </c>
      <c r="AC31" s="309">
        <v>6.0599999999999987</v>
      </c>
      <c r="AD31" s="309">
        <v>2.4300000000000002</v>
      </c>
      <c r="AE31" s="309">
        <v>0.03</v>
      </c>
      <c r="AF31" s="309">
        <v>0.05</v>
      </c>
      <c r="AG31" s="309">
        <v>0</v>
      </c>
      <c r="AH31" s="309">
        <v>0</v>
      </c>
      <c r="AI31" s="309">
        <v>7.26</v>
      </c>
      <c r="AJ31" s="309">
        <v>0.15</v>
      </c>
      <c r="AK31" s="309">
        <v>26.570000000000007</v>
      </c>
      <c r="AL31" s="309">
        <v>0</v>
      </c>
      <c r="AM31" s="309">
        <v>0</v>
      </c>
      <c r="AN31" s="309">
        <v>0.13</v>
      </c>
      <c r="AO31" s="309">
        <v>0</v>
      </c>
      <c r="AP31" s="309">
        <v>1.6750000000000003</v>
      </c>
      <c r="AQ31" s="309">
        <v>0.03</v>
      </c>
      <c r="AR31" s="392">
        <v>34.160000000000018</v>
      </c>
      <c r="AS31" s="392">
        <v>31.81999999999999</v>
      </c>
      <c r="AT31" s="392">
        <v>1.4100000000000006</v>
      </c>
      <c r="AU31" s="309">
        <v>0.53</v>
      </c>
      <c r="AV31" s="309">
        <v>0</v>
      </c>
      <c r="AW31" s="309">
        <v>0.14000000000000001</v>
      </c>
      <c r="AX31" s="309">
        <v>22.82</v>
      </c>
      <c r="AY31" s="309">
        <v>18.13</v>
      </c>
      <c r="AZ31" s="309">
        <v>0.66</v>
      </c>
      <c r="BA31" s="392">
        <v>39.217999999999989</v>
      </c>
    </row>
    <row r="33" spans="1:55" s="402" customFormat="1" ht="18.75" customHeight="1">
      <c r="A33" s="647"/>
      <c r="B33" s="648"/>
      <c r="C33" s="649">
        <v>241.86000000000013</v>
      </c>
      <c r="D33" s="648">
        <v>217.15000000000015</v>
      </c>
      <c r="E33" s="648">
        <v>24.710000000000004</v>
      </c>
      <c r="F33" s="650">
        <v>450.90999999999934</v>
      </c>
      <c r="G33" s="648">
        <v>362.1099999999999</v>
      </c>
      <c r="H33" s="648">
        <v>0</v>
      </c>
      <c r="I33" s="648">
        <v>0</v>
      </c>
      <c r="J33" s="648">
        <v>763.39</v>
      </c>
      <c r="K33" s="648">
        <v>0</v>
      </c>
      <c r="L33" s="650">
        <v>1.81</v>
      </c>
      <c r="M33" s="648">
        <v>0</v>
      </c>
      <c r="N33" s="648">
        <v>1.22</v>
      </c>
      <c r="O33" s="648">
        <v>0</v>
      </c>
      <c r="P33" s="648">
        <v>0.24</v>
      </c>
      <c r="Q33" s="648">
        <v>0.02</v>
      </c>
      <c r="R33" s="648">
        <v>0</v>
      </c>
      <c r="S33" s="648">
        <v>0.47</v>
      </c>
      <c r="T33" s="648">
        <v>0.02</v>
      </c>
      <c r="U33" s="648">
        <v>1.6600000000000001</v>
      </c>
      <c r="V33" s="648">
        <v>0</v>
      </c>
      <c r="W33" s="648">
        <v>0.84</v>
      </c>
      <c r="X33" s="648">
        <v>0</v>
      </c>
      <c r="Y33" s="648">
        <v>27.846</v>
      </c>
      <c r="Z33" s="648">
        <v>15.191999999999995</v>
      </c>
      <c r="AA33" s="648">
        <v>0.27999999999999997</v>
      </c>
      <c r="AB33" s="648">
        <v>0.12</v>
      </c>
      <c r="AC33" s="648">
        <v>6.0599999999999987</v>
      </c>
      <c r="AD33" s="648">
        <v>2.4300000000000002</v>
      </c>
      <c r="AE33" s="648">
        <v>0.03</v>
      </c>
      <c r="AF33" s="648">
        <v>0.05</v>
      </c>
      <c r="AG33" s="648">
        <v>0</v>
      </c>
      <c r="AH33" s="648">
        <v>0</v>
      </c>
      <c r="AI33" s="648">
        <v>7.26</v>
      </c>
      <c r="AJ33" s="648">
        <v>0.15</v>
      </c>
      <c r="AK33" s="648">
        <v>26.570000000000007</v>
      </c>
      <c r="AL33" s="648">
        <v>0</v>
      </c>
      <c r="AM33" s="648">
        <v>0</v>
      </c>
      <c r="AN33" s="648">
        <v>0.13</v>
      </c>
      <c r="AO33" s="648">
        <v>0</v>
      </c>
      <c r="AP33" s="648">
        <v>1.6750000000000005</v>
      </c>
      <c r="AQ33" s="648">
        <v>0.03</v>
      </c>
      <c r="AR33" s="650">
        <v>34.160000000000018</v>
      </c>
      <c r="AS33" s="650">
        <v>31.819999999999997</v>
      </c>
      <c r="AT33" s="650">
        <v>1.4100000000000004</v>
      </c>
      <c r="AU33" s="648">
        <v>0.53</v>
      </c>
      <c r="AV33" s="648">
        <v>0</v>
      </c>
      <c r="AW33" s="648">
        <v>0.14000000000000001</v>
      </c>
      <c r="AX33" s="648">
        <v>22.82</v>
      </c>
      <c r="AY33" s="648">
        <v>18.13</v>
      </c>
      <c r="AZ33" s="648">
        <v>0.66</v>
      </c>
      <c r="BA33" s="650">
        <v>39.217999999999996</v>
      </c>
      <c r="BB33" s="650">
        <v>0</v>
      </c>
      <c r="BC33" s="650"/>
    </row>
    <row r="34" spans="1:55" s="402" customFormat="1" ht="18.75" customHeight="1">
      <c r="A34" s="647"/>
      <c r="B34" s="648"/>
      <c r="C34" s="649"/>
      <c r="D34" s="648"/>
      <c r="E34" s="648"/>
      <c r="F34" s="650"/>
      <c r="G34" s="648"/>
      <c r="H34" s="648"/>
      <c r="I34" s="648"/>
      <c r="J34" s="648"/>
      <c r="K34" s="648"/>
      <c r="L34" s="650"/>
      <c r="M34" s="648"/>
      <c r="N34" s="648"/>
      <c r="O34" s="648"/>
      <c r="P34" s="648"/>
      <c r="Q34" s="648"/>
      <c r="R34" s="648"/>
      <c r="S34" s="648"/>
      <c r="T34" s="648"/>
      <c r="U34" s="648"/>
      <c r="V34" s="648"/>
      <c r="W34" s="648"/>
      <c r="X34" s="648"/>
      <c r="Y34" s="648"/>
      <c r="Z34" s="648"/>
      <c r="AA34" s="648"/>
      <c r="AB34" s="648"/>
      <c r="AC34" s="648"/>
      <c r="AD34" s="648"/>
      <c r="AE34" s="648"/>
      <c r="AF34" s="648"/>
      <c r="AG34" s="648"/>
      <c r="AH34" s="648"/>
      <c r="AI34" s="648"/>
      <c r="AJ34" s="648"/>
      <c r="AK34" s="648"/>
      <c r="AL34" s="648"/>
      <c r="AM34" s="648"/>
      <c r="AN34" s="648"/>
      <c r="AO34" s="648"/>
      <c r="AP34" s="648"/>
      <c r="AQ34" s="648"/>
      <c r="AR34" s="650"/>
      <c r="AS34" s="650"/>
      <c r="AT34" s="650"/>
      <c r="AU34" s="648"/>
      <c r="AV34" s="648"/>
      <c r="AW34" s="648"/>
      <c r="AX34" s="648"/>
      <c r="AY34" s="648"/>
      <c r="AZ34" s="648"/>
      <c r="BA34" s="650"/>
      <c r="BB34" s="650"/>
      <c r="BC34" s="650"/>
    </row>
    <row r="35" spans="1:55" s="402" customFormat="1" ht="18.75" customHeight="1">
      <c r="A35" s="647"/>
      <c r="B35" s="648"/>
      <c r="C35" s="649">
        <f>C33-C31</f>
        <v>-0.28999999999996362</v>
      </c>
      <c r="D35" s="649">
        <f t="shared" ref="D35:BA35" si="3">D33-D31</f>
        <v>-0.28999999999999204</v>
      </c>
      <c r="E35" s="649">
        <f t="shared" si="3"/>
        <v>0</v>
      </c>
      <c r="F35" s="649">
        <f t="shared" si="3"/>
        <v>-1.0000000000047748E-2</v>
      </c>
      <c r="G35" s="649">
        <f t="shared" si="3"/>
        <v>0</v>
      </c>
      <c r="H35" s="649">
        <f t="shared" si="3"/>
        <v>0</v>
      </c>
      <c r="I35" s="649">
        <f t="shared" si="3"/>
        <v>0</v>
      </c>
      <c r="J35" s="649">
        <f t="shared" si="3"/>
        <v>0</v>
      </c>
      <c r="K35" s="649">
        <f t="shared" si="3"/>
        <v>0</v>
      </c>
      <c r="L35" s="649">
        <f t="shared" si="3"/>
        <v>0</v>
      </c>
      <c r="M35" s="649">
        <f t="shared" si="3"/>
        <v>0</v>
      </c>
      <c r="N35" s="649">
        <f t="shared" si="3"/>
        <v>0</v>
      </c>
      <c r="O35" s="649">
        <f t="shared" si="3"/>
        <v>0</v>
      </c>
      <c r="P35" s="649">
        <f t="shared" si="3"/>
        <v>0</v>
      </c>
      <c r="Q35" s="649">
        <f t="shared" si="3"/>
        <v>0</v>
      </c>
      <c r="R35" s="649">
        <f t="shared" si="3"/>
        <v>0</v>
      </c>
      <c r="S35" s="649">
        <f t="shared" si="3"/>
        <v>0</v>
      </c>
      <c r="T35" s="649">
        <f t="shared" si="3"/>
        <v>0</v>
      </c>
      <c r="U35" s="649">
        <f t="shared" si="3"/>
        <v>0</v>
      </c>
      <c r="V35" s="649">
        <f t="shared" si="3"/>
        <v>0</v>
      </c>
      <c r="W35" s="649">
        <f t="shared" si="3"/>
        <v>0</v>
      </c>
      <c r="X35" s="649">
        <f t="shared" si="3"/>
        <v>0</v>
      </c>
      <c r="Y35" s="649">
        <f t="shared" si="3"/>
        <v>0</v>
      </c>
      <c r="Z35" s="649">
        <f t="shared" si="3"/>
        <v>-3.9999999999997371E-2</v>
      </c>
      <c r="AA35" s="649">
        <f t="shared" si="3"/>
        <v>0</v>
      </c>
      <c r="AB35" s="649">
        <f t="shared" si="3"/>
        <v>0</v>
      </c>
      <c r="AC35" s="649">
        <f t="shared" si="3"/>
        <v>0</v>
      </c>
      <c r="AD35" s="649">
        <f t="shared" si="3"/>
        <v>0</v>
      </c>
      <c r="AE35" s="649">
        <f t="shared" si="3"/>
        <v>0</v>
      </c>
      <c r="AF35" s="649">
        <f t="shared" si="3"/>
        <v>0</v>
      </c>
      <c r="AG35" s="649">
        <f t="shared" si="3"/>
        <v>0</v>
      </c>
      <c r="AH35" s="649">
        <f t="shared" si="3"/>
        <v>0</v>
      </c>
      <c r="AI35" s="649">
        <f t="shared" si="3"/>
        <v>0</v>
      </c>
      <c r="AJ35" s="649">
        <f t="shared" si="3"/>
        <v>0</v>
      </c>
      <c r="AK35" s="649">
        <f t="shared" si="3"/>
        <v>0</v>
      </c>
      <c r="AL35" s="649">
        <f t="shared" si="3"/>
        <v>0</v>
      </c>
      <c r="AM35" s="649">
        <f t="shared" si="3"/>
        <v>0</v>
      </c>
      <c r="AN35" s="649">
        <f t="shared" si="3"/>
        <v>0</v>
      </c>
      <c r="AO35" s="649">
        <f t="shared" si="3"/>
        <v>0</v>
      </c>
      <c r="AP35" s="649">
        <f t="shared" si="3"/>
        <v>0</v>
      </c>
      <c r="AQ35" s="649">
        <f t="shared" si="3"/>
        <v>0</v>
      </c>
      <c r="AR35" s="649">
        <f t="shared" si="3"/>
        <v>0</v>
      </c>
      <c r="AS35" s="649">
        <f t="shared" si="3"/>
        <v>0</v>
      </c>
      <c r="AT35" s="649">
        <f t="shared" si="3"/>
        <v>0</v>
      </c>
      <c r="AU35" s="649">
        <f t="shared" si="3"/>
        <v>0</v>
      </c>
      <c r="AV35" s="649">
        <f t="shared" si="3"/>
        <v>0</v>
      </c>
      <c r="AW35" s="649">
        <f t="shared" si="3"/>
        <v>0</v>
      </c>
      <c r="AX35" s="649">
        <f t="shared" si="3"/>
        <v>0</v>
      </c>
      <c r="AY35" s="649">
        <f t="shared" si="3"/>
        <v>0</v>
      </c>
      <c r="AZ35" s="649">
        <f t="shared" si="3"/>
        <v>0</v>
      </c>
      <c r="BA35" s="649">
        <f t="shared" si="3"/>
        <v>0</v>
      </c>
      <c r="BB35" s="650"/>
      <c r="BC35" s="650"/>
    </row>
  </sheetData>
  <autoFilter ref="A1:BD29"/>
  <pageMargins left="0.21" right="0.17" top="0.75" bottom="0.75" header="0.3" footer="0.3"/>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Q321"/>
  <sheetViews>
    <sheetView zoomScaleNormal="100" workbookViewId="0">
      <selection activeCell="F7" sqref="F7"/>
    </sheetView>
  </sheetViews>
  <sheetFormatPr defaultColWidth="9" defaultRowHeight="15.75"/>
  <cols>
    <col min="1" max="1" width="5.125" style="134" customWidth="1"/>
    <col min="2" max="2" width="24.125" style="626" customWidth="1"/>
    <col min="3" max="3" width="16.75" style="311" hidden="1" customWidth="1"/>
    <col min="4" max="4" width="13.625" style="134" customWidth="1"/>
    <col min="5" max="5" width="7.375" style="134" customWidth="1"/>
    <col min="6" max="6" width="17.25" style="134" customWidth="1"/>
    <col min="7" max="7" width="9.25" style="134" customWidth="1"/>
    <col min="8" max="8" width="11.5" style="461" customWidth="1"/>
    <col min="9" max="9" width="16.125" style="134" hidden="1" customWidth="1"/>
    <col min="10" max="10" width="15.625" style="461" hidden="1" customWidth="1"/>
    <col min="11" max="11" width="6.125" style="566" hidden="1" customWidth="1"/>
    <col min="12" max="12" width="7.125" style="134" hidden="1" customWidth="1"/>
    <col min="13" max="13" width="11.5" style="134" hidden="1" customWidth="1"/>
    <col min="14" max="14" width="7.375" style="134" hidden="1" customWidth="1"/>
    <col min="15" max="15" width="10" style="134" hidden="1" customWidth="1"/>
    <col min="16" max="16" width="7.125" style="134" hidden="1" customWidth="1"/>
    <col min="17" max="17" width="8" style="134" hidden="1" customWidth="1"/>
    <col min="18" max="18" width="7.5" style="134" hidden="1" customWidth="1"/>
    <col min="19" max="19" width="6.75" style="134" hidden="1" customWidth="1"/>
    <col min="20" max="20" width="6.125" style="134" hidden="1" customWidth="1"/>
    <col min="21" max="21" width="5.5" style="134" hidden="1" customWidth="1"/>
    <col min="22" max="22" width="5.375" style="134" hidden="1" customWidth="1"/>
    <col min="23" max="23" width="5.875" style="134" hidden="1" customWidth="1"/>
    <col min="24" max="24" width="7.875" style="134" hidden="1" customWidth="1"/>
    <col min="25" max="25" width="7.375" style="134" hidden="1" customWidth="1"/>
    <col min="26" max="26" width="6.875" style="134" hidden="1" customWidth="1"/>
    <col min="27" max="27" width="5" style="134" hidden="1" customWidth="1"/>
    <col min="28" max="28" width="5.625" style="134" hidden="1" customWidth="1"/>
    <col min="29" max="29" width="7.125" style="134" hidden="1" customWidth="1"/>
    <col min="30" max="30" width="4.625" style="134" hidden="1" customWidth="1"/>
    <col min="31" max="31" width="6.125" style="134" hidden="1" customWidth="1"/>
    <col min="32" max="32" width="5.125" style="134" hidden="1" customWidth="1"/>
    <col min="33" max="33" width="7.25" style="134" hidden="1" customWidth="1"/>
    <col min="34" max="34" width="6.125" style="134" hidden="1" customWidth="1"/>
    <col min="35" max="35" width="6" style="134" hidden="1" customWidth="1"/>
    <col min="36" max="36" width="5.625" style="134" hidden="1" customWidth="1"/>
    <col min="37" max="37" width="6.125" style="134" hidden="1" customWidth="1"/>
    <col min="38" max="38" width="5.625" style="134" hidden="1" customWidth="1"/>
    <col min="39" max="40" width="5.875" style="134" hidden="1" customWidth="1"/>
    <col min="41" max="41" width="6" style="134" hidden="1" customWidth="1"/>
    <col min="42" max="45" width="5.875" style="134" hidden="1" customWidth="1"/>
    <col min="46" max="48" width="6" style="134" hidden="1" customWidth="1"/>
    <col min="49" max="49" width="5.125" style="134" hidden="1" customWidth="1"/>
    <col min="50" max="50" width="6.125" style="134" hidden="1" customWidth="1"/>
    <col min="51" max="51" width="5.25" style="134" hidden="1" customWidth="1"/>
    <col min="52" max="52" width="8.125" style="134" hidden="1" customWidth="1"/>
    <col min="53" max="53" width="5.125" style="134" hidden="1" customWidth="1"/>
    <col min="54" max="55" width="6" style="134" hidden="1" customWidth="1"/>
    <col min="56" max="56" width="5.375" style="134" hidden="1" customWidth="1"/>
    <col min="57" max="57" width="5.5" style="134" hidden="1" customWidth="1"/>
    <col min="58" max="58" width="7" style="134" hidden="1" customWidth="1"/>
    <col min="59" max="59" width="5.75" style="134" hidden="1" customWidth="1"/>
    <col min="60" max="60" width="7.25" style="134" hidden="1" customWidth="1"/>
    <col min="61" max="61" width="8.625" style="134" hidden="1" customWidth="1"/>
    <col min="62" max="62" width="5.625" style="134" hidden="1" customWidth="1"/>
    <col min="63" max="63" width="15.875" style="134" hidden="1" customWidth="1"/>
    <col min="64" max="64" width="21.25" style="134" hidden="1" customWidth="1"/>
    <col min="65" max="65" width="0" style="134" hidden="1" customWidth="1"/>
    <col min="66" max="66" width="24.625" style="134" hidden="1" customWidth="1"/>
    <col min="67" max="67" width="27" style="461" customWidth="1"/>
    <col min="68" max="68" width="27" style="134" customWidth="1"/>
    <col min="69" max="16384" width="9" style="134"/>
  </cols>
  <sheetData>
    <row r="1" spans="1:69" ht="36.75" customHeight="1">
      <c r="A1" s="980" t="s">
        <v>1413</v>
      </c>
      <c r="B1" s="980"/>
      <c r="C1" s="980"/>
      <c r="D1" s="980"/>
      <c r="E1" s="980"/>
      <c r="F1" s="980"/>
      <c r="G1" s="980"/>
      <c r="H1" s="980"/>
      <c r="I1" s="621"/>
      <c r="J1" s="622"/>
    </row>
    <row r="2" spans="1:69" s="309" customFormat="1" ht="47.25">
      <c r="A2" s="232" t="s">
        <v>0</v>
      </c>
      <c r="B2" s="269" t="s">
        <v>1</v>
      </c>
      <c r="C2" s="232"/>
      <c r="D2" s="269" t="s">
        <v>1122</v>
      </c>
      <c r="E2" s="269" t="s">
        <v>1133</v>
      </c>
      <c r="F2" s="269" t="s">
        <v>3</v>
      </c>
      <c r="G2" s="269" t="s">
        <v>4</v>
      </c>
      <c r="H2" s="269" t="s">
        <v>1124</v>
      </c>
      <c r="I2" s="269"/>
      <c r="J2" s="269" t="s">
        <v>1189</v>
      </c>
      <c r="K2" s="129" t="s">
        <v>8</v>
      </c>
      <c r="L2" s="129" t="s">
        <v>9</v>
      </c>
      <c r="M2" s="129" t="s">
        <v>396</v>
      </c>
      <c r="N2" s="129" t="s">
        <v>10</v>
      </c>
      <c r="O2" s="129" t="s">
        <v>11</v>
      </c>
      <c r="P2" s="129" t="s">
        <v>12</v>
      </c>
      <c r="Q2" s="129" t="s">
        <v>13</v>
      </c>
      <c r="R2" s="129" t="s">
        <v>14</v>
      </c>
      <c r="S2" s="129" t="s">
        <v>15</v>
      </c>
      <c r="T2" s="129" t="s">
        <v>16</v>
      </c>
      <c r="U2" s="129" t="s">
        <v>17</v>
      </c>
      <c r="V2" s="129" t="s">
        <v>18</v>
      </c>
      <c r="W2" s="129" t="s">
        <v>19</v>
      </c>
      <c r="X2" s="129" t="s">
        <v>20</v>
      </c>
      <c r="Y2" s="129" t="s">
        <v>21</v>
      </c>
      <c r="Z2" s="129" t="s">
        <v>22</v>
      </c>
      <c r="AA2" s="129" t="s">
        <v>23</v>
      </c>
      <c r="AB2" s="129" t="s">
        <v>24</v>
      </c>
      <c r="AC2" s="129" t="s">
        <v>25</v>
      </c>
      <c r="AD2" s="129" t="s">
        <v>26</v>
      </c>
      <c r="AE2" s="129" t="s">
        <v>27</v>
      </c>
      <c r="AF2" s="129" t="s">
        <v>28</v>
      </c>
      <c r="AG2" s="129" t="s">
        <v>29</v>
      </c>
      <c r="AH2" s="129" t="s">
        <v>30</v>
      </c>
      <c r="AI2" s="129" t="s">
        <v>31</v>
      </c>
      <c r="AJ2" s="129" t="s">
        <v>32</v>
      </c>
      <c r="AK2" s="129" t="s">
        <v>33</v>
      </c>
      <c r="AL2" s="129" t="s">
        <v>34</v>
      </c>
      <c r="AM2" s="129" t="s">
        <v>35</v>
      </c>
      <c r="AN2" s="129" t="s">
        <v>36</v>
      </c>
      <c r="AO2" s="129" t="s">
        <v>37</v>
      </c>
      <c r="AP2" s="129" t="s">
        <v>38</v>
      </c>
      <c r="AQ2" s="129" t="s">
        <v>39</v>
      </c>
      <c r="AR2" s="129" t="s">
        <v>40</v>
      </c>
      <c r="AS2" s="129" t="s">
        <v>41</v>
      </c>
      <c r="AT2" s="129" t="s">
        <v>42</v>
      </c>
      <c r="AU2" s="129" t="s">
        <v>43</v>
      </c>
      <c r="AV2" s="129" t="s">
        <v>44</v>
      </c>
      <c r="AW2" s="129" t="s">
        <v>45</v>
      </c>
      <c r="AX2" s="129" t="s">
        <v>46</v>
      </c>
      <c r="AY2" s="129" t="s">
        <v>47</v>
      </c>
      <c r="AZ2" s="129" t="s">
        <v>48</v>
      </c>
      <c r="BA2" s="129" t="s">
        <v>49</v>
      </c>
      <c r="BB2" s="129" t="s">
        <v>50</v>
      </c>
      <c r="BC2" s="129" t="s">
        <v>51</v>
      </c>
      <c r="BD2" s="129" t="s">
        <v>52</v>
      </c>
      <c r="BE2" s="129" t="s">
        <v>53</v>
      </c>
      <c r="BF2" s="129" t="s">
        <v>54</v>
      </c>
      <c r="BG2" s="129" t="s">
        <v>55</v>
      </c>
      <c r="BH2" s="129" t="s">
        <v>56</v>
      </c>
      <c r="BI2" s="129" t="s">
        <v>57</v>
      </c>
      <c r="BJ2" s="623" t="s">
        <v>1062</v>
      </c>
      <c r="BK2" s="232" t="s">
        <v>470</v>
      </c>
      <c r="BL2" s="232"/>
      <c r="BN2" s="232"/>
      <c r="BO2" s="269" t="s">
        <v>1421</v>
      </c>
      <c r="BP2" s="232" t="s">
        <v>1423</v>
      </c>
      <c r="BQ2" s="232" t="s">
        <v>1123</v>
      </c>
    </row>
    <row r="3" spans="1:69" ht="63">
      <c r="A3" s="117">
        <v>1</v>
      </c>
      <c r="B3" s="135" t="s">
        <v>630</v>
      </c>
      <c r="C3" s="135"/>
      <c r="D3" s="118" t="s">
        <v>854</v>
      </c>
      <c r="E3" s="531">
        <f>SUM(L3:BJ3)</f>
        <v>162</v>
      </c>
      <c r="F3" s="118" t="s">
        <v>875</v>
      </c>
      <c r="G3" s="118" t="s">
        <v>20</v>
      </c>
      <c r="H3" s="118" t="s">
        <v>1126</v>
      </c>
      <c r="I3" s="751"/>
      <c r="J3" s="118"/>
      <c r="K3" s="395">
        <f t="shared" ref="K3:K66" si="0">L3+M3</f>
        <v>0</v>
      </c>
      <c r="L3" s="530"/>
      <c r="M3" s="530"/>
      <c r="N3" s="530"/>
      <c r="O3" s="530"/>
      <c r="P3" s="530"/>
      <c r="Q3" s="530"/>
      <c r="R3" s="530">
        <v>162</v>
      </c>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c r="BJ3" s="530"/>
      <c r="BK3" s="117"/>
      <c r="BL3" s="117"/>
      <c r="BM3" s="567">
        <f t="shared" ref="BM3:BM66" si="1">SUM(L3:BJ3)</f>
        <v>162</v>
      </c>
      <c r="BO3" s="134"/>
    </row>
    <row r="4" spans="1:69" ht="47.25">
      <c r="A4" s="117">
        <v>2</v>
      </c>
      <c r="B4" s="135" t="s">
        <v>631</v>
      </c>
      <c r="C4" s="135"/>
      <c r="D4" s="118" t="s">
        <v>855</v>
      </c>
      <c r="E4" s="531">
        <v>0.12</v>
      </c>
      <c r="F4" s="118"/>
      <c r="G4" s="118" t="s">
        <v>35</v>
      </c>
      <c r="H4" s="118" t="s">
        <v>1126</v>
      </c>
      <c r="I4" s="751"/>
      <c r="J4" s="118" t="s">
        <v>1082</v>
      </c>
      <c r="K4" s="395">
        <f t="shared" si="0"/>
        <v>0</v>
      </c>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0"/>
      <c r="AL4" s="530"/>
      <c r="AM4" s="530"/>
      <c r="AN4" s="530"/>
      <c r="AO4" s="530"/>
      <c r="AP4" s="530"/>
      <c r="AQ4" s="530"/>
      <c r="AR4" s="530"/>
      <c r="AS4" s="530"/>
      <c r="AT4" s="530"/>
      <c r="AU4" s="530"/>
      <c r="AV4" s="530"/>
      <c r="AW4" s="530"/>
      <c r="AX4" s="530"/>
      <c r="AY4" s="530"/>
      <c r="AZ4" s="530"/>
      <c r="BA4" s="530"/>
      <c r="BB4" s="530"/>
      <c r="BC4" s="530"/>
      <c r="BD4" s="530"/>
      <c r="BE4" s="530"/>
      <c r="BF4" s="530"/>
      <c r="BG4" s="530"/>
      <c r="BH4" s="530"/>
      <c r="BI4" s="530"/>
      <c r="BJ4" s="530"/>
      <c r="BK4" s="117"/>
      <c r="BL4" s="117"/>
      <c r="BM4" s="567">
        <f t="shared" si="1"/>
        <v>0</v>
      </c>
      <c r="BO4" s="134"/>
    </row>
    <row r="5" spans="1:69" ht="47.25">
      <c r="A5" s="117">
        <v>3</v>
      </c>
      <c r="B5" s="135" t="s">
        <v>1136</v>
      </c>
      <c r="C5" s="135"/>
      <c r="D5" s="118" t="s">
        <v>1137</v>
      </c>
      <c r="E5" s="531">
        <f>SUM(L5:BJ5)</f>
        <v>1.1200000000000001</v>
      </c>
      <c r="F5" s="118" t="s">
        <v>877</v>
      </c>
      <c r="G5" s="118" t="s">
        <v>29</v>
      </c>
      <c r="H5" s="118" t="s">
        <v>1126</v>
      </c>
      <c r="I5" s="751"/>
      <c r="J5" s="118"/>
      <c r="K5" s="395">
        <f t="shared" si="0"/>
        <v>0.03</v>
      </c>
      <c r="L5" s="530">
        <v>0.03</v>
      </c>
      <c r="M5" s="530">
        <v>0</v>
      </c>
      <c r="N5" s="530">
        <v>0.04</v>
      </c>
      <c r="O5" s="530">
        <v>0.03</v>
      </c>
      <c r="P5" s="530">
        <v>0</v>
      </c>
      <c r="Q5" s="530">
        <v>0</v>
      </c>
      <c r="R5" s="530">
        <v>0</v>
      </c>
      <c r="S5" s="530"/>
      <c r="T5" s="530">
        <v>0</v>
      </c>
      <c r="U5" s="530">
        <v>0</v>
      </c>
      <c r="V5" s="530">
        <v>0</v>
      </c>
      <c r="W5" s="530">
        <v>0</v>
      </c>
      <c r="X5" s="530">
        <v>0</v>
      </c>
      <c r="Y5" s="530">
        <v>0</v>
      </c>
      <c r="Z5" s="530">
        <v>0</v>
      </c>
      <c r="AA5" s="530">
        <v>0</v>
      </c>
      <c r="AB5" s="530">
        <v>0</v>
      </c>
      <c r="AC5" s="530">
        <v>0</v>
      </c>
      <c r="AD5" s="530">
        <v>0</v>
      </c>
      <c r="AE5" s="530">
        <v>0</v>
      </c>
      <c r="AF5" s="530">
        <v>0</v>
      </c>
      <c r="AG5" s="530">
        <v>0</v>
      </c>
      <c r="AH5" s="530">
        <v>9.0000000000000011E-2</v>
      </c>
      <c r="AI5" s="530">
        <v>0</v>
      </c>
      <c r="AJ5" s="530">
        <v>0</v>
      </c>
      <c r="AK5" s="530">
        <v>0</v>
      </c>
      <c r="AL5" s="530">
        <v>0</v>
      </c>
      <c r="AM5" s="530">
        <v>0</v>
      </c>
      <c r="AN5" s="530">
        <v>0</v>
      </c>
      <c r="AO5" s="530">
        <v>0</v>
      </c>
      <c r="AP5" s="530">
        <v>0</v>
      </c>
      <c r="AQ5" s="530">
        <v>0</v>
      </c>
      <c r="AR5" s="530">
        <v>0</v>
      </c>
      <c r="AS5" s="530">
        <v>0.03</v>
      </c>
      <c r="AT5" s="530">
        <v>0</v>
      </c>
      <c r="AU5" s="530">
        <v>0</v>
      </c>
      <c r="AV5" s="530">
        <v>0</v>
      </c>
      <c r="AW5" s="530">
        <v>0</v>
      </c>
      <c r="AX5" s="530">
        <v>0</v>
      </c>
      <c r="AY5" s="530">
        <v>0</v>
      </c>
      <c r="AZ5" s="530">
        <v>0.88</v>
      </c>
      <c r="BA5" s="530">
        <v>0</v>
      </c>
      <c r="BB5" s="530">
        <v>0</v>
      </c>
      <c r="BC5" s="530">
        <v>0</v>
      </c>
      <c r="BD5" s="530">
        <v>0</v>
      </c>
      <c r="BE5" s="530">
        <v>0</v>
      </c>
      <c r="BF5" s="530">
        <v>0.02</v>
      </c>
      <c r="BG5" s="530">
        <v>0</v>
      </c>
      <c r="BH5" s="530">
        <v>0</v>
      </c>
      <c r="BI5" s="530">
        <v>0</v>
      </c>
      <c r="BJ5" s="530">
        <v>0</v>
      </c>
      <c r="BK5" s="117"/>
      <c r="BL5" s="117"/>
      <c r="BM5" s="567">
        <f t="shared" si="1"/>
        <v>1.1200000000000001</v>
      </c>
      <c r="BO5" s="134"/>
    </row>
    <row r="6" spans="1:69" ht="94.5">
      <c r="A6" s="117">
        <v>4</v>
      </c>
      <c r="B6" s="135" t="s">
        <v>359</v>
      </c>
      <c r="C6" s="135"/>
      <c r="D6" s="118" t="s">
        <v>1117</v>
      </c>
      <c r="E6" s="531">
        <f>SUM(L6:BJ6)</f>
        <v>145.47000000000006</v>
      </c>
      <c r="F6" s="118"/>
      <c r="G6" s="118" t="s">
        <v>29</v>
      </c>
      <c r="H6" s="118" t="s">
        <v>1126</v>
      </c>
      <c r="I6" s="751"/>
      <c r="J6" s="118"/>
      <c r="K6" s="395">
        <f t="shared" si="0"/>
        <v>69.53</v>
      </c>
      <c r="L6" s="530">
        <v>68.12</v>
      </c>
      <c r="M6" s="530">
        <v>1.41</v>
      </c>
      <c r="N6" s="530">
        <v>20.23</v>
      </c>
      <c r="O6" s="530">
        <v>14.91</v>
      </c>
      <c r="P6" s="530">
        <v>0</v>
      </c>
      <c r="Q6" s="530">
        <v>0</v>
      </c>
      <c r="R6" s="530">
        <v>3.03</v>
      </c>
      <c r="S6" s="530"/>
      <c r="T6" s="530">
        <v>0.06</v>
      </c>
      <c r="U6" s="530">
        <v>0</v>
      </c>
      <c r="V6" s="530">
        <v>1.2</v>
      </c>
      <c r="W6" s="530">
        <v>0</v>
      </c>
      <c r="X6" s="530">
        <v>0</v>
      </c>
      <c r="Y6" s="530">
        <v>0</v>
      </c>
      <c r="Z6" s="530">
        <v>0</v>
      </c>
      <c r="AA6" s="530">
        <v>0</v>
      </c>
      <c r="AB6" s="530">
        <v>0</v>
      </c>
      <c r="AC6" s="530">
        <v>0</v>
      </c>
      <c r="AD6" s="530">
        <v>0</v>
      </c>
      <c r="AE6" s="530">
        <v>0</v>
      </c>
      <c r="AF6" s="530">
        <v>0</v>
      </c>
      <c r="AG6" s="530">
        <v>7.55</v>
      </c>
      <c r="AH6" s="530">
        <v>4.5</v>
      </c>
      <c r="AI6" s="530">
        <v>0</v>
      </c>
      <c r="AJ6" s="530">
        <v>0.01</v>
      </c>
      <c r="AK6" s="530">
        <v>0.01</v>
      </c>
      <c r="AL6" s="530">
        <v>0</v>
      </c>
      <c r="AM6" s="530">
        <v>0.01</v>
      </c>
      <c r="AN6" s="530">
        <v>0.01</v>
      </c>
      <c r="AO6" s="530">
        <v>0</v>
      </c>
      <c r="AP6" s="530">
        <v>0</v>
      </c>
      <c r="AQ6" s="530">
        <v>0</v>
      </c>
      <c r="AR6" s="530"/>
      <c r="AS6" s="530">
        <v>2.1</v>
      </c>
      <c r="AT6" s="530">
        <v>0</v>
      </c>
      <c r="AU6" s="530">
        <v>0</v>
      </c>
      <c r="AV6" s="530">
        <v>0</v>
      </c>
      <c r="AW6" s="530">
        <v>0</v>
      </c>
      <c r="AX6" s="530">
        <v>0</v>
      </c>
      <c r="AY6" s="530">
        <v>0</v>
      </c>
      <c r="AZ6" s="530">
        <v>18.579999999999998</v>
      </c>
      <c r="BA6" s="530">
        <v>0</v>
      </c>
      <c r="BB6" s="530">
        <v>0.33</v>
      </c>
      <c r="BC6" s="530">
        <v>0</v>
      </c>
      <c r="BD6" s="530">
        <v>0</v>
      </c>
      <c r="BE6" s="530">
        <v>0.06</v>
      </c>
      <c r="BF6" s="530">
        <v>2.5499999999999998</v>
      </c>
      <c r="BG6" s="530">
        <v>0.27</v>
      </c>
      <c r="BH6" s="530">
        <v>0</v>
      </c>
      <c r="BI6" s="530">
        <v>0.53</v>
      </c>
      <c r="BJ6" s="530"/>
      <c r="BK6" s="117"/>
      <c r="BL6" s="117" t="s">
        <v>1095</v>
      </c>
      <c r="BM6" s="567">
        <f t="shared" si="1"/>
        <v>145.47000000000006</v>
      </c>
      <c r="BO6" s="134"/>
    </row>
    <row r="7" spans="1:69" ht="63">
      <c r="A7" s="117">
        <v>5</v>
      </c>
      <c r="B7" s="135" t="s">
        <v>316</v>
      </c>
      <c r="C7" s="135"/>
      <c r="D7" s="118" t="s">
        <v>859</v>
      </c>
      <c r="E7" s="531">
        <f>SUM(L7:BJ7)</f>
        <v>13.959999999999999</v>
      </c>
      <c r="F7" s="118"/>
      <c r="G7" s="118" t="s">
        <v>29</v>
      </c>
      <c r="H7" s="118" t="s">
        <v>1066</v>
      </c>
      <c r="I7" s="751" t="s">
        <v>1224</v>
      </c>
      <c r="J7" s="118"/>
      <c r="K7" s="395">
        <f t="shared" si="0"/>
        <v>5</v>
      </c>
      <c r="L7" s="530">
        <v>4.99</v>
      </c>
      <c r="M7" s="530">
        <v>0.01</v>
      </c>
      <c r="N7" s="530">
        <v>2.4700000000000002</v>
      </c>
      <c r="O7" s="530">
        <v>0.04</v>
      </c>
      <c r="P7" s="530">
        <v>0</v>
      </c>
      <c r="Q7" s="530">
        <v>0</v>
      </c>
      <c r="R7" s="530">
        <v>0</v>
      </c>
      <c r="S7" s="530"/>
      <c r="T7" s="530">
        <v>0</v>
      </c>
      <c r="U7" s="530">
        <v>0</v>
      </c>
      <c r="V7" s="530">
        <v>0</v>
      </c>
      <c r="W7" s="530">
        <v>0</v>
      </c>
      <c r="X7" s="530">
        <v>0</v>
      </c>
      <c r="Y7" s="530">
        <v>0</v>
      </c>
      <c r="Z7" s="530">
        <v>0</v>
      </c>
      <c r="AA7" s="530">
        <v>0</v>
      </c>
      <c r="AB7" s="530">
        <v>0</v>
      </c>
      <c r="AC7" s="530">
        <v>0</v>
      </c>
      <c r="AD7" s="530">
        <v>0</v>
      </c>
      <c r="AE7" s="530">
        <v>0</v>
      </c>
      <c r="AF7" s="530">
        <v>0</v>
      </c>
      <c r="AG7" s="530">
        <v>1.79</v>
      </c>
      <c r="AH7" s="530">
        <v>0.52</v>
      </c>
      <c r="AI7" s="530">
        <v>0</v>
      </c>
      <c r="AJ7" s="530">
        <v>0</v>
      </c>
      <c r="AK7" s="530">
        <v>0.04</v>
      </c>
      <c r="AL7" s="530">
        <v>0</v>
      </c>
      <c r="AM7" s="530">
        <v>0</v>
      </c>
      <c r="AN7" s="530">
        <v>0</v>
      </c>
      <c r="AO7" s="530">
        <v>0</v>
      </c>
      <c r="AP7" s="530">
        <v>0</v>
      </c>
      <c r="AQ7" s="530">
        <v>0</v>
      </c>
      <c r="AR7" s="530">
        <v>0</v>
      </c>
      <c r="AS7" s="530">
        <v>0.4</v>
      </c>
      <c r="AT7" s="530">
        <v>0</v>
      </c>
      <c r="AU7" s="530">
        <v>0</v>
      </c>
      <c r="AV7" s="530">
        <v>0</v>
      </c>
      <c r="AW7" s="530">
        <v>0</v>
      </c>
      <c r="AX7" s="530">
        <v>0</v>
      </c>
      <c r="AY7" s="530">
        <v>0</v>
      </c>
      <c r="AZ7" s="530">
        <v>1.19</v>
      </c>
      <c r="BA7" s="530">
        <v>1.74</v>
      </c>
      <c r="BB7" s="530">
        <v>0</v>
      </c>
      <c r="BC7" s="530">
        <v>0</v>
      </c>
      <c r="BD7" s="530">
        <v>0</v>
      </c>
      <c r="BE7" s="530">
        <v>0</v>
      </c>
      <c r="BF7" s="530">
        <v>0.06</v>
      </c>
      <c r="BG7" s="530">
        <v>0.59</v>
      </c>
      <c r="BH7" s="530">
        <v>0</v>
      </c>
      <c r="BI7" s="530">
        <v>0.12000000000000001</v>
      </c>
      <c r="BJ7" s="530">
        <v>0</v>
      </c>
      <c r="BK7" s="117"/>
      <c r="BL7" s="118" t="s">
        <v>1098</v>
      </c>
      <c r="BM7" s="567">
        <f t="shared" si="1"/>
        <v>13.959999999999999</v>
      </c>
      <c r="BO7" s="134"/>
    </row>
    <row r="8" spans="1:69" ht="31.5">
      <c r="A8" s="117">
        <v>6</v>
      </c>
      <c r="B8" s="135" t="s">
        <v>1412</v>
      </c>
      <c r="C8" s="135"/>
      <c r="D8" s="118" t="s">
        <v>285</v>
      </c>
      <c r="E8" s="531">
        <f>SUM(L8:BJ8)</f>
        <v>0.04</v>
      </c>
      <c r="F8" s="118" t="s">
        <v>878</v>
      </c>
      <c r="G8" s="118" t="s">
        <v>21</v>
      </c>
      <c r="H8" s="118" t="s">
        <v>1066</v>
      </c>
      <c r="I8" s="751"/>
      <c r="J8" s="118"/>
      <c r="K8" s="395">
        <f t="shared" si="0"/>
        <v>0</v>
      </c>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0"/>
      <c r="AY8" s="530"/>
      <c r="AZ8" s="530"/>
      <c r="BA8" s="530"/>
      <c r="BB8" s="530">
        <v>0.04</v>
      </c>
      <c r="BC8" s="530"/>
      <c r="BD8" s="530"/>
      <c r="BE8" s="530"/>
      <c r="BF8" s="530"/>
      <c r="BG8" s="530"/>
      <c r="BH8" s="530"/>
      <c r="BI8" s="530"/>
      <c r="BJ8" s="530"/>
      <c r="BK8" s="117"/>
      <c r="BL8" s="117"/>
      <c r="BM8" s="567">
        <f t="shared" si="1"/>
        <v>0.04</v>
      </c>
      <c r="BO8" s="134"/>
    </row>
    <row r="9" spans="1:69" ht="94.5">
      <c r="A9" s="117">
        <v>7</v>
      </c>
      <c r="B9" s="542" t="s">
        <v>651</v>
      </c>
      <c r="C9" s="542"/>
      <c r="D9" s="543" t="s">
        <v>285</v>
      </c>
      <c r="E9" s="571">
        <v>0.3</v>
      </c>
      <c r="F9" s="543" t="s">
        <v>892</v>
      </c>
      <c r="G9" s="543" t="s">
        <v>33</v>
      </c>
      <c r="H9" s="118" t="s">
        <v>1126</v>
      </c>
      <c r="I9" s="751" t="s">
        <v>1188</v>
      </c>
      <c r="J9" s="118" t="s">
        <v>1082</v>
      </c>
      <c r="K9" s="395">
        <f t="shared" si="0"/>
        <v>0</v>
      </c>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72"/>
      <c r="AK9" s="572"/>
      <c r="AL9" s="572"/>
      <c r="AM9" s="572"/>
      <c r="AN9" s="572"/>
      <c r="AO9" s="572"/>
      <c r="AP9" s="572"/>
      <c r="AQ9" s="572"/>
      <c r="AR9" s="572"/>
      <c r="AS9" s="572"/>
      <c r="AT9" s="572"/>
      <c r="AU9" s="572"/>
      <c r="AV9" s="572"/>
      <c r="AW9" s="572"/>
      <c r="AX9" s="572"/>
      <c r="AY9" s="572"/>
      <c r="AZ9" s="572"/>
      <c r="BA9" s="572"/>
      <c r="BB9" s="572"/>
      <c r="BC9" s="572"/>
      <c r="BD9" s="572"/>
      <c r="BE9" s="572"/>
      <c r="BF9" s="572"/>
      <c r="BG9" s="572"/>
      <c r="BH9" s="572"/>
      <c r="BI9" s="572"/>
      <c r="BJ9" s="572"/>
      <c r="BK9" s="117"/>
      <c r="BL9" s="117"/>
      <c r="BM9" s="567">
        <f t="shared" si="1"/>
        <v>0</v>
      </c>
      <c r="BO9" s="134"/>
    </row>
    <row r="10" spans="1:69" ht="31.5">
      <c r="A10" s="117">
        <v>8</v>
      </c>
      <c r="B10" s="535" t="s">
        <v>653</v>
      </c>
      <c r="C10" s="535"/>
      <c r="D10" s="514" t="s">
        <v>285</v>
      </c>
      <c r="E10" s="573">
        <f>SUM(L10:BJ10)</f>
        <v>1.1300000000000001</v>
      </c>
      <c r="F10" s="514" t="s">
        <v>893</v>
      </c>
      <c r="G10" s="514" t="s">
        <v>33</v>
      </c>
      <c r="H10" s="118" t="s">
        <v>1126</v>
      </c>
      <c r="I10" s="751"/>
      <c r="J10" s="514"/>
      <c r="K10" s="395">
        <f t="shared" si="0"/>
        <v>0.18</v>
      </c>
      <c r="L10" s="530">
        <v>0.18</v>
      </c>
      <c r="M10" s="530"/>
      <c r="N10" s="530">
        <v>0.93</v>
      </c>
      <c r="O10" s="530"/>
      <c r="P10" s="530"/>
      <c r="Q10" s="530"/>
      <c r="R10" s="530"/>
      <c r="S10" s="530"/>
      <c r="T10" s="530"/>
      <c r="U10" s="530"/>
      <c r="V10" s="530"/>
      <c r="W10" s="530"/>
      <c r="X10" s="530"/>
      <c r="Y10" s="530"/>
      <c r="Z10" s="530"/>
      <c r="AA10" s="530"/>
      <c r="AB10" s="530"/>
      <c r="AC10" s="530"/>
      <c r="AD10" s="530"/>
      <c r="AE10" s="530"/>
      <c r="AF10" s="530"/>
      <c r="AG10" s="530"/>
      <c r="AH10" s="530">
        <v>0.02</v>
      </c>
      <c r="AI10" s="530"/>
      <c r="AJ10" s="530"/>
      <c r="AK10" s="530"/>
      <c r="AL10" s="530"/>
      <c r="AM10" s="530"/>
      <c r="AN10" s="530"/>
      <c r="AO10" s="530"/>
      <c r="AP10" s="530"/>
      <c r="AQ10" s="530"/>
      <c r="AR10" s="530"/>
      <c r="AS10" s="530"/>
      <c r="AT10" s="530"/>
      <c r="AU10" s="530"/>
      <c r="AV10" s="530"/>
      <c r="AW10" s="530"/>
      <c r="AX10" s="530"/>
      <c r="AY10" s="530"/>
      <c r="AZ10" s="530"/>
      <c r="BA10" s="530"/>
      <c r="BB10" s="530"/>
      <c r="BC10" s="530"/>
      <c r="BD10" s="530"/>
      <c r="BE10" s="530"/>
      <c r="BF10" s="530"/>
      <c r="BG10" s="530"/>
      <c r="BH10" s="530"/>
      <c r="BI10" s="530"/>
      <c r="BJ10" s="530"/>
      <c r="BK10" s="117"/>
      <c r="BL10" s="117"/>
      <c r="BM10" s="567">
        <f t="shared" si="1"/>
        <v>1.1300000000000001</v>
      </c>
      <c r="BO10" s="134"/>
    </row>
    <row r="11" spans="1:69" ht="47.25">
      <c r="A11" s="117">
        <v>9</v>
      </c>
      <c r="B11" s="535" t="s">
        <v>654</v>
      </c>
      <c r="C11" s="535"/>
      <c r="D11" s="514" t="s">
        <v>285</v>
      </c>
      <c r="E11" s="573">
        <v>0.8</v>
      </c>
      <c r="F11" s="514" t="s">
        <v>894</v>
      </c>
      <c r="G11" s="514" t="s">
        <v>33</v>
      </c>
      <c r="H11" s="118" t="s">
        <v>1126</v>
      </c>
      <c r="I11" s="751"/>
      <c r="J11" s="118" t="s">
        <v>1082</v>
      </c>
      <c r="K11" s="395">
        <f t="shared" si="0"/>
        <v>0</v>
      </c>
      <c r="L11" s="530"/>
      <c r="M11" s="530"/>
      <c r="N11" s="530"/>
      <c r="O11" s="530"/>
      <c r="P11" s="530"/>
      <c r="Q11" s="530"/>
      <c r="R11" s="530"/>
      <c r="S11" s="530"/>
      <c r="T11" s="53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0"/>
      <c r="AY11" s="530"/>
      <c r="AZ11" s="530"/>
      <c r="BA11" s="530"/>
      <c r="BB11" s="530"/>
      <c r="BC11" s="530"/>
      <c r="BD11" s="530"/>
      <c r="BE11" s="530"/>
      <c r="BF11" s="530"/>
      <c r="BG11" s="530"/>
      <c r="BH11" s="530"/>
      <c r="BI11" s="530"/>
      <c r="BJ11" s="530"/>
      <c r="BK11" s="117"/>
      <c r="BL11" s="117"/>
      <c r="BM11" s="567">
        <f t="shared" si="1"/>
        <v>0</v>
      </c>
      <c r="BO11" s="134"/>
    </row>
    <row r="12" spans="1:69" ht="47.25">
      <c r="A12" s="117">
        <v>10</v>
      </c>
      <c r="B12" s="535" t="s">
        <v>1432</v>
      </c>
      <c r="C12" s="535"/>
      <c r="D12" s="536" t="s">
        <v>285</v>
      </c>
      <c r="E12" s="573">
        <f>SUM(L12:BJ12)</f>
        <v>0.35000000000000003</v>
      </c>
      <c r="F12" s="118" t="s">
        <v>890</v>
      </c>
      <c r="G12" s="118" t="s">
        <v>33</v>
      </c>
      <c r="H12" s="118" t="s">
        <v>1126</v>
      </c>
      <c r="I12" s="751"/>
      <c r="J12" s="118"/>
      <c r="K12" s="395">
        <f t="shared" si="0"/>
        <v>0</v>
      </c>
      <c r="L12" s="530"/>
      <c r="M12" s="530"/>
      <c r="N12" s="530"/>
      <c r="O12" s="530"/>
      <c r="P12" s="530"/>
      <c r="Q12" s="530"/>
      <c r="R12" s="530"/>
      <c r="S12" s="530"/>
      <c r="T12" s="530"/>
      <c r="U12" s="530"/>
      <c r="V12" s="530"/>
      <c r="W12" s="530"/>
      <c r="X12" s="530"/>
      <c r="Y12" s="530"/>
      <c r="Z12" s="530"/>
      <c r="AA12" s="530"/>
      <c r="AB12" s="530"/>
      <c r="AC12" s="530"/>
      <c r="AD12" s="530"/>
      <c r="AE12" s="530"/>
      <c r="AF12" s="530"/>
      <c r="AG12" s="530">
        <v>0.01</v>
      </c>
      <c r="AH12" s="530"/>
      <c r="AI12" s="530"/>
      <c r="AJ12" s="530"/>
      <c r="AK12" s="530">
        <v>0.22</v>
      </c>
      <c r="AL12" s="530">
        <v>0.1</v>
      </c>
      <c r="AM12" s="530"/>
      <c r="AN12" s="530"/>
      <c r="AO12" s="530"/>
      <c r="AP12" s="530"/>
      <c r="AQ12" s="530"/>
      <c r="AR12" s="530"/>
      <c r="AS12" s="530"/>
      <c r="AT12" s="530"/>
      <c r="AU12" s="530"/>
      <c r="AV12" s="530"/>
      <c r="AW12" s="530"/>
      <c r="AX12" s="530"/>
      <c r="AY12" s="530"/>
      <c r="AZ12" s="530"/>
      <c r="BA12" s="530">
        <v>0.02</v>
      </c>
      <c r="BB12" s="530"/>
      <c r="BC12" s="530"/>
      <c r="BD12" s="530"/>
      <c r="BE12" s="530"/>
      <c r="BF12" s="530"/>
      <c r="BG12" s="530"/>
      <c r="BH12" s="530"/>
      <c r="BI12" s="530"/>
      <c r="BJ12" s="530"/>
      <c r="BK12" s="117"/>
      <c r="BL12" s="117"/>
      <c r="BM12" s="567">
        <f t="shared" si="1"/>
        <v>0.35000000000000003</v>
      </c>
      <c r="BO12" s="134"/>
    </row>
    <row r="13" spans="1:69">
      <c r="A13" s="117">
        <v>11</v>
      </c>
      <c r="B13" s="135" t="s">
        <v>641</v>
      </c>
      <c r="C13" s="135"/>
      <c r="D13" s="118" t="s">
        <v>285</v>
      </c>
      <c r="E13" s="531">
        <f>SUM(L13:BJ13)</f>
        <v>1.99</v>
      </c>
      <c r="F13" s="118" t="s">
        <v>882</v>
      </c>
      <c r="G13" s="118" t="s">
        <v>29</v>
      </c>
      <c r="H13" s="118" t="s">
        <v>1126</v>
      </c>
      <c r="I13" s="751"/>
      <c r="J13" s="118"/>
      <c r="K13" s="395">
        <f t="shared" si="0"/>
        <v>0.91999999999999993</v>
      </c>
      <c r="L13" s="530">
        <v>0.91999999999999993</v>
      </c>
      <c r="M13" s="530"/>
      <c r="N13" s="530">
        <v>0.81</v>
      </c>
      <c r="O13" s="530"/>
      <c r="P13" s="530"/>
      <c r="Q13" s="530"/>
      <c r="R13" s="530"/>
      <c r="S13" s="530"/>
      <c r="T13" s="530"/>
      <c r="U13" s="530"/>
      <c r="V13" s="530"/>
      <c r="W13" s="530"/>
      <c r="X13" s="530"/>
      <c r="Y13" s="530"/>
      <c r="Z13" s="530"/>
      <c r="AA13" s="530"/>
      <c r="AB13" s="530"/>
      <c r="AC13" s="530"/>
      <c r="AD13" s="530"/>
      <c r="AE13" s="530"/>
      <c r="AF13" s="530"/>
      <c r="AG13" s="530"/>
      <c r="AH13" s="530">
        <v>0.03</v>
      </c>
      <c r="AI13" s="530"/>
      <c r="AJ13" s="530"/>
      <c r="AK13" s="530"/>
      <c r="AL13" s="530"/>
      <c r="AM13" s="530"/>
      <c r="AN13" s="530"/>
      <c r="AO13" s="530"/>
      <c r="AP13" s="530"/>
      <c r="AQ13" s="530"/>
      <c r="AR13" s="530"/>
      <c r="AS13" s="530">
        <v>0.02</v>
      </c>
      <c r="AT13" s="530"/>
      <c r="AU13" s="530"/>
      <c r="AV13" s="530"/>
      <c r="AW13" s="530"/>
      <c r="AX13" s="530"/>
      <c r="AY13" s="530"/>
      <c r="AZ13" s="530"/>
      <c r="BA13" s="530">
        <v>0.21000000000000002</v>
      </c>
      <c r="BB13" s="530"/>
      <c r="BC13" s="530"/>
      <c r="BD13" s="530"/>
      <c r="BE13" s="530"/>
      <c r="BF13" s="530"/>
      <c r="BG13" s="530"/>
      <c r="BH13" s="530"/>
      <c r="BI13" s="530"/>
      <c r="BJ13" s="530"/>
      <c r="BK13" s="117"/>
      <c r="BL13" s="117"/>
      <c r="BM13" s="567">
        <f t="shared" si="1"/>
        <v>1.99</v>
      </c>
      <c r="BO13" s="134"/>
    </row>
    <row r="14" spans="1:69" ht="31.5">
      <c r="A14" s="117">
        <v>12</v>
      </c>
      <c r="B14" s="135" t="s">
        <v>642</v>
      </c>
      <c r="C14" s="135"/>
      <c r="D14" s="118" t="s">
        <v>285</v>
      </c>
      <c r="E14" s="531">
        <f>SUM(L14:BJ14)</f>
        <v>7.5500000000000007</v>
      </c>
      <c r="F14" s="118" t="s">
        <v>883</v>
      </c>
      <c r="G14" s="118" t="s">
        <v>29</v>
      </c>
      <c r="H14" s="118" t="s">
        <v>1126</v>
      </c>
      <c r="I14" s="751" t="s">
        <v>1225</v>
      </c>
      <c r="J14" s="118"/>
      <c r="K14" s="395">
        <f t="shared" si="0"/>
        <v>1.7500000000000002</v>
      </c>
      <c r="L14" s="530">
        <v>1.7500000000000002</v>
      </c>
      <c r="M14" s="530"/>
      <c r="N14" s="530">
        <v>1.41</v>
      </c>
      <c r="O14" s="530"/>
      <c r="P14" s="530"/>
      <c r="Q14" s="530"/>
      <c r="R14" s="530"/>
      <c r="S14" s="530"/>
      <c r="T14" s="530"/>
      <c r="U14" s="530"/>
      <c r="V14" s="530"/>
      <c r="W14" s="530"/>
      <c r="X14" s="530"/>
      <c r="Y14" s="530"/>
      <c r="Z14" s="530"/>
      <c r="AA14" s="530"/>
      <c r="AB14" s="530"/>
      <c r="AC14" s="530"/>
      <c r="AD14" s="530"/>
      <c r="AE14" s="530"/>
      <c r="AF14" s="530"/>
      <c r="AG14" s="530">
        <v>0.81</v>
      </c>
      <c r="AH14" s="530">
        <v>0.34</v>
      </c>
      <c r="AI14" s="530"/>
      <c r="AJ14" s="530"/>
      <c r="AK14" s="530">
        <v>7.0000000000000007E-2</v>
      </c>
      <c r="AL14" s="530"/>
      <c r="AM14" s="530"/>
      <c r="AN14" s="530"/>
      <c r="AO14" s="530"/>
      <c r="AP14" s="530"/>
      <c r="AQ14" s="530"/>
      <c r="AR14" s="530"/>
      <c r="AS14" s="530">
        <v>0.32</v>
      </c>
      <c r="AT14" s="530"/>
      <c r="AU14" s="530"/>
      <c r="AV14" s="530"/>
      <c r="AW14" s="530"/>
      <c r="AX14" s="530"/>
      <c r="AY14" s="530"/>
      <c r="AZ14" s="530"/>
      <c r="BA14" s="530">
        <v>2.59</v>
      </c>
      <c r="BB14" s="530">
        <v>0.03</v>
      </c>
      <c r="BC14" s="530"/>
      <c r="BD14" s="530"/>
      <c r="BE14" s="530"/>
      <c r="BF14" s="530">
        <v>0.1</v>
      </c>
      <c r="BG14" s="530">
        <v>0.13</v>
      </c>
      <c r="BH14" s="530"/>
      <c r="BI14" s="530"/>
      <c r="BJ14" s="530"/>
      <c r="BK14" s="117"/>
      <c r="BL14" s="117"/>
      <c r="BM14" s="567">
        <f t="shared" si="1"/>
        <v>7.5500000000000007</v>
      </c>
      <c r="BO14" s="134"/>
    </row>
    <row r="15" spans="1:69" ht="31.5">
      <c r="A15" s="117">
        <v>13</v>
      </c>
      <c r="B15" s="135" t="s">
        <v>643</v>
      </c>
      <c r="C15" s="135"/>
      <c r="D15" s="118" t="s">
        <v>285</v>
      </c>
      <c r="E15" s="531">
        <f>SUM(L15:BJ15)</f>
        <v>48.1</v>
      </c>
      <c r="F15" s="118" t="s">
        <v>884</v>
      </c>
      <c r="G15" s="118" t="s">
        <v>29</v>
      </c>
      <c r="H15" s="118" t="s">
        <v>1126</v>
      </c>
      <c r="I15" s="751"/>
      <c r="J15" s="118"/>
      <c r="K15" s="395">
        <f t="shared" si="0"/>
        <v>5.68</v>
      </c>
      <c r="L15" s="530">
        <v>5.68</v>
      </c>
      <c r="M15" s="530">
        <v>0</v>
      </c>
      <c r="N15" s="530">
        <v>12.41</v>
      </c>
      <c r="O15" s="530">
        <v>11.82</v>
      </c>
      <c r="P15" s="530">
        <v>0</v>
      </c>
      <c r="Q15" s="530">
        <v>0</v>
      </c>
      <c r="R15" s="530">
        <v>0</v>
      </c>
      <c r="S15" s="530"/>
      <c r="T15" s="530">
        <v>0.03</v>
      </c>
      <c r="U15" s="530">
        <v>0</v>
      </c>
      <c r="V15" s="530">
        <v>0</v>
      </c>
      <c r="W15" s="530">
        <v>0</v>
      </c>
      <c r="X15" s="530">
        <v>0</v>
      </c>
      <c r="Y15" s="530">
        <v>0</v>
      </c>
      <c r="Z15" s="530">
        <v>0</v>
      </c>
      <c r="AA15" s="530">
        <v>0.47</v>
      </c>
      <c r="AB15" s="530">
        <v>0.02</v>
      </c>
      <c r="AC15" s="530">
        <v>0</v>
      </c>
      <c r="AD15" s="530">
        <v>0</v>
      </c>
      <c r="AE15" s="530">
        <v>0</v>
      </c>
      <c r="AF15" s="530">
        <v>0</v>
      </c>
      <c r="AG15" s="530"/>
      <c r="AH15" s="530">
        <v>1.9600000000000006</v>
      </c>
      <c r="AI15" s="530">
        <v>0</v>
      </c>
      <c r="AJ15" s="530">
        <v>0.03</v>
      </c>
      <c r="AK15" s="530">
        <v>0.5</v>
      </c>
      <c r="AL15" s="530">
        <v>0.2</v>
      </c>
      <c r="AM15" s="530">
        <v>0</v>
      </c>
      <c r="AN15" s="530">
        <v>0.02</v>
      </c>
      <c r="AO15" s="530">
        <v>0</v>
      </c>
      <c r="AP15" s="530">
        <v>0</v>
      </c>
      <c r="AQ15" s="530">
        <v>0</v>
      </c>
      <c r="AR15" s="530">
        <v>0.15</v>
      </c>
      <c r="AS15" s="530">
        <v>3.98</v>
      </c>
      <c r="AT15" s="530">
        <v>0</v>
      </c>
      <c r="AU15" s="530">
        <v>0</v>
      </c>
      <c r="AV15" s="530">
        <v>0.01</v>
      </c>
      <c r="AW15" s="530">
        <v>0</v>
      </c>
      <c r="AX15" s="530">
        <v>0</v>
      </c>
      <c r="AY15" s="530">
        <v>0</v>
      </c>
      <c r="AZ15" s="530"/>
      <c r="BA15" s="530">
        <v>9.3699999999999992</v>
      </c>
      <c r="BB15" s="530">
        <v>0.1</v>
      </c>
      <c r="BC15" s="530">
        <v>0.03</v>
      </c>
      <c r="BD15" s="530">
        <v>0</v>
      </c>
      <c r="BE15" s="530">
        <v>0.08</v>
      </c>
      <c r="BF15" s="530">
        <v>0.85000000000000009</v>
      </c>
      <c r="BG15" s="530">
        <v>0.34</v>
      </c>
      <c r="BH15" s="530">
        <v>0.01</v>
      </c>
      <c r="BI15" s="530">
        <v>0.04</v>
      </c>
      <c r="BJ15" s="530">
        <v>0</v>
      </c>
      <c r="BK15" s="117"/>
      <c r="BL15" s="117"/>
      <c r="BM15" s="567">
        <f t="shared" si="1"/>
        <v>48.1</v>
      </c>
      <c r="BO15" s="134"/>
    </row>
    <row r="16" spans="1:69" ht="31.5">
      <c r="A16" s="117">
        <v>14</v>
      </c>
      <c r="B16" s="135" t="s">
        <v>644</v>
      </c>
      <c r="C16" s="135"/>
      <c r="D16" s="118" t="s">
        <v>285</v>
      </c>
      <c r="E16" s="531">
        <f>SUM(L16:BJ16)</f>
        <v>1.7600000000000002</v>
      </c>
      <c r="F16" s="118" t="s">
        <v>885</v>
      </c>
      <c r="G16" s="118" t="s">
        <v>29</v>
      </c>
      <c r="H16" s="118" t="s">
        <v>1126</v>
      </c>
      <c r="I16" s="751"/>
      <c r="J16" s="118"/>
      <c r="K16" s="395">
        <f t="shared" si="0"/>
        <v>1.1400000000000001</v>
      </c>
      <c r="L16" s="530">
        <v>1.1400000000000001</v>
      </c>
      <c r="M16" s="530"/>
      <c r="N16" s="530">
        <v>0.56000000000000005</v>
      </c>
      <c r="O16" s="530"/>
      <c r="P16" s="530"/>
      <c r="Q16" s="530"/>
      <c r="R16" s="530"/>
      <c r="S16" s="530"/>
      <c r="T16" s="530"/>
      <c r="U16" s="530"/>
      <c r="V16" s="530"/>
      <c r="W16" s="530"/>
      <c r="X16" s="530"/>
      <c r="Y16" s="530"/>
      <c r="Z16" s="530"/>
      <c r="AA16" s="530"/>
      <c r="AB16" s="530"/>
      <c r="AC16" s="530"/>
      <c r="AD16" s="530"/>
      <c r="AE16" s="530"/>
      <c r="AF16" s="530"/>
      <c r="AG16" s="530"/>
      <c r="AH16" s="530">
        <v>0.06</v>
      </c>
      <c r="AI16" s="530"/>
      <c r="AJ16" s="530"/>
      <c r="AK16" s="530"/>
      <c r="AL16" s="530"/>
      <c r="AM16" s="530"/>
      <c r="AN16" s="530"/>
      <c r="AO16" s="530"/>
      <c r="AP16" s="530"/>
      <c r="AQ16" s="530"/>
      <c r="AR16" s="530"/>
      <c r="AS16" s="530"/>
      <c r="AT16" s="530"/>
      <c r="AU16" s="530"/>
      <c r="AV16" s="530"/>
      <c r="AW16" s="530"/>
      <c r="AX16" s="530"/>
      <c r="AY16" s="530"/>
      <c r="AZ16" s="530"/>
      <c r="BA16" s="530">
        <v>0</v>
      </c>
      <c r="BB16" s="530"/>
      <c r="BC16" s="530"/>
      <c r="BD16" s="530"/>
      <c r="BE16" s="530"/>
      <c r="BF16" s="530"/>
      <c r="BG16" s="530"/>
      <c r="BH16" s="530"/>
      <c r="BI16" s="530"/>
      <c r="BJ16" s="530"/>
      <c r="BK16" s="117"/>
      <c r="BL16" s="117"/>
      <c r="BM16" s="567">
        <f t="shared" si="1"/>
        <v>1.7600000000000002</v>
      </c>
      <c r="BO16" s="134"/>
    </row>
    <row r="17" spans="1:67" ht="31.5">
      <c r="A17" s="117">
        <v>15</v>
      </c>
      <c r="B17" s="535" t="s">
        <v>1275</v>
      </c>
      <c r="C17" s="535"/>
      <c r="D17" s="536" t="s">
        <v>285</v>
      </c>
      <c r="E17" s="573">
        <v>2.88</v>
      </c>
      <c r="F17" s="536" t="s">
        <v>891</v>
      </c>
      <c r="G17" s="536" t="s">
        <v>47</v>
      </c>
      <c r="H17" s="118" t="s">
        <v>1125</v>
      </c>
      <c r="I17" s="751" t="s">
        <v>1288</v>
      </c>
      <c r="J17" s="118" t="s">
        <v>1099</v>
      </c>
      <c r="K17" s="395">
        <f t="shared" si="0"/>
        <v>0</v>
      </c>
      <c r="L17" s="530"/>
      <c r="M17" s="530"/>
      <c r="N17" s="530"/>
      <c r="O17" s="530"/>
      <c r="P17" s="530"/>
      <c r="Q17" s="530"/>
      <c r="R17" s="530"/>
      <c r="S17" s="530"/>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0"/>
      <c r="AY17" s="530"/>
      <c r="AZ17" s="530"/>
      <c r="BA17" s="530"/>
      <c r="BB17" s="530"/>
      <c r="BC17" s="530"/>
      <c r="BD17" s="530"/>
      <c r="BE17" s="530"/>
      <c r="BF17" s="530"/>
      <c r="BG17" s="530"/>
      <c r="BH17" s="530"/>
      <c r="BI17" s="530"/>
      <c r="BJ17" s="530"/>
      <c r="BK17" s="117"/>
      <c r="BL17" s="117"/>
      <c r="BM17" s="567">
        <f t="shared" si="1"/>
        <v>0</v>
      </c>
      <c r="BO17" s="134"/>
    </row>
    <row r="18" spans="1:67" ht="31.5">
      <c r="A18" s="117">
        <v>16</v>
      </c>
      <c r="B18" s="535" t="s">
        <v>662</v>
      </c>
      <c r="C18" s="535"/>
      <c r="D18" s="536" t="s">
        <v>285</v>
      </c>
      <c r="E18" s="573">
        <f t="shared" ref="E18:E43" si="2">SUM(L18:BJ18)</f>
        <v>2.5399999999999996</v>
      </c>
      <c r="F18" s="118" t="s">
        <v>901</v>
      </c>
      <c r="G18" s="536" t="s">
        <v>47</v>
      </c>
      <c r="H18" s="118" t="s">
        <v>1126</v>
      </c>
      <c r="I18" s="751"/>
      <c r="J18" s="536"/>
      <c r="K18" s="395">
        <f t="shared" si="0"/>
        <v>0</v>
      </c>
      <c r="L18" s="530">
        <v>0</v>
      </c>
      <c r="M18" s="530">
        <v>0</v>
      </c>
      <c r="N18" s="530">
        <v>2.33</v>
      </c>
      <c r="O18" s="530">
        <v>0</v>
      </c>
      <c r="P18" s="530">
        <v>0</v>
      </c>
      <c r="Q18" s="530">
        <v>0</v>
      </c>
      <c r="R18" s="530">
        <v>0</v>
      </c>
      <c r="S18" s="530"/>
      <c r="T18" s="530">
        <v>0</v>
      </c>
      <c r="U18" s="530">
        <v>0</v>
      </c>
      <c r="V18" s="530">
        <v>0</v>
      </c>
      <c r="W18" s="530">
        <v>0</v>
      </c>
      <c r="X18" s="530">
        <v>0</v>
      </c>
      <c r="Y18" s="530">
        <v>0</v>
      </c>
      <c r="Z18" s="530">
        <v>0</v>
      </c>
      <c r="AA18" s="530">
        <v>0</v>
      </c>
      <c r="AB18" s="530">
        <v>0</v>
      </c>
      <c r="AC18" s="530">
        <v>0</v>
      </c>
      <c r="AD18" s="530">
        <v>0</v>
      </c>
      <c r="AE18" s="530">
        <v>0</v>
      </c>
      <c r="AF18" s="530">
        <v>0</v>
      </c>
      <c r="AG18" s="530">
        <v>0.06</v>
      </c>
      <c r="AH18" s="530">
        <v>0.01</v>
      </c>
      <c r="AI18" s="530">
        <v>0</v>
      </c>
      <c r="AJ18" s="530">
        <v>0</v>
      </c>
      <c r="AK18" s="530">
        <v>0</v>
      </c>
      <c r="AL18" s="530">
        <v>0</v>
      </c>
      <c r="AM18" s="530">
        <v>0</v>
      </c>
      <c r="AN18" s="530">
        <v>0</v>
      </c>
      <c r="AO18" s="530">
        <v>0</v>
      </c>
      <c r="AP18" s="530">
        <v>0</v>
      </c>
      <c r="AQ18" s="530">
        <v>0</v>
      </c>
      <c r="AR18" s="530">
        <v>0</v>
      </c>
      <c r="AS18" s="530">
        <v>0.1</v>
      </c>
      <c r="AT18" s="530">
        <v>0</v>
      </c>
      <c r="AU18" s="530">
        <v>0</v>
      </c>
      <c r="AV18" s="530">
        <v>0</v>
      </c>
      <c r="AW18" s="530">
        <v>0</v>
      </c>
      <c r="AX18" s="530">
        <v>0</v>
      </c>
      <c r="AY18" s="530">
        <v>0</v>
      </c>
      <c r="AZ18" s="530">
        <v>0</v>
      </c>
      <c r="BA18" s="530">
        <v>0.01</v>
      </c>
      <c r="BB18" s="530">
        <v>0</v>
      </c>
      <c r="BC18" s="530">
        <v>0</v>
      </c>
      <c r="BD18" s="530">
        <v>0</v>
      </c>
      <c r="BE18" s="530">
        <v>0</v>
      </c>
      <c r="BF18" s="530">
        <v>0</v>
      </c>
      <c r="BG18" s="530">
        <v>0.03</v>
      </c>
      <c r="BH18" s="530">
        <v>0</v>
      </c>
      <c r="BI18" s="530">
        <v>0</v>
      </c>
      <c r="BJ18" s="530">
        <v>0</v>
      </c>
      <c r="BK18" s="117"/>
      <c r="BL18" s="117"/>
      <c r="BM18" s="567">
        <f t="shared" si="1"/>
        <v>2.5399999999999996</v>
      </c>
      <c r="BO18" s="134"/>
    </row>
    <row r="19" spans="1:67" ht="47.25">
      <c r="A19" s="117">
        <v>17</v>
      </c>
      <c r="B19" s="535" t="s">
        <v>1080</v>
      </c>
      <c r="C19" s="535"/>
      <c r="D19" s="536" t="s">
        <v>285</v>
      </c>
      <c r="E19" s="573">
        <f t="shared" si="2"/>
        <v>13.459999999999999</v>
      </c>
      <c r="F19" s="118" t="s">
        <v>886</v>
      </c>
      <c r="G19" s="536" t="s">
        <v>47</v>
      </c>
      <c r="H19" s="118" t="s">
        <v>1126</v>
      </c>
      <c r="I19" s="751"/>
      <c r="J19" s="536"/>
      <c r="K19" s="395">
        <f t="shared" si="0"/>
        <v>0</v>
      </c>
      <c r="L19" s="530">
        <v>0</v>
      </c>
      <c r="M19" s="530">
        <v>0</v>
      </c>
      <c r="N19" s="530">
        <v>3.58</v>
      </c>
      <c r="O19" s="530">
        <v>0.81</v>
      </c>
      <c r="P19" s="530">
        <v>0</v>
      </c>
      <c r="Q19" s="530">
        <v>0</v>
      </c>
      <c r="R19" s="530">
        <v>0</v>
      </c>
      <c r="S19" s="530"/>
      <c r="T19" s="530">
        <v>0</v>
      </c>
      <c r="U19" s="530">
        <v>0</v>
      </c>
      <c r="V19" s="530">
        <v>0</v>
      </c>
      <c r="W19" s="530">
        <v>0</v>
      </c>
      <c r="X19" s="530">
        <v>0</v>
      </c>
      <c r="Y19" s="530">
        <v>0</v>
      </c>
      <c r="Z19" s="530">
        <v>0</v>
      </c>
      <c r="AA19" s="530">
        <v>0</v>
      </c>
      <c r="AB19" s="530">
        <v>0</v>
      </c>
      <c r="AC19" s="530">
        <v>0</v>
      </c>
      <c r="AD19" s="530">
        <v>0</v>
      </c>
      <c r="AE19" s="530">
        <v>0</v>
      </c>
      <c r="AF19" s="530">
        <v>0</v>
      </c>
      <c r="AG19" s="530">
        <v>1.01</v>
      </c>
      <c r="AH19" s="530">
        <v>0.01</v>
      </c>
      <c r="AI19" s="530">
        <v>0</v>
      </c>
      <c r="AJ19" s="530">
        <v>0</v>
      </c>
      <c r="AK19" s="530">
        <v>0</v>
      </c>
      <c r="AL19" s="530">
        <v>0</v>
      </c>
      <c r="AM19" s="530">
        <v>0</v>
      </c>
      <c r="AN19" s="530">
        <v>0</v>
      </c>
      <c r="AO19" s="530">
        <v>0</v>
      </c>
      <c r="AP19" s="530">
        <v>0</v>
      </c>
      <c r="AQ19" s="530">
        <v>0</v>
      </c>
      <c r="AR19" s="530">
        <v>0</v>
      </c>
      <c r="AS19" s="530">
        <v>0.06</v>
      </c>
      <c r="AT19" s="530">
        <v>0</v>
      </c>
      <c r="AU19" s="530">
        <v>0</v>
      </c>
      <c r="AV19" s="530">
        <v>0</v>
      </c>
      <c r="AW19" s="530">
        <v>0</v>
      </c>
      <c r="AX19" s="530">
        <v>0</v>
      </c>
      <c r="AY19" s="530">
        <v>0</v>
      </c>
      <c r="AZ19" s="530">
        <v>0</v>
      </c>
      <c r="BA19" s="530">
        <v>6.68</v>
      </c>
      <c r="BB19" s="530">
        <v>0</v>
      </c>
      <c r="BC19" s="530">
        <v>0</v>
      </c>
      <c r="BD19" s="530">
        <v>0</v>
      </c>
      <c r="BE19" s="530">
        <v>0</v>
      </c>
      <c r="BF19" s="530">
        <v>1.31</v>
      </c>
      <c r="BG19" s="530">
        <v>0</v>
      </c>
      <c r="BH19" s="530">
        <v>0</v>
      </c>
      <c r="BI19" s="530">
        <v>0</v>
      </c>
      <c r="BJ19" s="530">
        <v>0</v>
      </c>
      <c r="BK19" s="117"/>
      <c r="BL19" s="117"/>
      <c r="BM19" s="567">
        <f t="shared" si="1"/>
        <v>13.459999999999999</v>
      </c>
      <c r="BO19" s="134"/>
    </row>
    <row r="20" spans="1:67" ht="63">
      <c r="A20" s="117">
        <v>18</v>
      </c>
      <c r="B20" s="135" t="s">
        <v>663</v>
      </c>
      <c r="C20" s="135"/>
      <c r="D20" s="536" t="s">
        <v>285</v>
      </c>
      <c r="E20" s="573">
        <f t="shared" si="2"/>
        <v>5.1800000000000006</v>
      </c>
      <c r="F20" s="298" t="s">
        <v>902</v>
      </c>
      <c r="G20" s="298" t="s">
        <v>47</v>
      </c>
      <c r="H20" s="118" t="s">
        <v>1126</v>
      </c>
      <c r="I20" s="751"/>
      <c r="J20" s="298"/>
      <c r="K20" s="395">
        <f t="shared" si="0"/>
        <v>0.59</v>
      </c>
      <c r="L20" s="530">
        <v>0.59</v>
      </c>
      <c r="M20" s="530">
        <v>0</v>
      </c>
      <c r="N20" s="530">
        <v>2.52</v>
      </c>
      <c r="O20" s="530">
        <v>0</v>
      </c>
      <c r="P20" s="530">
        <v>0</v>
      </c>
      <c r="Q20" s="530">
        <v>0</v>
      </c>
      <c r="R20" s="530">
        <v>0</v>
      </c>
      <c r="S20" s="530"/>
      <c r="T20" s="530">
        <v>0</v>
      </c>
      <c r="U20" s="530">
        <v>0</v>
      </c>
      <c r="V20" s="530">
        <v>0</v>
      </c>
      <c r="W20" s="530">
        <v>0</v>
      </c>
      <c r="X20" s="530">
        <v>0</v>
      </c>
      <c r="Y20" s="530">
        <v>0</v>
      </c>
      <c r="Z20" s="530">
        <v>0</v>
      </c>
      <c r="AA20" s="530">
        <v>0</v>
      </c>
      <c r="AB20" s="530">
        <v>0</v>
      </c>
      <c r="AC20" s="530">
        <v>0</v>
      </c>
      <c r="AD20" s="530">
        <v>0</v>
      </c>
      <c r="AE20" s="530">
        <v>0</v>
      </c>
      <c r="AF20" s="530">
        <v>0</v>
      </c>
      <c r="AG20" s="530">
        <v>0.67000000000000015</v>
      </c>
      <c r="AH20" s="530">
        <v>0.04</v>
      </c>
      <c r="AI20" s="530">
        <v>0</v>
      </c>
      <c r="AJ20" s="530">
        <v>0</v>
      </c>
      <c r="AK20" s="530">
        <v>0.03</v>
      </c>
      <c r="AL20" s="530">
        <v>0</v>
      </c>
      <c r="AM20" s="530">
        <v>0</v>
      </c>
      <c r="AN20" s="530">
        <v>0</v>
      </c>
      <c r="AO20" s="530">
        <v>0</v>
      </c>
      <c r="AP20" s="530">
        <v>0</v>
      </c>
      <c r="AQ20" s="530">
        <v>0</v>
      </c>
      <c r="AR20" s="530">
        <v>0</v>
      </c>
      <c r="AS20" s="530">
        <v>1.07</v>
      </c>
      <c r="AT20" s="530">
        <v>0</v>
      </c>
      <c r="AU20" s="530">
        <v>0</v>
      </c>
      <c r="AV20" s="530">
        <v>0</v>
      </c>
      <c r="AW20" s="530">
        <v>0</v>
      </c>
      <c r="AX20" s="530">
        <v>0</v>
      </c>
      <c r="AY20" s="530">
        <v>0</v>
      </c>
      <c r="AZ20" s="530">
        <v>0</v>
      </c>
      <c r="BA20" s="530">
        <v>0.23</v>
      </c>
      <c r="BB20" s="530">
        <v>0</v>
      </c>
      <c r="BC20" s="530">
        <v>0</v>
      </c>
      <c r="BD20" s="530">
        <v>0</v>
      </c>
      <c r="BE20" s="530">
        <v>0</v>
      </c>
      <c r="BF20" s="530">
        <v>0</v>
      </c>
      <c r="BG20" s="530">
        <v>0.03</v>
      </c>
      <c r="BH20" s="530">
        <v>0</v>
      </c>
      <c r="BI20" s="530">
        <v>0</v>
      </c>
      <c r="BJ20" s="530">
        <v>0</v>
      </c>
      <c r="BK20" s="117"/>
      <c r="BL20" s="117"/>
      <c r="BM20" s="567">
        <f t="shared" si="1"/>
        <v>5.1800000000000006</v>
      </c>
      <c r="BO20" s="134"/>
    </row>
    <row r="21" spans="1:67" ht="47.25">
      <c r="A21" s="117">
        <v>19</v>
      </c>
      <c r="B21" s="135" t="s">
        <v>367</v>
      </c>
      <c r="C21" s="135"/>
      <c r="D21" s="118" t="s">
        <v>285</v>
      </c>
      <c r="E21" s="531">
        <f t="shared" si="2"/>
        <v>2.9100000000000006</v>
      </c>
      <c r="F21" s="118" t="s">
        <v>886</v>
      </c>
      <c r="G21" s="118" t="s">
        <v>30</v>
      </c>
      <c r="H21" s="118" t="s">
        <v>1066</v>
      </c>
      <c r="I21" s="751"/>
      <c r="J21" s="118"/>
      <c r="K21" s="395">
        <f t="shared" si="0"/>
        <v>0</v>
      </c>
      <c r="L21" s="530"/>
      <c r="M21" s="530"/>
      <c r="N21" s="530">
        <v>0.52000000000000013</v>
      </c>
      <c r="O21" s="530">
        <v>0.25</v>
      </c>
      <c r="P21" s="530"/>
      <c r="Q21" s="530"/>
      <c r="R21" s="530"/>
      <c r="S21" s="530"/>
      <c r="T21" s="530"/>
      <c r="U21" s="530"/>
      <c r="V21" s="530"/>
      <c r="W21" s="530"/>
      <c r="X21" s="530"/>
      <c r="Y21" s="530"/>
      <c r="Z21" s="530"/>
      <c r="AA21" s="530"/>
      <c r="AB21" s="530"/>
      <c r="AC21" s="530"/>
      <c r="AD21" s="530"/>
      <c r="AE21" s="530"/>
      <c r="AF21" s="530"/>
      <c r="AG21" s="530">
        <v>0.18</v>
      </c>
      <c r="AH21" s="530"/>
      <c r="AI21" s="530"/>
      <c r="AJ21" s="530"/>
      <c r="AK21" s="530"/>
      <c r="AL21" s="530"/>
      <c r="AM21" s="530"/>
      <c r="AN21" s="530"/>
      <c r="AO21" s="530"/>
      <c r="AP21" s="530"/>
      <c r="AQ21" s="530"/>
      <c r="AR21" s="530"/>
      <c r="AS21" s="530">
        <v>0.02</v>
      </c>
      <c r="AT21" s="530"/>
      <c r="AU21" s="530"/>
      <c r="AV21" s="530"/>
      <c r="AW21" s="530"/>
      <c r="AX21" s="530"/>
      <c r="AY21" s="530"/>
      <c r="AZ21" s="530"/>
      <c r="BA21" s="530">
        <v>1.1500000000000004</v>
      </c>
      <c r="BB21" s="530"/>
      <c r="BC21" s="530"/>
      <c r="BD21" s="530"/>
      <c r="BE21" s="530"/>
      <c r="BF21" s="530">
        <v>0.79</v>
      </c>
      <c r="BG21" s="530"/>
      <c r="BH21" s="530"/>
      <c r="BI21" s="530"/>
      <c r="BJ21" s="530"/>
      <c r="BK21" s="117"/>
      <c r="BL21" s="117"/>
      <c r="BM21" s="567">
        <f t="shared" si="1"/>
        <v>2.9100000000000006</v>
      </c>
      <c r="BO21" s="134"/>
    </row>
    <row r="22" spans="1:67" ht="31.5">
      <c r="A22" s="117">
        <v>20</v>
      </c>
      <c r="B22" s="535" t="s">
        <v>648</v>
      </c>
      <c r="C22" s="535"/>
      <c r="D22" s="514" t="s">
        <v>285</v>
      </c>
      <c r="E22" s="531">
        <f t="shared" si="2"/>
        <v>0.21</v>
      </c>
      <c r="F22" s="514" t="s">
        <v>889</v>
      </c>
      <c r="G22" s="514" t="s">
        <v>30</v>
      </c>
      <c r="H22" s="118" t="s">
        <v>1126</v>
      </c>
      <c r="I22" s="751"/>
      <c r="J22" s="514"/>
      <c r="K22" s="395">
        <f t="shared" si="0"/>
        <v>0</v>
      </c>
      <c r="L22" s="530"/>
      <c r="M22" s="530"/>
      <c r="N22" s="530">
        <v>0.21</v>
      </c>
      <c r="O22" s="530"/>
      <c r="P22" s="530"/>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0"/>
      <c r="AQ22" s="530"/>
      <c r="AR22" s="530"/>
      <c r="AS22" s="530"/>
      <c r="AT22" s="530"/>
      <c r="AU22" s="530"/>
      <c r="AV22" s="530"/>
      <c r="AW22" s="530"/>
      <c r="AX22" s="530"/>
      <c r="AY22" s="530"/>
      <c r="AZ22" s="530"/>
      <c r="BA22" s="530"/>
      <c r="BB22" s="530"/>
      <c r="BC22" s="530"/>
      <c r="BD22" s="530"/>
      <c r="BE22" s="530"/>
      <c r="BF22" s="530"/>
      <c r="BG22" s="530"/>
      <c r="BH22" s="530"/>
      <c r="BI22" s="530"/>
      <c r="BJ22" s="530"/>
      <c r="BK22" s="117"/>
      <c r="BL22" s="117"/>
      <c r="BM22" s="567">
        <f t="shared" si="1"/>
        <v>0.21</v>
      </c>
      <c r="BO22" s="134"/>
    </row>
    <row r="23" spans="1:67" ht="31.5">
      <c r="A23" s="117">
        <v>21</v>
      </c>
      <c r="B23" s="135" t="s">
        <v>646</v>
      </c>
      <c r="C23" s="135"/>
      <c r="D23" s="118" t="s">
        <v>285</v>
      </c>
      <c r="E23" s="531">
        <f t="shared" si="2"/>
        <v>3.3799999999999994</v>
      </c>
      <c r="F23" s="118" t="s">
        <v>887</v>
      </c>
      <c r="G23" s="118" t="s">
        <v>30</v>
      </c>
      <c r="H23" s="118" t="s">
        <v>1126</v>
      </c>
      <c r="I23" s="751"/>
      <c r="J23" s="118"/>
      <c r="K23" s="395">
        <f t="shared" si="0"/>
        <v>3.1699999999999995</v>
      </c>
      <c r="L23" s="530">
        <v>3.1699999999999995</v>
      </c>
      <c r="M23" s="530"/>
      <c r="N23" s="530"/>
      <c r="O23" s="530"/>
      <c r="P23" s="530"/>
      <c r="Q23" s="530"/>
      <c r="R23" s="530"/>
      <c r="S23" s="530"/>
      <c r="T23" s="530"/>
      <c r="U23" s="530"/>
      <c r="V23" s="530"/>
      <c r="W23" s="530"/>
      <c r="X23" s="530"/>
      <c r="Y23" s="530"/>
      <c r="Z23" s="530"/>
      <c r="AA23" s="530"/>
      <c r="AB23" s="530"/>
      <c r="AC23" s="530"/>
      <c r="AD23" s="530"/>
      <c r="AE23" s="530"/>
      <c r="AF23" s="530"/>
      <c r="AG23" s="530">
        <v>0.16</v>
      </c>
      <c r="AH23" s="530"/>
      <c r="AI23" s="530"/>
      <c r="AJ23" s="530"/>
      <c r="AK23" s="530"/>
      <c r="AL23" s="530"/>
      <c r="AM23" s="530"/>
      <c r="AN23" s="530"/>
      <c r="AO23" s="530"/>
      <c r="AP23" s="530"/>
      <c r="AQ23" s="530"/>
      <c r="AR23" s="530"/>
      <c r="AS23" s="530">
        <v>0.05</v>
      </c>
      <c r="AT23" s="530"/>
      <c r="AU23" s="530"/>
      <c r="AV23" s="530"/>
      <c r="AW23" s="530"/>
      <c r="AX23" s="530"/>
      <c r="AY23" s="530"/>
      <c r="AZ23" s="530"/>
      <c r="BA23" s="530"/>
      <c r="BB23" s="530"/>
      <c r="BC23" s="530"/>
      <c r="BD23" s="530"/>
      <c r="BE23" s="530"/>
      <c r="BF23" s="530"/>
      <c r="BG23" s="530"/>
      <c r="BH23" s="530"/>
      <c r="BI23" s="530"/>
      <c r="BJ23" s="530"/>
      <c r="BK23" s="117"/>
      <c r="BL23" s="117"/>
      <c r="BM23" s="567">
        <f t="shared" si="1"/>
        <v>3.3799999999999994</v>
      </c>
      <c r="BO23" s="134"/>
    </row>
    <row r="24" spans="1:67" ht="110.25">
      <c r="A24" s="117">
        <v>22</v>
      </c>
      <c r="B24" s="135" t="s">
        <v>647</v>
      </c>
      <c r="C24" s="135"/>
      <c r="D24" s="118" t="s">
        <v>285</v>
      </c>
      <c r="E24" s="531">
        <f t="shared" si="2"/>
        <v>0.67</v>
      </c>
      <c r="F24" s="118" t="s">
        <v>888</v>
      </c>
      <c r="G24" s="118" t="s">
        <v>30</v>
      </c>
      <c r="H24" s="118" t="s">
        <v>1126</v>
      </c>
      <c r="I24" s="751"/>
      <c r="J24" s="118"/>
      <c r="K24" s="395">
        <f t="shared" si="0"/>
        <v>0</v>
      </c>
      <c r="L24" s="530"/>
      <c r="M24" s="530"/>
      <c r="N24" s="530">
        <v>0.52</v>
      </c>
      <c r="O24" s="530">
        <v>0.08</v>
      </c>
      <c r="P24" s="530"/>
      <c r="Q24" s="530"/>
      <c r="R24" s="530"/>
      <c r="S24" s="530"/>
      <c r="T24" s="530"/>
      <c r="U24" s="530"/>
      <c r="V24" s="530"/>
      <c r="W24" s="530"/>
      <c r="X24" s="530"/>
      <c r="Y24" s="530"/>
      <c r="Z24" s="530"/>
      <c r="AA24" s="530"/>
      <c r="AB24" s="530"/>
      <c r="AC24" s="530"/>
      <c r="AD24" s="530"/>
      <c r="AE24" s="530"/>
      <c r="AF24" s="530"/>
      <c r="AG24" s="530">
        <v>0.04</v>
      </c>
      <c r="AH24" s="530"/>
      <c r="AI24" s="530"/>
      <c r="AJ24" s="530"/>
      <c r="AK24" s="530"/>
      <c r="AL24" s="530"/>
      <c r="AM24" s="530"/>
      <c r="AN24" s="530"/>
      <c r="AO24" s="530"/>
      <c r="AP24" s="530"/>
      <c r="AQ24" s="530"/>
      <c r="AR24" s="530"/>
      <c r="AS24" s="530"/>
      <c r="AT24" s="530"/>
      <c r="AU24" s="530"/>
      <c r="AV24" s="530"/>
      <c r="AW24" s="530"/>
      <c r="AX24" s="530"/>
      <c r="AY24" s="530"/>
      <c r="AZ24" s="530"/>
      <c r="BA24" s="530">
        <v>0.03</v>
      </c>
      <c r="BB24" s="530"/>
      <c r="BC24" s="530"/>
      <c r="BD24" s="530"/>
      <c r="BE24" s="530"/>
      <c r="BF24" s="530"/>
      <c r="BG24" s="530"/>
      <c r="BH24" s="530"/>
      <c r="BI24" s="530"/>
      <c r="BJ24" s="530"/>
      <c r="BK24" s="117"/>
      <c r="BL24" s="117"/>
      <c r="BM24" s="567">
        <f t="shared" si="1"/>
        <v>0.67</v>
      </c>
      <c r="BO24" s="134"/>
    </row>
    <row r="25" spans="1:67" ht="47.25">
      <c r="A25" s="117">
        <v>23</v>
      </c>
      <c r="B25" s="535" t="s">
        <v>655</v>
      </c>
      <c r="C25" s="535"/>
      <c r="D25" s="536" t="s">
        <v>285</v>
      </c>
      <c r="E25" s="573">
        <f t="shared" si="2"/>
        <v>2.73</v>
      </c>
      <c r="F25" s="118" t="s">
        <v>895</v>
      </c>
      <c r="G25" s="118" t="s">
        <v>34</v>
      </c>
      <c r="H25" s="118" t="s">
        <v>1126</v>
      </c>
      <c r="I25" s="751"/>
      <c r="J25" s="118"/>
      <c r="K25" s="395">
        <f t="shared" si="0"/>
        <v>0.37</v>
      </c>
      <c r="L25" s="530">
        <v>0.37</v>
      </c>
      <c r="M25" s="530">
        <v>0</v>
      </c>
      <c r="N25" s="530">
        <v>0.54</v>
      </c>
      <c r="O25" s="530">
        <v>0</v>
      </c>
      <c r="P25" s="530">
        <v>0</v>
      </c>
      <c r="Q25" s="530">
        <v>0</v>
      </c>
      <c r="R25" s="530">
        <v>0</v>
      </c>
      <c r="S25" s="530"/>
      <c r="T25" s="530">
        <v>0</v>
      </c>
      <c r="U25" s="530">
        <v>0</v>
      </c>
      <c r="V25" s="530">
        <v>0</v>
      </c>
      <c r="W25" s="530">
        <v>0</v>
      </c>
      <c r="X25" s="530">
        <v>0</v>
      </c>
      <c r="Y25" s="530">
        <v>0</v>
      </c>
      <c r="Z25" s="530">
        <v>0</v>
      </c>
      <c r="AA25" s="530">
        <v>0</v>
      </c>
      <c r="AB25" s="530">
        <v>0</v>
      </c>
      <c r="AC25" s="530">
        <v>0</v>
      </c>
      <c r="AD25" s="530">
        <v>0</v>
      </c>
      <c r="AE25" s="530">
        <v>0</v>
      </c>
      <c r="AF25" s="530">
        <v>0</v>
      </c>
      <c r="AG25" s="530">
        <v>0</v>
      </c>
      <c r="AH25" s="530">
        <v>0</v>
      </c>
      <c r="AI25" s="530">
        <v>0</v>
      </c>
      <c r="AJ25" s="530">
        <v>0</v>
      </c>
      <c r="AK25" s="530">
        <v>0.24</v>
      </c>
      <c r="AL25" s="530"/>
      <c r="AM25" s="530">
        <v>0</v>
      </c>
      <c r="AN25" s="530">
        <v>0</v>
      </c>
      <c r="AO25" s="530">
        <v>0</v>
      </c>
      <c r="AP25" s="530">
        <v>0</v>
      </c>
      <c r="AQ25" s="530">
        <v>0</v>
      </c>
      <c r="AR25" s="530">
        <v>0</v>
      </c>
      <c r="AS25" s="530">
        <v>0.8</v>
      </c>
      <c r="AT25" s="530">
        <v>0</v>
      </c>
      <c r="AU25" s="530">
        <v>0</v>
      </c>
      <c r="AV25" s="530">
        <v>0</v>
      </c>
      <c r="AW25" s="530">
        <v>0</v>
      </c>
      <c r="AX25" s="530">
        <v>0</v>
      </c>
      <c r="AY25" s="530">
        <v>0</v>
      </c>
      <c r="AZ25" s="530">
        <v>0</v>
      </c>
      <c r="BA25" s="530">
        <v>0.05</v>
      </c>
      <c r="BB25" s="530">
        <v>0.06</v>
      </c>
      <c r="BC25" s="530">
        <v>0</v>
      </c>
      <c r="BD25" s="530">
        <v>0</v>
      </c>
      <c r="BE25" s="530">
        <v>0</v>
      </c>
      <c r="BF25" s="530">
        <v>0</v>
      </c>
      <c r="BG25" s="530">
        <v>0.67</v>
      </c>
      <c r="BH25" s="530">
        <v>0</v>
      </c>
      <c r="BI25" s="530">
        <v>0</v>
      </c>
      <c r="BJ25" s="530">
        <v>0</v>
      </c>
      <c r="BK25" s="117"/>
      <c r="BL25" s="117"/>
      <c r="BM25" s="567">
        <f t="shared" si="1"/>
        <v>2.73</v>
      </c>
      <c r="BO25" s="134"/>
    </row>
    <row r="26" spans="1:67" ht="31.5">
      <c r="A26" s="117">
        <v>24</v>
      </c>
      <c r="B26" s="535" t="s">
        <v>656</v>
      </c>
      <c r="C26" s="535"/>
      <c r="D26" s="536" t="s">
        <v>285</v>
      </c>
      <c r="E26" s="573">
        <f t="shared" si="2"/>
        <v>0.80999999999999994</v>
      </c>
      <c r="F26" s="118" t="s">
        <v>862</v>
      </c>
      <c r="G26" s="118" t="s">
        <v>34</v>
      </c>
      <c r="H26" s="118" t="s">
        <v>1126</v>
      </c>
      <c r="I26" s="751"/>
      <c r="J26" s="118"/>
      <c r="K26" s="395">
        <f t="shared" si="0"/>
        <v>0</v>
      </c>
      <c r="L26" s="530">
        <v>0</v>
      </c>
      <c r="M26" s="530">
        <v>0</v>
      </c>
      <c r="N26" s="530"/>
      <c r="O26" s="530">
        <v>0.1</v>
      </c>
      <c r="P26" s="530">
        <v>0</v>
      </c>
      <c r="Q26" s="530">
        <v>0</v>
      </c>
      <c r="R26" s="530">
        <v>0</v>
      </c>
      <c r="S26" s="530"/>
      <c r="T26" s="530">
        <v>0</v>
      </c>
      <c r="U26" s="530">
        <v>0</v>
      </c>
      <c r="V26" s="530">
        <v>0</v>
      </c>
      <c r="W26" s="530">
        <v>0</v>
      </c>
      <c r="X26" s="530">
        <v>0</v>
      </c>
      <c r="Y26" s="530">
        <v>0</v>
      </c>
      <c r="Z26" s="530">
        <v>0</v>
      </c>
      <c r="AA26" s="530">
        <v>0</v>
      </c>
      <c r="AB26" s="530">
        <v>0</v>
      </c>
      <c r="AC26" s="530">
        <v>0</v>
      </c>
      <c r="AD26" s="530">
        <v>0</v>
      </c>
      <c r="AE26" s="530">
        <v>0</v>
      </c>
      <c r="AF26" s="530">
        <v>0</v>
      </c>
      <c r="AG26" s="530">
        <v>0</v>
      </c>
      <c r="AH26" s="530">
        <v>0</v>
      </c>
      <c r="AI26" s="530">
        <v>0</v>
      </c>
      <c r="AJ26" s="530">
        <v>0</v>
      </c>
      <c r="AK26" s="530">
        <v>0</v>
      </c>
      <c r="AL26" s="530"/>
      <c r="AM26" s="530">
        <v>0</v>
      </c>
      <c r="AN26" s="530">
        <v>0</v>
      </c>
      <c r="AO26" s="530">
        <v>0</v>
      </c>
      <c r="AP26" s="530">
        <v>0</v>
      </c>
      <c r="AQ26" s="530">
        <v>0</v>
      </c>
      <c r="AR26" s="530">
        <v>0</v>
      </c>
      <c r="AS26" s="530">
        <v>0.63</v>
      </c>
      <c r="AT26" s="530">
        <v>0</v>
      </c>
      <c r="AU26" s="530">
        <v>0</v>
      </c>
      <c r="AV26" s="530">
        <v>0</v>
      </c>
      <c r="AW26" s="530">
        <v>0</v>
      </c>
      <c r="AX26" s="530">
        <v>0</v>
      </c>
      <c r="AY26" s="530">
        <v>0</v>
      </c>
      <c r="AZ26" s="530">
        <v>0</v>
      </c>
      <c r="BA26" s="530">
        <v>0.08</v>
      </c>
      <c r="BB26" s="530">
        <v>0</v>
      </c>
      <c r="BC26" s="530">
        <v>0</v>
      </c>
      <c r="BD26" s="530">
        <v>0</v>
      </c>
      <c r="BE26" s="530">
        <v>0</v>
      </c>
      <c r="BF26" s="530">
        <v>0</v>
      </c>
      <c r="BG26" s="530">
        <v>0</v>
      </c>
      <c r="BH26" s="530">
        <v>0</v>
      </c>
      <c r="BI26" s="530">
        <v>0</v>
      </c>
      <c r="BJ26" s="530">
        <v>0</v>
      </c>
      <c r="BK26" s="117"/>
      <c r="BL26" s="117"/>
      <c r="BM26" s="567">
        <f t="shared" si="1"/>
        <v>0.80999999999999994</v>
      </c>
      <c r="BO26" s="134"/>
    </row>
    <row r="27" spans="1:67" ht="31.5">
      <c r="A27" s="117">
        <v>25</v>
      </c>
      <c r="B27" s="535" t="s">
        <v>1281</v>
      </c>
      <c r="C27" s="535"/>
      <c r="D27" s="536" t="s">
        <v>285</v>
      </c>
      <c r="E27" s="573">
        <f t="shared" si="2"/>
        <v>0.63000000000000012</v>
      </c>
      <c r="F27" s="118" t="s">
        <v>896</v>
      </c>
      <c r="G27" s="118" t="s">
        <v>34</v>
      </c>
      <c r="H27" s="118" t="s">
        <v>1126</v>
      </c>
      <c r="I27" s="751"/>
      <c r="J27" s="118"/>
      <c r="K27" s="395">
        <f t="shared" si="0"/>
        <v>0.17</v>
      </c>
      <c r="L27" s="530">
        <v>0.17</v>
      </c>
      <c r="M27" s="530">
        <v>0</v>
      </c>
      <c r="N27" s="530">
        <v>0.37</v>
      </c>
      <c r="O27" s="530">
        <v>0</v>
      </c>
      <c r="P27" s="530">
        <v>0</v>
      </c>
      <c r="Q27" s="530">
        <v>0</v>
      </c>
      <c r="R27" s="530">
        <v>0</v>
      </c>
      <c r="S27" s="530"/>
      <c r="T27" s="530">
        <v>0</v>
      </c>
      <c r="U27" s="530">
        <v>0</v>
      </c>
      <c r="V27" s="530">
        <v>0</v>
      </c>
      <c r="W27" s="530">
        <v>0</v>
      </c>
      <c r="X27" s="530">
        <v>0</v>
      </c>
      <c r="Y27" s="530">
        <v>0</v>
      </c>
      <c r="Z27" s="530">
        <v>0</v>
      </c>
      <c r="AA27" s="530">
        <v>0</v>
      </c>
      <c r="AB27" s="530">
        <v>0</v>
      </c>
      <c r="AC27" s="530">
        <v>0</v>
      </c>
      <c r="AD27" s="530">
        <v>0</v>
      </c>
      <c r="AE27" s="530">
        <v>0</v>
      </c>
      <c r="AF27" s="530">
        <v>0</v>
      </c>
      <c r="AG27" s="530">
        <v>0.01</v>
      </c>
      <c r="AH27" s="530">
        <v>0</v>
      </c>
      <c r="AI27" s="530">
        <v>0</v>
      </c>
      <c r="AJ27" s="530">
        <v>0</v>
      </c>
      <c r="AK27" s="530">
        <v>0</v>
      </c>
      <c r="AL27" s="530">
        <v>0</v>
      </c>
      <c r="AM27" s="530">
        <v>0</v>
      </c>
      <c r="AN27" s="530">
        <v>0</v>
      </c>
      <c r="AO27" s="530">
        <v>0</v>
      </c>
      <c r="AP27" s="530">
        <v>0</v>
      </c>
      <c r="AQ27" s="530">
        <v>0</v>
      </c>
      <c r="AR27" s="530">
        <v>0</v>
      </c>
      <c r="AS27" s="530">
        <v>0.02</v>
      </c>
      <c r="AT27" s="530">
        <v>0</v>
      </c>
      <c r="AU27" s="530">
        <v>0</v>
      </c>
      <c r="AV27" s="530">
        <v>0</v>
      </c>
      <c r="AW27" s="530">
        <v>0</v>
      </c>
      <c r="AX27" s="530">
        <v>0</v>
      </c>
      <c r="AY27" s="530">
        <v>0</v>
      </c>
      <c r="AZ27" s="530">
        <v>0</v>
      </c>
      <c r="BA27" s="530">
        <v>0.06</v>
      </c>
      <c r="BB27" s="530">
        <v>0</v>
      </c>
      <c r="BC27" s="530">
        <v>0</v>
      </c>
      <c r="BD27" s="530">
        <v>0</v>
      </c>
      <c r="BE27" s="530">
        <v>0</v>
      </c>
      <c r="BF27" s="530">
        <v>0</v>
      </c>
      <c r="BG27" s="530">
        <v>0</v>
      </c>
      <c r="BH27" s="530">
        <v>0</v>
      </c>
      <c r="BI27" s="530">
        <v>0</v>
      </c>
      <c r="BJ27" s="530">
        <v>0</v>
      </c>
      <c r="BK27" s="117"/>
      <c r="BL27" s="117"/>
      <c r="BM27" s="567">
        <f t="shared" si="1"/>
        <v>0.63000000000000012</v>
      </c>
      <c r="BO27" s="134"/>
    </row>
    <row r="28" spans="1:67">
      <c r="A28" s="117">
        <v>26</v>
      </c>
      <c r="B28" s="535" t="s">
        <v>658</v>
      </c>
      <c r="C28" s="535"/>
      <c r="D28" s="536" t="s">
        <v>285</v>
      </c>
      <c r="E28" s="573">
        <f t="shared" si="2"/>
        <v>4.62</v>
      </c>
      <c r="F28" s="118" t="s">
        <v>897</v>
      </c>
      <c r="G28" s="118" t="s">
        <v>34</v>
      </c>
      <c r="H28" s="118" t="s">
        <v>1126</v>
      </c>
      <c r="I28" s="751"/>
      <c r="J28" s="118"/>
      <c r="K28" s="395">
        <f t="shared" si="0"/>
        <v>0</v>
      </c>
      <c r="L28" s="530">
        <v>0</v>
      </c>
      <c r="M28" s="530">
        <v>0</v>
      </c>
      <c r="N28" s="530">
        <v>4.1500000000000004</v>
      </c>
      <c r="O28" s="530">
        <v>0</v>
      </c>
      <c r="P28" s="530">
        <v>0</v>
      </c>
      <c r="Q28" s="530">
        <v>0</v>
      </c>
      <c r="R28" s="530">
        <v>0</v>
      </c>
      <c r="S28" s="530"/>
      <c r="T28" s="530">
        <v>0</v>
      </c>
      <c r="U28" s="530">
        <v>0</v>
      </c>
      <c r="V28" s="530">
        <v>0</v>
      </c>
      <c r="W28" s="530">
        <v>0</v>
      </c>
      <c r="X28" s="530">
        <v>0</v>
      </c>
      <c r="Y28" s="530">
        <v>0</v>
      </c>
      <c r="Z28" s="530">
        <v>0</v>
      </c>
      <c r="AA28" s="530">
        <v>0</v>
      </c>
      <c r="AB28" s="530">
        <v>0</v>
      </c>
      <c r="AC28" s="530">
        <v>0</v>
      </c>
      <c r="AD28" s="530">
        <v>0</v>
      </c>
      <c r="AE28" s="530">
        <v>0</v>
      </c>
      <c r="AF28" s="530">
        <v>0</v>
      </c>
      <c r="AG28" s="530">
        <v>0.09</v>
      </c>
      <c r="AH28" s="530">
        <v>0.03</v>
      </c>
      <c r="AI28" s="530">
        <v>0</v>
      </c>
      <c r="AJ28" s="530">
        <v>0</v>
      </c>
      <c r="AK28" s="530">
        <v>0</v>
      </c>
      <c r="AL28" s="530">
        <v>0</v>
      </c>
      <c r="AM28" s="530">
        <v>0</v>
      </c>
      <c r="AN28" s="530">
        <v>0</v>
      </c>
      <c r="AO28" s="530">
        <v>0</v>
      </c>
      <c r="AP28" s="530">
        <v>0</v>
      </c>
      <c r="AQ28" s="530">
        <v>0</v>
      </c>
      <c r="AR28" s="530">
        <v>0</v>
      </c>
      <c r="AS28" s="530">
        <v>0</v>
      </c>
      <c r="AT28" s="530">
        <v>0</v>
      </c>
      <c r="AU28" s="530">
        <v>0</v>
      </c>
      <c r="AV28" s="530">
        <v>0</v>
      </c>
      <c r="AW28" s="530">
        <v>0</v>
      </c>
      <c r="AX28" s="530">
        <v>0</v>
      </c>
      <c r="AY28" s="530">
        <v>0</v>
      </c>
      <c r="AZ28" s="530">
        <v>0</v>
      </c>
      <c r="BA28" s="530">
        <v>0.35</v>
      </c>
      <c r="BB28" s="530">
        <v>0</v>
      </c>
      <c r="BC28" s="530">
        <v>0</v>
      </c>
      <c r="BD28" s="530">
        <v>0</v>
      </c>
      <c r="BE28" s="530">
        <v>0</v>
      </c>
      <c r="BF28" s="530">
        <v>0</v>
      </c>
      <c r="BG28" s="530">
        <v>0</v>
      </c>
      <c r="BH28" s="530">
        <v>0</v>
      </c>
      <c r="BI28" s="530">
        <v>0</v>
      </c>
      <c r="BJ28" s="530">
        <v>0</v>
      </c>
      <c r="BK28" s="117"/>
      <c r="BL28" s="117"/>
      <c r="BM28" s="567">
        <f t="shared" si="1"/>
        <v>4.62</v>
      </c>
      <c r="BO28" s="134"/>
    </row>
    <row r="29" spans="1:67" ht="63">
      <c r="A29" s="117">
        <v>27</v>
      </c>
      <c r="B29" s="535" t="s">
        <v>659</v>
      </c>
      <c r="C29" s="535"/>
      <c r="D29" s="536" t="s">
        <v>285</v>
      </c>
      <c r="E29" s="531">
        <f t="shared" si="2"/>
        <v>0.47</v>
      </c>
      <c r="F29" s="536" t="s">
        <v>898</v>
      </c>
      <c r="G29" s="536" t="s">
        <v>31</v>
      </c>
      <c r="H29" s="118" t="s">
        <v>1219</v>
      </c>
      <c r="I29" s="751"/>
      <c r="J29" s="536"/>
      <c r="K29" s="395">
        <f t="shared" si="0"/>
        <v>0</v>
      </c>
      <c r="L29" s="530"/>
      <c r="M29" s="530"/>
      <c r="N29" s="530"/>
      <c r="O29" s="530">
        <v>0.14000000000000001</v>
      </c>
      <c r="P29" s="530"/>
      <c r="Q29" s="530"/>
      <c r="R29" s="530"/>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0"/>
      <c r="AY29" s="530"/>
      <c r="AZ29" s="530"/>
      <c r="BA29" s="530">
        <v>0.32999999999999996</v>
      </c>
      <c r="BB29" s="530"/>
      <c r="BC29" s="530"/>
      <c r="BD29" s="530"/>
      <c r="BE29" s="530"/>
      <c r="BF29" s="530"/>
      <c r="BG29" s="530"/>
      <c r="BH29" s="530"/>
      <c r="BI29" s="530"/>
      <c r="BJ29" s="530"/>
      <c r="BK29" s="117"/>
      <c r="BL29" s="117"/>
      <c r="BM29" s="567">
        <f t="shared" si="1"/>
        <v>0.47</v>
      </c>
      <c r="BO29" s="134"/>
    </row>
    <row r="30" spans="1:67" ht="63">
      <c r="A30" s="117">
        <v>28</v>
      </c>
      <c r="B30" s="535" t="s">
        <v>649</v>
      </c>
      <c r="C30" s="535"/>
      <c r="D30" s="536" t="s">
        <v>285</v>
      </c>
      <c r="E30" s="531">
        <f t="shared" si="2"/>
        <v>0.57999999999999996</v>
      </c>
      <c r="F30" s="118" t="s">
        <v>890</v>
      </c>
      <c r="G30" s="118" t="s">
        <v>31</v>
      </c>
      <c r="H30" s="118" t="s">
        <v>1303</v>
      </c>
      <c r="I30" s="751"/>
      <c r="J30" s="118"/>
      <c r="K30" s="395">
        <f t="shared" si="0"/>
        <v>0.09</v>
      </c>
      <c r="L30" s="530">
        <v>0.09</v>
      </c>
      <c r="M30" s="530"/>
      <c r="N30" s="530"/>
      <c r="O30" s="530"/>
      <c r="P30" s="530"/>
      <c r="Q30" s="530"/>
      <c r="R30" s="530"/>
      <c r="S30" s="530"/>
      <c r="T30" s="530"/>
      <c r="U30" s="530"/>
      <c r="V30" s="530"/>
      <c r="W30" s="530"/>
      <c r="X30" s="530"/>
      <c r="Y30" s="530"/>
      <c r="Z30" s="530"/>
      <c r="AA30" s="530"/>
      <c r="AB30" s="530"/>
      <c r="AC30" s="530"/>
      <c r="AD30" s="530"/>
      <c r="AE30" s="530"/>
      <c r="AF30" s="530"/>
      <c r="AG30" s="530">
        <v>0.01</v>
      </c>
      <c r="AH30" s="530">
        <v>0.01</v>
      </c>
      <c r="AI30" s="530"/>
      <c r="AJ30" s="530"/>
      <c r="AK30" s="530">
        <v>0.18</v>
      </c>
      <c r="AL30" s="530"/>
      <c r="AM30" s="530"/>
      <c r="AN30" s="530"/>
      <c r="AO30" s="530"/>
      <c r="AP30" s="530"/>
      <c r="AQ30" s="530"/>
      <c r="AR30" s="530"/>
      <c r="AS30" s="530"/>
      <c r="AT30" s="530"/>
      <c r="AU30" s="530"/>
      <c r="AV30" s="530"/>
      <c r="AW30" s="530"/>
      <c r="AX30" s="530"/>
      <c r="AY30" s="530"/>
      <c r="AZ30" s="530"/>
      <c r="BA30" s="530">
        <v>0.28999999999999998</v>
      </c>
      <c r="BB30" s="530"/>
      <c r="BC30" s="530"/>
      <c r="BD30" s="530"/>
      <c r="BE30" s="530"/>
      <c r="BF30" s="530"/>
      <c r="BG30" s="530"/>
      <c r="BH30" s="530"/>
      <c r="BI30" s="530"/>
      <c r="BJ30" s="530"/>
      <c r="BK30" s="117"/>
      <c r="BL30" s="117"/>
      <c r="BM30" s="567">
        <f t="shared" si="1"/>
        <v>0.57999999999999996</v>
      </c>
      <c r="BO30" s="134"/>
    </row>
    <row r="31" spans="1:67" ht="78.75">
      <c r="A31" s="117">
        <v>29</v>
      </c>
      <c r="B31" s="535" t="s">
        <v>1293</v>
      </c>
      <c r="C31" s="535"/>
      <c r="D31" s="536" t="s">
        <v>285</v>
      </c>
      <c r="E31" s="531">
        <f t="shared" si="2"/>
        <v>0.14000000000000001</v>
      </c>
      <c r="F31" s="536" t="s">
        <v>900</v>
      </c>
      <c r="G31" s="536" t="s">
        <v>31</v>
      </c>
      <c r="H31" s="118" t="s">
        <v>1302</v>
      </c>
      <c r="I31" s="751"/>
      <c r="J31" s="536"/>
      <c r="K31" s="395">
        <f t="shared" si="0"/>
        <v>0</v>
      </c>
      <c r="L31" s="530"/>
      <c r="M31" s="530"/>
      <c r="N31" s="530">
        <v>0.14000000000000001</v>
      </c>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c r="BI31" s="530"/>
      <c r="BJ31" s="530"/>
      <c r="BK31" s="117"/>
      <c r="BL31" s="117"/>
      <c r="BM31" s="567">
        <f t="shared" si="1"/>
        <v>0.14000000000000001</v>
      </c>
      <c r="BO31" s="134"/>
    </row>
    <row r="32" spans="1:67">
      <c r="A32" s="117">
        <v>30</v>
      </c>
      <c r="B32" s="535" t="s">
        <v>677</v>
      </c>
      <c r="C32" s="535"/>
      <c r="D32" s="536" t="s">
        <v>285</v>
      </c>
      <c r="E32" s="117">
        <f t="shared" si="2"/>
        <v>0.22</v>
      </c>
      <c r="F32" s="536" t="s">
        <v>915</v>
      </c>
      <c r="G32" s="536" t="s">
        <v>31</v>
      </c>
      <c r="H32" s="118" t="s">
        <v>1126</v>
      </c>
      <c r="I32" s="751"/>
      <c r="J32" s="536"/>
      <c r="K32" s="395">
        <f t="shared" si="0"/>
        <v>0.17</v>
      </c>
      <c r="L32" s="530">
        <v>0.17</v>
      </c>
      <c r="M32" s="530">
        <v>0</v>
      </c>
      <c r="N32" s="530"/>
      <c r="O32" s="530">
        <v>0</v>
      </c>
      <c r="P32" s="530">
        <v>0</v>
      </c>
      <c r="Q32" s="530">
        <v>0</v>
      </c>
      <c r="R32" s="530">
        <v>0</v>
      </c>
      <c r="S32" s="530"/>
      <c r="T32" s="530">
        <v>0</v>
      </c>
      <c r="U32" s="530">
        <v>0</v>
      </c>
      <c r="V32" s="530">
        <v>0</v>
      </c>
      <c r="W32" s="530">
        <v>0</v>
      </c>
      <c r="X32" s="530">
        <v>0</v>
      </c>
      <c r="Y32" s="530">
        <v>0</v>
      </c>
      <c r="Z32" s="530">
        <v>0</v>
      </c>
      <c r="AA32" s="530">
        <v>0</v>
      </c>
      <c r="AB32" s="530">
        <v>0</v>
      </c>
      <c r="AC32" s="530">
        <v>0</v>
      </c>
      <c r="AD32" s="530">
        <v>0</v>
      </c>
      <c r="AE32" s="530">
        <v>0</v>
      </c>
      <c r="AF32" s="530">
        <v>0</v>
      </c>
      <c r="AG32" s="530">
        <v>0.03</v>
      </c>
      <c r="AH32" s="530">
        <v>0.02</v>
      </c>
      <c r="AI32" s="530"/>
      <c r="AJ32" s="530">
        <v>0</v>
      </c>
      <c r="AK32" s="530">
        <v>0</v>
      </c>
      <c r="AL32" s="530">
        <v>0</v>
      </c>
      <c r="AM32" s="530">
        <v>0</v>
      </c>
      <c r="AN32" s="530">
        <v>0</v>
      </c>
      <c r="AO32" s="530">
        <v>0</v>
      </c>
      <c r="AP32" s="530">
        <v>0</v>
      </c>
      <c r="AQ32" s="530">
        <v>0</v>
      </c>
      <c r="AR32" s="530">
        <v>0</v>
      </c>
      <c r="AS32" s="530">
        <v>0</v>
      </c>
      <c r="AT32" s="530">
        <v>0</v>
      </c>
      <c r="AU32" s="530">
        <v>0</v>
      </c>
      <c r="AV32" s="530">
        <v>0</v>
      </c>
      <c r="AW32" s="530">
        <v>0</v>
      </c>
      <c r="AX32" s="530">
        <v>0</v>
      </c>
      <c r="AY32" s="530">
        <v>0</v>
      </c>
      <c r="AZ32" s="530">
        <v>0</v>
      </c>
      <c r="BA32" s="530">
        <v>0</v>
      </c>
      <c r="BB32" s="530"/>
      <c r="BC32" s="530">
        <v>0</v>
      </c>
      <c r="BD32" s="530">
        <v>0</v>
      </c>
      <c r="BE32" s="530">
        <v>0</v>
      </c>
      <c r="BF32" s="530">
        <v>0</v>
      </c>
      <c r="BG32" s="530">
        <v>0</v>
      </c>
      <c r="BH32" s="530">
        <v>0</v>
      </c>
      <c r="BI32" s="530">
        <v>0</v>
      </c>
      <c r="BJ32" s="530">
        <v>0</v>
      </c>
      <c r="BK32" s="117"/>
      <c r="BL32" s="117"/>
      <c r="BM32" s="567">
        <f t="shared" si="1"/>
        <v>0.22</v>
      </c>
      <c r="BO32" s="134"/>
    </row>
    <row r="33" spans="1:67" ht="47.25">
      <c r="A33" s="117">
        <v>31</v>
      </c>
      <c r="B33" s="535" t="s">
        <v>660</v>
      </c>
      <c r="C33" s="535"/>
      <c r="D33" s="536" t="s">
        <v>285</v>
      </c>
      <c r="E33" s="117">
        <f t="shared" si="2"/>
        <v>2.0499999999999998</v>
      </c>
      <c r="F33" s="536" t="s">
        <v>899</v>
      </c>
      <c r="G33" s="536" t="s">
        <v>41</v>
      </c>
      <c r="H33" s="118" t="s">
        <v>1126</v>
      </c>
      <c r="I33" s="751"/>
      <c r="J33" s="536"/>
      <c r="K33" s="395">
        <f t="shared" si="0"/>
        <v>0.24</v>
      </c>
      <c r="L33" s="530">
        <v>0.24</v>
      </c>
      <c r="M33" s="530">
        <v>0</v>
      </c>
      <c r="N33" s="530">
        <v>0.57999999999999996</v>
      </c>
      <c r="O33" s="530">
        <v>0</v>
      </c>
      <c r="P33" s="530">
        <v>0</v>
      </c>
      <c r="Q33" s="530">
        <v>0</v>
      </c>
      <c r="R33" s="530">
        <v>0</v>
      </c>
      <c r="S33" s="530"/>
      <c r="T33" s="530">
        <v>0.06</v>
      </c>
      <c r="U33" s="530">
        <v>0</v>
      </c>
      <c r="V33" s="530">
        <v>0</v>
      </c>
      <c r="W33" s="530">
        <v>0</v>
      </c>
      <c r="X33" s="530">
        <v>0</v>
      </c>
      <c r="Y33" s="530">
        <v>0</v>
      </c>
      <c r="Z33" s="530">
        <v>0</v>
      </c>
      <c r="AA33" s="530">
        <v>0</v>
      </c>
      <c r="AB33" s="530">
        <v>0</v>
      </c>
      <c r="AC33" s="530">
        <v>0</v>
      </c>
      <c r="AD33" s="530">
        <v>0</v>
      </c>
      <c r="AE33" s="530">
        <v>0</v>
      </c>
      <c r="AF33" s="530">
        <v>0</v>
      </c>
      <c r="AG33" s="530">
        <v>0.15</v>
      </c>
      <c r="AH33" s="530">
        <v>0.19</v>
      </c>
      <c r="AI33" s="530">
        <v>0</v>
      </c>
      <c r="AJ33" s="530">
        <v>0</v>
      </c>
      <c r="AK33" s="530">
        <v>0</v>
      </c>
      <c r="AL33" s="530">
        <v>0</v>
      </c>
      <c r="AM33" s="530">
        <v>0</v>
      </c>
      <c r="AN33" s="530">
        <v>0</v>
      </c>
      <c r="AO33" s="530">
        <v>0</v>
      </c>
      <c r="AP33" s="530">
        <v>0</v>
      </c>
      <c r="AQ33" s="530">
        <v>0</v>
      </c>
      <c r="AR33" s="530">
        <v>0</v>
      </c>
      <c r="AS33" s="530"/>
      <c r="AT33" s="530">
        <v>0</v>
      </c>
      <c r="AU33" s="530">
        <v>0</v>
      </c>
      <c r="AV33" s="530">
        <v>0</v>
      </c>
      <c r="AW33" s="530">
        <v>0</v>
      </c>
      <c r="AX33" s="530">
        <v>0</v>
      </c>
      <c r="AY33" s="530">
        <v>0</v>
      </c>
      <c r="AZ33" s="530">
        <v>0</v>
      </c>
      <c r="BA33" s="530">
        <v>0.83</v>
      </c>
      <c r="BB33" s="530">
        <v>0</v>
      </c>
      <c r="BC33" s="530">
        <v>0</v>
      </c>
      <c r="BD33" s="530">
        <v>0</v>
      </c>
      <c r="BE33" s="530">
        <v>0</v>
      </c>
      <c r="BF33" s="530">
        <v>0</v>
      </c>
      <c r="BG33" s="530">
        <v>0</v>
      </c>
      <c r="BH33" s="530">
        <v>0</v>
      </c>
      <c r="BI33" s="530">
        <v>0</v>
      </c>
      <c r="BJ33" s="530">
        <v>0</v>
      </c>
      <c r="BK33" s="117"/>
      <c r="BL33" s="117"/>
      <c r="BM33" s="567">
        <f t="shared" si="1"/>
        <v>2.0499999999999998</v>
      </c>
      <c r="BO33" s="134"/>
    </row>
    <row r="34" spans="1:67" ht="31.5">
      <c r="A34" s="117">
        <v>32</v>
      </c>
      <c r="B34" s="135" t="s">
        <v>1306</v>
      </c>
      <c r="C34" s="135"/>
      <c r="D34" s="118" t="s">
        <v>285</v>
      </c>
      <c r="E34" s="531">
        <f t="shared" si="2"/>
        <v>0</v>
      </c>
      <c r="F34" s="298" t="s">
        <v>223</v>
      </c>
      <c r="G34" s="118" t="s">
        <v>49</v>
      </c>
      <c r="H34" s="118" t="s">
        <v>1066</v>
      </c>
      <c r="I34" s="751"/>
      <c r="J34" s="118"/>
      <c r="K34" s="395">
        <f t="shared" si="0"/>
        <v>0</v>
      </c>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0"/>
      <c r="AQ34" s="530"/>
      <c r="AR34" s="530"/>
      <c r="AS34" s="530"/>
      <c r="AT34" s="530"/>
      <c r="AU34" s="530"/>
      <c r="AV34" s="530"/>
      <c r="AW34" s="530"/>
      <c r="AX34" s="530"/>
      <c r="AY34" s="530"/>
      <c r="AZ34" s="530"/>
      <c r="BA34" s="530"/>
      <c r="BB34" s="530"/>
      <c r="BC34" s="530"/>
      <c r="BD34" s="530"/>
      <c r="BE34" s="530"/>
      <c r="BF34" s="530"/>
      <c r="BG34" s="530"/>
      <c r="BH34" s="530"/>
      <c r="BI34" s="530"/>
      <c r="BJ34" s="530"/>
      <c r="BK34" s="117"/>
      <c r="BL34" s="117"/>
      <c r="BM34" s="567">
        <f t="shared" si="1"/>
        <v>0</v>
      </c>
      <c r="BO34" s="134"/>
    </row>
    <row r="35" spans="1:67" ht="31.5">
      <c r="A35" s="117">
        <v>33</v>
      </c>
      <c r="B35" s="135" t="s">
        <v>664</v>
      </c>
      <c r="C35" s="135"/>
      <c r="D35" s="118" t="s">
        <v>285</v>
      </c>
      <c r="E35" s="531">
        <f t="shared" si="2"/>
        <v>26.83</v>
      </c>
      <c r="F35" s="118" t="s">
        <v>903</v>
      </c>
      <c r="G35" s="118" t="s">
        <v>49</v>
      </c>
      <c r="H35" s="118" t="s">
        <v>1126</v>
      </c>
      <c r="I35" s="751"/>
      <c r="J35" s="118"/>
      <c r="K35" s="395">
        <f t="shared" si="0"/>
        <v>9.49</v>
      </c>
      <c r="L35" s="530">
        <v>9.49</v>
      </c>
      <c r="M35" s="530">
        <v>0</v>
      </c>
      <c r="N35" s="530">
        <v>15.06</v>
      </c>
      <c r="O35" s="530">
        <v>0.44</v>
      </c>
      <c r="P35" s="530">
        <v>0</v>
      </c>
      <c r="Q35" s="530">
        <v>0</v>
      </c>
      <c r="R35" s="530">
        <v>0</v>
      </c>
      <c r="S35" s="530"/>
      <c r="T35" s="530">
        <v>0</v>
      </c>
      <c r="U35" s="530">
        <v>0</v>
      </c>
      <c r="V35" s="530">
        <v>0</v>
      </c>
      <c r="W35" s="530">
        <v>0</v>
      </c>
      <c r="X35" s="530">
        <v>0</v>
      </c>
      <c r="Y35" s="530">
        <v>0</v>
      </c>
      <c r="Z35" s="530">
        <v>0</v>
      </c>
      <c r="AA35" s="530">
        <v>0</v>
      </c>
      <c r="AB35" s="530">
        <v>0</v>
      </c>
      <c r="AC35" s="530">
        <v>0</v>
      </c>
      <c r="AD35" s="530">
        <v>0</v>
      </c>
      <c r="AE35" s="530">
        <v>0</v>
      </c>
      <c r="AF35" s="530">
        <v>0</v>
      </c>
      <c r="AG35" s="530">
        <v>0.47000000000000003</v>
      </c>
      <c r="AH35" s="530">
        <v>0.24</v>
      </c>
      <c r="AI35" s="530">
        <v>0</v>
      </c>
      <c r="AJ35" s="530">
        <v>0</v>
      </c>
      <c r="AK35" s="530">
        <v>0.02</v>
      </c>
      <c r="AL35" s="530">
        <v>0</v>
      </c>
      <c r="AM35" s="530">
        <v>0</v>
      </c>
      <c r="AN35" s="530">
        <v>0</v>
      </c>
      <c r="AO35" s="530">
        <v>0</v>
      </c>
      <c r="AP35" s="530">
        <v>0</v>
      </c>
      <c r="AQ35" s="530">
        <v>0</v>
      </c>
      <c r="AR35" s="530"/>
      <c r="AS35" s="530">
        <v>1</v>
      </c>
      <c r="AT35" s="530">
        <v>0</v>
      </c>
      <c r="AU35" s="530">
        <v>0</v>
      </c>
      <c r="AV35" s="530">
        <v>0</v>
      </c>
      <c r="AW35" s="530">
        <v>0</v>
      </c>
      <c r="AX35" s="530">
        <v>0</v>
      </c>
      <c r="AY35" s="530">
        <v>0</v>
      </c>
      <c r="AZ35" s="530">
        <v>0</v>
      </c>
      <c r="BA35" s="530"/>
      <c r="BB35" s="530">
        <v>0</v>
      </c>
      <c r="BC35" s="530">
        <v>0</v>
      </c>
      <c r="BD35" s="530">
        <v>0</v>
      </c>
      <c r="BE35" s="530">
        <v>0</v>
      </c>
      <c r="BF35" s="530">
        <v>0</v>
      </c>
      <c r="BG35" s="530">
        <v>0</v>
      </c>
      <c r="BH35" s="530">
        <v>0</v>
      </c>
      <c r="BI35" s="530">
        <v>0.11</v>
      </c>
      <c r="BJ35" s="530">
        <v>0</v>
      </c>
      <c r="BK35" s="117"/>
      <c r="BL35" s="117"/>
      <c r="BM35" s="567">
        <f t="shared" si="1"/>
        <v>26.83</v>
      </c>
      <c r="BO35" s="134"/>
    </row>
    <row r="36" spans="1:67" ht="31.5">
      <c r="A36" s="117">
        <v>34</v>
      </c>
      <c r="B36" s="135" t="s">
        <v>665</v>
      </c>
      <c r="C36" s="135"/>
      <c r="D36" s="118" t="s">
        <v>285</v>
      </c>
      <c r="E36" s="531">
        <f t="shared" si="2"/>
        <v>0.05</v>
      </c>
      <c r="F36" s="298" t="s">
        <v>904</v>
      </c>
      <c r="G36" s="118" t="s">
        <v>49</v>
      </c>
      <c r="H36" s="118" t="s">
        <v>1126</v>
      </c>
      <c r="I36" s="751"/>
      <c r="J36" s="118"/>
      <c r="K36" s="395">
        <f t="shared" si="0"/>
        <v>0</v>
      </c>
      <c r="L36" s="530"/>
      <c r="M36" s="530"/>
      <c r="N36" s="530"/>
      <c r="O36" s="530"/>
      <c r="P36" s="530"/>
      <c r="Q36" s="530"/>
      <c r="R36" s="530"/>
      <c r="S36" s="530"/>
      <c r="T36" s="530"/>
      <c r="U36" s="530"/>
      <c r="V36" s="530"/>
      <c r="W36" s="530"/>
      <c r="X36" s="530"/>
      <c r="Y36" s="530"/>
      <c r="Z36" s="530"/>
      <c r="AA36" s="530"/>
      <c r="AB36" s="530"/>
      <c r="AC36" s="530"/>
      <c r="AD36" s="530"/>
      <c r="AE36" s="530"/>
      <c r="AF36" s="530"/>
      <c r="AG36" s="530"/>
      <c r="AH36" s="530"/>
      <c r="AI36" s="530"/>
      <c r="AJ36" s="530"/>
      <c r="AK36" s="530">
        <v>0.05</v>
      </c>
      <c r="AL36" s="530"/>
      <c r="AM36" s="530"/>
      <c r="AN36" s="530"/>
      <c r="AO36" s="530"/>
      <c r="AP36" s="530"/>
      <c r="AQ36" s="530"/>
      <c r="AR36" s="530"/>
      <c r="AS36" s="530"/>
      <c r="AT36" s="530"/>
      <c r="AU36" s="530"/>
      <c r="AV36" s="530"/>
      <c r="AW36" s="530"/>
      <c r="AX36" s="530"/>
      <c r="AY36" s="530"/>
      <c r="AZ36" s="530"/>
      <c r="BA36" s="530"/>
      <c r="BB36" s="530"/>
      <c r="BC36" s="530"/>
      <c r="BD36" s="530"/>
      <c r="BE36" s="530"/>
      <c r="BF36" s="530"/>
      <c r="BG36" s="530"/>
      <c r="BH36" s="530"/>
      <c r="BI36" s="530"/>
      <c r="BJ36" s="530"/>
      <c r="BK36" s="117"/>
      <c r="BL36" s="117"/>
      <c r="BM36" s="567">
        <f t="shared" si="1"/>
        <v>0.05</v>
      </c>
      <c r="BO36" s="134"/>
    </row>
    <row r="37" spans="1:67" ht="31.5">
      <c r="A37" s="117">
        <v>35</v>
      </c>
      <c r="B37" s="135" t="s">
        <v>666</v>
      </c>
      <c r="C37" s="135"/>
      <c r="D37" s="118" t="s">
        <v>285</v>
      </c>
      <c r="E37" s="531">
        <f t="shared" si="2"/>
        <v>0.05</v>
      </c>
      <c r="F37" s="298" t="s">
        <v>905</v>
      </c>
      <c r="G37" s="118" t="s">
        <v>49</v>
      </c>
      <c r="H37" s="118" t="s">
        <v>1126</v>
      </c>
      <c r="I37" s="751"/>
      <c r="J37" s="118"/>
      <c r="K37" s="395">
        <f t="shared" si="0"/>
        <v>0</v>
      </c>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v>0.05</v>
      </c>
      <c r="AL37" s="530"/>
      <c r="AM37" s="530"/>
      <c r="AN37" s="530"/>
      <c r="AO37" s="530"/>
      <c r="AP37" s="530"/>
      <c r="AQ37" s="530"/>
      <c r="AR37" s="530"/>
      <c r="AS37" s="530"/>
      <c r="AT37" s="530"/>
      <c r="AU37" s="530"/>
      <c r="AV37" s="530"/>
      <c r="AW37" s="530"/>
      <c r="AX37" s="530"/>
      <c r="AY37" s="530"/>
      <c r="AZ37" s="530"/>
      <c r="BA37" s="530"/>
      <c r="BB37" s="530"/>
      <c r="BC37" s="530"/>
      <c r="BD37" s="530"/>
      <c r="BE37" s="530"/>
      <c r="BF37" s="530"/>
      <c r="BG37" s="530"/>
      <c r="BH37" s="530"/>
      <c r="BI37" s="530"/>
      <c r="BJ37" s="530"/>
      <c r="BK37" s="117"/>
      <c r="BL37" s="117"/>
      <c r="BM37" s="567">
        <f t="shared" si="1"/>
        <v>0.05</v>
      </c>
      <c r="BO37" s="134"/>
    </row>
    <row r="38" spans="1:67" ht="31.5">
      <c r="A38" s="117">
        <v>36</v>
      </c>
      <c r="B38" s="135" t="s">
        <v>667</v>
      </c>
      <c r="C38" s="135"/>
      <c r="D38" s="118" t="s">
        <v>285</v>
      </c>
      <c r="E38" s="531">
        <f t="shared" si="2"/>
        <v>7.0000000000000007E-2</v>
      </c>
      <c r="F38" s="298" t="s">
        <v>906</v>
      </c>
      <c r="G38" s="118" t="s">
        <v>49</v>
      </c>
      <c r="H38" s="118" t="s">
        <v>1126</v>
      </c>
      <c r="I38" s="751"/>
      <c r="J38" s="118"/>
      <c r="K38" s="395">
        <f t="shared" si="0"/>
        <v>0</v>
      </c>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30"/>
      <c r="AK38" s="530">
        <v>7.0000000000000007E-2</v>
      </c>
      <c r="AL38" s="530"/>
      <c r="AM38" s="530"/>
      <c r="AN38" s="530"/>
      <c r="AO38" s="530"/>
      <c r="AP38" s="530"/>
      <c r="AQ38" s="530"/>
      <c r="AR38" s="530"/>
      <c r="AS38" s="530"/>
      <c r="AT38" s="530"/>
      <c r="AU38" s="530"/>
      <c r="AV38" s="530"/>
      <c r="AW38" s="530"/>
      <c r="AX38" s="530"/>
      <c r="AY38" s="530"/>
      <c r="AZ38" s="530"/>
      <c r="BA38" s="530"/>
      <c r="BB38" s="530"/>
      <c r="BC38" s="530"/>
      <c r="BD38" s="530"/>
      <c r="BE38" s="530"/>
      <c r="BF38" s="530"/>
      <c r="BG38" s="530"/>
      <c r="BH38" s="530"/>
      <c r="BI38" s="530"/>
      <c r="BJ38" s="530"/>
      <c r="BK38" s="117"/>
      <c r="BL38" s="117"/>
      <c r="BM38" s="567">
        <f t="shared" si="1"/>
        <v>7.0000000000000007E-2</v>
      </c>
      <c r="BO38" s="134"/>
    </row>
    <row r="39" spans="1:67" ht="31.5">
      <c r="A39" s="117">
        <v>37</v>
      </c>
      <c r="B39" s="135" t="s">
        <v>668</v>
      </c>
      <c r="C39" s="135"/>
      <c r="D39" s="118" t="s">
        <v>285</v>
      </c>
      <c r="E39" s="531">
        <f t="shared" si="2"/>
        <v>0.04</v>
      </c>
      <c r="F39" s="298" t="s">
        <v>907</v>
      </c>
      <c r="G39" s="118" t="s">
        <v>49</v>
      </c>
      <c r="H39" s="118" t="s">
        <v>1126</v>
      </c>
      <c r="I39" s="751"/>
      <c r="J39" s="118"/>
      <c r="K39" s="395">
        <f t="shared" si="0"/>
        <v>0</v>
      </c>
      <c r="L39" s="530"/>
      <c r="M39" s="530"/>
      <c r="N39" s="530"/>
      <c r="O39" s="530"/>
      <c r="P39" s="530"/>
      <c r="Q39" s="530"/>
      <c r="R39" s="530"/>
      <c r="S39" s="530"/>
      <c r="T39" s="530"/>
      <c r="U39" s="530"/>
      <c r="V39" s="530"/>
      <c r="W39" s="530"/>
      <c r="X39" s="530"/>
      <c r="Y39" s="530"/>
      <c r="Z39" s="530"/>
      <c r="AA39" s="530"/>
      <c r="AB39" s="530"/>
      <c r="AC39" s="530"/>
      <c r="AD39" s="530"/>
      <c r="AE39" s="530"/>
      <c r="AF39" s="530"/>
      <c r="AG39" s="530"/>
      <c r="AH39" s="530"/>
      <c r="AI39" s="530"/>
      <c r="AJ39" s="530"/>
      <c r="AK39" s="530">
        <v>0.04</v>
      </c>
      <c r="AL39" s="530"/>
      <c r="AM39" s="530"/>
      <c r="AN39" s="530"/>
      <c r="AO39" s="530"/>
      <c r="AP39" s="530"/>
      <c r="AQ39" s="530"/>
      <c r="AR39" s="530"/>
      <c r="AS39" s="530"/>
      <c r="AT39" s="530"/>
      <c r="AU39" s="530"/>
      <c r="AV39" s="530"/>
      <c r="AW39" s="530"/>
      <c r="AX39" s="530"/>
      <c r="AY39" s="530"/>
      <c r="AZ39" s="530"/>
      <c r="BA39" s="530"/>
      <c r="BB39" s="530"/>
      <c r="BC39" s="530"/>
      <c r="BD39" s="530"/>
      <c r="BE39" s="530"/>
      <c r="BF39" s="530"/>
      <c r="BG39" s="530"/>
      <c r="BH39" s="530"/>
      <c r="BI39" s="530"/>
      <c r="BJ39" s="530"/>
      <c r="BK39" s="117"/>
      <c r="BL39" s="117"/>
      <c r="BM39" s="567">
        <f t="shared" si="1"/>
        <v>0.04</v>
      </c>
      <c r="BO39" s="134"/>
    </row>
    <row r="40" spans="1:67" ht="31.5">
      <c r="A40" s="117">
        <v>38</v>
      </c>
      <c r="B40" s="135" t="s">
        <v>669</v>
      </c>
      <c r="C40" s="135"/>
      <c r="D40" s="118" t="s">
        <v>285</v>
      </c>
      <c r="E40" s="531">
        <f t="shared" si="2"/>
        <v>0.09</v>
      </c>
      <c r="F40" s="298" t="s">
        <v>908</v>
      </c>
      <c r="G40" s="118" t="s">
        <v>49</v>
      </c>
      <c r="H40" s="118" t="s">
        <v>1126</v>
      </c>
      <c r="I40" s="751"/>
      <c r="J40" s="118"/>
      <c r="K40" s="395">
        <f t="shared" si="0"/>
        <v>0</v>
      </c>
      <c r="L40" s="530"/>
      <c r="M40" s="530"/>
      <c r="N40" s="530"/>
      <c r="O40" s="530"/>
      <c r="P40" s="530"/>
      <c r="Q40" s="530"/>
      <c r="R40" s="530"/>
      <c r="S40" s="530"/>
      <c r="T40" s="530"/>
      <c r="U40" s="530"/>
      <c r="V40" s="530"/>
      <c r="W40" s="530"/>
      <c r="X40" s="530"/>
      <c r="Y40" s="530"/>
      <c r="Z40" s="530"/>
      <c r="AA40" s="530"/>
      <c r="AB40" s="530"/>
      <c r="AC40" s="530"/>
      <c r="AD40" s="530"/>
      <c r="AE40" s="530"/>
      <c r="AF40" s="530"/>
      <c r="AG40" s="530"/>
      <c r="AH40" s="530"/>
      <c r="AI40" s="530"/>
      <c r="AJ40" s="530"/>
      <c r="AK40" s="530">
        <v>0.09</v>
      </c>
      <c r="AL40" s="530"/>
      <c r="AM40" s="530"/>
      <c r="AN40" s="530"/>
      <c r="AO40" s="530"/>
      <c r="AP40" s="530"/>
      <c r="AQ40" s="530"/>
      <c r="AR40" s="530"/>
      <c r="AS40" s="530"/>
      <c r="AT40" s="530"/>
      <c r="AU40" s="530"/>
      <c r="AV40" s="530"/>
      <c r="AW40" s="530"/>
      <c r="AX40" s="530"/>
      <c r="AY40" s="530"/>
      <c r="AZ40" s="530"/>
      <c r="BA40" s="530"/>
      <c r="BB40" s="530"/>
      <c r="BC40" s="530"/>
      <c r="BD40" s="530"/>
      <c r="BE40" s="530"/>
      <c r="BF40" s="530"/>
      <c r="BG40" s="530"/>
      <c r="BH40" s="530"/>
      <c r="BI40" s="530"/>
      <c r="BJ40" s="530"/>
      <c r="BK40" s="117"/>
      <c r="BL40" s="117"/>
      <c r="BM40" s="567">
        <f t="shared" si="1"/>
        <v>0.09</v>
      </c>
      <c r="BO40" s="134"/>
    </row>
    <row r="41" spans="1:67" ht="31.5">
      <c r="A41" s="117">
        <v>39</v>
      </c>
      <c r="B41" s="135" t="s">
        <v>670</v>
      </c>
      <c r="C41" s="135"/>
      <c r="D41" s="118" t="s">
        <v>285</v>
      </c>
      <c r="E41" s="531">
        <f t="shared" si="2"/>
        <v>0.15</v>
      </c>
      <c r="F41" s="298" t="s">
        <v>909</v>
      </c>
      <c r="G41" s="118" t="s">
        <v>49</v>
      </c>
      <c r="H41" s="118" t="s">
        <v>1126</v>
      </c>
      <c r="I41" s="751"/>
      <c r="J41" s="118"/>
      <c r="K41" s="395">
        <f t="shared" si="0"/>
        <v>0</v>
      </c>
      <c r="L41" s="530"/>
      <c r="M41" s="530"/>
      <c r="N41" s="530"/>
      <c r="O41" s="530"/>
      <c r="P41" s="530"/>
      <c r="Q41" s="530"/>
      <c r="R41" s="530"/>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0"/>
      <c r="AY41" s="530"/>
      <c r="AZ41" s="530"/>
      <c r="BA41" s="530">
        <v>0.15</v>
      </c>
      <c r="BB41" s="530"/>
      <c r="BC41" s="530"/>
      <c r="BD41" s="530"/>
      <c r="BE41" s="530"/>
      <c r="BF41" s="530"/>
      <c r="BG41" s="530"/>
      <c r="BH41" s="530"/>
      <c r="BI41" s="530"/>
      <c r="BJ41" s="530"/>
      <c r="BK41" s="117"/>
      <c r="BL41" s="117"/>
      <c r="BM41" s="567">
        <f t="shared" si="1"/>
        <v>0.15</v>
      </c>
      <c r="BO41" s="134"/>
    </row>
    <row r="42" spans="1:67" ht="47.25">
      <c r="A42" s="117">
        <v>40</v>
      </c>
      <c r="B42" s="135" t="s">
        <v>671</v>
      </c>
      <c r="C42" s="135"/>
      <c r="D42" s="118" t="s">
        <v>285</v>
      </c>
      <c r="E42" s="531">
        <f t="shared" si="2"/>
        <v>17.580000000000002</v>
      </c>
      <c r="F42" s="118" t="s">
        <v>910</v>
      </c>
      <c r="G42" s="118" t="s">
        <v>49</v>
      </c>
      <c r="H42" s="118" t="s">
        <v>1126</v>
      </c>
      <c r="I42" s="751"/>
      <c r="J42" s="118"/>
      <c r="K42" s="395">
        <f t="shared" si="0"/>
        <v>9.5300000000000011</v>
      </c>
      <c r="L42" s="530">
        <v>9.5300000000000011</v>
      </c>
      <c r="M42" s="530">
        <v>0</v>
      </c>
      <c r="N42" s="530">
        <v>3.2499999999999996</v>
      </c>
      <c r="O42" s="530">
        <v>0</v>
      </c>
      <c r="P42" s="530">
        <v>0</v>
      </c>
      <c r="Q42" s="530">
        <v>0</v>
      </c>
      <c r="R42" s="530">
        <v>0</v>
      </c>
      <c r="S42" s="530"/>
      <c r="T42" s="530">
        <v>0</v>
      </c>
      <c r="U42" s="530">
        <v>0</v>
      </c>
      <c r="V42" s="530">
        <v>0</v>
      </c>
      <c r="W42" s="530">
        <v>0</v>
      </c>
      <c r="X42" s="530">
        <v>0</v>
      </c>
      <c r="Y42" s="530">
        <v>0.02</v>
      </c>
      <c r="Z42" s="530">
        <v>0</v>
      </c>
      <c r="AA42" s="530">
        <v>0</v>
      </c>
      <c r="AB42" s="530">
        <v>0</v>
      </c>
      <c r="AC42" s="530">
        <v>0</v>
      </c>
      <c r="AD42" s="530">
        <v>0</v>
      </c>
      <c r="AE42" s="530">
        <v>0</v>
      </c>
      <c r="AF42" s="530">
        <v>0</v>
      </c>
      <c r="AG42" s="530"/>
      <c r="AH42" s="530">
        <v>0.86999999999999988</v>
      </c>
      <c r="AI42" s="530">
        <v>0</v>
      </c>
      <c r="AJ42" s="530">
        <v>0.08</v>
      </c>
      <c r="AK42" s="530">
        <v>0.13</v>
      </c>
      <c r="AL42" s="530">
        <v>0.19</v>
      </c>
      <c r="AM42" s="530">
        <v>0</v>
      </c>
      <c r="AN42" s="530">
        <v>0</v>
      </c>
      <c r="AO42" s="530">
        <v>0</v>
      </c>
      <c r="AP42" s="530">
        <v>0</v>
      </c>
      <c r="AQ42" s="530">
        <v>0</v>
      </c>
      <c r="AR42" s="530">
        <v>0</v>
      </c>
      <c r="AS42" s="530">
        <v>2.4499999999999997</v>
      </c>
      <c r="AT42" s="530">
        <v>0</v>
      </c>
      <c r="AU42" s="530">
        <v>0</v>
      </c>
      <c r="AV42" s="530">
        <v>0.02</v>
      </c>
      <c r="AW42" s="530">
        <v>0</v>
      </c>
      <c r="AX42" s="530">
        <v>0.19</v>
      </c>
      <c r="AY42" s="530">
        <v>0</v>
      </c>
      <c r="AZ42" s="530">
        <v>0</v>
      </c>
      <c r="BA42" s="530"/>
      <c r="BB42" s="530">
        <v>0.01</v>
      </c>
      <c r="BC42" s="530">
        <v>0.09</v>
      </c>
      <c r="BD42" s="530">
        <v>0</v>
      </c>
      <c r="BE42" s="530">
        <v>0</v>
      </c>
      <c r="BF42" s="530">
        <v>0.45</v>
      </c>
      <c r="BG42" s="530">
        <v>0.28000000000000003</v>
      </c>
      <c r="BH42" s="530">
        <v>0.02</v>
      </c>
      <c r="BI42" s="530">
        <v>0</v>
      </c>
      <c r="BJ42" s="530">
        <v>0</v>
      </c>
      <c r="BK42" s="117"/>
      <c r="BL42" s="117"/>
      <c r="BM42" s="567">
        <f t="shared" si="1"/>
        <v>17.580000000000002</v>
      </c>
      <c r="BO42" s="134"/>
    </row>
    <row r="43" spans="1:67" ht="31.5">
      <c r="A43" s="117">
        <v>41</v>
      </c>
      <c r="B43" s="135" t="s">
        <v>672</v>
      </c>
      <c r="C43" s="135"/>
      <c r="D43" s="118" t="s">
        <v>285</v>
      </c>
      <c r="E43" s="531">
        <f t="shared" si="2"/>
        <v>0.30000000000000004</v>
      </c>
      <c r="F43" s="298" t="s">
        <v>911</v>
      </c>
      <c r="G43" s="118" t="s">
        <v>49</v>
      </c>
      <c r="H43" s="118" t="s">
        <v>1126</v>
      </c>
      <c r="I43" s="751"/>
      <c r="J43" s="118"/>
      <c r="K43" s="395">
        <f t="shared" si="0"/>
        <v>0.13</v>
      </c>
      <c r="L43" s="530">
        <v>0.13</v>
      </c>
      <c r="M43" s="530">
        <v>0</v>
      </c>
      <c r="N43" s="530">
        <v>7.0000000000000007E-2</v>
      </c>
      <c r="O43" s="530">
        <v>0</v>
      </c>
      <c r="P43" s="530">
        <v>0</v>
      </c>
      <c r="Q43" s="530">
        <v>0</v>
      </c>
      <c r="R43" s="530">
        <v>0</v>
      </c>
      <c r="S43" s="530"/>
      <c r="T43" s="530">
        <v>0</v>
      </c>
      <c r="U43" s="530">
        <v>0</v>
      </c>
      <c r="V43" s="530">
        <v>0</v>
      </c>
      <c r="W43" s="530">
        <v>0</v>
      </c>
      <c r="X43" s="530">
        <v>0</v>
      </c>
      <c r="Y43" s="530">
        <v>0</v>
      </c>
      <c r="Z43" s="530">
        <v>0</v>
      </c>
      <c r="AA43" s="530">
        <v>0</v>
      </c>
      <c r="AB43" s="530">
        <v>0</v>
      </c>
      <c r="AC43" s="530">
        <v>0</v>
      </c>
      <c r="AD43" s="530">
        <v>0</v>
      </c>
      <c r="AE43" s="530">
        <v>0</v>
      </c>
      <c r="AF43" s="530">
        <v>0</v>
      </c>
      <c r="AG43" s="530"/>
      <c r="AH43" s="530">
        <v>0.01</v>
      </c>
      <c r="AI43" s="530">
        <v>0</v>
      </c>
      <c r="AJ43" s="530">
        <v>0</v>
      </c>
      <c r="AK43" s="530">
        <v>0</v>
      </c>
      <c r="AL43" s="530">
        <v>0</v>
      </c>
      <c r="AM43" s="530">
        <v>0</v>
      </c>
      <c r="AN43" s="530">
        <v>0</v>
      </c>
      <c r="AO43" s="530">
        <v>0</v>
      </c>
      <c r="AP43" s="530">
        <v>0</v>
      </c>
      <c r="AQ43" s="530">
        <v>0</v>
      </c>
      <c r="AR43" s="530">
        <v>0</v>
      </c>
      <c r="AS43" s="530">
        <v>0.03</v>
      </c>
      <c r="AT43" s="530">
        <v>0</v>
      </c>
      <c r="AU43" s="530">
        <v>0</v>
      </c>
      <c r="AV43" s="530">
        <v>0</v>
      </c>
      <c r="AW43" s="530">
        <v>0</v>
      </c>
      <c r="AX43" s="530">
        <v>0</v>
      </c>
      <c r="AY43" s="530">
        <v>0</v>
      </c>
      <c r="AZ43" s="530">
        <v>0</v>
      </c>
      <c r="BA43" s="530"/>
      <c r="BB43" s="530">
        <v>0</v>
      </c>
      <c r="BC43" s="530">
        <v>0</v>
      </c>
      <c r="BD43" s="530">
        <v>0</v>
      </c>
      <c r="BE43" s="530">
        <v>0</v>
      </c>
      <c r="BF43" s="530">
        <v>0</v>
      </c>
      <c r="BG43" s="530">
        <v>0.06</v>
      </c>
      <c r="BH43" s="530">
        <v>0</v>
      </c>
      <c r="BI43" s="530">
        <v>0</v>
      </c>
      <c r="BJ43" s="530">
        <v>0</v>
      </c>
      <c r="BK43" s="117"/>
      <c r="BL43" s="117"/>
      <c r="BM43" s="567">
        <f t="shared" si="1"/>
        <v>0.30000000000000004</v>
      </c>
      <c r="BO43" s="134"/>
    </row>
    <row r="44" spans="1:67" ht="31.5">
      <c r="A44" s="117">
        <v>42</v>
      </c>
      <c r="B44" s="135" t="s">
        <v>675</v>
      </c>
      <c r="C44" s="135"/>
      <c r="D44" s="118" t="s">
        <v>285</v>
      </c>
      <c r="E44" s="531">
        <v>32.53</v>
      </c>
      <c r="F44" s="118"/>
      <c r="G44" s="118" t="s">
        <v>49</v>
      </c>
      <c r="H44" s="118" t="s">
        <v>1126</v>
      </c>
      <c r="I44" s="751"/>
      <c r="J44" s="118"/>
      <c r="K44" s="395">
        <f t="shared" si="0"/>
        <v>0</v>
      </c>
      <c r="L44" s="530"/>
      <c r="M44" s="530"/>
      <c r="N44" s="530"/>
      <c r="O44" s="530"/>
      <c r="P44" s="530"/>
      <c r="Q44" s="530"/>
      <c r="R44" s="530"/>
      <c r="S44" s="530"/>
      <c r="T44" s="530"/>
      <c r="U44" s="530"/>
      <c r="V44" s="530"/>
      <c r="W44" s="530"/>
      <c r="X44" s="530"/>
      <c r="Y44" s="530"/>
      <c r="Z44" s="530"/>
      <c r="AA44" s="530"/>
      <c r="AB44" s="530"/>
      <c r="AC44" s="530"/>
      <c r="AD44" s="530"/>
      <c r="AE44" s="530"/>
      <c r="AF44" s="530"/>
      <c r="AG44" s="530"/>
      <c r="AH44" s="530"/>
      <c r="AI44" s="530"/>
      <c r="AJ44" s="530"/>
      <c r="AK44" s="530"/>
      <c r="AL44" s="530"/>
      <c r="AM44" s="530"/>
      <c r="AN44" s="530"/>
      <c r="AO44" s="530"/>
      <c r="AP44" s="530"/>
      <c r="AQ44" s="530"/>
      <c r="AR44" s="530"/>
      <c r="AS44" s="530"/>
      <c r="AT44" s="530"/>
      <c r="AU44" s="530"/>
      <c r="AV44" s="530"/>
      <c r="AW44" s="530"/>
      <c r="AX44" s="530"/>
      <c r="AY44" s="530"/>
      <c r="AZ44" s="530"/>
      <c r="BA44" s="530"/>
      <c r="BB44" s="530"/>
      <c r="BC44" s="530"/>
      <c r="BD44" s="530"/>
      <c r="BE44" s="530"/>
      <c r="BF44" s="530"/>
      <c r="BG44" s="530"/>
      <c r="BH44" s="530"/>
      <c r="BI44" s="530"/>
      <c r="BJ44" s="530"/>
      <c r="BK44" s="117"/>
      <c r="BL44" s="117"/>
      <c r="BM44" s="567">
        <f t="shared" si="1"/>
        <v>0</v>
      </c>
      <c r="BO44" s="134"/>
    </row>
    <row r="45" spans="1:67" ht="31.5">
      <c r="A45" s="117">
        <v>43</v>
      </c>
      <c r="B45" s="135" t="s">
        <v>674</v>
      </c>
      <c r="C45" s="135"/>
      <c r="D45" s="118" t="s">
        <v>285</v>
      </c>
      <c r="E45" s="531">
        <v>73.88</v>
      </c>
      <c r="F45" s="118"/>
      <c r="G45" s="118" t="s">
        <v>49</v>
      </c>
      <c r="H45" s="118" t="s">
        <v>1126</v>
      </c>
      <c r="I45" s="751"/>
      <c r="J45" s="118"/>
      <c r="K45" s="395">
        <f t="shared" si="0"/>
        <v>0</v>
      </c>
      <c r="L45" s="530"/>
      <c r="M45" s="530"/>
      <c r="N45" s="530"/>
      <c r="O45" s="530"/>
      <c r="P45" s="530"/>
      <c r="Q45" s="530"/>
      <c r="R45" s="530"/>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0"/>
      <c r="AY45" s="530"/>
      <c r="AZ45" s="530"/>
      <c r="BA45" s="530"/>
      <c r="BB45" s="530"/>
      <c r="BC45" s="530"/>
      <c r="BD45" s="530"/>
      <c r="BE45" s="530"/>
      <c r="BF45" s="530"/>
      <c r="BG45" s="530"/>
      <c r="BH45" s="530"/>
      <c r="BI45" s="530"/>
      <c r="BJ45" s="530"/>
      <c r="BK45" s="117"/>
      <c r="BL45" s="117"/>
      <c r="BM45" s="567">
        <f t="shared" si="1"/>
        <v>0</v>
      </c>
      <c r="BO45" s="134"/>
    </row>
    <row r="46" spans="1:67" ht="47.25">
      <c r="A46" s="117">
        <v>44</v>
      </c>
      <c r="B46" s="135" t="s">
        <v>673</v>
      </c>
      <c r="C46" s="135"/>
      <c r="D46" s="118" t="s">
        <v>285</v>
      </c>
      <c r="E46" s="531">
        <f>SUM(L46:BJ46)</f>
        <v>2.73</v>
      </c>
      <c r="F46" s="118" t="s">
        <v>913</v>
      </c>
      <c r="G46" s="118" t="s">
        <v>49</v>
      </c>
      <c r="H46" s="118" t="s">
        <v>1126</v>
      </c>
      <c r="I46" s="751"/>
      <c r="J46" s="118"/>
      <c r="K46" s="395">
        <f t="shared" si="0"/>
        <v>2.58</v>
      </c>
      <c r="L46" s="530">
        <v>2.58</v>
      </c>
      <c r="M46" s="530">
        <v>0</v>
      </c>
      <c r="N46" s="530"/>
      <c r="O46" s="530">
        <v>0</v>
      </c>
      <c r="P46" s="530">
        <v>0</v>
      </c>
      <c r="Q46" s="530">
        <v>0</v>
      </c>
      <c r="R46" s="530">
        <v>0</v>
      </c>
      <c r="S46" s="530"/>
      <c r="T46" s="530">
        <v>0</v>
      </c>
      <c r="U46" s="530">
        <v>0</v>
      </c>
      <c r="V46" s="530">
        <v>0</v>
      </c>
      <c r="W46" s="530">
        <v>0</v>
      </c>
      <c r="X46" s="530">
        <v>0</v>
      </c>
      <c r="Y46" s="530">
        <v>0</v>
      </c>
      <c r="Z46" s="530">
        <v>0</v>
      </c>
      <c r="AA46" s="530">
        <v>0</v>
      </c>
      <c r="AB46" s="530">
        <v>0</v>
      </c>
      <c r="AC46" s="530">
        <v>0</v>
      </c>
      <c r="AD46" s="530">
        <v>0</v>
      </c>
      <c r="AE46" s="530">
        <v>0</v>
      </c>
      <c r="AF46" s="530">
        <v>0</v>
      </c>
      <c r="AG46" s="530"/>
      <c r="AH46" s="530">
        <v>0.1</v>
      </c>
      <c r="AI46" s="530">
        <v>0</v>
      </c>
      <c r="AJ46" s="530">
        <v>0</v>
      </c>
      <c r="AK46" s="530">
        <v>0</v>
      </c>
      <c r="AL46" s="530">
        <v>0</v>
      </c>
      <c r="AM46" s="530">
        <v>0</v>
      </c>
      <c r="AN46" s="530">
        <v>0</v>
      </c>
      <c r="AO46" s="530">
        <v>0</v>
      </c>
      <c r="AP46" s="530">
        <v>0</v>
      </c>
      <c r="AQ46" s="530">
        <v>0</v>
      </c>
      <c r="AR46" s="530">
        <v>0</v>
      </c>
      <c r="AS46" s="530">
        <v>0.05</v>
      </c>
      <c r="AT46" s="530">
        <v>0</v>
      </c>
      <c r="AU46" s="530">
        <v>0</v>
      </c>
      <c r="AV46" s="530">
        <v>0</v>
      </c>
      <c r="AW46" s="530">
        <v>0</v>
      </c>
      <c r="AX46" s="530">
        <v>0</v>
      </c>
      <c r="AY46" s="530">
        <v>0</v>
      </c>
      <c r="AZ46" s="530">
        <v>0</v>
      </c>
      <c r="BA46" s="530"/>
      <c r="BB46" s="530">
        <v>0</v>
      </c>
      <c r="BC46" s="530">
        <v>0</v>
      </c>
      <c r="BD46" s="530">
        <v>0</v>
      </c>
      <c r="BE46" s="530">
        <v>0</v>
      </c>
      <c r="BF46" s="530">
        <v>0</v>
      </c>
      <c r="BG46" s="530">
        <v>0</v>
      </c>
      <c r="BH46" s="530">
        <v>0</v>
      </c>
      <c r="BI46" s="530">
        <v>0</v>
      </c>
      <c r="BJ46" s="530">
        <v>0</v>
      </c>
      <c r="BK46" s="117"/>
      <c r="BL46" s="117"/>
      <c r="BM46" s="567">
        <f t="shared" si="1"/>
        <v>2.73</v>
      </c>
      <c r="BO46" s="134"/>
    </row>
    <row r="47" spans="1:67" ht="31.5">
      <c r="A47" s="117">
        <v>45</v>
      </c>
      <c r="B47" s="135" t="s">
        <v>342</v>
      </c>
      <c r="C47" s="135"/>
      <c r="D47" s="118" t="s">
        <v>285</v>
      </c>
      <c r="E47" s="531">
        <v>2.59</v>
      </c>
      <c r="F47" s="298" t="s">
        <v>912</v>
      </c>
      <c r="G47" s="118" t="s">
        <v>49</v>
      </c>
      <c r="H47" s="118" t="s">
        <v>1125</v>
      </c>
      <c r="I47" s="751"/>
      <c r="J47" s="118" t="s">
        <v>1099</v>
      </c>
      <c r="K47" s="395">
        <f t="shared" si="0"/>
        <v>0</v>
      </c>
      <c r="L47" s="530"/>
      <c r="M47" s="530"/>
      <c r="N47" s="530"/>
      <c r="O47" s="530"/>
      <c r="P47" s="530"/>
      <c r="Q47" s="530"/>
      <c r="R47" s="530"/>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0"/>
      <c r="AY47" s="530"/>
      <c r="AZ47" s="530"/>
      <c r="BA47" s="530"/>
      <c r="BB47" s="530"/>
      <c r="BC47" s="530"/>
      <c r="BD47" s="530"/>
      <c r="BE47" s="530"/>
      <c r="BF47" s="530"/>
      <c r="BG47" s="530"/>
      <c r="BH47" s="530"/>
      <c r="BI47" s="530"/>
      <c r="BJ47" s="530"/>
      <c r="BK47" s="117"/>
      <c r="BL47" s="117"/>
      <c r="BM47" s="567">
        <f t="shared" si="1"/>
        <v>0</v>
      </c>
      <c r="BO47" s="134"/>
    </row>
    <row r="48" spans="1:67" ht="47.25">
      <c r="A48" s="117">
        <v>46</v>
      </c>
      <c r="B48" s="535" t="s">
        <v>678</v>
      </c>
      <c r="C48" s="535"/>
      <c r="D48" s="536" t="s">
        <v>285</v>
      </c>
      <c r="E48" s="531">
        <f>SUM(L48:BJ48)</f>
        <v>2.6999999999999997</v>
      </c>
      <c r="F48" s="536" t="s">
        <v>916</v>
      </c>
      <c r="G48" s="536" t="s">
        <v>56</v>
      </c>
      <c r="H48" s="118" t="s">
        <v>1126</v>
      </c>
      <c r="I48" s="751"/>
      <c r="J48" s="536"/>
      <c r="K48" s="395">
        <f t="shared" si="0"/>
        <v>0.92999999999999994</v>
      </c>
      <c r="L48" s="530">
        <v>0.92999999999999994</v>
      </c>
      <c r="M48" s="530">
        <v>0</v>
      </c>
      <c r="N48" s="530">
        <v>0.25</v>
      </c>
      <c r="O48" s="530">
        <v>0</v>
      </c>
      <c r="P48" s="530">
        <v>0</v>
      </c>
      <c r="Q48" s="530">
        <v>0</v>
      </c>
      <c r="R48" s="530">
        <v>0</v>
      </c>
      <c r="S48" s="530"/>
      <c r="T48" s="530">
        <v>0</v>
      </c>
      <c r="U48" s="530">
        <v>0</v>
      </c>
      <c r="V48" s="530">
        <v>0</v>
      </c>
      <c r="W48" s="530">
        <v>0</v>
      </c>
      <c r="X48" s="530">
        <v>0</v>
      </c>
      <c r="Y48" s="530">
        <v>0</v>
      </c>
      <c r="Z48" s="530">
        <v>0</v>
      </c>
      <c r="AA48" s="530">
        <v>0</v>
      </c>
      <c r="AB48" s="530">
        <v>0</v>
      </c>
      <c r="AC48" s="530">
        <v>0</v>
      </c>
      <c r="AD48" s="530">
        <v>0</v>
      </c>
      <c r="AE48" s="530">
        <v>0</v>
      </c>
      <c r="AF48" s="530">
        <v>0</v>
      </c>
      <c r="AG48" s="530">
        <v>0.17</v>
      </c>
      <c r="AH48" s="530">
        <v>0.05</v>
      </c>
      <c r="AI48" s="530">
        <v>0</v>
      </c>
      <c r="AJ48" s="530">
        <v>0</v>
      </c>
      <c r="AK48" s="530">
        <v>0</v>
      </c>
      <c r="AL48" s="530">
        <v>0</v>
      </c>
      <c r="AM48" s="530">
        <v>0</v>
      </c>
      <c r="AN48" s="530">
        <v>0</v>
      </c>
      <c r="AO48" s="530">
        <v>0</v>
      </c>
      <c r="AP48" s="530">
        <v>0</v>
      </c>
      <c r="AQ48" s="530">
        <v>0</v>
      </c>
      <c r="AR48" s="530">
        <v>0</v>
      </c>
      <c r="AS48" s="530">
        <v>0.14000000000000001</v>
      </c>
      <c r="AT48" s="530">
        <v>0</v>
      </c>
      <c r="AU48" s="530">
        <v>0</v>
      </c>
      <c r="AV48" s="530">
        <v>0</v>
      </c>
      <c r="AW48" s="530">
        <v>0</v>
      </c>
      <c r="AX48" s="530">
        <v>0</v>
      </c>
      <c r="AY48" s="530">
        <v>0</v>
      </c>
      <c r="AZ48" s="530">
        <v>0</v>
      </c>
      <c r="BA48" s="530">
        <v>1.05</v>
      </c>
      <c r="BB48" s="530">
        <v>0.09</v>
      </c>
      <c r="BC48" s="530">
        <v>0</v>
      </c>
      <c r="BD48" s="530">
        <v>0</v>
      </c>
      <c r="BE48" s="530">
        <v>0</v>
      </c>
      <c r="BF48" s="530">
        <v>0</v>
      </c>
      <c r="BG48" s="530">
        <v>0.02</v>
      </c>
      <c r="BH48" s="530">
        <v>0</v>
      </c>
      <c r="BI48" s="530"/>
      <c r="BJ48" s="530">
        <v>0</v>
      </c>
      <c r="BK48" s="117"/>
      <c r="BL48" s="117"/>
      <c r="BM48" s="567">
        <f t="shared" si="1"/>
        <v>2.6999999999999997</v>
      </c>
      <c r="BO48" s="134"/>
    </row>
    <row r="49" spans="1:67" ht="31.5">
      <c r="A49" s="117">
        <v>47</v>
      </c>
      <c r="B49" s="535" t="s">
        <v>679</v>
      </c>
      <c r="C49" s="535"/>
      <c r="D49" s="536" t="s">
        <v>285</v>
      </c>
      <c r="E49" s="531">
        <f>SUM(L49:BJ49)</f>
        <v>2.63</v>
      </c>
      <c r="F49" s="536" t="s">
        <v>917</v>
      </c>
      <c r="G49" s="536" t="s">
        <v>56</v>
      </c>
      <c r="H49" s="118" t="s">
        <v>1126</v>
      </c>
      <c r="I49" s="751"/>
      <c r="J49" s="536"/>
      <c r="K49" s="395">
        <f t="shared" si="0"/>
        <v>0</v>
      </c>
      <c r="L49" s="530"/>
      <c r="M49" s="530"/>
      <c r="N49" s="530">
        <v>1.02</v>
      </c>
      <c r="O49" s="530"/>
      <c r="P49" s="530"/>
      <c r="Q49" s="530"/>
      <c r="R49" s="530"/>
      <c r="S49" s="530"/>
      <c r="T49" s="530"/>
      <c r="U49" s="530"/>
      <c r="V49" s="530"/>
      <c r="W49" s="530"/>
      <c r="X49" s="530"/>
      <c r="Y49" s="530"/>
      <c r="Z49" s="530"/>
      <c r="AA49" s="530"/>
      <c r="AB49" s="530"/>
      <c r="AC49" s="530"/>
      <c r="AD49" s="530"/>
      <c r="AE49" s="530"/>
      <c r="AF49" s="530"/>
      <c r="AG49" s="530">
        <v>0.17</v>
      </c>
      <c r="AH49" s="530"/>
      <c r="AI49" s="530"/>
      <c r="AJ49" s="530"/>
      <c r="AK49" s="530"/>
      <c r="AL49" s="530"/>
      <c r="AM49" s="530"/>
      <c r="AN49" s="530"/>
      <c r="AO49" s="530"/>
      <c r="AP49" s="530"/>
      <c r="AQ49" s="530"/>
      <c r="AR49" s="530"/>
      <c r="AS49" s="530">
        <v>0.04</v>
      </c>
      <c r="AT49" s="530"/>
      <c r="AU49" s="530"/>
      <c r="AV49" s="530"/>
      <c r="AW49" s="530"/>
      <c r="AX49" s="530"/>
      <c r="AY49" s="530"/>
      <c r="AZ49" s="530"/>
      <c r="BA49" s="530">
        <v>1.4</v>
      </c>
      <c r="BB49" s="530"/>
      <c r="BC49" s="530"/>
      <c r="BD49" s="530"/>
      <c r="BE49" s="530"/>
      <c r="BF49" s="530"/>
      <c r="BG49" s="530"/>
      <c r="BH49" s="530"/>
      <c r="BI49" s="530"/>
      <c r="BJ49" s="530"/>
      <c r="BK49" s="117"/>
      <c r="BL49" s="117"/>
      <c r="BM49" s="567">
        <f t="shared" si="1"/>
        <v>2.63</v>
      </c>
      <c r="BO49" s="134"/>
    </row>
    <row r="50" spans="1:67" ht="31.5">
      <c r="A50" s="117">
        <v>48</v>
      </c>
      <c r="B50" s="135" t="s">
        <v>637</v>
      </c>
      <c r="C50" s="135"/>
      <c r="D50" s="118" t="s">
        <v>285</v>
      </c>
      <c r="E50" s="531">
        <v>30</v>
      </c>
      <c r="F50" s="118" t="s">
        <v>879</v>
      </c>
      <c r="G50" s="118" t="s">
        <v>23</v>
      </c>
      <c r="H50" s="118" t="s">
        <v>1126</v>
      </c>
      <c r="I50" s="751"/>
      <c r="J50" s="118" t="s">
        <v>1328</v>
      </c>
      <c r="K50" s="395">
        <f t="shared" si="0"/>
        <v>0</v>
      </c>
      <c r="L50" s="624"/>
      <c r="M50" s="625"/>
      <c r="N50" s="624"/>
      <c r="O50" s="624"/>
      <c r="P50" s="625"/>
      <c r="Q50" s="625"/>
      <c r="R50" s="625"/>
      <c r="S50" s="625"/>
      <c r="T50" s="624"/>
      <c r="U50" s="625"/>
      <c r="V50" s="625"/>
      <c r="W50" s="625"/>
      <c r="X50" s="625"/>
      <c r="Y50" s="624"/>
      <c r="Z50" s="625"/>
      <c r="AA50" s="624"/>
      <c r="AB50" s="624"/>
      <c r="AC50" s="625"/>
      <c r="AD50" s="625"/>
      <c r="AE50" s="625"/>
      <c r="AF50" s="625"/>
      <c r="AG50" s="624"/>
      <c r="AH50" s="624"/>
      <c r="AI50" s="624"/>
      <c r="AJ50" s="624"/>
      <c r="AK50" s="624"/>
      <c r="AL50" s="624"/>
      <c r="AM50" s="624"/>
      <c r="AN50" s="624"/>
      <c r="AO50" s="625"/>
      <c r="AP50" s="624"/>
      <c r="AQ50" s="625"/>
      <c r="AR50" s="624"/>
      <c r="AS50" s="624"/>
      <c r="AT50" s="625"/>
      <c r="AU50" s="625"/>
      <c r="AV50" s="624"/>
      <c r="AW50" s="625"/>
      <c r="AX50" s="625"/>
      <c r="AY50" s="624"/>
      <c r="AZ50" s="624"/>
      <c r="BA50" s="624"/>
      <c r="BB50" s="624"/>
      <c r="BC50" s="624"/>
      <c r="BD50" s="625"/>
      <c r="BE50" s="624"/>
      <c r="BF50" s="624"/>
      <c r="BG50" s="624"/>
      <c r="BH50" s="624"/>
      <c r="BI50" s="625"/>
      <c r="BJ50" s="625"/>
      <c r="BK50" s="117"/>
      <c r="BL50" s="117"/>
      <c r="BM50" s="567">
        <f t="shared" si="1"/>
        <v>0</v>
      </c>
      <c r="BO50" s="134"/>
    </row>
    <row r="51" spans="1:67" ht="31.5">
      <c r="A51" s="117">
        <v>49</v>
      </c>
      <c r="B51" s="135" t="s">
        <v>638</v>
      </c>
      <c r="C51" s="135"/>
      <c r="D51" s="118" t="s">
        <v>285</v>
      </c>
      <c r="E51" s="531">
        <f>SUM(L51:BJ51)</f>
        <v>0.31</v>
      </c>
      <c r="F51" s="118" t="s">
        <v>880</v>
      </c>
      <c r="G51" s="118" t="s">
        <v>24</v>
      </c>
      <c r="H51" s="118" t="s">
        <v>1126</v>
      </c>
      <c r="I51" s="751"/>
      <c r="J51" s="118"/>
      <c r="K51" s="395">
        <f t="shared" si="0"/>
        <v>0</v>
      </c>
      <c r="L51" s="530"/>
      <c r="M51" s="530"/>
      <c r="N51" s="530"/>
      <c r="O51" s="530"/>
      <c r="P51" s="530"/>
      <c r="Q51" s="530"/>
      <c r="R51" s="530"/>
      <c r="S51" s="530"/>
      <c r="T51" s="530"/>
      <c r="U51" s="530"/>
      <c r="V51" s="5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v>0.31</v>
      </c>
      <c r="BB51" s="530"/>
      <c r="BC51" s="530"/>
      <c r="BD51" s="530"/>
      <c r="BE51" s="530"/>
      <c r="BF51" s="530"/>
      <c r="BG51" s="530"/>
      <c r="BH51" s="530"/>
      <c r="BI51" s="530"/>
      <c r="BJ51" s="530"/>
      <c r="BK51" s="117"/>
      <c r="BL51" s="117"/>
      <c r="BM51" s="567">
        <f t="shared" si="1"/>
        <v>0.31</v>
      </c>
      <c r="BO51" s="134"/>
    </row>
    <row r="52" spans="1:67" ht="31.5">
      <c r="A52" s="117">
        <v>50</v>
      </c>
      <c r="B52" s="135" t="s">
        <v>639</v>
      </c>
      <c r="C52" s="135"/>
      <c r="D52" s="118" t="s">
        <v>285</v>
      </c>
      <c r="E52" s="531">
        <f>SUM(L52:BJ52)</f>
        <v>0.13</v>
      </c>
      <c r="F52" s="118"/>
      <c r="G52" s="118" t="s">
        <v>24</v>
      </c>
      <c r="H52" s="118" t="s">
        <v>1126</v>
      </c>
      <c r="I52" s="751"/>
      <c r="J52" s="118"/>
      <c r="K52" s="395">
        <f t="shared" si="0"/>
        <v>0</v>
      </c>
      <c r="L52" s="530"/>
      <c r="M52" s="530"/>
      <c r="N52" s="530"/>
      <c r="O52" s="530"/>
      <c r="P52" s="530"/>
      <c r="Q52" s="530"/>
      <c r="R52" s="530"/>
      <c r="S52" s="530"/>
      <c r="T52" s="530"/>
      <c r="U52" s="530"/>
      <c r="V52" s="5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v>0.13</v>
      </c>
      <c r="BC52" s="530"/>
      <c r="BD52" s="530"/>
      <c r="BE52" s="530"/>
      <c r="BF52" s="530"/>
      <c r="BG52" s="530"/>
      <c r="BH52" s="530"/>
      <c r="BI52" s="530"/>
      <c r="BJ52" s="530"/>
      <c r="BK52" s="117"/>
      <c r="BL52" s="117"/>
      <c r="BM52" s="567">
        <f t="shared" si="1"/>
        <v>0.13</v>
      </c>
      <c r="BO52" s="134"/>
    </row>
    <row r="53" spans="1:67" ht="47.25">
      <c r="A53" s="117">
        <v>51</v>
      </c>
      <c r="B53" s="135" t="s">
        <v>640</v>
      </c>
      <c r="C53" s="135"/>
      <c r="D53" s="118" t="s">
        <v>285</v>
      </c>
      <c r="E53" s="531">
        <f>SUM(L53:BJ53)</f>
        <v>7.4499999999999993</v>
      </c>
      <c r="F53" s="118" t="s">
        <v>881</v>
      </c>
      <c r="G53" s="118" t="s">
        <v>24</v>
      </c>
      <c r="H53" s="118" t="s">
        <v>1126</v>
      </c>
      <c r="I53" s="751"/>
      <c r="J53" s="118"/>
      <c r="K53" s="395">
        <f t="shared" si="0"/>
        <v>1.19</v>
      </c>
      <c r="L53" s="530">
        <v>1.19</v>
      </c>
      <c r="M53" s="530"/>
      <c r="N53" s="530">
        <v>0.97</v>
      </c>
      <c r="O53" s="530"/>
      <c r="P53" s="530"/>
      <c r="Q53" s="530"/>
      <c r="R53" s="530"/>
      <c r="S53" s="530"/>
      <c r="T53" s="530"/>
      <c r="U53" s="530"/>
      <c r="V53" s="530"/>
      <c r="W53" s="530"/>
      <c r="X53" s="530"/>
      <c r="Y53" s="530"/>
      <c r="Z53" s="530"/>
      <c r="AA53" s="530"/>
      <c r="AB53" s="530"/>
      <c r="AC53" s="530"/>
      <c r="AD53" s="530"/>
      <c r="AE53" s="530"/>
      <c r="AF53" s="530"/>
      <c r="AG53" s="530">
        <v>0.13</v>
      </c>
      <c r="AH53" s="530"/>
      <c r="AI53" s="530"/>
      <c r="AJ53" s="530"/>
      <c r="AK53" s="530"/>
      <c r="AL53" s="530"/>
      <c r="AM53" s="530"/>
      <c r="AN53" s="530"/>
      <c r="AO53" s="530"/>
      <c r="AP53" s="530"/>
      <c r="AQ53" s="530"/>
      <c r="AR53" s="530"/>
      <c r="AS53" s="530">
        <v>0.32</v>
      </c>
      <c r="AT53" s="530"/>
      <c r="AU53" s="530"/>
      <c r="AV53" s="530"/>
      <c r="AW53" s="530"/>
      <c r="AX53" s="530"/>
      <c r="AY53" s="530"/>
      <c r="AZ53" s="530"/>
      <c r="BA53" s="530">
        <v>4.84</v>
      </c>
      <c r="BB53" s="530"/>
      <c r="BC53" s="530"/>
      <c r="BD53" s="530"/>
      <c r="BE53" s="530"/>
      <c r="BF53" s="530"/>
      <c r="BG53" s="530"/>
      <c r="BH53" s="530"/>
      <c r="BI53" s="530"/>
      <c r="BJ53" s="530"/>
      <c r="BK53" s="117"/>
      <c r="BL53" s="117"/>
      <c r="BM53" s="567">
        <f t="shared" si="1"/>
        <v>7.4499999999999993</v>
      </c>
      <c r="BO53" s="134"/>
    </row>
    <row r="54" spans="1:67" ht="47.25">
      <c r="A54" s="117">
        <v>52</v>
      </c>
      <c r="B54" s="535" t="s">
        <v>676</v>
      </c>
      <c r="C54" s="535"/>
      <c r="D54" s="536" t="s">
        <v>285</v>
      </c>
      <c r="E54" s="117">
        <v>0.2</v>
      </c>
      <c r="F54" s="536" t="s">
        <v>914</v>
      </c>
      <c r="G54" s="536" t="s">
        <v>50</v>
      </c>
      <c r="H54" s="118" t="s">
        <v>1126</v>
      </c>
      <c r="I54" s="751"/>
      <c r="J54" s="536"/>
      <c r="K54" s="395">
        <f t="shared" si="0"/>
        <v>0</v>
      </c>
      <c r="L54" s="530"/>
      <c r="M54" s="530"/>
      <c r="N54" s="530"/>
      <c r="O54" s="530"/>
      <c r="P54" s="530"/>
      <c r="Q54" s="530"/>
      <c r="R54" s="530"/>
      <c r="S54" s="530"/>
      <c r="T54" s="530"/>
      <c r="U54" s="530"/>
      <c r="V54" s="530"/>
      <c r="W54" s="530"/>
      <c r="X54" s="530"/>
      <c r="Y54" s="530"/>
      <c r="Z54" s="530"/>
      <c r="AA54" s="530"/>
      <c r="AB54" s="530"/>
      <c r="AC54" s="530"/>
      <c r="AD54" s="530"/>
      <c r="AE54" s="530"/>
      <c r="AF54" s="530"/>
      <c r="AG54" s="530"/>
      <c r="AH54" s="530"/>
      <c r="AI54" s="530"/>
      <c r="AJ54" s="530"/>
      <c r="AK54" s="530"/>
      <c r="AL54" s="530"/>
      <c r="AM54" s="530"/>
      <c r="AN54" s="530"/>
      <c r="AO54" s="530"/>
      <c r="AP54" s="530"/>
      <c r="AQ54" s="530"/>
      <c r="AR54" s="530"/>
      <c r="AS54" s="530"/>
      <c r="AT54" s="530"/>
      <c r="AU54" s="530"/>
      <c r="AV54" s="530"/>
      <c r="AW54" s="530"/>
      <c r="AX54" s="530"/>
      <c r="AY54" s="530"/>
      <c r="AZ54" s="530"/>
      <c r="BA54" s="530"/>
      <c r="BB54" s="530"/>
      <c r="BC54" s="530"/>
      <c r="BD54" s="530"/>
      <c r="BE54" s="530"/>
      <c r="BF54" s="530"/>
      <c r="BG54" s="530"/>
      <c r="BH54" s="530"/>
      <c r="BI54" s="530"/>
      <c r="BJ54" s="530"/>
      <c r="BK54" s="117"/>
      <c r="BL54" s="117"/>
      <c r="BM54" s="567">
        <f t="shared" si="1"/>
        <v>0</v>
      </c>
      <c r="BO54" s="134"/>
    </row>
    <row r="55" spans="1:67" ht="47.25">
      <c r="A55" s="117">
        <v>53</v>
      </c>
      <c r="B55" s="535" t="s">
        <v>680</v>
      </c>
      <c r="C55" s="535"/>
      <c r="D55" s="543" t="s">
        <v>860</v>
      </c>
      <c r="E55" s="531">
        <v>13.16</v>
      </c>
      <c r="F55" s="117"/>
      <c r="G55" s="118" t="s">
        <v>29</v>
      </c>
      <c r="H55" s="118" t="s">
        <v>1126</v>
      </c>
      <c r="I55" s="751"/>
      <c r="J55" s="118"/>
      <c r="K55" s="395">
        <f t="shared" si="0"/>
        <v>0</v>
      </c>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c r="BG55" s="530"/>
      <c r="BH55" s="530"/>
      <c r="BI55" s="530"/>
      <c r="BJ55" s="530"/>
      <c r="BK55" s="117"/>
      <c r="BL55" s="117"/>
      <c r="BM55" s="567">
        <f t="shared" si="1"/>
        <v>0</v>
      </c>
      <c r="BO55" s="134"/>
    </row>
    <row r="56" spans="1:67" ht="31.5">
      <c r="A56" s="117">
        <v>54</v>
      </c>
      <c r="B56" s="535" t="s">
        <v>681</v>
      </c>
      <c r="C56" s="535"/>
      <c r="D56" s="543" t="s">
        <v>861</v>
      </c>
      <c r="E56" s="531">
        <v>24.97</v>
      </c>
      <c r="F56" s="117"/>
      <c r="G56" s="118" t="s">
        <v>29</v>
      </c>
      <c r="H56" s="118" t="s">
        <v>1126</v>
      </c>
      <c r="I56" s="751"/>
      <c r="J56" s="118"/>
      <c r="K56" s="395">
        <f t="shared" si="0"/>
        <v>0</v>
      </c>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O56" s="530"/>
      <c r="AP56" s="530"/>
      <c r="AQ56" s="530"/>
      <c r="AR56" s="530"/>
      <c r="AS56" s="530"/>
      <c r="AT56" s="530"/>
      <c r="AU56" s="530"/>
      <c r="AV56" s="530"/>
      <c r="AW56" s="530"/>
      <c r="AX56" s="530"/>
      <c r="AY56" s="530"/>
      <c r="AZ56" s="530"/>
      <c r="BA56" s="530"/>
      <c r="BB56" s="530"/>
      <c r="BC56" s="530"/>
      <c r="BD56" s="530"/>
      <c r="BE56" s="530"/>
      <c r="BF56" s="530"/>
      <c r="BG56" s="530"/>
      <c r="BH56" s="530"/>
      <c r="BI56" s="530"/>
      <c r="BJ56" s="530"/>
      <c r="BK56" s="117"/>
      <c r="BL56" s="117"/>
      <c r="BM56" s="567">
        <f t="shared" si="1"/>
        <v>0</v>
      </c>
      <c r="BO56" s="134"/>
    </row>
    <row r="57" spans="1:67" ht="31.5">
      <c r="A57" s="117">
        <v>55</v>
      </c>
      <c r="B57" s="135" t="s">
        <v>1135</v>
      </c>
      <c r="C57" s="135"/>
      <c r="D57" s="118" t="s">
        <v>123</v>
      </c>
      <c r="E57" s="531">
        <f t="shared" ref="E57:E68" si="3">SUM(L57:BJ57)</f>
        <v>0.01</v>
      </c>
      <c r="F57" s="118" t="s">
        <v>866</v>
      </c>
      <c r="G57" s="118" t="s">
        <v>21</v>
      </c>
      <c r="H57" s="118" t="s">
        <v>1066</v>
      </c>
      <c r="I57" s="751"/>
      <c r="J57" s="118"/>
      <c r="K57" s="395">
        <f t="shared" si="0"/>
        <v>0</v>
      </c>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v>0.01</v>
      </c>
      <c r="BC57" s="530"/>
      <c r="BD57" s="530"/>
      <c r="BE57" s="530"/>
      <c r="BF57" s="530"/>
      <c r="BG57" s="530"/>
      <c r="BH57" s="530"/>
      <c r="BI57" s="530"/>
      <c r="BJ57" s="530"/>
      <c r="BK57" s="117"/>
      <c r="BL57" s="117"/>
      <c r="BM57" s="567">
        <f t="shared" si="1"/>
        <v>0.01</v>
      </c>
      <c r="BO57" s="134"/>
    </row>
    <row r="58" spans="1:67" ht="47.25">
      <c r="A58" s="117">
        <v>56</v>
      </c>
      <c r="B58" s="304" t="s">
        <v>1231</v>
      </c>
      <c r="C58" s="304"/>
      <c r="D58" s="305" t="s">
        <v>330</v>
      </c>
      <c r="E58" s="573">
        <f t="shared" si="3"/>
        <v>0.12</v>
      </c>
      <c r="F58" s="117">
        <v>7</v>
      </c>
      <c r="G58" s="117" t="s">
        <v>47</v>
      </c>
      <c r="H58" s="118" t="s">
        <v>1414</v>
      </c>
      <c r="I58" s="752"/>
      <c r="J58" s="118"/>
      <c r="K58" s="395">
        <f t="shared" si="0"/>
        <v>0</v>
      </c>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v>0.12</v>
      </c>
      <c r="AY58" s="117"/>
      <c r="AZ58" s="117"/>
      <c r="BA58" s="117"/>
      <c r="BB58" s="117"/>
      <c r="BC58" s="117"/>
      <c r="BD58" s="117"/>
      <c r="BE58" s="117"/>
      <c r="BF58" s="117"/>
      <c r="BG58" s="117"/>
      <c r="BH58" s="117"/>
      <c r="BI58" s="117"/>
      <c r="BJ58" s="117"/>
      <c r="BK58" s="117" t="s">
        <v>387</v>
      </c>
      <c r="BL58" s="117" t="s">
        <v>1067</v>
      </c>
      <c r="BM58" s="567">
        <f t="shared" si="1"/>
        <v>0.12</v>
      </c>
      <c r="BO58" s="134"/>
    </row>
    <row r="59" spans="1:67" ht="31.5">
      <c r="A59" s="117">
        <v>57</v>
      </c>
      <c r="B59" s="304" t="s">
        <v>1232</v>
      </c>
      <c r="C59" s="304"/>
      <c r="D59" s="305" t="s">
        <v>123</v>
      </c>
      <c r="E59" s="573">
        <f t="shared" si="3"/>
        <v>0.06</v>
      </c>
      <c r="F59" s="117">
        <v>11</v>
      </c>
      <c r="G59" s="117" t="s">
        <v>47</v>
      </c>
      <c r="H59" s="118" t="s">
        <v>1414</v>
      </c>
      <c r="I59" s="752"/>
      <c r="J59" s="118"/>
      <c r="K59" s="395">
        <f t="shared" si="0"/>
        <v>0</v>
      </c>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v>0.06</v>
      </c>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t="s">
        <v>387</v>
      </c>
      <c r="BL59" s="117" t="s">
        <v>1067</v>
      </c>
      <c r="BM59" s="567">
        <f t="shared" si="1"/>
        <v>0.06</v>
      </c>
      <c r="BO59" s="134"/>
    </row>
    <row r="60" spans="1:67">
      <c r="A60" s="117">
        <v>58</v>
      </c>
      <c r="B60" s="135" t="s">
        <v>621</v>
      </c>
      <c r="C60" s="135"/>
      <c r="D60" s="118" t="s">
        <v>123</v>
      </c>
      <c r="E60" s="531">
        <f t="shared" si="3"/>
        <v>6.32</v>
      </c>
      <c r="F60" s="118" t="s">
        <v>867</v>
      </c>
      <c r="G60" s="118" t="s">
        <v>30</v>
      </c>
      <c r="H60" s="118" t="s">
        <v>1126</v>
      </c>
      <c r="I60" s="751"/>
      <c r="J60" s="118"/>
      <c r="K60" s="395">
        <f t="shared" si="0"/>
        <v>0.69000000000000006</v>
      </c>
      <c r="L60" s="530">
        <v>0.66</v>
      </c>
      <c r="M60" s="530">
        <v>0.03</v>
      </c>
      <c r="N60" s="530">
        <v>0.08</v>
      </c>
      <c r="O60" s="530">
        <v>1.21</v>
      </c>
      <c r="P60" s="530"/>
      <c r="Q60" s="530"/>
      <c r="R60" s="530">
        <v>3.91</v>
      </c>
      <c r="S60" s="530"/>
      <c r="T60" s="530"/>
      <c r="U60" s="530"/>
      <c r="V60" s="530">
        <v>0.02</v>
      </c>
      <c r="W60" s="530"/>
      <c r="X60" s="530">
        <v>0.24</v>
      </c>
      <c r="Y60" s="530"/>
      <c r="Z60" s="530"/>
      <c r="AA60" s="530"/>
      <c r="AB60" s="530"/>
      <c r="AC60" s="530"/>
      <c r="AD60" s="530"/>
      <c r="AE60" s="530"/>
      <c r="AF60" s="530"/>
      <c r="AG60" s="530">
        <v>0.17</v>
      </c>
      <c r="AH60" s="530"/>
      <c r="AI60" s="530"/>
      <c r="AJ60" s="530"/>
      <c r="AK60" s="530"/>
      <c r="AL60" s="530"/>
      <c r="AM60" s="530"/>
      <c r="AN60" s="530"/>
      <c r="AO60" s="530"/>
      <c r="AP60" s="530"/>
      <c r="AQ60" s="530"/>
      <c r="AR60" s="530"/>
      <c r="AS60" s="530">
        <v>0</v>
      </c>
      <c r="AT60" s="530"/>
      <c r="AU60" s="530"/>
      <c r="AV60" s="530"/>
      <c r="AW60" s="530"/>
      <c r="AX60" s="530"/>
      <c r="AY60" s="530"/>
      <c r="AZ60" s="530"/>
      <c r="BA60" s="530"/>
      <c r="BB60" s="530"/>
      <c r="BC60" s="530"/>
      <c r="BD60" s="530"/>
      <c r="BE60" s="530"/>
      <c r="BF60" s="530"/>
      <c r="BG60" s="530"/>
      <c r="BH60" s="530"/>
      <c r="BI60" s="530"/>
      <c r="BJ60" s="530"/>
      <c r="BK60" s="117"/>
      <c r="BL60" s="117"/>
      <c r="BM60" s="567">
        <f t="shared" si="1"/>
        <v>6.32</v>
      </c>
      <c r="BO60" s="134"/>
    </row>
    <row r="61" spans="1:67" ht="63">
      <c r="A61" s="117">
        <v>59</v>
      </c>
      <c r="B61" s="135" t="s">
        <v>622</v>
      </c>
      <c r="C61" s="135"/>
      <c r="D61" s="118" t="s">
        <v>123</v>
      </c>
      <c r="E61" s="531">
        <f t="shared" si="3"/>
        <v>0.11</v>
      </c>
      <c r="F61" s="118" t="s">
        <v>866</v>
      </c>
      <c r="G61" s="118" t="s">
        <v>31</v>
      </c>
      <c r="H61" s="118" t="s">
        <v>1290</v>
      </c>
      <c r="I61" s="751"/>
      <c r="J61" s="118"/>
      <c r="K61" s="395">
        <f t="shared" si="0"/>
        <v>0</v>
      </c>
      <c r="L61" s="530"/>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v>0.11</v>
      </c>
      <c r="BD61" s="530"/>
      <c r="BE61" s="530"/>
      <c r="BF61" s="530"/>
      <c r="BG61" s="530"/>
      <c r="BH61" s="530"/>
      <c r="BI61" s="530"/>
      <c r="BJ61" s="530"/>
      <c r="BK61" s="117"/>
      <c r="BL61" s="117"/>
      <c r="BM61" s="567">
        <f t="shared" si="1"/>
        <v>0.11</v>
      </c>
      <c r="BO61" s="134"/>
    </row>
    <row r="62" spans="1:67" ht="78.75">
      <c r="A62" s="117">
        <v>60</v>
      </c>
      <c r="B62" s="135" t="s">
        <v>1186</v>
      </c>
      <c r="C62" s="135"/>
      <c r="D62" s="118" t="s">
        <v>123</v>
      </c>
      <c r="E62" s="531">
        <f t="shared" si="3"/>
        <v>0.1</v>
      </c>
      <c r="F62" s="118" t="s">
        <v>868</v>
      </c>
      <c r="G62" s="118" t="s">
        <v>31</v>
      </c>
      <c r="H62" s="118" t="s">
        <v>1302</v>
      </c>
      <c r="I62" s="751"/>
      <c r="J62" s="118"/>
      <c r="K62" s="395">
        <f t="shared" si="0"/>
        <v>0</v>
      </c>
      <c r="L62" s="530"/>
      <c r="M62" s="530"/>
      <c r="N62" s="530"/>
      <c r="O62" s="530"/>
      <c r="P62" s="530"/>
      <c r="Q62" s="530"/>
      <c r="R62" s="530"/>
      <c r="S62" s="530"/>
      <c r="T62" s="530"/>
      <c r="U62" s="530"/>
      <c r="V62" s="530"/>
      <c r="W62" s="530"/>
      <c r="X62" s="530"/>
      <c r="Y62" s="530"/>
      <c r="Z62" s="530"/>
      <c r="AA62" s="530"/>
      <c r="AB62" s="530"/>
      <c r="AC62" s="530"/>
      <c r="AD62" s="530"/>
      <c r="AE62" s="530"/>
      <c r="AF62" s="530"/>
      <c r="AG62" s="530"/>
      <c r="AH62" s="530"/>
      <c r="AI62" s="530"/>
      <c r="AJ62" s="530"/>
      <c r="AK62" s="530"/>
      <c r="AL62" s="530"/>
      <c r="AM62" s="530"/>
      <c r="AN62" s="530"/>
      <c r="AO62" s="530"/>
      <c r="AP62" s="530"/>
      <c r="AQ62" s="530"/>
      <c r="AR62" s="530"/>
      <c r="AS62" s="530"/>
      <c r="AT62" s="530"/>
      <c r="AU62" s="530"/>
      <c r="AV62" s="530"/>
      <c r="AW62" s="530"/>
      <c r="AX62" s="530"/>
      <c r="AY62" s="530"/>
      <c r="AZ62" s="530"/>
      <c r="BA62" s="530"/>
      <c r="BB62" s="530"/>
      <c r="BC62" s="530">
        <v>0.1</v>
      </c>
      <c r="BD62" s="530"/>
      <c r="BE62" s="530"/>
      <c r="BF62" s="530"/>
      <c r="BG62" s="530"/>
      <c r="BH62" s="530"/>
      <c r="BI62" s="530"/>
      <c r="BJ62" s="530"/>
      <c r="BK62" s="117" t="s">
        <v>387</v>
      </c>
      <c r="BL62" s="117" t="s">
        <v>1066</v>
      </c>
      <c r="BM62" s="567">
        <f t="shared" si="1"/>
        <v>0.1</v>
      </c>
      <c r="BO62" s="134"/>
    </row>
    <row r="63" spans="1:67" ht="31.5">
      <c r="A63" s="117">
        <v>61</v>
      </c>
      <c r="B63" s="135" t="s">
        <v>617</v>
      </c>
      <c r="C63" s="135"/>
      <c r="D63" s="118" t="s">
        <v>123</v>
      </c>
      <c r="E63" s="531">
        <f t="shared" si="3"/>
        <v>5.12</v>
      </c>
      <c r="F63" s="118" t="s">
        <v>863</v>
      </c>
      <c r="G63" s="118" t="s">
        <v>18</v>
      </c>
      <c r="H63" s="118" t="s">
        <v>1066</v>
      </c>
      <c r="I63" s="751"/>
      <c r="J63" s="118"/>
      <c r="K63" s="395">
        <f t="shared" si="0"/>
        <v>0</v>
      </c>
      <c r="L63" s="530"/>
      <c r="M63" s="530"/>
      <c r="N63" s="530">
        <v>0.53999999999999992</v>
      </c>
      <c r="O63" s="530">
        <v>4.51</v>
      </c>
      <c r="P63" s="530"/>
      <c r="Q63" s="530"/>
      <c r="R63" s="530"/>
      <c r="S63" s="530"/>
      <c r="T63" s="530"/>
      <c r="U63" s="530"/>
      <c r="V63" s="530"/>
      <c r="W63" s="530"/>
      <c r="X63" s="530"/>
      <c r="Y63" s="530"/>
      <c r="Z63" s="530"/>
      <c r="AA63" s="530"/>
      <c r="AB63" s="530"/>
      <c r="AC63" s="530"/>
      <c r="AD63" s="530"/>
      <c r="AE63" s="530"/>
      <c r="AF63" s="530"/>
      <c r="AG63" s="530"/>
      <c r="AH63" s="530"/>
      <c r="AI63" s="530"/>
      <c r="AJ63" s="530"/>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c r="BI63" s="530">
        <v>7.0000000000000007E-2</v>
      </c>
      <c r="BJ63" s="530"/>
      <c r="BK63" s="117" t="s">
        <v>387</v>
      </c>
      <c r="BL63" s="117" t="s">
        <v>1066</v>
      </c>
      <c r="BM63" s="567">
        <f t="shared" si="1"/>
        <v>5.12</v>
      </c>
      <c r="BO63" s="134"/>
    </row>
    <row r="64" spans="1:67" ht="31.5">
      <c r="A64" s="117">
        <v>62</v>
      </c>
      <c r="B64" s="135" t="s">
        <v>1183</v>
      </c>
      <c r="C64" s="135"/>
      <c r="D64" s="118" t="s">
        <v>123</v>
      </c>
      <c r="E64" s="531">
        <f t="shared" si="3"/>
        <v>10.889999999999997</v>
      </c>
      <c r="F64" s="118" t="s">
        <v>865</v>
      </c>
      <c r="G64" s="118" t="s">
        <v>18</v>
      </c>
      <c r="H64" s="118" t="s">
        <v>1066</v>
      </c>
      <c r="I64" s="751"/>
      <c r="J64" s="118"/>
      <c r="K64" s="395">
        <f t="shared" si="0"/>
        <v>0.42</v>
      </c>
      <c r="L64" s="530">
        <v>0.16999999999999998</v>
      </c>
      <c r="M64" s="530">
        <v>0.25</v>
      </c>
      <c r="N64" s="530">
        <v>1.6000000000000003</v>
      </c>
      <c r="O64" s="530">
        <v>8.8499999999999961</v>
      </c>
      <c r="P64" s="530"/>
      <c r="Q64" s="530"/>
      <c r="R64" s="530"/>
      <c r="S64" s="530"/>
      <c r="T64" s="530"/>
      <c r="U64" s="530"/>
      <c r="V64" s="530"/>
      <c r="W64" s="530"/>
      <c r="X64" s="530"/>
      <c r="Y64" s="530"/>
      <c r="Z64" s="530"/>
      <c r="AA64" s="530"/>
      <c r="AB64" s="530"/>
      <c r="AC64" s="530"/>
      <c r="AD64" s="530"/>
      <c r="AE64" s="530"/>
      <c r="AF64" s="530"/>
      <c r="AG64" s="530"/>
      <c r="AH64" s="530"/>
      <c r="AI64" s="530"/>
      <c r="AJ64" s="530"/>
      <c r="AK64" s="530"/>
      <c r="AL64" s="530"/>
      <c r="AM64" s="530"/>
      <c r="AN64" s="530"/>
      <c r="AO64" s="530"/>
      <c r="AP64" s="530"/>
      <c r="AQ64" s="530"/>
      <c r="AR64" s="530"/>
      <c r="AS64" s="530"/>
      <c r="AT64" s="530"/>
      <c r="AU64" s="530"/>
      <c r="AV64" s="530"/>
      <c r="AW64" s="530"/>
      <c r="AX64" s="530"/>
      <c r="AY64" s="530"/>
      <c r="AZ64" s="530"/>
      <c r="BA64" s="530"/>
      <c r="BB64" s="530"/>
      <c r="BC64" s="530"/>
      <c r="BD64" s="530"/>
      <c r="BE64" s="530"/>
      <c r="BF64" s="530"/>
      <c r="BG64" s="530"/>
      <c r="BH64" s="530"/>
      <c r="BI64" s="530">
        <v>0.02</v>
      </c>
      <c r="BJ64" s="530"/>
      <c r="BK64" s="117"/>
      <c r="BL64" s="117"/>
      <c r="BM64" s="567">
        <f t="shared" si="1"/>
        <v>10.889999999999997</v>
      </c>
      <c r="BO64" s="134"/>
    </row>
    <row r="65" spans="1:67">
      <c r="A65" s="117">
        <v>63</v>
      </c>
      <c r="B65" s="135" t="s">
        <v>616</v>
      </c>
      <c r="C65" s="135"/>
      <c r="D65" s="118" t="s">
        <v>123</v>
      </c>
      <c r="E65" s="531">
        <f t="shared" si="3"/>
        <v>1.6700000000000002</v>
      </c>
      <c r="F65" s="118" t="s">
        <v>862</v>
      </c>
      <c r="G65" s="118" t="s">
        <v>18</v>
      </c>
      <c r="H65" s="118" t="s">
        <v>1126</v>
      </c>
      <c r="I65" s="751"/>
      <c r="J65" s="118"/>
      <c r="K65" s="395">
        <f t="shared" si="0"/>
        <v>0</v>
      </c>
      <c r="L65" s="530"/>
      <c r="M65" s="530"/>
      <c r="N65" s="530"/>
      <c r="O65" s="530">
        <v>1.6700000000000002</v>
      </c>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c r="BI65" s="530"/>
      <c r="BJ65" s="530"/>
      <c r="BK65" s="117"/>
      <c r="BL65" s="117"/>
      <c r="BM65" s="567">
        <f t="shared" si="1"/>
        <v>1.6700000000000002</v>
      </c>
      <c r="BO65" s="134"/>
    </row>
    <row r="66" spans="1:67">
      <c r="A66" s="117">
        <v>64</v>
      </c>
      <c r="B66" s="135" t="s">
        <v>618</v>
      </c>
      <c r="C66" s="135"/>
      <c r="D66" s="118" t="s">
        <v>123</v>
      </c>
      <c r="E66" s="531">
        <f t="shared" si="3"/>
        <v>2.63</v>
      </c>
      <c r="F66" s="118" t="s">
        <v>864</v>
      </c>
      <c r="G66" s="118" t="s">
        <v>18</v>
      </c>
      <c r="H66" s="118" t="s">
        <v>1126</v>
      </c>
      <c r="I66" s="751"/>
      <c r="J66" s="118"/>
      <c r="K66" s="395">
        <f t="shared" si="0"/>
        <v>0</v>
      </c>
      <c r="L66" s="530"/>
      <c r="M66" s="530"/>
      <c r="N66" s="530"/>
      <c r="O66" s="530">
        <v>2.63</v>
      </c>
      <c r="P66" s="530"/>
      <c r="Q66" s="530"/>
      <c r="R66" s="530"/>
      <c r="S66" s="530"/>
      <c r="T66" s="530"/>
      <c r="U66" s="530"/>
      <c r="V66" s="530"/>
      <c r="W66" s="530"/>
      <c r="X66" s="530"/>
      <c r="Y66" s="530"/>
      <c r="Z66" s="530"/>
      <c r="AA66" s="530"/>
      <c r="AB66" s="530"/>
      <c r="AC66" s="530"/>
      <c r="AD66" s="530"/>
      <c r="AE66" s="530"/>
      <c r="AF66" s="530"/>
      <c r="AG66" s="530"/>
      <c r="AH66" s="530"/>
      <c r="AI66" s="530"/>
      <c r="AJ66" s="530"/>
      <c r="AK66" s="530"/>
      <c r="AL66" s="530"/>
      <c r="AM66" s="530"/>
      <c r="AN66" s="530"/>
      <c r="AO66" s="530"/>
      <c r="AP66" s="530"/>
      <c r="AQ66" s="530"/>
      <c r="AR66" s="530"/>
      <c r="AS66" s="530"/>
      <c r="AT66" s="530"/>
      <c r="AU66" s="530"/>
      <c r="AV66" s="530"/>
      <c r="AW66" s="530"/>
      <c r="AX66" s="530"/>
      <c r="AY66" s="530"/>
      <c r="AZ66" s="530"/>
      <c r="BA66" s="530"/>
      <c r="BB66" s="530"/>
      <c r="BC66" s="530"/>
      <c r="BD66" s="530"/>
      <c r="BE66" s="530"/>
      <c r="BF66" s="530"/>
      <c r="BG66" s="530"/>
      <c r="BH66" s="530"/>
      <c r="BI66" s="530"/>
      <c r="BJ66" s="530"/>
      <c r="BK66" s="117"/>
      <c r="BL66" s="117"/>
      <c r="BM66" s="567">
        <f t="shared" si="1"/>
        <v>2.63</v>
      </c>
      <c r="BO66" s="134"/>
    </row>
    <row r="67" spans="1:67" ht="78.75">
      <c r="A67" s="117">
        <v>65</v>
      </c>
      <c r="B67" s="304" t="s">
        <v>459</v>
      </c>
      <c r="C67" s="304"/>
      <c r="D67" s="305" t="s">
        <v>123</v>
      </c>
      <c r="E67" s="531">
        <f t="shared" si="3"/>
        <v>5</v>
      </c>
      <c r="F67" s="117" t="s">
        <v>1089</v>
      </c>
      <c r="G67" s="117" t="s">
        <v>18</v>
      </c>
      <c r="H67" s="118" t="s">
        <v>1126</v>
      </c>
      <c r="I67" s="752"/>
      <c r="J67" s="118"/>
      <c r="K67" s="395">
        <f t="shared" ref="K67:K130" si="4">L67+M67</f>
        <v>0</v>
      </c>
      <c r="L67" s="117"/>
      <c r="M67" s="117"/>
      <c r="N67" s="117"/>
      <c r="O67" s="117"/>
      <c r="P67" s="117"/>
      <c r="Q67" s="117"/>
      <c r="R67" s="117">
        <v>5</v>
      </c>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8" t="s">
        <v>1090</v>
      </c>
      <c r="BL67" s="118" t="s">
        <v>1091</v>
      </c>
      <c r="BM67" s="567">
        <f t="shared" ref="BM67:BM130" si="5">SUM(L67:BJ67)</f>
        <v>5</v>
      </c>
      <c r="BO67" s="134"/>
    </row>
    <row r="68" spans="1:67" ht="31.5">
      <c r="A68" s="117">
        <v>66</v>
      </c>
      <c r="B68" s="304" t="s">
        <v>460</v>
      </c>
      <c r="C68" s="304"/>
      <c r="D68" s="305" t="s">
        <v>123</v>
      </c>
      <c r="E68" s="117">
        <f t="shared" si="3"/>
        <v>20.25</v>
      </c>
      <c r="F68" s="117" t="s">
        <v>461</v>
      </c>
      <c r="G68" s="117" t="s">
        <v>41</v>
      </c>
      <c r="H68" s="118" t="s">
        <v>1067</v>
      </c>
      <c r="I68" s="752"/>
      <c r="J68" s="118"/>
      <c r="K68" s="395">
        <f t="shared" si="4"/>
        <v>0.22</v>
      </c>
      <c r="L68" s="117">
        <v>0.12</v>
      </c>
      <c r="M68" s="117">
        <v>0.1</v>
      </c>
      <c r="N68" s="117"/>
      <c r="O68" s="117">
        <v>1.86</v>
      </c>
      <c r="P68" s="117"/>
      <c r="Q68" s="117"/>
      <c r="R68" s="117">
        <v>17.600000000000001</v>
      </c>
      <c r="S68" s="117"/>
      <c r="T68" s="117"/>
      <c r="U68" s="117"/>
      <c r="V68" s="117"/>
      <c r="W68" s="117"/>
      <c r="X68" s="117"/>
      <c r="Y68" s="117"/>
      <c r="Z68" s="117"/>
      <c r="AA68" s="117"/>
      <c r="AB68" s="117"/>
      <c r="AC68" s="117"/>
      <c r="AD68" s="117"/>
      <c r="AE68" s="117"/>
      <c r="AF68" s="117"/>
      <c r="AG68" s="117">
        <v>0.56999999999999995</v>
      </c>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t="s">
        <v>387</v>
      </c>
      <c r="BL68" s="117" t="s">
        <v>1067</v>
      </c>
      <c r="BM68" s="567">
        <f t="shared" si="5"/>
        <v>20.25</v>
      </c>
      <c r="BO68" s="134"/>
    </row>
    <row r="69" spans="1:67" ht="94.5">
      <c r="A69" s="117">
        <v>67</v>
      </c>
      <c r="B69" s="135" t="s">
        <v>1187</v>
      </c>
      <c r="C69" s="135"/>
      <c r="D69" s="118" t="s">
        <v>123</v>
      </c>
      <c r="E69" s="531">
        <v>0.03</v>
      </c>
      <c r="F69" s="118" t="s">
        <v>869</v>
      </c>
      <c r="G69" s="118" t="s">
        <v>48</v>
      </c>
      <c r="H69" s="118" t="s">
        <v>1066</v>
      </c>
      <c r="I69" s="751" t="s">
        <v>1188</v>
      </c>
      <c r="J69" s="118" t="s">
        <v>1099</v>
      </c>
      <c r="K69" s="395">
        <f t="shared" si="4"/>
        <v>0</v>
      </c>
      <c r="L69" s="530"/>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c r="AN69" s="530"/>
      <c r="AO69" s="530"/>
      <c r="AP69" s="530"/>
      <c r="AQ69" s="530"/>
      <c r="AR69" s="530"/>
      <c r="AS69" s="530"/>
      <c r="AT69" s="530"/>
      <c r="AU69" s="530"/>
      <c r="AV69" s="530"/>
      <c r="AW69" s="530"/>
      <c r="AX69" s="530"/>
      <c r="AY69" s="530"/>
      <c r="AZ69" s="530"/>
      <c r="BA69" s="530"/>
      <c r="BB69" s="530"/>
      <c r="BC69" s="530"/>
      <c r="BD69" s="530"/>
      <c r="BE69" s="530"/>
      <c r="BF69" s="530"/>
      <c r="BG69" s="530"/>
      <c r="BH69" s="530"/>
      <c r="BI69" s="530"/>
      <c r="BJ69" s="530"/>
      <c r="BK69" s="117"/>
      <c r="BL69" s="117"/>
      <c r="BM69" s="567">
        <f t="shared" si="5"/>
        <v>0</v>
      </c>
      <c r="BO69" s="134"/>
    </row>
    <row r="70" spans="1:67" ht="31.5">
      <c r="A70" s="117">
        <v>68</v>
      </c>
      <c r="B70" s="135" t="s">
        <v>1191</v>
      </c>
      <c r="C70" s="135"/>
      <c r="D70" s="118" t="s">
        <v>123</v>
      </c>
      <c r="E70" s="531">
        <f t="shared" ref="E70:E78" si="6">SUM(L70:BJ70)</f>
        <v>6.62</v>
      </c>
      <c r="F70" s="118" t="s">
        <v>863</v>
      </c>
      <c r="G70" s="118" t="s">
        <v>48</v>
      </c>
      <c r="H70" s="118" t="s">
        <v>1066</v>
      </c>
      <c r="I70" s="751"/>
      <c r="J70" s="118"/>
      <c r="K70" s="395">
        <f t="shared" si="4"/>
        <v>0</v>
      </c>
      <c r="L70" s="530"/>
      <c r="M70" s="530"/>
      <c r="N70" s="530">
        <v>1.1600000000000001</v>
      </c>
      <c r="O70" s="530">
        <v>5.21</v>
      </c>
      <c r="P70" s="530"/>
      <c r="Q70" s="530"/>
      <c r="R70" s="530"/>
      <c r="S70" s="530"/>
      <c r="T70" s="530"/>
      <c r="U70" s="530"/>
      <c r="V70" s="530"/>
      <c r="W70" s="530"/>
      <c r="X70" s="530"/>
      <c r="Y70" s="530"/>
      <c r="Z70" s="530"/>
      <c r="AA70" s="530"/>
      <c r="AB70" s="530"/>
      <c r="AC70" s="530"/>
      <c r="AD70" s="530"/>
      <c r="AE70" s="530"/>
      <c r="AF70" s="530"/>
      <c r="AG70" s="530"/>
      <c r="AH70" s="530"/>
      <c r="AI70" s="530"/>
      <c r="AJ70" s="530"/>
      <c r="AK70" s="530"/>
      <c r="AL70" s="530"/>
      <c r="AM70" s="530"/>
      <c r="AN70" s="530"/>
      <c r="AO70" s="530"/>
      <c r="AP70" s="530"/>
      <c r="AQ70" s="530"/>
      <c r="AR70" s="530"/>
      <c r="AS70" s="530">
        <v>0.25</v>
      </c>
      <c r="AT70" s="530"/>
      <c r="AU70" s="530"/>
      <c r="AV70" s="530"/>
      <c r="AW70" s="530"/>
      <c r="AX70" s="530"/>
      <c r="AY70" s="530"/>
      <c r="AZ70" s="530"/>
      <c r="BA70" s="530"/>
      <c r="BB70" s="530"/>
      <c r="BC70" s="530"/>
      <c r="BD70" s="530"/>
      <c r="BE70" s="530"/>
      <c r="BF70" s="530"/>
      <c r="BG70" s="530"/>
      <c r="BH70" s="530"/>
      <c r="BI70" s="530"/>
      <c r="BJ70" s="530"/>
      <c r="BK70" s="117" t="s">
        <v>387</v>
      </c>
      <c r="BL70" s="117" t="s">
        <v>1066</v>
      </c>
      <c r="BM70" s="567">
        <f t="shared" si="5"/>
        <v>6.62</v>
      </c>
      <c r="BO70" s="134"/>
    </row>
    <row r="71" spans="1:67" ht="31.5">
      <c r="A71" s="117">
        <v>69</v>
      </c>
      <c r="B71" s="304" t="s">
        <v>590</v>
      </c>
      <c r="C71" s="135"/>
      <c r="D71" s="118" t="s">
        <v>123</v>
      </c>
      <c r="E71" s="531">
        <f t="shared" si="6"/>
        <v>0.09</v>
      </c>
      <c r="F71" s="118" t="s">
        <v>873</v>
      </c>
      <c r="G71" s="118" t="s">
        <v>48</v>
      </c>
      <c r="H71" s="118" t="s">
        <v>1066</v>
      </c>
      <c r="I71" s="751"/>
      <c r="J71" s="118"/>
      <c r="K71" s="395">
        <f t="shared" si="4"/>
        <v>0.05</v>
      </c>
      <c r="L71" s="530"/>
      <c r="M71" s="530">
        <v>0.05</v>
      </c>
      <c r="N71" s="530">
        <v>0.04</v>
      </c>
      <c r="O71" s="530"/>
      <c r="P71" s="530"/>
      <c r="Q71" s="530"/>
      <c r="R71" s="530"/>
      <c r="S71" s="530"/>
      <c r="T71" s="530"/>
      <c r="U71" s="530"/>
      <c r="V71" s="530"/>
      <c r="W71" s="530"/>
      <c r="X71" s="530"/>
      <c r="Y71" s="530"/>
      <c r="Z71" s="530"/>
      <c r="AA71" s="530"/>
      <c r="AB71" s="530"/>
      <c r="AC71" s="530"/>
      <c r="AD71" s="530"/>
      <c r="AE71" s="530"/>
      <c r="AF71" s="530"/>
      <c r="AG71" s="530"/>
      <c r="AH71" s="530"/>
      <c r="AI71" s="530"/>
      <c r="AJ71" s="530"/>
      <c r="AK71" s="530"/>
      <c r="AL71" s="530"/>
      <c r="AM71" s="530"/>
      <c r="AN71" s="530"/>
      <c r="AO71" s="530"/>
      <c r="AP71" s="530"/>
      <c r="AQ71" s="530"/>
      <c r="AR71" s="530"/>
      <c r="AS71" s="530"/>
      <c r="AT71" s="530"/>
      <c r="AU71" s="530"/>
      <c r="AV71" s="530"/>
      <c r="AW71" s="530"/>
      <c r="AX71" s="530"/>
      <c r="AY71" s="530"/>
      <c r="AZ71" s="530"/>
      <c r="BA71" s="530"/>
      <c r="BB71" s="530"/>
      <c r="BC71" s="530"/>
      <c r="BD71" s="530"/>
      <c r="BE71" s="530"/>
      <c r="BF71" s="530"/>
      <c r="BG71" s="530"/>
      <c r="BH71" s="530"/>
      <c r="BI71" s="530"/>
      <c r="BJ71" s="530"/>
      <c r="BK71" s="117"/>
      <c r="BL71" s="117"/>
      <c r="BM71" s="567">
        <f t="shared" si="5"/>
        <v>0.09</v>
      </c>
      <c r="BO71" s="134"/>
    </row>
    <row r="72" spans="1:67" ht="31.5">
      <c r="A72" s="117">
        <v>70</v>
      </c>
      <c r="B72" s="304" t="s">
        <v>455</v>
      </c>
      <c r="C72" s="304"/>
      <c r="D72" s="305" t="s">
        <v>123</v>
      </c>
      <c r="E72" s="531">
        <f t="shared" si="6"/>
        <v>0.24000000000000002</v>
      </c>
      <c r="F72" s="117">
        <v>13</v>
      </c>
      <c r="G72" s="117" t="s">
        <v>48</v>
      </c>
      <c r="H72" s="118" t="s">
        <v>1067</v>
      </c>
      <c r="I72" s="751"/>
      <c r="J72" s="118"/>
      <c r="K72" s="395">
        <f t="shared" si="4"/>
        <v>0.05</v>
      </c>
      <c r="L72" s="117">
        <v>0.05</v>
      </c>
      <c r="M72" s="117"/>
      <c r="N72" s="117">
        <v>7.0000000000000007E-2</v>
      </c>
      <c r="O72" s="117">
        <v>0.11</v>
      </c>
      <c r="P72" s="117"/>
      <c r="Q72" s="117"/>
      <c r="R72" s="117"/>
      <c r="S72" s="117"/>
      <c r="T72" s="117"/>
      <c r="U72" s="117"/>
      <c r="V72" s="117"/>
      <c r="W72" s="117"/>
      <c r="X72" s="117"/>
      <c r="Y72" s="117"/>
      <c r="Z72" s="117"/>
      <c r="AA72" s="117"/>
      <c r="AB72" s="117"/>
      <c r="AC72" s="117"/>
      <c r="AD72" s="117"/>
      <c r="AE72" s="117"/>
      <c r="AF72" s="117"/>
      <c r="AG72" s="117"/>
      <c r="AH72" s="117">
        <v>0.01</v>
      </c>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t="s">
        <v>387</v>
      </c>
      <c r="BL72" s="117" t="s">
        <v>1067</v>
      </c>
      <c r="BM72" s="567">
        <f t="shared" si="5"/>
        <v>0.24000000000000002</v>
      </c>
      <c r="BO72" s="134"/>
    </row>
    <row r="73" spans="1:67" ht="31.5">
      <c r="A73" s="117">
        <v>71</v>
      </c>
      <c r="B73" s="304" t="s">
        <v>456</v>
      </c>
      <c r="C73" s="304"/>
      <c r="D73" s="305" t="s">
        <v>123</v>
      </c>
      <c r="E73" s="531">
        <f t="shared" si="6"/>
        <v>0.26</v>
      </c>
      <c r="F73" s="117">
        <v>18</v>
      </c>
      <c r="G73" s="117" t="s">
        <v>48</v>
      </c>
      <c r="H73" s="118" t="s">
        <v>1067</v>
      </c>
      <c r="I73" s="751"/>
      <c r="J73" s="118"/>
      <c r="K73" s="395">
        <f t="shared" si="4"/>
        <v>0</v>
      </c>
      <c r="L73" s="117"/>
      <c r="M73" s="117"/>
      <c r="N73" s="117"/>
      <c r="O73" s="117">
        <v>0.26</v>
      </c>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t="s">
        <v>387</v>
      </c>
      <c r="BL73" s="117" t="s">
        <v>1067</v>
      </c>
      <c r="BM73" s="567">
        <f t="shared" si="5"/>
        <v>0.26</v>
      </c>
      <c r="BO73" s="134"/>
    </row>
    <row r="74" spans="1:67" ht="31.5">
      <c r="A74" s="117">
        <v>72</v>
      </c>
      <c r="B74" s="304" t="s">
        <v>457</v>
      </c>
      <c r="C74" s="304"/>
      <c r="D74" s="305" t="s">
        <v>123</v>
      </c>
      <c r="E74" s="531">
        <f t="shared" si="6"/>
        <v>4.839999999999999</v>
      </c>
      <c r="F74" s="117" t="s">
        <v>463</v>
      </c>
      <c r="G74" s="117" t="s">
        <v>48</v>
      </c>
      <c r="H74" s="118" t="s">
        <v>1067</v>
      </c>
      <c r="I74" s="751"/>
      <c r="J74" s="118"/>
      <c r="K74" s="395">
        <f t="shared" si="4"/>
        <v>3.93</v>
      </c>
      <c r="L74" s="117">
        <v>3.85</v>
      </c>
      <c r="M74" s="117">
        <v>0.08</v>
      </c>
      <c r="N74" s="117">
        <v>0.62</v>
      </c>
      <c r="O74" s="117"/>
      <c r="P74" s="117"/>
      <c r="Q74" s="117"/>
      <c r="R74" s="117"/>
      <c r="S74" s="117"/>
      <c r="T74" s="117"/>
      <c r="U74" s="117"/>
      <c r="V74" s="117"/>
      <c r="W74" s="117"/>
      <c r="X74" s="117"/>
      <c r="Y74" s="117"/>
      <c r="Z74" s="117"/>
      <c r="AA74" s="117"/>
      <c r="AB74" s="117"/>
      <c r="AC74" s="117"/>
      <c r="AD74" s="117"/>
      <c r="AE74" s="117"/>
      <c r="AF74" s="117"/>
      <c r="AG74" s="117">
        <v>0.02</v>
      </c>
      <c r="AH74" s="117">
        <v>0.22</v>
      </c>
      <c r="AI74" s="117"/>
      <c r="AJ74" s="117"/>
      <c r="AK74" s="117"/>
      <c r="AL74" s="117"/>
      <c r="AM74" s="117"/>
      <c r="AN74" s="117"/>
      <c r="AO74" s="117"/>
      <c r="AP74" s="117"/>
      <c r="AQ74" s="117"/>
      <c r="AR74" s="117"/>
      <c r="AS74" s="117">
        <v>0.03</v>
      </c>
      <c r="AT74" s="117"/>
      <c r="AU74" s="117"/>
      <c r="AV74" s="117"/>
      <c r="AW74" s="117"/>
      <c r="AX74" s="117"/>
      <c r="AY74" s="117"/>
      <c r="AZ74" s="117"/>
      <c r="BA74" s="117"/>
      <c r="BB74" s="117"/>
      <c r="BC74" s="117"/>
      <c r="BD74" s="117"/>
      <c r="BE74" s="117"/>
      <c r="BF74" s="117"/>
      <c r="BG74" s="117"/>
      <c r="BH74" s="117"/>
      <c r="BI74" s="117">
        <v>0.02</v>
      </c>
      <c r="BJ74" s="117"/>
      <c r="BK74" s="117" t="s">
        <v>387</v>
      </c>
      <c r="BL74" s="117" t="s">
        <v>1067</v>
      </c>
      <c r="BM74" s="567">
        <f t="shared" si="5"/>
        <v>4.839999999999999</v>
      </c>
      <c r="BO74" s="134"/>
    </row>
    <row r="75" spans="1:67" ht="47.25">
      <c r="A75" s="117">
        <v>73</v>
      </c>
      <c r="B75" s="304" t="s">
        <v>590</v>
      </c>
      <c r="C75" s="304"/>
      <c r="D75" s="118" t="s">
        <v>123</v>
      </c>
      <c r="E75" s="531">
        <f t="shared" si="6"/>
        <v>5.6</v>
      </c>
      <c r="F75" s="117" t="s">
        <v>462</v>
      </c>
      <c r="G75" s="117" t="s">
        <v>48</v>
      </c>
      <c r="H75" s="118" t="s">
        <v>1415</v>
      </c>
      <c r="I75" s="751"/>
      <c r="J75" s="118"/>
      <c r="K75" s="395">
        <f t="shared" si="4"/>
        <v>0.82</v>
      </c>
      <c r="L75" s="117">
        <v>0.82</v>
      </c>
      <c r="M75" s="117"/>
      <c r="N75" s="117">
        <v>0.8</v>
      </c>
      <c r="O75" s="117">
        <v>2.99</v>
      </c>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v>0.01</v>
      </c>
      <c r="AT75" s="117"/>
      <c r="AU75" s="117"/>
      <c r="AV75" s="117"/>
      <c r="AW75" s="117"/>
      <c r="AX75" s="117"/>
      <c r="AY75" s="117"/>
      <c r="AZ75" s="117">
        <v>0.98</v>
      </c>
      <c r="BA75" s="117"/>
      <c r="BB75" s="117"/>
      <c r="BC75" s="117"/>
      <c r="BD75" s="117"/>
      <c r="BE75" s="117"/>
      <c r="BF75" s="117"/>
      <c r="BG75" s="117"/>
      <c r="BH75" s="117"/>
      <c r="BI75" s="117"/>
      <c r="BJ75" s="117"/>
      <c r="BK75" s="117" t="s">
        <v>387</v>
      </c>
      <c r="BL75" s="117" t="s">
        <v>1085</v>
      </c>
      <c r="BM75" s="567">
        <f t="shared" si="5"/>
        <v>5.6</v>
      </c>
      <c r="BO75" s="134"/>
    </row>
    <row r="76" spans="1:67" ht="31.5">
      <c r="A76" s="117">
        <v>74</v>
      </c>
      <c r="B76" s="135" t="s">
        <v>625</v>
      </c>
      <c r="C76" s="135"/>
      <c r="D76" s="118" t="s">
        <v>123</v>
      </c>
      <c r="E76" s="531">
        <f t="shared" si="6"/>
        <v>0.65</v>
      </c>
      <c r="F76" s="118" t="s">
        <v>870</v>
      </c>
      <c r="G76" s="118" t="s">
        <v>48</v>
      </c>
      <c r="H76" s="118" t="s">
        <v>1126</v>
      </c>
      <c r="I76" s="751"/>
      <c r="J76" s="118"/>
      <c r="K76" s="395">
        <f t="shared" si="4"/>
        <v>0</v>
      </c>
      <c r="L76" s="530"/>
      <c r="M76" s="530"/>
      <c r="N76" s="530">
        <v>0.65</v>
      </c>
      <c r="O76" s="530"/>
      <c r="P76" s="530"/>
      <c r="Q76" s="530"/>
      <c r="R76" s="530"/>
      <c r="S76" s="530"/>
      <c r="T76" s="530"/>
      <c r="U76" s="530"/>
      <c r="V76" s="530"/>
      <c r="W76" s="530"/>
      <c r="X76" s="530"/>
      <c r="Y76" s="530"/>
      <c r="Z76" s="530"/>
      <c r="AA76" s="530"/>
      <c r="AB76" s="530"/>
      <c r="AC76" s="530"/>
      <c r="AD76" s="530"/>
      <c r="AE76" s="530"/>
      <c r="AF76" s="530"/>
      <c r="AG76" s="530"/>
      <c r="AH76" s="530"/>
      <c r="AI76" s="530"/>
      <c r="AJ76" s="530"/>
      <c r="AK76" s="530"/>
      <c r="AL76" s="530"/>
      <c r="AM76" s="530"/>
      <c r="AN76" s="530"/>
      <c r="AO76" s="530"/>
      <c r="AP76" s="530"/>
      <c r="AQ76" s="530"/>
      <c r="AR76" s="530"/>
      <c r="AS76" s="530"/>
      <c r="AT76" s="530"/>
      <c r="AU76" s="530"/>
      <c r="AV76" s="530"/>
      <c r="AW76" s="530"/>
      <c r="AX76" s="530"/>
      <c r="AY76" s="530"/>
      <c r="AZ76" s="530"/>
      <c r="BA76" s="530"/>
      <c r="BB76" s="530"/>
      <c r="BC76" s="530"/>
      <c r="BD76" s="530"/>
      <c r="BE76" s="530"/>
      <c r="BF76" s="530"/>
      <c r="BG76" s="530"/>
      <c r="BH76" s="530"/>
      <c r="BI76" s="530"/>
      <c r="BJ76" s="530"/>
      <c r="BK76" s="117"/>
      <c r="BL76" s="117"/>
      <c r="BM76" s="567">
        <f t="shared" si="5"/>
        <v>0.65</v>
      </c>
      <c r="BO76" s="134"/>
    </row>
    <row r="77" spans="1:67" ht="31.5">
      <c r="A77" s="117">
        <v>75</v>
      </c>
      <c r="B77" s="135" t="s">
        <v>626</v>
      </c>
      <c r="C77" s="135"/>
      <c r="D77" s="118" t="s">
        <v>123</v>
      </c>
      <c r="E77" s="531">
        <f t="shared" si="6"/>
        <v>1.2799999999999998</v>
      </c>
      <c r="F77" s="118" t="s">
        <v>871</v>
      </c>
      <c r="G77" s="118" t="s">
        <v>48</v>
      </c>
      <c r="H77" s="118" t="s">
        <v>1126</v>
      </c>
      <c r="I77" s="751"/>
      <c r="J77" s="118"/>
      <c r="K77" s="395">
        <f t="shared" si="4"/>
        <v>0</v>
      </c>
      <c r="L77" s="530"/>
      <c r="M77" s="530"/>
      <c r="N77" s="530">
        <v>1.2799999999999998</v>
      </c>
      <c r="O77" s="530"/>
      <c r="P77" s="530"/>
      <c r="Q77" s="530"/>
      <c r="R77" s="530"/>
      <c r="S77" s="530"/>
      <c r="T77" s="530"/>
      <c r="U77" s="530"/>
      <c r="V77" s="530"/>
      <c r="W77" s="530"/>
      <c r="X77" s="530"/>
      <c r="Y77" s="530"/>
      <c r="Z77" s="530"/>
      <c r="AA77" s="530"/>
      <c r="AB77" s="530"/>
      <c r="AC77" s="530"/>
      <c r="AD77" s="530"/>
      <c r="AE77" s="530"/>
      <c r="AF77" s="530"/>
      <c r="AG77" s="530"/>
      <c r="AH77" s="530"/>
      <c r="AI77" s="530"/>
      <c r="AJ77" s="530"/>
      <c r="AK77" s="530"/>
      <c r="AL77" s="530"/>
      <c r="AM77" s="530"/>
      <c r="AN77" s="530"/>
      <c r="AO77" s="530"/>
      <c r="AP77" s="530"/>
      <c r="AQ77" s="530"/>
      <c r="AR77" s="530"/>
      <c r="AS77" s="530"/>
      <c r="AT77" s="530"/>
      <c r="AU77" s="530"/>
      <c r="AV77" s="530"/>
      <c r="AW77" s="530"/>
      <c r="AX77" s="530"/>
      <c r="AY77" s="530"/>
      <c r="AZ77" s="530"/>
      <c r="BA77" s="530"/>
      <c r="BB77" s="530"/>
      <c r="BC77" s="530"/>
      <c r="BD77" s="530"/>
      <c r="BE77" s="530"/>
      <c r="BF77" s="530"/>
      <c r="BG77" s="530"/>
      <c r="BH77" s="530"/>
      <c r="BI77" s="530"/>
      <c r="BJ77" s="530"/>
      <c r="BK77" s="117"/>
      <c r="BL77" s="117"/>
      <c r="BM77" s="567">
        <f t="shared" si="5"/>
        <v>1.2799999999999998</v>
      </c>
      <c r="BO77" s="134"/>
    </row>
    <row r="78" spans="1:67" ht="31.5">
      <c r="A78" s="117">
        <v>76</v>
      </c>
      <c r="B78" s="135" t="s">
        <v>1190</v>
      </c>
      <c r="C78" s="135"/>
      <c r="D78" s="118" t="s">
        <v>123</v>
      </c>
      <c r="E78" s="531">
        <f t="shared" si="6"/>
        <v>1.8699999999999997</v>
      </c>
      <c r="F78" s="118" t="s">
        <v>872</v>
      </c>
      <c r="G78" s="118" t="s">
        <v>48</v>
      </c>
      <c r="H78" s="118" t="s">
        <v>1126</v>
      </c>
      <c r="I78" s="751"/>
      <c r="J78" s="118"/>
      <c r="K78" s="395">
        <f t="shared" si="4"/>
        <v>0.32999999999999996</v>
      </c>
      <c r="L78" s="530">
        <v>0.32999999999999996</v>
      </c>
      <c r="M78" s="530"/>
      <c r="N78" s="530">
        <v>1.5399999999999998</v>
      </c>
      <c r="O78" s="530"/>
      <c r="P78" s="530"/>
      <c r="Q78" s="530"/>
      <c r="R78" s="530"/>
      <c r="S78" s="530"/>
      <c r="T78" s="530"/>
      <c r="U78" s="530"/>
      <c r="V78" s="530"/>
      <c r="W78" s="530"/>
      <c r="X78" s="530"/>
      <c r="Y78" s="530"/>
      <c r="Z78" s="530"/>
      <c r="AA78" s="530"/>
      <c r="AB78" s="530"/>
      <c r="AC78" s="530"/>
      <c r="AD78" s="530"/>
      <c r="AE78" s="530"/>
      <c r="AF78" s="530"/>
      <c r="AG78" s="530"/>
      <c r="AH78" s="530"/>
      <c r="AI78" s="530"/>
      <c r="AJ78" s="530"/>
      <c r="AK78" s="530"/>
      <c r="AL78" s="530"/>
      <c r="AM78" s="530"/>
      <c r="AN78" s="530"/>
      <c r="AO78" s="530"/>
      <c r="AP78" s="530"/>
      <c r="AQ78" s="530"/>
      <c r="AR78" s="530"/>
      <c r="AS78" s="530"/>
      <c r="AT78" s="530"/>
      <c r="AU78" s="530"/>
      <c r="AV78" s="530"/>
      <c r="AW78" s="530"/>
      <c r="AX78" s="530"/>
      <c r="AY78" s="530"/>
      <c r="AZ78" s="530"/>
      <c r="BA78" s="530"/>
      <c r="BB78" s="530"/>
      <c r="BC78" s="530"/>
      <c r="BD78" s="530"/>
      <c r="BE78" s="530"/>
      <c r="BF78" s="530"/>
      <c r="BG78" s="530"/>
      <c r="BH78" s="530"/>
      <c r="BI78" s="530"/>
      <c r="BJ78" s="530"/>
      <c r="BK78" s="117"/>
      <c r="BL78" s="117"/>
      <c r="BM78" s="567">
        <f t="shared" si="5"/>
        <v>1.8699999999999997</v>
      </c>
      <c r="BO78" s="134"/>
    </row>
    <row r="79" spans="1:67" ht="31.5">
      <c r="A79" s="117">
        <v>77</v>
      </c>
      <c r="B79" s="135" t="s">
        <v>329</v>
      </c>
      <c r="C79" s="333"/>
      <c r="D79" s="117" t="s">
        <v>123</v>
      </c>
      <c r="E79" s="531">
        <v>7.5</v>
      </c>
      <c r="F79" s="117"/>
      <c r="G79" s="117" t="s">
        <v>48</v>
      </c>
      <c r="H79" s="118" t="s">
        <v>1125</v>
      </c>
      <c r="I79" s="751"/>
      <c r="J79" s="118" t="s">
        <v>1099</v>
      </c>
      <c r="K79" s="395">
        <f t="shared" si="4"/>
        <v>0</v>
      </c>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567">
        <f t="shared" si="5"/>
        <v>0</v>
      </c>
      <c r="BO79" s="134"/>
    </row>
    <row r="80" spans="1:67" ht="47.25">
      <c r="A80" s="117">
        <v>78</v>
      </c>
      <c r="B80" s="135" t="s">
        <v>629</v>
      </c>
      <c r="C80" s="135"/>
      <c r="D80" s="118" t="s">
        <v>123</v>
      </c>
      <c r="E80" s="531">
        <f>SUM(L80:BJ80)</f>
        <v>0.51</v>
      </c>
      <c r="F80" s="118" t="s">
        <v>874</v>
      </c>
      <c r="G80" s="118" t="s">
        <v>56</v>
      </c>
      <c r="H80" s="118" t="s">
        <v>1126</v>
      </c>
      <c r="I80" s="751"/>
      <c r="J80" s="118"/>
      <c r="K80" s="395">
        <f t="shared" si="4"/>
        <v>0</v>
      </c>
      <c r="L80" s="301"/>
      <c r="M80" s="301"/>
      <c r="N80" s="301"/>
      <c r="O80" s="301"/>
      <c r="P80" s="301"/>
      <c r="Q80" s="301"/>
      <c r="R80" s="534"/>
      <c r="S80" s="534"/>
      <c r="T80" s="301"/>
      <c r="U80" s="301"/>
      <c r="V80" s="301"/>
      <c r="W80" s="301"/>
      <c r="X80" s="301"/>
      <c r="Y80" s="301"/>
      <c r="Z80" s="301"/>
      <c r="AA80" s="301"/>
      <c r="AB80" s="301"/>
      <c r="AC80" s="301">
        <v>0.51</v>
      </c>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117"/>
      <c r="BL80" s="117"/>
      <c r="BM80" s="567">
        <f t="shared" si="5"/>
        <v>0.51</v>
      </c>
      <c r="BO80" s="134"/>
    </row>
    <row r="81" spans="1:69" ht="31.5">
      <c r="A81" s="117">
        <v>79</v>
      </c>
      <c r="B81" s="304" t="s">
        <v>572</v>
      </c>
      <c r="C81" s="304"/>
      <c r="D81" s="305" t="s">
        <v>123</v>
      </c>
      <c r="E81" s="117">
        <f>SUM(L81:BJ81)</f>
        <v>0.05</v>
      </c>
      <c r="F81" s="117">
        <v>26</v>
      </c>
      <c r="G81" s="117" t="s">
        <v>25</v>
      </c>
      <c r="H81" s="118" t="s">
        <v>1126</v>
      </c>
      <c r="I81" s="751"/>
      <c r="J81" s="118"/>
      <c r="K81" s="395">
        <f t="shared" si="4"/>
        <v>0</v>
      </c>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v>0.03</v>
      </c>
      <c r="AI81" s="117"/>
      <c r="AJ81" s="117"/>
      <c r="AK81" s="117"/>
      <c r="AL81" s="117"/>
      <c r="AM81" s="117"/>
      <c r="AN81" s="117"/>
      <c r="AO81" s="117"/>
      <c r="AP81" s="117"/>
      <c r="AQ81" s="117"/>
      <c r="AR81" s="117"/>
      <c r="AS81" s="117"/>
      <c r="AT81" s="117"/>
      <c r="AU81" s="117"/>
      <c r="AV81" s="117"/>
      <c r="AW81" s="117"/>
      <c r="AX81" s="117"/>
      <c r="AY81" s="117"/>
      <c r="AZ81" s="117"/>
      <c r="BA81" s="117"/>
      <c r="BB81" s="117">
        <v>0.02</v>
      </c>
      <c r="BC81" s="117"/>
      <c r="BD81" s="117"/>
      <c r="BE81" s="117"/>
      <c r="BF81" s="117"/>
      <c r="BG81" s="117"/>
      <c r="BH81" s="117"/>
      <c r="BI81" s="117"/>
      <c r="BJ81" s="117"/>
      <c r="BK81" s="117"/>
      <c r="BL81" s="117"/>
      <c r="BM81" s="567">
        <f t="shared" si="5"/>
        <v>0.05</v>
      </c>
      <c r="BO81" s="134"/>
    </row>
    <row r="82" spans="1:69" ht="63">
      <c r="A82" s="117">
        <v>80</v>
      </c>
      <c r="B82" s="135" t="s">
        <v>708</v>
      </c>
      <c r="C82" s="135"/>
      <c r="D82" s="118" t="s">
        <v>123</v>
      </c>
      <c r="E82" s="117">
        <f>SUM(L82:BJ82)</f>
        <v>10.130000000000001</v>
      </c>
      <c r="F82" s="118" t="s">
        <v>939</v>
      </c>
      <c r="G82" s="118" t="s">
        <v>27</v>
      </c>
      <c r="H82" s="118" t="s">
        <v>1126</v>
      </c>
      <c r="I82" s="751"/>
      <c r="J82" s="118"/>
      <c r="K82" s="395">
        <f t="shared" si="4"/>
        <v>0</v>
      </c>
      <c r="L82" s="530"/>
      <c r="M82" s="530"/>
      <c r="N82" s="530"/>
      <c r="O82" s="530"/>
      <c r="P82" s="530"/>
      <c r="Q82" s="530"/>
      <c r="R82" s="530">
        <v>10.130000000000001</v>
      </c>
      <c r="S82" s="530"/>
      <c r="T82" s="530"/>
      <c r="U82" s="530"/>
      <c r="V82" s="530"/>
      <c r="W82" s="530"/>
      <c r="X82" s="530"/>
      <c r="Y82" s="530"/>
      <c r="Z82" s="530"/>
      <c r="AA82" s="530"/>
      <c r="AB82" s="530"/>
      <c r="AC82" s="530"/>
      <c r="AD82" s="530"/>
      <c r="AE82" s="530"/>
      <c r="AF82" s="530"/>
      <c r="AG82" s="530"/>
      <c r="AH82" s="530"/>
      <c r="AI82" s="530"/>
      <c r="AJ82" s="530"/>
      <c r="AK82" s="530"/>
      <c r="AL82" s="530"/>
      <c r="AM82" s="530"/>
      <c r="AN82" s="530"/>
      <c r="AO82" s="530"/>
      <c r="AP82" s="530"/>
      <c r="AQ82" s="530"/>
      <c r="AR82" s="530"/>
      <c r="AS82" s="530"/>
      <c r="AT82" s="530"/>
      <c r="AU82" s="530"/>
      <c r="AV82" s="530"/>
      <c r="AW82" s="530"/>
      <c r="AX82" s="530"/>
      <c r="AY82" s="530"/>
      <c r="AZ82" s="530"/>
      <c r="BA82" s="530"/>
      <c r="BB82" s="530"/>
      <c r="BC82" s="530"/>
      <c r="BD82" s="530"/>
      <c r="BE82" s="530"/>
      <c r="BF82" s="530"/>
      <c r="BG82" s="530"/>
      <c r="BH82" s="530"/>
      <c r="BI82" s="530"/>
      <c r="BJ82" s="530"/>
      <c r="BK82" s="117"/>
      <c r="BL82" s="117"/>
      <c r="BM82" s="567">
        <f t="shared" si="5"/>
        <v>10.130000000000001</v>
      </c>
      <c r="BO82" s="134"/>
    </row>
    <row r="83" spans="1:69" ht="47.25">
      <c r="A83" s="117">
        <v>81</v>
      </c>
      <c r="B83" s="304" t="s">
        <v>354</v>
      </c>
      <c r="C83" s="304"/>
      <c r="D83" s="305" t="s">
        <v>123</v>
      </c>
      <c r="E83" s="531">
        <v>0.16</v>
      </c>
      <c r="F83" s="117">
        <v>30</v>
      </c>
      <c r="G83" s="117" t="s">
        <v>24</v>
      </c>
      <c r="H83" s="118" t="s">
        <v>1066</v>
      </c>
      <c r="I83" s="751"/>
      <c r="J83" s="118" t="s">
        <v>1099</v>
      </c>
      <c r="K83" s="395">
        <f t="shared" si="4"/>
        <v>0</v>
      </c>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t="s">
        <v>387</v>
      </c>
      <c r="BL83" s="117" t="s">
        <v>1069</v>
      </c>
      <c r="BM83" s="567">
        <f t="shared" si="5"/>
        <v>0</v>
      </c>
      <c r="BN83" s="117"/>
      <c r="BO83" s="118" t="s">
        <v>1422</v>
      </c>
      <c r="BP83" s="118" t="s">
        <v>1424</v>
      </c>
      <c r="BQ83" s="117"/>
    </row>
    <row r="84" spans="1:69" ht="31.5">
      <c r="A84" s="117">
        <v>82</v>
      </c>
      <c r="B84" s="304" t="s">
        <v>458</v>
      </c>
      <c r="C84" s="304"/>
      <c r="D84" s="305" t="s">
        <v>1324</v>
      </c>
      <c r="E84" s="117">
        <f t="shared" ref="E84:E111" si="7">SUM(L84:BJ84)</f>
        <v>94.199999999999974</v>
      </c>
      <c r="F84" s="117" t="s">
        <v>464</v>
      </c>
      <c r="G84" s="117" t="s">
        <v>23</v>
      </c>
      <c r="H84" s="118" t="s">
        <v>1218</v>
      </c>
      <c r="I84" s="751"/>
      <c r="J84" s="118"/>
      <c r="K84" s="395">
        <f t="shared" si="4"/>
        <v>5.91</v>
      </c>
      <c r="L84" s="117">
        <v>5.51</v>
      </c>
      <c r="M84" s="117">
        <v>0.4</v>
      </c>
      <c r="N84" s="117">
        <v>2.2200000000000002</v>
      </c>
      <c r="O84" s="117">
        <v>7.28</v>
      </c>
      <c r="P84" s="117"/>
      <c r="Q84" s="117"/>
      <c r="R84" s="117">
        <v>75.599999999999994</v>
      </c>
      <c r="S84" s="117"/>
      <c r="T84" s="117">
        <v>7.0000000000000007E-2</v>
      </c>
      <c r="U84" s="117"/>
      <c r="V84" s="117"/>
      <c r="W84" s="117"/>
      <c r="X84" s="117"/>
      <c r="Y84" s="117"/>
      <c r="Z84" s="117"/>
      <c r="AA84" s="117"/>
      <c r="AB84" s="117"/>
      <c r="AC84" s="117"/>
      <c r="AD84" s="117"/>
      <c r="AE84" s="117"/>
      <c r="AF84" s="117"/>
      <c r="AG84" s="117">
        <v>1.82</v>
      </c>
      <c r="AH84" s="117">
        <v>0.21</v>
      </c>
      <c r="AI84" s="117"/>
      <c r="AJ84" s="117"/>
      <c r="AK84" s="117"/>
      <c r="AL84" s="117"/>
      <c r="AM84" s="117"/>
      <c r="AN84" s="117"/>
      <c r="AO84" s="117"/>
      <c r="AP84" s="117"/>
      <c r="AQ84" s="117"/>
      <c r="AR84" s="117"/>
      <c r="AS84" s="117">
        <v>0.75</v>
      </c>
      <c r="AT84" s="117"/>
      <c r="AU84" s="117"/>
      <c r="AV84" s="117"/>
      <c r="AW84" s="117"/>
      <c r="AX84" s="117"/>
      <c r="AY84" s="117"/>
      <c r="AZ84" s="117">
        <v>0.28000000000000003</v>
      </c>
      <c r="BA84" s="117"/>
      <c r="BB84" s="117"/>
      <c r="BC84" s="117"/>
      <c r="BD84" s="117"/>
      <c r="BE84" s="117"/>
      <c r="BF84" s="117"/>
      <c r="BG84" s="117"/>
      <c r="BH84" s="117"/>
      <c r="BI84" s="117">
        <v>0.06</v>
      </c>
      <c r="BJ84" s="117"/>
      <c r="BK84" s="117" t="s">
        <v>387</v>
      </c>
      <c r="BL84" s="117" t="s">
        <v>1068</v>
      </c>
      <c r="BM84" s="567">
        <f t="shared" si="5"/>
        <v>94.199999999999974</v>
      </c>
      <c r="BO84" s="134"/>
    </row>
    <row r="85" spans="1:69" ht="31.5">
      <c r="A85" s="117">
        <v>83</v>
      </c>
      <c r="B85" s="135" t="s">
        <v>1193</v>
      </c>
      <c r="C85" s="135"/>
      <c r="D85" s="118" t="s">
        <v>120</v>
      </c>
      <c r="E85" s="531">
        <f t="shared" si="7"/>
        <v>0.24</v>
      </c>
      <c r="F85" s="118" t="s">
        <v>925</v>
      </c>
      <c r="G85" s="118" t="s">
        <v>21</v>
      </c>
      <c r="H85" s="118" t="s">
        <v>1066</v>
      </c>
      <c r="I85" s="751"/>
      <c r="J85" s="118"/>
      <c r="K85" s="395">
        <f t="shared" si="4"/>
        <v>0</v>
      </c>
      <c r="L85" s="530"/>
      <c r="M85" s="530"/>
      <c r="N85" s="530"/>
      <c r="O85" s="530"/>
      <c r="P85" s="530"/>
      <c r="Q85" s="530"/>
      <c r="R85" s="530"/>
      <c r="S85" s="530"/>
      <c r="T85" s="530"/>
      <c r="U85" s="530"/>
      <c r="V85" s="530"/>
      <c r="W85" s="530"/>
      <c r="X85" s="530"/>
      <c r="Y85" s="530"/>
      <c r="Z85" s="530"/>
      <c r="AA85" s="530"/>
      <c r="AB85" s="530"/>
      <c r="AC85" s="530"/>
      <c r="AD85" s="530"/>
      <c r="AE85" s="530"/>
      <c r="AF85" s="530"/>
      <c r="AG85" s="530"/>
      <c r="AH85" s="530"/>
      <c r="AI85" s="530">
        <v>0.24</v>
      </c>
      <c r="AJ85" s="530"/>
      <c r="AK85" s="530"/>
      <c r="AL85" s="530"/>
      <c r="AM85" s="530"/>
      <c r="AN85" s="530"/>
      <c r="AO85" s="530"/>
      <c r="AP85" s="530"/>
      <c r="AQ85" s="530"/>
      <c r="AR85" s="530"/>
      <c r="AS85" s="530"/>
      <c r="AT85" s="530"/>
      <c r="AU85" s="530"/>
      <c r="AV85" s="530"/>
      <c r="AW85" s="530"/>
      <c r="AX85" s="530"/>
      <c r="AY85" s="530"/>
      <c r="AZ85" s="530"/>
      <c r="BA85" s="530"/>
      <c r="BB85" s="530"/>
      <c r="BC85" s="530"/>
      <c r="BD85" s="530"/>
      <c r="BE85" s="530"/>
      <c r="BF85" s="530"/>
      <c r="BG85" s="530"/>
      <c r="BH85" s="530"/>
      <c r="BI85" s="530"/>
      <c r="BJ85" s="530"/>
      <c r="BK85" s="117"/>
      <c r="BL85" s="117"/>
      <c r="BM85" s="567">
        <f t="shared" si="5"/>
        <v>0.24</v>
      </c>
      <c r="BO85" s="134"/>
    </row>
    <row r="86" spans="1:69" ht="31.5">
      <c r="A86" s="117">
        <v>84</v>
      </c>
      <c r="B86" s="135" t="s">
        <v>683</v>
      </c>
      <c r="C86" s="135"/>
      <c r="D86" s="118" t="s">
        <v>120</v>
      </c>
      <c r="E86" s="531">
        <f t="shared" si="7"/>
        <v>17.700000000000003</v>
      </c>
      <c r="F86" s="118" t="s">
        <v>919</v>
      </c>
      <c r="G86" s="118" t="s">
        <v>11</v>
      </c>
      <c r="H86" s="118" t="s">
        <v>1126</v>
      </c>
      <c r="I86" s="751"/>
      <c r="J86" s="118"/>
      <c r="K86" s="395">
        <f t="shared" si="4"/>
        <v>0</v>
      </c>
      <c r="L86" s="530"/>
      <c r="M86" s="530"/>
      <c r="N86" s="530">
        <v>17.690000000000001</v>
      </c>
      <c r="O86" s="530"/>
      <c r="P86" s="530"/>
      <c r="Q86" s="530"/>
      <c r="R86" s="530"/>
      <c r="S86" s="530"/>
      <c r="T86" s="530"/>
      <c r="U86" s="530"/>
      <c r="V86" s="530"/>
      <c r="W86" s="530"/>
      <c r="X86" s="530"/>
      <c r="Y86" s="530"/>
      <c r="Z86" s="530"/>
      <c r="AA86" s="530"/>
      <c r="AB86" s="530"/>
      <c r="AC86" s="530"/>
      <c r="AD86" s="530"/>
      <c r="AE86" s="530"/>
      <c r="AF86" s="530"/>
      <c r="AG86" s="530"/>
      <c r="AH86" s="530"/>
      <c r="AI86" s="530"/>
      <c r="AJ86" s="530"/>
      <c r="AK86" s="530"/>
      <c r="AL86" s="530"/>
      <c r="AM86" s="530"/>
      <c r="AN86" s="530"/>
      <c r="AO86" s="530"/>
      <c r="AP86" s="530"/>
      <c r="AQ86" s="530"/>
      <c r="AR86" s="530"/>
      <c r="AS86" s="530"/>
      <c r="AT86" s="530"/>
      <c r="AU86" s="530"/>
      <c r="AV86" s="530"/>
      <c r="AW86" s="530"/>
      <c r="AX86" s="530"/>
      <c r="AY86" s="530"/>
      <c r="AZ86" s="530"/>
      <c r="BA86" s="530"/>
      <c r="BB86" s="530"/>
      <c r="BC86" s="530"/>
      <c r="BD86" s="530"/>
      <c r="BE86" s="530"/>
      <c r="BF86" s="530"/>
      <c r="BG86" s="530"/>
      <c r="BH86" s="530"/>
      <c r="BI86" s="530">
        <v>0.01</v>
      </c>
      <c r="BJ86" s="530"/>
      <c r="BK86" s="117"/>
      <c r="BL86" s="117"/>
      <c r="BM86" s="567">
        <f t="shared" si="5"/>
        <v>17.700000000000003</v>
      </c>
      <c r="BO86" s="134"/>
    </row>
    <row r="87" spans="1:69" ht="31.5">
      <c r="A87" s="117">
        <v>85</v>
      </c>
      <c r="B87" s="135" t="s">
        <v>686</v>
      </c>
      <c r="C87" s="135"/>
      <c r="D87" s="118" t="s">
        <v>120</v>
      </c>
      <c r="E87" s="531">
        <f t="shared" si="7"/>
        <v>7.5400000000000009</v>
      </c>
      <c r="F87" s="118" t="s">
        <v>921</v>
      </c>
      <c r="G87" s="118" t="s">
        <v>11</v>
      </c>
      <c r="H87" s="118" t="s">
        <v>1126</v>
      </c>
      <c r="I87" s="751"/>
      <c r="J87" s="118"/>
      <c r="K87" s="395">
        <f t="shared" si="4"/>
        <v>1.04</v>
      </c>
      <c r="L87" s="530">
        <v>0.56000000000000005</v>
      </c>
      <c r="M87" s="530">
        <v>0.48</v>
      </c>
      <c r="N87" s="530">
        <v>6.5000000000000009</v>
      </c>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c r="BJ87" s="530"/>
      <c r="BK87" s="117"/>
      <c r="BL87" s="117"/>
      <c r="BM87" s="567">
        <f t="shared" si="5"/>
        <v>7.5400000000000009</v>
      </c>
      <c r="BO87" s="134"/>
    </row>
    <row r="88" spans="1:69" ht="31.5">
      <c r="A88" s="117">
        <v>86</v>
      </c>
      <c r="B88" s="135" t="s">
        <v>684</v>
      </c>
      <c r="C88" s="135"/>
      <c r="D88" s="118" t="s">
        <v>120</v>
      </c>
      <c r="E88" s="531">
        <f t="shared" si="7"/>
        <v>6.74</v>
      </c>
      <c r="F88" s="118" t="s">
        <v>863</v>
      </c>
      <c r="G88" s="118" t="s">
        <v>11</v>
      </c>
      <c r="H88" s="118" t="s">
        <v>1126</v>
      </c>
      <c r="I88" s="751"/>
      <c r="J88" s="118"/>
      <c r="K88" s="395">
        <f t="shared" si="4"/>
        <v>0.62000000000000011</v>
      </c>
      <c r="L88" s="530">
        <v>0.62000000000000011</v>
      </c>
      <c r="M88" s="530"/>
      <c r="N88" s="530">
        <v>6.12</v>
      </c>
      <c r="O88" s="530"/>
      <c r="P88" s="530"/>
      <c r="Q88" s="530"/>
      <c r="R88" s="530"/>
      <c r="S88" s="530"/>
      <c r="T88" s="530"/>
      <c r="U88" s="530"/>
      <c r="V88" s="530"/>
      <c r="W88" s="530"/>
      <c r="X88" s="530"/>
      <c r="Y88" s="530"/>
      <c r="Z88" s="530"/>
      <c r="AA88" s="530"/>
      <c r="AB88" s="530"/>
      <c r="AC88" s="530"/>
      <c r="AD88" s="530"/>
      <c r="AE88" s="530"/>
      <c r="AF88" s="530"/>
      <c r="AG88" s="530"/>
      <c r="AH88" s="530"/>
      <c r="AI88" s="530"/>
      <c r="AJ88" s="530"/>
      <c r="AK88" s="530"/>
      <c r="AL88" s="530"/>
      <c r="AM88" s="530"/>
      <c r="AN88" s="530"/>
      <c r="AO88" s="530"/>
      <c r="AP88" s="530"/>
      <c r="AQ88" s="530"/>
      <c r="AR88" s="530"/>
      <c r="AS88" s="530"/>
      <c r="AT88" s="530"/>
      <c r="AU88" s="530"/>
      <c r="AV88" s="530"/>
      <c r="AW88" s="530"/>
      <c r="AX88" s="530"/>
      <c r="AY88" s="530"/>
      <c r="AZ88" s="530"/>
      <c r="BA88" s="530"/>
      <c r="BB88" s="530"/>
      <c r="BC88" s="530"/>
      <c r="BD88" s="530"/>
      <c r="BE88" s="530"/>
      <c r="BF88" s="530"/>
      <c r="BG88" s="530"/>
      <c r="BH88" s="530"/>
      <c r="BI88" s="530"/>
      <c r="BJ88" s="530"/>
      <c r="BK88" s="117"/>
      <c r="BL88" s="117"/>
      <c r="BM88" s="567">
        <f t="shared" si="5"/>
        <v>6.74</v>
      </c>
      <c r="BO88" s="134"/>
    </row>
    <row r="89" spans="1:69" ht="31.5">
      <c r="A89" s="117">
        <v>87</v>
      </c>
      <c r="B89" s="135" t="s">
        <v>685</v>
      </c>
      <c r="C89" s="135"/>
      <c r="D89" s="118" t="s">
        <v>120</v>
      </c>
      <c r="E89" s="531">
        <f t="shared" si="7"/>
        <v>1.26</v>
      </c>
      <c r="F89" s="118" t="s">
        <v>920</v>
      </c>
      <c r="G89" s="118" t="s">
        <v>11</v>
      </c>
      <c r="H89" s="118" t="s">
        <v>1126</v>
      </c>
      <c r="I89" s="751"/>
      <c r="J89" s="118"/>
      <c r="K89" s="395">
        <f t="shared" si="4"/>
        <v>0</v>
      </c>
      <c r="L89" s="530"/>
      <c r="M89" s="530"/>
      <c r="N89" s="530">
        <v>1.24</v>
      </c>
      <c r="O89" s="530"/>
      <c r="P89" s="530"/>
      <c r="Q89" s="530"/>
      <c r="R89" s="530"/>
      <c r="S89" s="530"/>
      <c r="T89" s="530"/>
      <c r="U89" s="530"/>
      <c r="V89" s="530"/>
      <c r="W89" s="530"/>
      <c r="X89" s="530"/>
      <c r="Y89" s="530"/>
      <c r="Z89" s="530"/>
      <c r="AA89" s="530"/>
      <c r="AB89" s="530"/>
      <c r="AC89" s="530"/>
      <c r="AD89" s="530"/>
      <c r="AE89" s="530"/>
      <c r="AF89" s="530"/>
      <c r="AG89" s="530"/>
      <c r="AH89" s="530"/>
      <c r="AI89" s="530"/>
      <c r="AJ89" s="530"/>
      <c r="AK89" s="530"/>
      <c r="AL89" s="530"/>
      <c r="AM89" s="530"/>
      <c r="AN89" s="530"/>
      <c r="AO89" s="530"/>
      <c r="AP89" s="530"/>
      <c r="AQ89" s="530"/>
      <c r="AR89" s="530"/>
      <c r="AS89" s="530"/>
      <c r="AT89" s="530"/>
      <c r="AU89" s="530"/>
      <c r="AV89" s="530"/>
      <c r="AW89" s="530"/>
      <c r="AX89" s="530"/>
      <c r="AY89" s="530"/>
      <c r="AZ89" s="530"/>
      <c r="BA89" s="530"/>
      <c r="BB89" s="530"/>
      <c r="BC89" s="530"/>
      <c r="BD89" s="530"/>
      <c r="BE89" s="530"/>
      <c r="BF89" s="530"/>
      <c r="BG89" s="530"/>
      <c r="BH89" s="530"/>
      <c r="BI89" s="530">
        <v>0.02</v>
      </c>
      <c r="BJ89" s="530"/>
      <c r="BK89" s="117"/>
      <c r="BL89" s="117"/>
      <c r="BM89" s="567">
        <f t="shared" si="5"/>
        <v>1.26</v>
      </c>
      <c r="BO89" s="134"/>
    </row>
    <row r="90" spans="1:69" ht="31.5">
      <c r="A90" s="117">
        <v>88</v>
      </c>
      <c r="B90" s="135" t="s">
        <v>687</v>
      </c>
      <c r="C90" s="135"/>
      <c r="D90" s="118" t="s">
        <v>120</v>
      </c>
      <c r="E90" s="531">
        <f t="shared" si="7"/>
        <v>12.98</v>
      </c>
      <c r="F90" s="118" t="s">
        <v>922</v>
      </c>
      <c r="G90" s="118" t="s">
        <v>11</v>
      </c>
      <c r="H90" s="118" t="s">
        <v>1126</v>
      </c>
      <c r="I90" s="751"/>
      <c r="J90" s="118"/>
      <c r="K90" s="395">
        <f t="shared" si="4"/>
        <v>0</v>
      </c>
      <c r="L90" s="530"/>
      <c r="M90" s="530"/>
      <c r="N90" s="530">
        <v>12.96</v>
      </c>
      <c r="O90" s="530"/>
      <c r="P90" s="530"/>
      <c r="Q90" s="530"/>
      <c r="R90" s="530"/>
      <c r="S90" s="530"/>
      <c r="T90" s="530"/>
      <c r="U90" s="530"/>
      <c r="V90" s="530"/>
      <c r="W90" s="530"/>
      <c r="X90" s="530"/>
      <c r="Y90" s="530"/>
      <c r="Z90" s="530"/>
      <c r="AA90" s="530"/>
      <c r="AB90" s="530"/>
      <c r="AC90" s="530"/>
      <c r="AD90" s="530"/>
      <c r="AE90" s="530"/>
      <c r="AF90" s="530"/>
      <c r="AG90" s="530"/>
      <c r="AH90" s="530"/>
      <c r="AI90" s="530"/>
      <c r="AJ90" s="530"/>
      <c r="AK90" s="530"/>
      <c r="AL90" s="530"/>
      <c r="AM90" s="530"/>
      <c r="AN90" s="530"/>
      <c r="AO90" s="530"/>
      <c r="AP90" s="530"/>
      <c r="AQ90" s="530"/>
      <c r="AR90" s="530"/>
      <c r="AS90" s="530"/>
      <c r="AT90" s="530"/>
      <c r="AU90" s="530"/>
      <c r="AV90" s="530"/>
      <c r="AW90" s="530"/>
      <c r="AX90" s="530"/>
      <c r="AY90" s="530"/>
      <c r="AZ90" s="530"/>
      <c r="BA90" s="530"/>
      <c r="BB90" s="530"/>
      <c r="BC90" s="530"/>
      <c r="BD90" s="530"/>
      <c r="BE90" s="530"/>
      <c r="BF90" s="530"/>
      <c r="BG90" s="530"/>
      <c r="BH90" s="530"/>
      <c r="BI90" s="530">
        <v>0.02</v>
      </c>
      <c r="BJ90" s="530"/>
      <c r="BK90" s="117"/>
      <c r="BL90" s="117"/>
      <c r="BM90" s="567">
        <f t="shared" si="5"/>
        <v>12.98</v>
      </c>
      <c r="BO90" s="134"/>
    </row>
    <row r="91" spans="1:69">
      <c r="A91" s="117">
        <v>89</v>
      </c>
      <c r="B91" s="135" t="s">
        <v>689</v>
      </c>
      <c r="C91" s="135"/>
      <c r="D91" s="118" t="s">
        <v>120</v>
      </c>
      <c r="E91" s="531">
        <f t="shared" si="7"/>
        <v>6.9399999999999995</v>
      </c>
      <c r="F91" s="118" t="s">
        <v>924</v>
      </c>
      <c r="G91" s="118" t="s">
        <v>11</v>
      </c>
      <c r="H91" s="118" t="s">
        <v>1126</v>
      </c>
      <c r="I91" s="751"/>
      <c r="J91" s="118"/>
      <c r="K91" s="395">
        <f t="shared" si="4"/>
        <v>4.1899999999999995</v>
      </c>
      <c r="L91" s="530"/>
      <c r="M91" s="530">
        <v>4.1899999999999995</v>
      </c>
      <c r="N91" s="530">
        <v>2.4199999999999995</v>
      </c>
      <c r="O91" s="530"/>
      <c r="P91" s="530"/>
      <c r="Q91" s="530"/>
      <c r="R91" s="530"/>
      <c r="S91" s="530"/>
      <c r="T91" s="530"/>
      <c r="U91" s="530"/>
      <c r="V91" s="530"/>
      <c r="W91" s="530"/>
      <c r="X91" s="530"/>
      <c r="Y91" s="530"/>
      <c r="Z91" s="530"/>
      <c r="AA91" s="530"/>
      <c r="AB91" s="530"/>
      <c r="AC91" s="530"/>
      <c r="AD91" s="530"/>
      <c r="AE91" s="530"/>
      <c r="AF91" s="530"/>
      <c r="AG91" s="530"/>
      <c r="AH91" s="530"/>
      <c r="AI91" s="530"/>
      <c r="AJ91" s="530"/>
      <c r="AK91" s="530"/>
      <c r="AL91" s="530"/>
      <c r="AM91" s="530"/>
      <c r="AN91" s="530"/>
      <c r="AO91" s="530"/>
      <c r="AP91" s="530"/>
      <c r="AQ91" s="530"/>
      <c r="AR91" s="530"/>
      <c r="AS91" s="530"/>
      <c r="AT91" s="530"/>
      <c r="AU91" s="530"/>
      <c r="AV91" s="530"/>
      <c r="AW91" s="530"/>
      <c r="AX91" s="530"/>
      <c r="AY91" s="530"/>
      <c r="AZ91" s="530"/>
      <c r="BA91" s="530"/>
      <c r="BB91" s="530"/>
      <c r="BC91" s="530"/>
      <c r="BD91" s="530"/>
      <c r="BE91" s="530"/>
      <c r="BF91" s="530"/>
      <c r="BG91" s="530"/>
      <c r="BH91" s="530"/>
      <c r="BI91" s="530">
        <v>0.33</v>
      </c>
      <c r="BJ91" s="530"/>
      <c r="BK91" s="117"/>
      <c r="BL91" s="117"/>
      <c r="BM91" s="567">
        <f t="shared" si="5"/>
        <v>6.9399999999999995</v>
      </c>
      <c r="BO91" s="134"/>
    </row>
    <row r="92" spans="1:69" ht="31.5">
      <c r="A92" s="117">
        <v>90</v>
      </c>
      <c r="B92" s="135" t="s">
        <v>688</v>
      </c>
      <c r="C92" s="135"/>
      <c r="D92" s="118" t="s">
        <v>120</v>
      </c>
      <c r="E92" s="531">
        <f t="shared" si="7"/>
        <v>4.6399999999999997</v>
      </c>
      <c r="F92" s="118" t="s">
        <v>923</v>
      </c>
      <c r="G92" s="118" t="s">
        <v>11</v>
      </c>
      <c r="H92" s="118" t="s">
        <v>1126</v>
      </c>
      <c r="I92" s="751"/>
      <c r="J92" s="118"/>
      <c r="K92" s="395">
        <f t="shared" si="4"/>
        <v>0</v>
      </c>
      <c r="L92" s="530"/>
      <c r="M92" s="530"/>
      <c r="N92" s="530">
        <v>4.63</v>
      </c>
      <c r="O92" s="530"/>
      <c r="P92" s="530"/>
      <c r="Q92" s="530"/>
      <c r="R92" s="530"/>
      <c r="S92" s="530"/>
      <c r="T92" s="530"/>
      <c r="U92" s="530"/>
      <c r="V92" s="530"/>
      <c r="W92" s="530"/>
      <c r="X92" s="530"/>
      <c r="Y92" s="530"/>
      <c r="Z92" s="530"/>
      <c r="AA92" s="530"/>
      <c r="AB92" s="530"/>
      <c r="AC92" s="530"/>
      <c r="AD92" s="530"/>
      <c r="AE92" s="530"/>
      <c r="AF92" s="530"/>
      <c r="AG92" s="530"/>
      <c r="AH92" s="530"/>
      <c r="AI92" s="530"/>
      <c r="AJ92" s="530"/>
      <c r="AK92" s="530"/>
      <c r="AL92" s="530"/>
      <c r="AM92" s="530"/>
      <c r="AN92" s="530"/>
      <c r="AO92" s="530"/>
      <c r="AP92" s="530"/>
      <c r="AQ92" s="530"/>
      <c r="AR92" s="530"/>
      <c r="AS92" s="530"/>
      <c r="AT92" s="530"/>
      <c r="AU92" s="530"/>
      <c r="AV92" s="530"/>
      <c r="AW92" s="530"/>
      <c r="AX92" s="530"/>
      <c r="AY92" s="530"/>
      <c r="AZ92" s="530"/>
      <c r="BA92" s="530"/>
      <c r="BB92" s="530"/>
      <c r="BC92" s="530"/>
      <c r="BD92" s="530"/>
      <c r="BE92" s="530"/>
      <c r="BF92" s="530"/>
      <c r="BG92" s="530"/>
      <c r="BH92" s="530"/>
      <c r="BI92" s="530">
        <v>0.01</v>
      </c>
      <c r="BJ92" s="530"/>
      <c r="BK92" s="117"/>
      <c r="BL92" s="117"/>
      <c r="BM92" s="567">
        <f t="shared" si="5"/>
        <v>4.6399999999999997</v>
      </c>
      <c r="BO92" s="134"/>
    </row>
    <row r="93" spans="1:69" ht="47.25">
      <c r="A93" s="117">
        <v>91</v>
      </c>
      <c r="B93" s="135" t="s">
        <v>1206</v>
      </c>
      <c r="C93" s="135"/>
      <c r="D93" s="118" t="s">
        <v>120</v>
      </c>
      <c r="E93" s="531">
        <f t="shared" si="7"/>
        <v>3.3499999999999996</v>
      </c>
      <c r="F93" s="118" t="s">
        <v>923</v>
      </c>
      <c r="G93" s="118" t="s">
        <v>11</v>
      </c>
      <c r="H93" s="118" t="s">
        <v>1126</v>
      </c>
      <c r="I93" s="751"/>
      <c r="J93" s="118"/>
      <c r="K93" s="395">
        <f t="shared" si="4"/>
        <v>0.35</v>
      </c>
      <c r="L93" s="530">
        <v>0.35</v>
      </c>
      <c r="M93" s="530"/>
      <c r="N93" s="530">
        <v>2.9999999999999996</v>
      </c>
      <c r="O93" s="530"/>
      <c r="P93" s="530"/>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0"/>
      <c r="AS93" s="530"/>
      <c r="AT93" s="530"/>
      <c r="AU93" s="530"/>
      <c r="AV93" s="530"/>
      <c r="AW93" s="530"/>
      <c r="AX93" s="530"/>
      <c r="AY93" s="530"/>
      <c r="AZ93" s="530"/>
      <c r="BA93" s="530"/>
      <c r="BB93" s="530"/>
      <c r="BC93" s="530"/>
      <c r="BD93" s="530"/>
      <c r="BE93" s="530"/>
      <c r="BF93" s="530"/>
      <c r="BG93" s="530"/>
      <c r="BH93" s="530"/>
      <c r="BI93" s="530"/>
      <c r="BJ93" s="530"/>
      <c r="BK93" s="117"/>
      <c r="BL93" s="117"/>
      <c r="BM93" s="567">
        <f t="shared" si="5"/>
        <v>3.3499999999999996</v>
      </c>
      <c r="BO93" s="134"/>
    </row>
    <row r="94" spans="1:69" ht="31.5">
      <c r="A94" s="117">
        <v>92</v>
      </c>
      <c r="B94" s="135" t="s">
        <v>691</v>
      </c>
      <c r="C94" s="135"/>
      <c r="D94" s="118" t="s">
        <v>120</v>
      </c>
      <c r="E94" s="531">
        <f t="shared" si="7"/>
        <v>11.17</v>
      </c>
      <c r="F94" s="118" t="s">
        <v>919</v>
      </c>
      <c r="G94" s="118" t="s">
        <v>11</v>
      </c>
      <c r="H94" s="118" t="s">
        <v>1126</v>
      </c>
      <c r="I94" s="751"/>
      <c r="J94" s="118"/>
      <c r="K94" s="395">
        <f t="shared" si="4"/>
        <v>0</v>
      </c>
      <c r="L94" s="530"/>
      <c r="M94" s="530"/>
      <c r="N94" s="530">
        <v>11.17</v>
      </c>
      <c r="O94" s="530"/>
      <c r="P94" s="530"/>
      <c r="Q94" s="530"/>
      <c r="R94" s="530"/>
      <c r="S94" s="530"/>
      <c r="T94" s="530"/>
      <c r="U94" s="530"/>
      <c r="V94" s="530"/>
      <c r="W94" s="530"/>
      <c r="X94" s="530"/>
      <c r="Y94" s="530"/>
      <c r="Z94" s="530"/>
      <c r="AA94" s="530"/>
      <c r="AB94" s="530"/>
      <c r="AC94" s="530"/>
      <c r="AD94" s="530"/>
      <c r="AE94" s="530"/>
      <c r="AF94" s="530"/>
      <c r="AG94" s="530"/>
      <c r="AH94" s="530"/>
      <c r="AI94" s="530"/>
      <c r="AJ94" s="530"/>
      <c r="AK94" s="530"/>
      <c r="AL94" s="530"/>
      <c r="AM94" s="530"/>
      <c r="AN94" s="530"/>
      <c r="AO94" s="530"/>
      <c r="AP94" s="530"/>
      <c r="AQ94" s="530"/>
      <c r="AR94" s="530"/>
      <c r="AS94" s="530"/>
      <c r="AT94" s="530"/>
      <c r="AU94" s="530"/>
      <c r="AV94" s="530"/>
      <c r="AW94" s="530"/>
      <c r="AX94" s="530"/>
      <c r="AY94" s="530"/>
      <c r="AZ94" s="530"/>
      <c r="BA94" s="530"/>
      <c r="BB94" s="530"/>
      <c r="BC94" s="530"/>
      <c r="BD94" s="530"/>
      <c r="BE94" s="530"/>
      <c r="BF94" s="530"/>
      <c r="BG94" s="530"/>
      <c r="BH94" s="530"/>
      <c r="BI94" s="530"/>
      <c r="BJ94" s="530"/>
      <c r="BK94" s="117"/>
      <c r="BL94" s="117"/>
      <c r="BM94" s="567">
        <f t="shared" si="5"/>
        <v>11.17</v>
      </c>
      <c r="BO94" s="134"/>
    </row>
    <row r="95" spans="1:69" ht="31.5">
      <c r="A95" s="117">
        <v>93</v>
      </c>
      <c r="B95" s="135" t="s">
        <v>697</v>
      </c>
      <c r="C95" s="135"/>
      <c r="D95" s="118" t="s">
        <v>120</v>
      </c>
      <c r="E95" s="573">
        <f t="shared" si="7"/>
        <v>7.0000000000000007E-2</v>
      </c>
      <c r="F95" s="118" t="s">
        <v>928</v>
      </c>
      <c r="G95" s="118" t="s">
        <v>33</v>
      </c>
      <c r="H95" s="118" t="s">
        <v>1126</v>
      </c>
      <c r="I95" s="751"/>
      <c r="J95" s="118"/>
      <c r="K95" s="395">
        <f t="shared" si="4"/>
        <v>0</v>
      </c>
      <c r="L95" s="530"/>
      <c r="M95" s="530"/>
      <c r="N95" s="530"/>
      <c r="O95" s="530"/>
      <c r="P95" s="530"/>
      <c r="Q95" s="530"/>
      <c r="R95" s="530"/>
      <c r="S95" s="530"/>
      <c r="T95" s="530"/>
      <c r="U95" s="530"/>
      <c r="V95" s="530"/>
      <c r="W95" s="530"/>
      <c r="X95" s="530"/>
      <c r="Y95" s="530"/>
      <c r="Z95" s="530"/>
      <c r="AA95" s="530"/>
      <c r="AB95" s="530"/>
      <c r="AC95" s="530"/>
      <c r="AD95" s="530"/>
      <c r="AE95" s="530"/>
      <c r="AF95" s="530"/>
      <c r="AG95" s="530"/>
      <c r="AH95" s="530"/>
      <c r="AI95" s="530"/>
      <c r="AJ95" s="530"/>
      <c r="AK95" s="530"/>
      <c r="AL95" s="530"/>
      <c r="AM95" s="530"/>
      <c r="AN95" s="530"/>
      <c r="AO95" s="530"/>
      <c r="AP95" s="530"/>
      <c r="AQ95" s="530"/>
      <c r="AR95" s="530"/>
      <c r="AS95" s="530"/>
      <c r="AT95" s="530"/>
      <c r="AU95" s="530"/>
      <c r="AV95" s="530"/>
      <c r="AW95" s="530"/>
      <c r="AX95" s="530"/>
      <c r="AY95" s="530"/>
      <c r="AZ95" s="530"/>
      <c r="BA95" s="530"/>
      <c r="BB95" s="530"/>
      <c r="BC95" s="530"/>
      <c r="BD95" s="530"/>
      <c r="BE95" s="530"/>
      <c r="BF95" s="530"/>
      <c r="BG95" s="530"/>
      <c r="BH95" s="530"/>
      <c r="BI95" s="530">
        <v>7.0000000000000007E-2</v>
      </c>
      <c r="BJ95" s="530"/>
      <c r="BK95" s="117"/>
      <c r="BL95" s="117"/>
      <c r="BM95" s="567">
        <f t="shared" si="5"/>
        <v>7.0000000000000007E-2</v>
      </c>
      <c r="BO95" s="134"/>
    </row>
    <row r="96" spans="1:69" ht="31.5">
      <c r="A96" s="117">
        <v>94</v>
      </c>
      <c r="B96" s="135" t="s">
        <v>1228</v>
      </c>
      <c r="C96" s="135"/>
      <c r="D96" s="118" t="s">
        <v>120</v>
      </c>
      <c r="E96" s="531">
        <f t="shared" si="7"/>
        <v>0.1</v>
      </c>
      <c r="F96" s="118"/>
      <c r="G96" s="118" t="s">
        <v>29</v>
      </c>
      <c r="H96" s="118" t="s">
        <v>1126</v>
      </c>
      <c r="I96" s="751"/>
      <c r="J96" s="118"/>
      <c r="K96" s="395">
        <f t="shared" si="4"/>
        <v>0.02</v>
      </c>
      <c r="L96" s="530">
        <v>0.02</v>
      </c>
      <c r="M96" s="530"/>
      <c r="N96" s="530"/>
      <c r="O96" s="530"/>
      <c r="P96" s="530"/>
      <c r="Q96" s="530"/>
      <c r="R96" s="530"/>
      <c r="S96" s="530"/>
      <c r="T96" s="530"/>
      <c r="U96" s="530"/>
      <c r="V96" s="530"/>
      <c r="W96" s="530"/>
      <c r="X96" s="530"/>
      <c r="Y96" s="530"/>
      <c r="Z96" s="530"/>
      <c r="AA96" s="530"/>
      <c r="AB96" s="530"/>
      <c r="AC96" s="530"/>
      <c r="AD96" s="530">
        <v>0</v>
      </c>
      <c r="AE96" s="530"/>
      <c r="AF96" s="530"/>
      <c r="AG96" s="530"/>
      <c r="AH96" s="530">
        <v>0.02</v>
      </c>
      <c r="AI96" s="530"/>
      <c r="AJ96" s="530"/>
      <c r="AK96" s="530"/>
      <c r="AL96" s="530"/>
      <c r="AM96" s="530"/>
      <c r="AN96" s="530"/>
      <c r="AO96" s="530"/>
      <c r="AP96" s="530"/>
      <c r="AQ96" s="530"/>
      <c r="AR96" s="530"/>
      <c r="AS96" s="530"/>
      <c r="AT96" s="530"/>
      <c r="AU96" s="530"/>
      <c r="AV96" s="530"/>
      <c r="AW96" s="530"/>
      <c r="AX96" s="530"/>
      <c r="AY96" s="530"/>
      <c r="AZ96" s="530">
        <v>0.02</v>
      </c>
      <c r="BA96" s="530"/>
      <c r="BB96" s="530"/>
      <c r="BC96" s="530"/>
      <c r="BD96" s="530"/>
      <c r="BE96" s="530"/>
      <c r="BF96" s="530"/>
      <c r="BG96" s="530"/>
      <c r="BH96" s="530"/>
      <c r="BI96" s="530">
        <v>0.04</v>
      </c>
      <c r="BJ96" s="530"/>
      <c r="BK96" s="117"/>
      <c r="BL96" s="117"/>
      <c r="BM96" s="567">
        <f t="shared" si="5"/>
        <v>0.1</v>
      </c>
      <c r="BO96" s="134"/>
    </row>
    <row r="97" spans="1:67" ht="47.25">
      <c r="A97" s="117">
        <v>95</v>
      </c>
      <c r="B97" s="135" t="s">
        <v>700</v>
      </c>
      <c r="C97" s="135"/>
      <c r="D97" s="118" t="s">
        <v>120</v>
      </c>
      <c r="E97" s="573">
        <f t="shared" si="7"/>
        <v>0.1</v>
      </c>
      <c r="F97" s="118" t="s">
        <v>930</v>
      </c>
      <c r="G97" s="118" t="s">
        <v>47</v>
      </c>
      <c r="H97" s="118" t="s">
        <v>1126</v>
      </c>
      <c r="I97" s="751"/>
      <c r="J97" s="118"/>
      <c r="K97" s="395">
        <f t="shared" si="4"/>
        <v>0</v>
      </c>
      <c r="L97" s="530"/>
      <c r="M97" s="530"/>
      <c r="N97" s="530"/>
      <c r="O97" s="530"/>
      <c r="P97" s="530"/>
      <c r="Q97" s="530"/>
      <c r="R97" s="530"/>
      <c r="S97" s="530"/>
      <c r="T97" s="530"/>
      <c r="U97" s="530"/>
      <c r="V97" s="530"/>
      <c r="W97" s="530"/>
      <c r="X97" s="530"/>
      <c r="Y97" s="530"/>
      <c r="Z97" s="530"/>
      <c r="AA97" s="530"/>
      <c r="AB97" s="530"/>
      <c r="AC97" s="530"/>
      <c r="AD97" s="530"/>
      <c r="AE97" s="530"/>
      <c r="AF97" s="530"/>
      <c r="AG97" s="530"/>
      <c r="AH97" s="530"/>
      <c r="AI97" s="530"/>
      <c r="AJ97" s="530"/>
      <c r="AK97" s="530">
        <v>0.1</v>
      </c>
      <c r="AL97" s="530"/>
      <c r="AM97" s="530"/>
      <c r="AN97" s="530"/>
      <c r="AO97" s="530"/>
      <c r="AP97" s="530"/>
      <c r="AQ97" s="530"/>
      <c r="AR97" s="530"/>
      <c r="AS97" s="530"/>
      <c r="AT97" s="530"/>
      <c r="AU97" s="530"/>
      <c r="AV97" s="530"/>
      <c r="AW97" s="530"/>
      <c r="AX97" s="530"/>
      <c r="AY97" s="530"/>
      <c r="AZ97" s="530"/>
      <c r="BA97" s="530"/>
      <c r="BB97" s="530"/>
      <c r="BC97" s="530"/>
      <c r="BD97" s="530"/>
      <c r="BE97" s="530"/>
      <c r="BF97" s="530"/>
      <c r="BG97" s="530"/>
      <c r="BH97" s="530"/>
      <c r="BI97" s="530"/>
      <c r="BJ97" s="530"/>
      <c r="BK97" s="117"/>
      <c r="BL97" s="117"/>
      <c r="BM97" s="567">
        <f t="shared" si="5"/>
        <v>0.1</v>
      </c>
      <c r="BO97" s="134"/>
    </row>
    <row r="98" spans="1:67" ht="31.5">
      <c r="A98" s="117">
        <v>96</v>
      </c>
      <c r="B98" s="135" t="s">
        <v>696</v>
      </c>
      <c r="C98" s="135"/>
      <c r="D98" s="118" t="s">
        <v>120</v>
      </c>
      <c r="E98" s="531">
        <f t="shared" si="7"/>
        <v>1.2200000000000002</v>
      </c>
      <c r="F98" s="118" t="s">
        <v>927</v>
      </c>
      <c r="G98" s="118" t="s">
        <v>30</v>
      </c>
      <c r="H98" s="118" t="s">
        <v>1126</v>
      </c>
      <c r="I98" s="751"/>
      <c r="J98" s="118"/>
      <c r="K98" s="395">
        <f t="shared" si="4"/>
        <v>0</v>
      </c>
      <c r="L98" s="530"/>
      <c r="M98" s="530"/>
      <c r="N98" s="530">
        <v>0.15</v>
      </c>
      <c r="O98" s="530"/>
      <c r="P98" s="530"/>
      <c r="Q98" s="530"/>
      <c r="R98" s="530"/>
      <c r="S98" s="530"/>
      <c r="T98" s="530"/>
      <c r="U98" s="530"/>
      <c r="V98" s="530"/>
      <c r="W98" s="530"/>
      <c r="X98" s="530"/>
      <c r="Y98" s="530"/>
      <c r="Z98" s="530"/>
      <c r="AA98" s="530"/>
      <c r="AB98" s="530"/>
      <c r="AC98" s="530"/>
      <c r="AD98" s="530"/>
      <c r="AE98" s="530"/>
      <c r="AF98" s="530"/>
      <c r="AG98" s="530">
        <v>0</v>
      </c>
      <c r="AH98" s="530"/>
      <c r="AI98" s="530"/>
      <c r="AJ98" s="530"/>
      <c r="AK98" s="530"/>
      <c r="AL98" s="530"/>
      <c r="AM98" s="530"/>
      <c r="AN98" s="530"/>
      <c r="AO98" s="530"/>
      <c r="AP98" s="530"/>
      <c r="AQ98" s="530"/>
      <c r="AR98" s="530"/>
      <c r="AS98" s="530"/>
      <c r="AT98" s="530"/>
      <c r="AU98" s="530"/>
      <c r="AV98" s="530"/>
      <c r="AW98" s="530"/>
      <c r="AX98" s="530"/>
      <c r="AY98" s="530"/>
      <c r="AZ98" s="530">
        <v>0.63000000000000012</v>
      </c>
      <c r="BA98" s="530"/>
      <c r="BB98" s="530"/>
      <c r="BC98" s="530"/>
      <c r="BD98" s="530"/>
      <c r="BE98" s="530"/>
      <c r="BF98" s="530">
        <v>0.2</v>
      </c>
      <c r="BG98" s="530"/>
      <c r="BH98" s="530"/>
      <c r="BI98" s="530">
        <v>0.24</v>
      </c>
      <c r="BJ98" s="530"/>
      <c r="BK98" s="117"/>
      <c r="BL98" s="117"/>
      <c r="BM98" s="567">
        <f t="shared" si="5"/>
        <v>1.2200000000000002</v>
      </c>
      <c r="BO98" s="134"/>
    </row>
    <row r="99" spans="1:67" ht="47.25">
      <c r="A99" s="117">
        <v>97</v>
      </c>
      <c r="B99" s="304" t="s">
        <v>1294</v>
      </c>
      <c r="C99" s="304"/>
      <c r="D99" s="296" t="s">
        <v>309</v>
      </c>
      <c r="E99" s="514">
        <f t="shared" si="7"/>
        <v>0.18</v>
      </c>
      <c r="F99" s="512">
        <v>11</v>
      </c>
      <c r="G99" s="118" t="s">
        <v>31</v>
      </c>
      <c r="H99" s="118" t="s">
        <v>1291</v>
      </c>
      <c r="I99" s="752"/>
      <c r="J99" s="118"/>
      <c r="K99" s="395">
        <f t="shared" si="4"/>
        <v>0</v>
      </c>
      <c r="L99" s="395"/>
      <c r="M99" s="395"/>
      <c r="N99" s="395"/>
      <c r="O99" s="395"/>
      <c r="P99" s="395"/>
      <c r="Q99" s="395"/>
      <c r="R99" s="395"/>
      <c r="S99" s="395"/>
      <c r="T99" s="395"/>
      <c r="U99" s="395"/>
      <c r="V99" s="395"/>
      <c r="W99" s="395"/>
      <c r="X99" s="395"/>
      <c r="Y99" s="395"/>
      <c r="Z99" s="395"/>
      <c r="AA99" s="395"/>
      <c r="AB99" s="395"/>
      <c r="AC99" s="395"/>
      <c r="AD99" s="395"/>
      <c r="AE99" s="395"/>
      <c r="AF99" s="395"/>
      <c r="AG99" s="395"/>
      <c r="AH99" s="395"/>
      <c r="AI99" s="395"/>
      <c r="AJ99" s="395"/>
      <c r="AK99" s="395">
        <v>0.18</v>
      </c>
      <c r="AL99" s="395"/>
      <c r="AM99" s="395"/>
      <c r="AN99" s="395"/>
      <c r="AO99" s="395"/>
      <c r="AP99" s="395"/>
      <c r="AQ99" s="395"/>
      <c r="AR99" s="395"/>
      <c r="AS99" s="395"/>
      <c r="AT99" s="395"/>
      <c r="AU99" s="395"/>
      <c r="AV99" s="395"/>
      <c r="AW99" s="395"/>
      <c r="AX99" s="395"/>
      <c r="AY99" s="395"/>
      <c r="AZ99" s="395"/>
      <c r="BA99" s="395"/>
      <c r="BB99" s="395"/>
      <c r="BC99" s="395"/>
      <c r="BD99" s="395"/>
      <c r="BE99" s="395"/>
      <c r="BF99" s="395"/>
      <c r="BG99" s="395"/>
      <c r="BH99" s="395"/>
      <c r="BI99" s="395"/>
      <c r="BJ99" s="395"/>
      <c r="BK99" s="117" t="s">
        <v>387</v>
      </c>
      <c r="BL99" s="117" t="s">
        <v>1067</v>
      </c>
      <c r="BM99" s="567">
        <f t="shared" si="5"/>
        <v>0.18</v>
      </c>
      <c r="BO99" s="134"/>
    </row>
    <row r="100" spans="1:67" ht="78.75">
      <c r="A100" s="117">
        <v>98</v>
      </c>
      <c r="B100" s="304" t="s">
        <v>1292</v>
      </c>
      <c r="C100" s="135"/>
      <c r="D100" s="118" t="s">
        <v>120</v>
      </c>
      <c r="E100" s="514">
        <f t="shared" si="7"/>
        <v>0.76</v>
      </c>
      <c r="F100" s="118" t="s">
        <v>867</v>
      </c>
      <c r="G100" s="118" t="s">
        <v>31</v>
      </c>
      <c r="H100" s="118" t="s">
        <v>1302</v>
      </c>
      <c r="I100" s="751"/>
      <c r="J100" s="118"/>
      <c r="K100" s="395">
        <f t="shared" si="4"/>
        <v>0</v>
      </c>
      <c r="L100" s="530"/>
      <c r="M100" s="530"/>
      <c r="N100" s="530"/>
      <c r="O100" s="530"/>
      <c r="P100" s="530"/>
      <c r="Q100" s="530"/>
      <c r="R100" s="530"/>
      <c r="S100" s="530"/>
      <c r="T100" s="530"/>
      <c r="U100" s="530"/>
      <c r="V100" s="530"/>
      <c r="W100" s="530"/>
      <c r="X100" s="530"/>
      <c r="Y100" s="530"/>
      <c r="Z100" s="530"/>
      <c r="AA100" s="530"/>
      <c r="AB100" s="530"/>
      <c r="AC100" s="530"/>
      <c r="AD100" s="530"/>
      <c r="AE100" s="530"/>
      <c r="AF100" s="530"/>
      <c r="AG100" s="530"/>
      <c r="AH100" s="530"/>
      <c r="AI100" s="530"/>
      <c r="AJ100" s="530"/>
      <c r="AK100" s="530">
        <v>0.76</v>
      </c>
      <c r="AL100" s="530"/>
      <c r="AM100" s="530"/>
      <c r="AN100" s="530"/>
      <c r="AO100" s="530"/>
      <c r="AP100" s="530"/>
      <c r="AQ100" s="530"/>
      <c r="AR100" s="530"/>
      <c r="AS100" s="530"/>
      <c r="AT100" s="530"/>
      <c r="AU100" s="530"/>
      <c r="AV100" s="530"/>
      <c r="AW100" s="530"/>
      <c r="AX100" s="530"/>
      <c r="AY100" s="530"/>
      <c r="AZ100" s="530"/>
      <c r="BA100" s="530"/>
      <c r="BB100" s="530"/>
      <c r="BC100" s="530"/>
      <c r="BD100" s="530"/>
      <c r="BE100" s="530"/>
      <c r="BF100" s="530"/>
      <c r="BG100" s="530"/>
      <c r="BH100" s="530"/>
      <c r="BI100" s="530"/>
      <c r="BJ100" s="530"/>
      <c r="BK100" s="117"/>
      <c r="BL100" s="117"/>
      <c r="BM100" s="567">
        <f t="shared" si="5"/>
        <v>0.76</v>
      </c>
      <c r="BO100" s="134"/>
    </row>
    <row r="101" spans="1:67" ht="47.25">
      <c r="A101" s="117">
        <v>99</v>
      </c>
      <c r="B101" s="135" t="s">
        <v>682</v>
      </c>
      <c r="C101" s="135"/>
      <c r="D101" s="118" t="s">
        <v>120</v>
      </c>
      <c r="E101" s="531">
        <f t="shared" si="7"/>
        <v>10.330000000000002</v>
      </c>
      <c r="F101" s="118" t="s">
        <v>918</v>
      </c>
      <c r="G101" s="118" t="s">
        <v>9</v>
      </c>
      <c r="H101" s="118" t="s">
        <v>1126</v>
      </c>
      <c r="I101" s="751"/>
      <c r="J101" s="118"/>
      <c r="K101" s="395">
        <f t="shared" si="4"/>
        <v>0</v>
      </c>
      <c r="L101" s="530"/>
      <c r="M101" s="530"/>
      <c r="N101" s="530">
        <v>10.330000000000002</v>
      </c>
      <c r="O101" s="530"/>
      <c r="P101" s="530"/>
      <c r="Q101" s="530"/>
      <c r="R101" s="530"/>
      <c r="S101" s="530"/>
      <c r="T101" s="530"/>
      <c r="U101" s="530"/>
      <c r="V101" s="530"/>
      <c r="W101" s="530"/>
      <c r="X101" s="530"/>
      <c r="Y101" s="530"/>
      <c r="Z101" s="530"/>
      <c r="AA101" s="530"/>
      <c r="AB101" s="530"/>
      <c r="AC101" s="530"/>
      <c r="AD101" s="530"/>
      <c r="AE101" s="530"/>
      <c r="AF101" s="530"/>
      <c r="AG101" s="530"/>
      <c r="AH101" s="530"/>
      <c r="AI101" s="530"/>
      <c r="AJ101" s="530"/>
      <c r="AK101" s="530"/>
      <c r="AL101" s="530"/>
      <c r="AM101" s="530"/>
      <c r="AN101" s="530"/>
      <c r="AO101" s="530"/>
      <c r="AP101" s="530"/>
      <c r="AQ101" s="530"/>
      <c r="AR101" s="530"/>
      <c r="AS101" s="530"/>
      <c r="AT101" s="530"/>
      <c r="AU101" s="530"/>
      <c r="AV101" s="530"/>
      <c r="AW101" s="530"/>
      <c r="AX101" s="530"/>
      <c r="AY101" s="530"/>
      <c r="AZ101" s="530"/>
      <c r="BA101" s="530"/>
      <c r="BB101" s="530"/>
      <c r="BC101" s="530"/>
      <c r="BD101" s="530"/>
      <c r="BE101" s="530"/>
      <c r="BF101" s="530"/>
      <c r="BG101" s="530"/>
      <c r="BH101" s="530"/>
      <c r="BI101" s="530"/>
      <c r="BJ101" s="530"/>
      <c r="BK101" s="117"/>
      <c r="BL101" s="117"/>
      <c r="BM101" s="567">
        <f t="shared" si="5"/>
        <v>10.330000000000002</v>
      </c>
      <c r="BO101" s="134"/>
    </row>
    <row r="102" spans="1:67" ht="31.5">
      <c r="A102" s="117">
        <v>100</v>
      </c>
      <c r="B102" s="304" t="s">
        <v>391</v>
      </c>
      <c r="C102" s="304"/>
      <c r="D102" s="296" t="s">
        <v>120</v>
      </c>
      <c r="E102" s="117">
        <f t="shared" si="7"/>
        <v>0.56000000000000005</v>
      </c>
      <c r="F102" s="512">
        <v>9</v>
      </c>
      <c r="G102" s="118" t="s">
        <v>41</v>
      </c>
      <c r="H102" s="118" t="s">
        <v>1218</v>
      </c>
      <c r="I102" s="751"/>
      <c r="J102" s="118"/>
      <c r="K102" s="395">
        <f t="shared" si="4"/>
        <v>0</v>
      </c>
      <c r="L102" s="395"/>
      <c r="M102" s="395"/>
      <c r="N102" s="395"/>
      <c r="O102" s="395">
        <v>0.56000000000000005</v>
      </c>
      <c r="P102" s="395"/>
      <c r="Q102" s="395"/>
      <c r="R102" s="395"/>
      <c r="S102" s="395"/>
      <c r="T102" s="395"/>
      <c r="U102" s="395"/>
      <c r="V102" s="395"/>
      <c r="W102" s="395"/>
      <c r="X102" s="395"/>
      <c r="Y102" s="395"/>
      <c r="Z102" s="395"/>
      <c r="AA102" s="395"/>
      <c r="AB102" s="395"/>
      <c r="AC102" s="395"/>
      <c r="AD102" s="395"/>
      <c r="AE102" s="395"/>
      <c r="AF102" s="395"/>
      <c r="AG102" s="395"/>
      <c r="AH102" s="395"/>
      <c r="AI102" s="395"/>
      <c r="AJ102" s="395"/>
      <c r="AK102" s="395"/>
      <c r="AL102" s="395"/>
      <c r="AM102" s="395"/>
      <c r="AN102" s="395"/>
      <c r="AO102" s="395"/>
      <c r="AP102" s="395"/>
      <c r="AQ102" s="395"/>
      <c r="AR102" s="395"/>
      <c r="AS102" s="395"/>
      <c r="AT102" s="395"/>
      <c r="AU102" s="395"/>
      <c r="AV102" s="395"/>
      <c r="AW102" s="395"/>
      <c r="AX102" s="395"/>
      <c r="AY102" s="395"/>
      <c r="AZ102" s="395"/>
      <c r="BA102" s="395"/>
      <c r="BB102" s="395"/>
      <c r="BC102" s="395"/>
      <c r="BD102" s="395"/>
      <c r="BE102" s="395"/>
      <c r="BF102" s="395"/>
      <c r="BG102" s="395"/>
      <c r="BH102" s="395"/>
      <c r="BI102" s="395"/>
      <c r="BJ102" s="395"/>
      <c r="BK102" s="117" t="s">
        <v>387</v>
      </c>
      <c r="BL102" s="117" t="s">
        <v>1068</v>
      </c>
      <c r="BM102" s="567">
        <f t="shared" si="5"/>
        <v>0.56000000000000005</v>
      </c>
      <c r="BO102" s="134"/>
    </row>
    <row r="103" spans="1:67" ht="31.5">
      <c r="A103" s="117">
        <v>101</v>
      </c>
      <c r="B103" s="294" t="s">
        <v>1138</v>
      </c>
      <c r="C103" s="294"/>
      <c r="D103" s="296" t="s">
        <v>120</v>
      </c>
      <c r="E103" s="117">
        <f t="shared" si="7"/>
        <v>12</v>
      </c>
      <c r="F103" s="512" t="s">
        <v>390</v>
      </c>
      <c r="G103" s="118" t="s">
        <v>41</v>
      </c>
      <c r="H103" s="118" t="s">
        <v>1218</v>
      </c>
      <c r="I103" s="751"/>
      <c r="J103" s="118"/>
      <c r="K103" s="395">
        <f t="shared" si="4"/>
        <v>0</v>
      </c>
      <c r="L103" s="395"/>
      <c r="M103" s="395"/>
      <c r="N103" s="395"/>
      <c r="O103" s="513">
        <v>12</v>
      </c>
      <c r="P103" s="395"/>
      <c r="Q103" s="395"/>
      <c r="R103" s="395"/>
      <c r="S103" s="395"/>
      <c r="T103" s="395"/>
      <c r="U103" s="395"/>
      <c r="V103" s="395"/>
      <c r="W103" s="395"/>
      <c r="X103" s="395"/>
      <c r="Y103" s="395"/>
      <c r="Z103" s="395"/>
      <c r="AA103" s="395"/>
      <c r="AB103" s="395"/>
      <c r="AC103" s="395"/>
      <c r="AD103" s="395"/>
      <c r="AE103" s="395"/>
      <c r="AF103" s="395"/>
      <c r="AG103" s="395"/>
      <c r="AH103" s="395"/>
      <c r="AI103" s="395"/>
      <c r="AJ103" s="395"/>
      <c r="AK103" s="395"/>
      <c r="AL103" s="395"/>
      <c r="AM103" s="395"/>
      <c r="AN103" s="395"/>
      <c r="AO103" s="395"/>
      <c r="AP103" s="395"/>
      <c r="AQ103" s="395"/>
      <c r="AR103" s="395"/>
      <c r="AS103" s="395"/>
      <c r="AT103" s="395"/>
      <c r="AU103" s="395"/>
      <c r="AV103" s="395"/>
      <c r="AW103" s="395"/>
      <c r="AX103" s="395"/>
      <c r="AY103" s="395"/>
      <c r="AZ103" s="395"/>
      <c r="BA103" s="395"/>
      <c r="BB103" s="395"/>
      <c r="BC103" s="395"/>
      <c r="BD103" s="395"/>
      <c r="BE103" s="395"/>
      <c r="BF103" s="395"/>
      <c r="BG103" s="395"/>
      <c r="BH103" s="395"/>
      <c r="BI103" s="395"/>
      <c r="BJ103" s="395"/>
      <c r="BK103" s="117" t="s">
        <v>387</v>
      </c>
      <c r="BL103" s="117" t="s">
        <v>1068</v>
      </c>
      <c r="BM103" s="567">
        <f t="shared" si="5"/>
        <v>12</v>
      </c>
      <c r="BO103" s="134"/>
    </row>
    <row r="104" spans="1:67">
      <c r="A104" s="117">
        <v>102</v>
      </c>
      <c r="B104" s="135" t="s">
        <v>593</v>
      </c>
      <c r="C104" s="333"/>
      <c r="D104" s="117" t="s">
        <v>309</v>
      </c>
      <c r="E104" s="117">
        <f t="shared" si="7"/>
        <v>0.1</v>
      </c>
      <c r="F104" s="117">
        <v>18</v>
      </c>
      <c r="G104" s="117" t="s">
        <v>41</v>
      </c>
      <c r="H104" s="118" t="s">
        <v>1126</v>
      </c>
      <c r="I104" s="751"/>
      <c r="J104" s="118"/>
      <c r="K104" s="395">
        <f t="shared" si="4"/>
        <v>0</v>
      </c>
      <c r="L104" s="117"/>
      <c r="M104" s="117"/>
      <c r="N104" s="117">
        <v>0.1</v>
      </c>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567">
        <f t="shared" si="5"/>
        <v>0.1</v>
      </c>
      <c r="BO104" s="134"/>
    </row>
    <row r="105" spans="1:67" ht="31.5">
      <c r="A105" s="117">
        <v>103</v>
      </c>
      <c r="B105" s="135" t="s">
        <v>1309</v>
      </c>
      <c r="C105" s="135"/>
      <c r="D105" s="118" t="s">
        <v>120</v>
      </c>
      <c r="E105" s="531">
        <f t="shared" si="7"/>
        <v>5.0599999999999996</v>
      </c>
      <c r="F105" s="118" t="s">
        <v>935</v>
      </c>
      <c r="G105" s="118" t="s">
        <v>48</v>
      </c>
      <c r="H105" s="118" t="s">
        <v>1066</v>
      </c>
      <c r="I105" s="751"/>
      <c r="J105" s="118"/>
      <c r="K105" s="395">
        <f t="shared" si="4"/>
        <v>0</v>
      </c>
      <c r="L105" s="530"/>
      <c r="M105" s="530"/>
      <c r="N105" s="530">
        <v>1.39</v>
      </c>
      <c r="O105" s="530">
        <v>3.67</v>
      </c>
      <c r="P105" s="530"/>
      <c r="Q105" s="530"/>
      <c r="R105" s="530"/>
      <c r="S105" s="530"/>
      <c r="T105" s="530"/>
      <c r="U105" s="530"/>
      <c r="V105" s="530"/>
      <c r="W105" s="530"/>
      <c r="X105" s="530"/>
      <c r="Y105" s="530"/>
      <c r="Z105" s="530"/>
      <c r="AA105" s="530"/>
      <c r="AB105" s="530"/>
      <c r="AC105" s="530"/>
      <c r="AD105" s="530"/>
      <c r="AE105" s="530"/>
      <c r="AF105" s="530"/>
      <c r="AG105" s="530"/>
      <c r="AH105" s="530"/>
      <c r="AI105" s="530"/>
      <c r="AJ105" s="530"/>
      <c r="AK105" s="530"/>
      <c r="AL105" s="530"/>
      <c r="AM105" s="530"/>
      <c r="AN105" s="530"/>
      <c r="AO105" s="530"/>
      <c r="AP105" s="530"/>
      <c r="AQ105" s="530"/>
      <c r="AR105" s="530"/>
      <c r="AS105" s="530"/>
      <c r="AT105" s="530"/>
      <c r="AU105" s="530"/>
      <c r="AV105" s="530"/>
      <c r="AW105" s="530"/>
      <c r="AX105" s="530"/>
      <c r="AY105" s="530"/>
      <c r="AZ105" s="530"/>
      <c r="BA105" s="530"/>
      <c r="BB105" s="530"/>
      <c r="BC105" s="530"/>
      <c r="BD105" s="530"/>
      <c r="BE105" s="530"/>
      <c r="BF105" s="530"/>
      <c r="BG105" s="530"/>
      <c r="BH105" s="530"/>
      <c r="BI105" s="530"/>
      <c r="BJ105" s="530"/>
      <c r="BK105" s="117"/>
      <c r="BL105" s="117"/>
      <c r="BM105" s="567">
        <f t="shared" si="5"/>
        <v>5.0599999999999996</v>
      </c>
      <c r="BO105" s="134"/>
    </row>
    <row r="106" spans="1:67" ht="31.5">
      <c r="A106" s="117">
        <v>104</v>
      </c>
      <c r="B106" s="135" t="s">
        <v>1310</v>
      </c>
      <c r="C106" s="135"/>
      <c r="D106" s="118" t="s">
        <v>120</v>
      </c>
      <c r="E106" s="531">
        <f t="shared" si="7"/>
        <v>1.01</v>
      </c>
      <c r="F106" s="118" t="s">
        <v>936</v>
      </c>
      <c r="G106" s="118" t="s">
        <v>48</v>
      </c>
      <c r="H106" s="118" t="s">
        <v>1066</v>
      </c>
      <c r="I106" s="751"/>
      <c r="J106" s="118"/>
      <c r="K106" s="395">
        <f t="shared" si="4"/>
        <v>0.82000000000000006</v>
      </c>
      <c r="L106" s="530">
        <v>0.36</v>
      </c>
      <c r="M106" s="530">
        <v>0.46</v>
      </c>
      <c r="N106" s="530">
        <v>0.14000000000000001</v>
      </c>
      <c r="O106" s="530"/>
      <c r="P106" s="530"/>
      <c r="Q106" s="530"/>
      <c r="R106" s="530"/>
      <c r="S106" s="530"/>
      <c r="T106" s="530"/>
      <c r="U106" s="530"/>
      <c r="V106" s="530"/>
      <c r="W106" s="530"/>
      <c r="X106" s="530"/>
      <c r="Y106" s="530"/>
      <c r="Z106" s="530"/>
      <c r="AA106" s="530"/>
      <c r="AB106" s="530"/>
      <c r="AC106" s="530"/>
      <c r="AD106" s="530"/>
      <c r="AE106" s="530"/>
      <c r="AF106" s="530"/>
      <c r="AG106" s="530"/>
      <c r="AH106" s="530">
        <v>0.05</v>
      </c>
      <c r="AI106" s="530"/>
      <c r="AJ106" s="530"/>
      <c r="AK106" s="530"/>
      <c r="AL106" s="530"/>
      <c r="AM106" s="530"/>
      <c r="AN106" s="530"/>
      <c r="AO106" s="530"/>
      <c r="AP106" s="530"/>
      <c r="AQ106" s="530"/>
      <c r="AR106" s="530"/>
      <c r="AS106" s="530"/>
      <c r="AT106" s="530"/>
      <c r="AU106" s="530"/>
      <c r="AV106" s="530"/>
      <c r="AW106" s="530"/>
      <c r="AX106" s="530"/>
      <c r="AY106" s="530"/>
      <c r="AZ106" s="530"/>
      <c r="BA106" s="530"/>
      <c r="BB106" s="530"/>
      <c r="BC106" s="530"/>
      <c r="BD106" s="530"/>
      <c r="BE106" s="530"/>
      <c r="BF106" s="530"/>
      <c r="BG106" s="530"/>
      <c r="BH106" s="530"/>
      <c r="BI106" s="530"/>
      <c r="BJ106" s="530"/>
      <c r="BK106" s="117"/>
      <c r="BL106" s="117"/>
      <c r="BM106" s="567">
        <f t="shared" si="5"/>
        <v>1.01</v>
      </c>
      <c r="BO106" s="134"/>
    </row>
    <row r="107" spans="1:67" ht="31.5">
      <c r="A107" s="117">
        <v>105</v>
      </c>
      <c r="B107" s="135" t="s">
        <v>1311</v>
      </c>
      <c r="C107" s="135"/>
      <c r="D107" s="118" t="s">
        <v>120</v>
      </c>
      <c r="E107" s="531">
        <f t="shared" si="7"/>
        <v>1.1600000000000001</v>
      </c>
      <c r="F107" s="118" t="s">
        <v>937</v>
      </c>
      <c r="G107" s="118" t="s">
        <v>48</v>
      </c>
      <c r="H107" s="118" t="s">
        <v>1066</v>
      </c>
      <c r="I107" s="751"/>
      <c r="J107" s="118"/>
      <c r="K107" s="395">
        <f t="shared" si="4"/>
        <v>0</v>
      </c>
      <c r="L107" s="530"/>
      <c r="M107" s="530"/>
      <c r="N107" s="530">
        <v>1.1600000000000001</v>
      </c>
      <c r="O107" s="530"/>
      <c r="P107" s="530"/>
      <c r="Q107" s="530"/>
      <c r="R107" s="530"/>
      <c r="S107" s="530"/>
      <c r="T107" s="530"/>
      <c r="U107" s="530"/>
      <c r="V107" s="530"/>
      <c r="W107" s="530"/>
      <c r="X107" s="530"/>
      <c r="Y107" s="530"/>
      <c r="Z107" s="530"/>
      <c r="AA107" s="530"/>
      <c r="AB107" s="530"/>
      <c r="AC107" s="530"/>
      <c r="AD107" s="530"/>
      <c r="AE107" s="530"/>
      <c r="AF107" s="530"/>
      <c r="AG107" s="530"/>
      <c r="AH107" s="530"/>
      <c r="AI107" s="530"/>
      <c r="AJ107" s="530"/>
      <c r="AK107" s="530"/>
      <c r="AL107" s="530"/>
      <c r="AM107" s="530"/>
      <c r="AN107" s="530"/>
      <c r="AO107" s="530"/>
      <c r="AP107" s="530"/>
      <c r="AQ107" s="530"/>
      <c r="AR107" s="530"/>
      <c r="AS107" s="530"/>
      <c r="AT107" s="530"/>
      <c r="AU107" s="530"/>
      <c r="AV107" s="530"/>
      <c r="AW107" s="530"/>
      <c r="AX107" s="530"/>
      <c r="AY107" s="530"/>
      <c r="AZ107" s="530"/>
      <c r="BA107" s="530"/>
      <c r="BB107" s="530"/>
      <c r="BC107" s="530"/>
      <c r="BD107" s="530"/>
      <c r="BE107" s="530"/>
      <c r="BF107" s="530"/>
      <c r="BG107" s="530"/>
      <c r="BH107" s="530"/>
      <c r="BI107" s="530"/>
      <c r="BJ107" s="530"/>
      <c r="BK107" s="117"/>
      <c r="BL107" s="117"/>
      <c r="BM107" s="567">
        <f t="shared" si="5"/>
        <v>1.1600000000000001</v>
      </c>
      <c r="BO107" s="134"/>
    </row>
    <row r="108" spans="1:67">
      <c r="A108" s="117">
        <v>106</v>
      </c>
      <c r="B108" s="135" t="s">
        <v>1312</v>
      </c>
      <c r="C108" s="135"/>
      <c r="D108" s="118" t="s">
        <v>120</v>
      </c>
      <c r="E108" s="531">
        <f t="shared" si="7"/>
        <v>1.02</v>
      </c>
      <c r="F108" s="118" t="s">
        <v>933</v>
      </c>
      <c r="G108" s="118" t="s">
        <v>48</v>
      </c>
      <c r="H108" s="118" t="s">
        <v>1126</v>
      </c>
      <c r="I108" s="751"/>
      <c r="J108" s="118"/>
      <c r="K108" s="395">
        <f t="shared" si="4"/>
        <v>0.43</v>
      </c>
      <c r="L108" s="530">
        <v>0.43</v>
      </c>
      <c r="M108" s="530"/>
      <c r="N108" s="530">
        <v>0.49</v>
      </c>
      <c r="O108" s="530">
        <v>0.1</v>
      </c>
      <c r="P108" s="530"/>
      <c r="Q108" s="530"/>
      <c r="R108" s="530"/>
      <c r="S108" s="530"/>
      <c r="T108" s="530"/>
      <c r="U108" s="530"/>
      <c r="V108" s="530"/>
      <c r="W108" s="530"/>
      <c r="X108" s="530"/>
      <c r="Y108" s="530"/>
      <c r="Z108" s="530"/>
      <c r="AA108" s="530"/>
      <c r="AB108" s="530"/>
      <c r="AC108" s="530"/>
      <c r="AD108" s="530"/>
      <c r="AE108" s="530"/>
      <c r="AF108" s="530"/>
      <c r="AG108" s="530"/>
      <c r="AH108" s="530"/>
      <c r="AI108" s="530"/>
      <c r="AJ108" s="530"/>
      <c r="AK108" s="530"/>
      <c r="AL108" s="530"/>
      <c r="AM108" s="530"/>
      <c r="AN108" s="530"/>
      <c r="AO108" s="530"/>
      <c r="AP108" s="530"/>
      <c r="AQ108" s="530"/>
      <c r="AR108" s="530"/>
      <c r="AS108" s="530"/>
      <c r="AT108" s="530"/>
      <c r="AU108" s="530"/>
      <c r="AV108" s="530"/>
      <c r="AW108" s="530"/>
      <c r="AX108" s="530"/>
      <c r="AY108" s="530"/>
      <c r="AZ108" s="530"/>
      <c r="BA108" s="530"/>
      <c r="BB108" s="530"/>
      <c r="BC108" s="530"/>
      <c r="BD108" s="530"/>
      <c r="BE108" s="530"/>
      <c r="BF108" s="530">
        <v>0</v>
      </c>
      <c r="BG108" s="530"/>
      <c r="BH108" s="530"/>
      <c r="BI108" s="530"/>
      <c r="BJ108" s="530"/>
      <c r="BK108" s="117"/>
      <c r="BL108" s="117"/>
      <c r="BM108" s="567">
        <f t="shared" si="5"/>
        <v>1.02</v>
      </c>
      <c r="BO108" s="134"/>
    </row>
    <row r="109" spans="1:67">
      <c r="A109" s="117">
        <v>107</v>
      </c>
      <c r="B109" s="135" t="s">
        <v>1313</v>
      </c>
      <c r="C109" s="135"/>
      <c r="D109" s="118" t="s">
        <v>120</v>
      </c>
      <c r="E109" s="531">
        <f t="shared" si="7"/>
        <v>1.07</v>
      </c>
      <c r="F109" s="118" t="s">
        <v>938</v>
      </c>
      <c r="G109" s="118" t="s">
        <v>48</v>
      </c>
      <c r="H109" s="118" t="s">
        <v>1126</v>
      </c>
      <c r="I109" s="461"/>
      <c r="K109" s="628">
        <f t="shared" si="4"/>
        <v>0.9900000000000001</v>
      </c>
      <c r="L109" s="630">
        <v>0.9900000000000001</v>
      </c>
      <c r="M109" s="630"/>
      <c r="N109" s="630">
        <v>0.04</v>
      </c>
      <c r="O109" s="630">
        <v>0.02</v>
      </c>
      <c r="P109" s="630"/>
      <c r="Q109" s="630"/>
      <c r="R109" s="630"/>
      <c r="S109" s="630"/>
      <c r="T109" s="630"/>
      <c r="U109" s="630"/>
      <c r="V109" s="630"/>
      <c r="W109" s="630"/>
      <c r="X109" s="630"/>
      <c r="Y109" s="630"/>
      <c r="Z109" s="630"/>
      <c r="AA109" s="630"/>
      <c r="AB109" s="630"/>
      <c r="AC109" s="630"/>
      <c r="AD109" s="630"/>
      <c r="AE109" s="630"/>
      <c r="AF109" s="630"/>
      <c r="AG109" s="630"/>
      <c r="AH109" s="630">
        <v>0.02</v>
      </c>
      <c r="AI109" s="630"/>
      <c r="AJ109" s="630"/>
      <c r="AK109" s="630"/>
      <c r="AL109" s="630"/>
      <c r="AM109" s="630"/>
      <c r="AN109" s="630"/>
      <c r="AO109" s="630"/>
      <c r="AP109" s="630"/>
      <c r="AQ109" s="630"/>
      <c r="AR109" s="630"/>
      <c r="AS109" s="630"/>
      <c r="AT109" s="630"/>
      <c r="AU109" s="630"/>
      <c r="AV109" s="630"/>
      <c r="AW109" s="630"/>
      <c r="AX109" s="630"/>
      <c r="AY109" s="630"/>
      <c r="AZ109" s="630"/>
      <c r="BA109" s="630"/>
      <c r="BB109" s="630"/>
      <c r="BC109" s="630"/>
      <c r="BD109" s="630"/>
      <c r="BE109" s="630"/>
      <c r="BF109" s="630"/>
      <c r="BG109" s="630"/>
      <c r="BH109" s="630"/>
      <c r="BI109" s="630"/>
      <c r="BJ109" s="630"/>
      <c r="BM109" s="567">
        <f t="shared" si="5"/>
        <v>1.07</v>
      </c>
      <c r="BO109" s="134"/>
    </row>
    <row r="110" spans="1:67">
      <c r="A110" s="117">
        <v>108</v>
      </c>
      <c r="B110" s="135" t="s">
        <v>702</v>
      </c>
      <c r="C110" s="135"/>
      <c r="D110" s="118" t="s">
        <v>120</v>
      </c>
      <c r="E110" s="531">
        <f t="shared" si="7"/>
        <v>2.6100000000000003</v>
      </c>
      <c r="F110" s="118" t="s">
        <v>933</v>
      </c>
      <c r="G110" s="118" t="s">
        <v>48</v>
      </c>
      <c r="H110" s="118" t="s">
        <v>1126</v>
      </c>
      <c r="I110" s="751"/>
      <c r="J110" s="118"/>
      <c r="K110" s="395">
        <f t="shared" si="4"/>
        <v>0.95000000000000007</v>
      </c>
      <c r="L110" s="530"/>
      <c r="M110" s="530">
        <v>0.95000000000000007</v>
      </c>
      <c r="N110" s="530">
        <v>0.21</v>
      </c>
      <c r="O110" s="530">
        <v>1.4300000000000002</v>
      </c>
      <c r="P110" s="530"/>
      <c r="Q110" s="530"/>
      <c r="R110" s="530"/>
      <c r="S110" s="530"/>
      <c r="T110" s="530"/>
      <c r="U110" s="530"/>
      <c r="V110" s="530"/>
      <c r="W110" s="530"/>
      <c r="X110" s="530"/>
      <c r="Y110" s="530"/>
      <c r="Z110" s="530"/>
      <c r="AA110" s="530"/>
      <c r="AB110" s="530"/>
      <c r="AC110" s="530"/>
      <c r="AD110" s="530"/>
      <c r="AE110" s="530"/>
      <c r="AF110" s="530"/>
      <c r="AG110" s="530"/>
      <c r="AH110" s="530">
        <v>0.02</v>
      </c>
      <c r="AI110" s="530"/>
      <c r="AJ110" s="530"/>
      <c r="AK110" s="530"/>
      <c r="AL110" s="530"/>
      <c r="AM110" s="530"/>
      <c r="AN110" s="530"/>
      <c r="AO110" s="530"/>
      <c r="AP110" s="530"/>
      <c r="AQ110" s="530"/>
      <c r="AR110" s="530"/>
      <c r="AS110" s="530"/>
      <c r="AT110" s="530"/>
      <c r="AU110" s="530"/>
      <c r="AV110" s="530"/>
      <c r="AW110" s="530"/>
      <c r="AX110" s="530"/>
      <c r="AY110" s="530"/>
      <c r="AZ110" s="530"/>
      <c r="BA110" s="530"/>
      <c r="BB110" s="530"/>
      <c r="BC110" s="530"/>
      <c r="BD110" s="530"/>
      <c r="BE110" s="530"/>
      <c r="BF110" s="530"/>
      <c r="BG110" s="530"/>
      <c r="BH110" s="530"/>
      <c r="BI110" s="530"/>
      <c r="BJ110" s="530"/>
      <c r="BK110" s="117"/>
      <c r="BL110" s="117"/>
      <c r="BM110" s="567">
        <f t="shared" si="5"/>
        <v>2.6100000000000003</v>
      </c>
      <c r="BO110" s="134"/>
    </row>
    <row r="111" spans="1:67">
      <c r="A111" s="117">
        <v>109</v>
      </c>
      <c r="B111" s="135" t="s">
        <v>71</v>
      </c>
      <c r="C111" s="135"/>
      <c r="D111" s="118" t="s">
        <v>120</v>
      </c>
      <c r="E111" s="531">
        <f t="shared" si="7"/>
        <v>0.95000000000000007</v>
      </c>
      <c r="F111" s="118" t="s">
        <v>934</v>
      </c>
      <c r="G111" s="118" t="s">
        <v>48</v>
      </c>
      <c r="H111" s="118" t="s">
        <v>1126</v>
      </c>
      <c r="I111" s="751"/>
      <c r="J111" s="118"/>
      <c r="K111" s="395">
        <f t="shared" si="4"/>
        <v>0.73</v>
      </c>
      <c r="L111" s="530">
        <v>0.73</v>
      </c>
      <c r="M111" s="530"/>
      <c r="N111" s="530">
        <v>0.16</v>
      </c>
      <c r="O111" s="530">
        <v>0.02</v>
      </c>
      <c r="P111" s="530"/>
      <c r="Q111" s="530"/>
      <c r="R111" s="530"/>
      <c r="S111" s="530"/>
      <c r="T111" s="530"/>
      <c r="U111" s="530"/>
      <c r="V111" s="530"/>
      <c r="W111" s="530"/>
      <c r="X111" s="530"/>
      <c r="Y111" s="530"/>
      <c r="Z111" s="530"/>
      <c r="AA111" s="530"/>
      <c r="AB111" s="530"/>
      <c r="AC111" s="530"/>
      <c r="AD111" s="530"/>
      <c r="AE111" s="530"/>
      <c r="AF111" s="530"/>
      <c r="AG111" s="530"/>
      <c r="AH111" s="530">
        <v>0.01</v>
      </c>
      <c r="AI111" s="530"/>
      <c r="AJ111" s="530"/>
      <c r="AK111" s="530"/>
      <c r="AL111" s="530"/>
      <c r="AM111" s="530"/>
      <c r="AN111" s="530"/>
      <c r="AO111" s="530"/>
      <c r="AP111" s="530"/>
      <c r="AQ111" s="530"/>
      <c r="AR111" s="530"/>
      <c r="AS111" s="530"/>
      <c r="AT111" s="530"/>
      <c r="AU111" s="530"/>
      <c r="AV111" s="530"/>
      <c r="AW111" s="530"/>
      <c r="AX111" s="530"/>
      <c r="AY111" s="530"/>
      <c r="AZ111" s="530"/>
      <c r="BA111" s="530"/>
      <c r="BB111" s="530"/>
      <c r="BC111" s="530"/>
      <c r="BD111" s="530"/>
      <c r="BE111" s="530"/>
      <c r="BF111" s="530">
        <v>0.02</v>
      </c>
      <c r="BG111" s="530"/>
      <c r="BH111" s="530"/>
      <c r="BI111" s="530">
        <v>0.01</v>
      </c>
      <c r="BJ111" s="530"/>
      <c r="BK111" s="117"/>
      <c r="BL111" s="117"/>
      <c r="BM111" s="567">
        <f t="shared" si="5"/>
        <v>0.95000000000000007</v>
      </c>
      <c r="BO111" s="134"/>
    </row>
    <row r="112" spans="1:67" ht="63">
      <c r="A112" s="117">
        <v>110</v>
      </c>
      <c r="B112" s="304" t="s">
        <v>404</v>
      </c>
      <c r="C112" s="304" t="s">
        <v>404</v>
      </c>
      <c r="D112" s="296" t="s">
        <v>120</v>
      </c>
      <c r="E112" s="531">
        <v>6.56</v>
      </c>
      <c r="F112" s="512"/>
      <c r="G112" s="118" t="s">
        <v>48</v>
      </c>
      <c r="H112" s="118" t="s">
        <v>1125</v>
      </c>
      <c r="I112" s="753" t="s">
        <v>1140</v>
      </c>
      <c r="J112" s="496" t="s">
        <v>1099</v>
      </c>
      <c r="K112" s="617">
        <f t="shared" si="4"/>
        <v>0</v>
      </c>
      <c r="L112" s="617"/>
      <c r="M112" s="617"/>
      <c r="N112" s="617"/>
      <c r="O112" s="617"/>
      <c r="P112" s="617"/>
      <c r="Q112" s="617"/>
      <c r="R112" s="617"/>
      <c r="S112" s="617"/>
      <c r="T112" s="617"/>
      <c r="U112" s="617"/>
      <c r="V112" s="617"/>
      <c r="W112" s="617"/>
      <c r="X112" s="617"/>
      <c r="Y112" s="617"/>
      <c r="Z112" s="617"/>
      <c r="AA112" s="617"/>
      <c r="AB112" s="617"/>
      <c r="AC112" s="617"/>
      <c r="AD112" s="617"/>
      <c r="AE112" s="617"/>
      <c r="AF112" s="617"/>
      <c r="AG112" s="617"/>
      <c r="AH112" s="617"/>
      <c r="AI112" s="617"/>
      <c r="AJ112" s="617"/>
      <c r="AK112" s="617"/>
      <c r="AL112" s="617"/>
      <c r="AM112" s="617"/>
      <c r="AN112" s="617"/>
      <c r="AO112" s="617"/>
      <c r="AP112" s="617"/>
      <c r="AQ112" s="617"/>
      <c r="AR112" s="617"/>
      <c r="AS112" s="617"/>
      <c r="AT112" s="617"/>
      <c r="AU112" s="617"/>
      <c r="AV112" s="617"/>
      <c r="AW112" s="617"/>
      <c r="AX112" s="617"/>
      <c r="AY112" s="617"/>
      <c r="AZ112" s="617"/>
      <c r="BA112" s="617"/>
      <c r="BB112" s="617"/>
      <c r="BC112" s="617"/>
      <c r="BD112" s="617"/>
      <c r="BE112" s="617"/>
      <c r="BF112" s="617"/>
      <c r="BG112" s="617"/>
      <c r="BH112" s="617"/>
      <c r="BI112" s="617"/>
      <c r="BJ112" s="617"/>
      <c r="BK112" s="494" t="s">
        <v>388</v>
      </c>
      <c r="BL112" s="494"/>
      <c r="BM112" s="567">
        <f t="shared" si="5"/>
        <v>0</v>
      </c>
      <c r="BO112" s="134"/>
    </row>
    <row r="113" spans="1:67" ht="63">
      <c r="A113" s="117">
        <v>111</v>
      </c>
      <c r="B113" s="304" t="s">
        <v>1314</v>
      </c>
      <c r="C113" s="304" t="s">
        <v>405</v>
      </c>
      <c r="D113" s="296" t="s">
        <v>120</v>
      </c>
      <c r="E113" s="531">
        <v>8.83</v>
      </c>
      <c r="F113" s="512"/>
      <c r="G113" s="118" t="s">
        <v>48</v>
      </c>
      <c r="H113" s="118" t="s">
        <v>1125</v>
      </c>
      <c r="I113" s="753" t="s">
        <v>1140</v>
      </c>
      <c r="J113" s="496" t="s">
        <v>1099</v>
      </c>
      <c r="K113" s="617">
        <f t="shared" si="4"/>
        <v>0</v>
      </c>
      <c r="L113" s="617"/>
      <c r="M113" s="617"/>
      <c r="N113" s="617"/>
      <c r="O113" s="617"/>
      <c r="P113" s="617"/>
      <c r="Q113" s="617"/>
      <c r="R113" s="617"/>
      <c r="S113" s="617"/>
      <c r="T113" s="617"/>
      <c r="U113" s="617"/>
      <c r="V113" s="617"/>
      <c r="W113" s="617"/>
      <c r="X113" s="617"/>
      <c r="Y113" s="617"/>
      <c r="Z113" s="617"/>
      <c r="AA113" s="617"/>
      <c r="AB113" s="617"/>
      <c r="AC113" s="617"/>
      <c r="AD113" s="617"/>
      <c r="AE113" s="617"/>
      <c r="AF113" s="617"/>
      <c r="AG113" s="617"/>
      <c r="AH113" s="617"/>
      <c r="AI113" s="617"/>
      <c r="AJ113" s="617"/>
      <c r="AK113" s="617"/>
      <c r="AL113" s="617"/>
      <c r="AM113" s="617"/>
      <c r="AN113" s="617"/>
      <c r="AO113" s="617"/>
      <c r="AP113" s="617"/>
      <c r="AQ113" s="617"/>
      <c r="AR113" s="617"/>
      <c r="AS113" s="617"/>
      <c r="AT113" s="617"/>
      <c r="AU113" s="617"/>
      <c r="AV113" s="617"/>
      <c r="AW113" s="617"/>
      <c r="AX113" s="617"/>
      <c r="AY113" s="617"/>
      <c r="AZ113" s="617"/>
      <c r="BA113" s="617"/>
      <c r="BB113" s="617"/>
      <c r="BC113" s="617"/>
      <c r="BD113" s="617"/>
      <c r="BE113" s="617"/>
      <c r="BF113" s="617"/>
      <c r="BG113" s="617"/>
      <c r="BH113" s="617"/>
      <c r="BI113" s="617"/>
      <c r="BJ113" s="617"/>
      <c r="BK113" s="494" t="s">
        <v>388</v>
      </c>
      <c r="BL113" s="494"/>
      <c r="BM113" s="567">
        <f t="shared" si="5"/>
        <v>0</v>
      </c>
      <c r="BO113" s="134"/>
    </row>
    <row r="114" spans="1:67" ht="47.25">
      <c r="A114" s="117">
        <v>112</v>
      </c>
      <c r="B114" s="135" t="s">
        <v>486</v>
      </c>
      <c r="C114" s="135"/>
      <c r="D114" s="118" t="s">
        <v>120</v>
      </c>
      <c r="E114" s="531">
        <f>SUM(L114:BJ114)</f>
        <v>17.73</v>
      </c>
      <c r="F114" s="118" t="s">
        <v>931</v>
      </c>
      <c r="G114" s="118" t="s">
        <v>48</v>
      </c>
      <c r="H114" s="118" t="s">
        <v>1126</v>
      </c>
      <c r="I114" s="751"/>
      <c r="J114" s="118"/>
      <c r="K114" s="395">
        <f t="shared" si="4"/>
        <v>0.01</v>
      </c>
      <c r="L114" s="530"/>
      <c r="M114" s="530">
        <v>0.01</v>
      </c>
      <c r="N114" s="530">
        <v>12.98</v>
      </c>
      <c r="O114" s="530">
        <v>4.67</v>
      </c>
      <c r="P114" s="530"/>
      <c r="Q114" s="530"/>
      <c r="R114" s="530"/>
      <c r="S114" s="530"/>
      <c r="T114" s="530"/>
      <c r="U114" s="530"/>
      <c r="V114" s="530"/>
      <c r="W114" s="530"/>
      <c r="X114" s="530"/>
      <c r="Y114" s="530"/>
      <c r="Z114" s="530"/>
      <c r="AA114" s="530"/>
      <c r="AB114" s="530"/>
      <c r="AC114" s="530"/>
      <c r="AD114" s="530"/>
      <c r="AE114" s="530"/>
      <c r="AF114" s="530"/>
      <c r="AG114" s="530">
        <v>0.03</v>
      </c>
      <c r="AH114" s="530"/>
      <c r="AI114" s="530"/>
      <c r="AJ114" s="530"/>
      <c r="AK114" s="530"/>
      <c r="AL114" s="530"/>
      <c r="AM114" s="530"/>
      <c r="AN114" s="530"/>
      <c r="AO114" s="530"/>
      <c r="AP114" s="530"/>
      <c r="AQ114" s="530"/>
      <c r="AR114" s="530"/>
      <c r="AS114" s="530"/>
      <c r="AT114" s="530"/>
      <c r="AU114" s="530"/>
      <c r="AV114" s="530"/>
      <c r="AW114" s="530"/>
      <c r="AX114" s="530"/>
      <c r="AY114" s="530"/>
      <c r="AZ114" s="530"/>
      <c r="BA114" s="530"/>
      <c r="BB114" s="530"/>
      <c r="BC114" s="530"/>
      <c r="BD114" s="530"/>
      <c r="BE114" s="530"/>
      <c r="BF114" s="530"/>
      <c r="BG114" s="530"/>
      <c r="BH114" s="530"/>
      <c r="BI114" s="530">
        <v>0.04</v>
      </c>
      <c r="BJ114" s="530"/>
      <c r="BK114" s="117"/>
      <c r="BL114" s="117"/>
      <c r="BM114" s="567">
        <f t="shared" si="5"/>
        <v>17.73</v>
      </c>
      <c r="BO114" s="134"/>
    </row>
    <row r="115" spans="1:67" ht="31.5">
      <c r="A115" s="117">
        <v>113</v>
      </c>
      <c r="B115" s="135" t="s">
        <v>1315</v>
      </c>
      <c r="C115" s="135"/>
      <c r="D115" s="118" t="s">
        <v>120</v>
      </c>
      <c r="E115" s="531">
        <f>SUM(L115:BJ115)</f>
        <v>0.01</v>
      </c>
      <c r="F115" s="118" t="s">
        <v>226</v>
      </c>
      <c r="G115" s="118" t="s">
        <v>48</v>
      </c>
      <c r="H115" s="118" t="s">
        <v>1126</v>
      </c>
      <c r="I115" s="751"/>
      <c r="J115" s="118"/>
      <c r="K115" s="395">
        <f t="shared" si="4"/>
        <v>0</v>
      </c>
      <c r="L115" s="530"/>
      <c r="M115" s="530"/>
      <c r="N115" s="530"/>
      <c r="O115" s="530"/>
      <c r="P115" s="530"/>
      <c r="Q115" s="530"/>
      <c r="R115" s="530"/>
      <c r="S115" s="530"/>
      <c r="T115" s="530"/>
      <c r="U115" s="530"/>
      <c r="V115" s="530"/>
      <c r="W115" s="530"/>
      <c r="X115" s="530"/>
      <c r="Y115" s="530"/>
      <c r="Z115" s="530"/>
      <c r="AA115" s="530"/>
      <c r="AB115" s="530"/>
      <c r="AC115" s="530"/>
      <c r="AD115" s="530"/>
      <c r="AE115" s="530"/>
      <c r="AF115" s="530"/>
      <c r="AG115" s="530"/>
      <c r="AH115" s="530"/>
      <c r="AI115" s="530"/>
      <c r="AJ115" s="530"/>
      <c r="AK115" s="530"/>
      <c r="AL115" s="530"/>
      <c r="AM115" s="530"/>
      <c r="AN115" s="530"/>
      <c r="AO115" s="530"/>
      <c r="AP115" s="530"/>
      <c r="AQ115" s="530"/>
      <c r="AR115" s="530"/>
      <c r="AS115" s="530"/>
      <c r="AT115" s="530"/>
      <c r="AU115" s="530"/>
      <c r="AV115" s="530"/>
      <c r="AW115" s="530"/>
      <c r="AX115" s="530"/>
      <c r="AY115" s="530"/>
      <c r="AZ115" s="530"/>
      <c r="BA115" s="530"/>
      <c r="BB115" s="530">
        <v>0.01</v>
      </c>
      <c r="BC115" s="530"/>
      <c r="BD115" s="530"/>
      <c r="BE115" s="530"/>
      <c r="BF115" s="530"/>
      <c r="BG115" s="530"/>
      <c r="BH115" s="530"/>
      <c r="BI115" s="530"/>
      <c r="BJ115" s="530"/>
      <c r="BK115" s="117"/>
      <c r="BL115" s="117"/>
      <c r="BM115" s="567">
        <f t="shared" si="5"/>
        <v>0.01</v>
      </c>
      <c r="BO115" s="134"/>
    </row>
    <row r="116" spans="1:67" ht="94.5">
      <c r="A116" s="117">
        <v>114</v>
      </c>
      <c r="B116" s="135" t="s">
        <v>701</v>
      </c>
      <c r="C116" s="135"/>
      <c r="D116" s="118" t="s">
        <v>120</v>
      </c>
      <c r="E116" s="531">
        <v>8.1</v>
      </c>
      <c r="F116" s="118" t="s">
        <v>932</v>
      </c>
      <c r="G116" s="118" t="s">
        <v>48</v>
      </c>
      <c r="H116" s="118" t="s">
        <v>1125</v>
      </c>
      <c r="I116" s="751"/>
      <c r="J116" s="118" t="s">
        <v>1099</v>
      </c>
      <c r="K116" s="395">
        <f t="shared" si="4"/>
        <v>0</v>
      </c>
      <c r="L116" s="530"/>
      <c r="M116" s="530"/>
      <c r="N116" s="530"/>
      <c r="O116" s="530"/>
      <c r="P116" s="530"/>
      <c r="Q116" s="530"/>
      <c r="R116" s="530"/>
      <c r="S116" s="530"/>
      <c r="T116" s="530"/>
      <c r="U116" s="530"/>
      <c r="V116" s="530"/>
      <c r="W116" s="530"/>
      <c r="X116" s="530"/>
      <c r="Y116" s="530"/>
      <c r="Z116" s="530"/>
      <c r="AA116" s="530"/>
      <c r="AB116" s="530"/>
      <c r="AC116" s="530"/>
      <c r="AD116" s="530"/>
      <c r="AE116" s="530"/>
      <c r="AF116" s="530"/>
      <c r="AG116" s="530"/>
      <c r="AH116" s="530"/>
      <c r="AI116" s="530"/>
      <c r="AJ116" s="530"/>
      <c r="AK116" s="530"/>
      <c r="AL116" s="530"/>
      <c r="AM116" s="530"/>
      <c r="AN116" s="530"/>
      <c r="AO116" s="530"/>
      <c r="AP116" s="530"/>
      <c r="AQ116" s="530"/>
      <c r="AR116" s="530"/>
      <c r="AS116" s="530"/>
      <c r="AT116" s="530"/>
      <c r="AU116" s="530"/>
      <c r="AV116" s="530"/>
      <c r="AW116" s="530"/>
      <c r="AX116" s="530"/>
      <c r="AY116" s="530"/>
      <c r="AZ116" s="530"/>
      <c r="BA116" s="530"/>
      <c r="BB116" s="530"/>
      <c r="BC116" s="530"/>
      <c r="BD116" s="530"/>
      <c r="BE116" s="530"/>
      <c r="BF116" s="530"/>
      <c r="BG116" s="530"/>
      <c r="BH116" s="530"/>
      <c r="BI116" s="530"/>
      <c r="BJ116" s="530"/>
      <c r="BK116" s="117"/>
      <c r="BL116" s="117"/>
      <c r="BM116" s="567">
        <f t="shared" si="5"/>
        <v>0</v>
      </c>
      <c r="BO116" s="134"/>
    </row>
    <row r="117" spans="1:67" ht="47.25">
      <c r="A117" s="117">
        <v>115</v>
      </c>
      <c r="B117" s="135" t="s">
        <v>694</v>
      </c>
      <c r="C117" s="135"/>
      <c r="D117" s="118" t="s">
        <v>120</v>
      </c>
      <c r="E117" s="117">
        <f t="shared" ref="E117:E142" si="8">SUM(L117:BJ117)</f>
        <v>50</v>
      </c>
      <c r="F117" s="118" t="s">
        <v>926</v>
      </c>
      <c r="G117" s="118" t="s">
        <v>27</v>
      </c>
      <c r="H117" s="118" t="s">
        <v>1126</v>
      </c>
      <c r="I117" s="751"/>
      <c r="J117" s="118"/>
      <c r="K117" s="395">
        <f t="shared" si="4"/>
        <v>0</v>
      </c>
      <c r="L117" s="530"/>
      <c r="M117" s="530"/>
      <c r="N117" s="530"/>
      <c r="O117" s="530"/>
      <c r="P117" s="530"/>
      <c r="Q117" s="530"/>
      <c r="R117" s="530">
        <v>50</v>
      </c>
      <c r="S117" s="530"/>
      <c r="T117" s="530"/>
      <c r="U117" s="530"/>
      <c r="V117" s="530"/>
      <c r="W117" s="530"/>
      <c r="X117" s="530"/>
      <c r="Y117" s="530"/>
      <c r="Z117" s="530"/>
      <c r="AA117" s="530"/>
      <c r="AB117" s="530"/>
      <c r="AC117" s="530"/>
      <c r="AD117" s="530"/>
      <c r="AE117" s="530"/>
      <c r="AF117" s="530"/>
      <c r="AG117" s="530"/>
      <c r="AH117" s="530"/>
      <c r="AI117" s="530"/>
      <c r="AJ117" s="530"/>
      <c r="AK117" s="530"/>
      <c r="AL117" s="530"/>
      <c r="AM117" s="530"/>
      <c r="AN117" s="530"/>
      <c r="AO117" s="530"/>
      <c r="AP117" s="530"/>
      <c r="AQ117" s="530"/>
      <c r="AR117" s="530"/>
      <c r="AS117" s="530"/>
      <c r="AT117" s="530"/>
      <c r="AU117" s="530"/>
      <c r="AV117" s="530"/>
      <c r="AW117" s="530"/>
      <c r="AX117" s="530"/>
      <c r="AY117" s="530"/>
      <c r="AZ117" s="530"/>
      <c r="BA117" s="530"/>
      <c r="BB117" s="530"/>
      <c r="BC117" s="530"/>
      <c r="BD117" s="530"/>
      <c r="BE117" s="530"/>
      <c r="BF117" s="530"/>
      <c r="BG117" s="530"/>
      <c r="BH117" s="530"/>
      <c r="BI117" s="530"/>
      <c r="BJ117" s="530"/>
      <c r="BK117" s="117"/>
      <c r="BL117" s="117"/>
      <c r="BM117" s="567">
        <f t="shared" si="5"/>
        <v>50</v>
      </c>
      <c r="BO117" s="134"/>
    </row>
    <row r="118" spans="1:67" ht="31.5">
      <c r="A118" s="117">
        <v>116</v>
      </c>
      <c r="B118" s="135" t="s">
        <v>693</v>
      </c>
      <c r="C118" s="135"/>
      <c r="D118" s="118" t="s">
        <v>120</v>
      </c>
      <c r="E118" s="531">
        <f t="shared" si="8"/>
        <v>34.57</v>
      </c>
      <c r="F118" s="118" t="s">
        <v>896</v>
      </c>
      <c r="G118" s="118" t="s">
        <v>24</v>
      </c>
      <c r="H118" s="118" t="s">
        <v>1126</v>
      </c>
      <c r="I118" s="751"/>
      <c r="J118" s="118"/>
      <c r="K118" s="395">
        <f t="shared" si="4"/>
        <v>0.44</v>
      </c>
      <c r="L118" s="530"/>
      <c r="M118" s="530">
        <v>0.44</v>
      </c>
      <c r="N118" s="530"/>
      <c r="O118" s="530">
        <v>0.46</v>
      </c>
      <c r="P118" s="530"/>
      <c r="Q118" s="530"/>
      <c r="R118" s="530">
        <v>31.46</v>
      </c>
      <c r="S118" s="530"/>
      <c r="T118" s="530"/>
      <c r="U118" s="530"/>
      <c r="V118" s="530"/>
      <c r="W118" s="530"/>
      <c r="X118" s="530"/>
      <c r="Y118" s="530"/>
      <c r="Z118" s="530"/>
      <c r="AA118" s="530"/>
      <c r="AB118" s="530"/>
      <c r="AC118" s="530"/>
      <c r="AD118" s="530"/>
      <c r="AE118" s="530"/>
      <c r="AF118" s="530"/>
      <c r="AG118" s="530">
        <v>1.6800000000000002</v>
      </c>
      <c r="AH118" s="530">
        <v>0</v>
      </c>
      <c r="AI118" s="530"/>
      <c r="AJ118" s="530"/>
      <c r="AK118" s="530"/>
      <c r="AL118" s="530"/>
      <c r="AM118" s="530"/>
      <c r="AN118" s="530"/>
      <c r="AO118" s="530"/>
      <c r="AP118" s="530"/>
      <c r="AQ118" s="530"/>
      <c r="AR118" s="530"/>
      <c r="AS118" s="530"/>
      <c r="AT118" s="530"/>
      <c r="AU118" s="530"/>
      <c r="AV118" s="530"/>
      <c r="AW118" s="530"/>
      <c r="AX118" s="530"/>
      <c r="AY118" s="530"/>
      <c r="AZ118" s="530"/>
      <c r="BA118" s="530"/>
      <c r="BB118" s="530"/>
      <c r="BC118" s="530"/>
      <c r="BD118" s="530"/>
      <c r="BE118" s="530"/>
      <c r="BF118" s="530"/>
      <c r="BG118" s="530"/>
      <c r="BH118" s="530"/>
      <c r="BI118" s="530">
        <v>0.53</v>
      </c>
      <c r="BJ118" s="530"/>
      <c r="BK118" s="117"/>
      <c r="BL118" s="117"/>
      <c r="BM118" s="567">
        <f t="shared" si="5"/>
        <v>34.57</v>
      </c>
      <c r="BO118" s="134"/>
    </row>
    <row r="119" spans="1:67" ht="78.75">
      <c r="A119" s="117">
        <v>117</v>
      </c>
      <c r="B119" s="535" t="s">
        <v>632</v>
      </c>
      <c r="C119" s="535"/>
      <c r="D119" s="536" t="s">
        <v>1323</v>
      </c>
      <c r="E119" s="531">
        <f t="shared" si="8"/>
        <v>55.64</v>
      </c>
      <c r="F119" s="118" t="s">
        <v>876</v>
      </c>
      <c r="G119" s="536" t="s">
        <v>39</v>
      </c>
      <c r="H119" s="118" t="s">
        <v>1126</v>
      </c>
      <c r="I119" s="751"/>
      <c r="J119" s="536"/>
      <c r="K119" s="395">
        <f t="shared" si="4"/>
        <v>4.99</v>
      </c>
      <c r="L119" s="530">
        <v>2.95</v>
      </c>
      <c r="M119" s="530">
        <v>2.04</v>
      </c>
      <c r="N119" s="530">
        <v>10.14</v>
      </c>
      <c r="O119" s="530">
        <v>17.29</v>
      </c>
      <c r="P119" s="530">
        <v>0</v>
      </c>
      <c r="Q119" s="530">
        <v>0</v>
      </c>
      <c r="R119" s="530">
        <v>10.75</v>
      </c>
      <c r="S119" s="530"/>
      <c r="T119" s="530">
        <v>0.03</v>
      </c>
      <c r="U119" s="530">
        <v>0</v>
      </c>
      <c r="V119" s="530">
        <v>0</v>
      </c>
      <c r="W119" s="530">
        <v>0</v>
      </c>
      <c r="X119" s="530">
        <v>0</v>
      </c>
      <c r="Y119" s="530">
        <v>0</v>
      </c>
      <c r="Z119" s="530">
        <v>0</v>
      </c>
      <c r="AA119" s="530">
        <v>0</v>
      </c>
      <c r="AB119" s="530">
        <v>0</v>
      </c>
      <c r="AC119" s="530">
        <v>0</v>
      </c>
      <c r="AD119" s="530">
        <v>0</v>
      </c>
      <c r="AE119" s="530"/>
      <c r="AF119" s="530">
        <v>0</v>
      </c>
      <c r="AG119" s="530">
        <v>1.25</v>
      </c>
      <c r="AH119" s="530">
        <v>0.6</v>
      </c>
      <c r="AI119" s="530">
        <v>0</v>
      </c>
      <c r="AJ119" s="530">
        <v>0</v>
      </c>
      <c r="AK119" s="530">
        <v>0</v>
      </c>
      <c r="AL119" s="530">
        <v>0</v>
      </c>
      <c r="AM119" s="530">
        <v>0</v>
      </c>
      <c r="AN119" s="530">
        <v>0</v>
      </c>
      <c r="AO119" s="530">
        <v>0</v>
      </c>
      <c r="AP119" s="530">
        <v>0</v>
      </c>
      <c r="AQ119" s="530">
        <v>7.26</v>
      </c>
      <c r="AR119" s="530"/>
      <c r="AS119" s="530">
        <v>0</v>
      </c>
      <c r="AT119" s="530">
        <v>0</v>
      </c>
      <c r="AU119" s="530">
        <v>0</v>
      </c>
      <c r="AV119" s="530">
        <v>0</v>
      </c>
      <c r="AW119" s="530">
        <v>0</v>
      </c>
      <c r="AX119" s="530">
        <v>0</v>
      </c>
      <c r="AY119" s="530">
        <v>0</v>
      </c>
      <c r="AZ119" s="530">
        <v>0.66</v>
      </c>
      <c r="BA119" s="530">
        <v>0</v>
      </c>
      <c r="BB119" s="530">
        <v>0</v>
      </c>
      <c r="BC119" s="530">
        <v>0</v>
      </c>
      <c r="BD119" s="530">
        <v>0</v>
      </c>
      <c r="BE119" s="530">
        <v>0</v>
      </c>
      <c r="BF119" s="530">
        <v>0</v>
      </c>
      <c r="BG119" s="530">
        <v>0</v>
      </c>
      <c r="BH119" s="530">
        <v>0</v>
      </c>
      <c r="BI119" s="530">
        <v>2.67</v>
      </c>
      <c r="BJ119" s="530">
        <v>0</v>
      </c>
      <c r="BK119" s="117"/>
      <c r="BL119" s="117"/>
      <c r="BM119" s="567">
        <f t="shared" si="5"/>
        <v>55.64</v>
      </c>
      <c r="BO119" s="134"/>
    </row>
    <row r="120" spans="1:67" ht="31.5">
      <c r="A120" s="117">
        <v>118</v>
      </c>
      <c r="B120" s="135" t="s">
        <v>1194</v>
      </c>
      <c r="C120" s="135"/>
      <c r="D120" s="118" t="s">
        <v>124</v>
      </c>
      <c r="E120" s="531">
        <f t="shared" si="8"/>
        <v>0.1</v>
      </c>
      <c r="F120" s="118" t="s">
        <v>942</v>
      </c>
      <c r="G120" s="118" t="s">
        <v>21</v>
      </c>
      <c r="H120" s="118" t="s">
        <v>1066</v>
      </c>
      <c r="I120" s="751"/>
      <c r="J120" s="118"/>
      <c r="K120" s="395">
        <f t="shared" si="4"/>
        <v>0</v>
      </c>
      <c r="L120" s="530"/>
      <c r="M120" s="530"/>
      <c r="N120" s="530"/>
      <c r="O120" s="530"/>
      <c r="P120" s="530"/>
      <c r="Q120" s="530"/>
      <c r="R120" s="530"/>
      <c r="S120" s="530"/>
      <c r="T120" s="530"/>
      <c r="U120" s="530"/>
      <c r="V120" s="530"/>
      <c r="W120" s="530"/>
      <c r="X120" s="530"/>
      <c r="Y120" s="530"/>
      <c r="Z120" s="530"/>
      <c r="AA120" s="530"/>
      <c r="AB120" s="530"/>
      <c r="AC120" s="530"/>
      <c r="AD120" s="530"/>
      <c r="AE120" s="530"/>
      <c r="AF120" s="530"/>
      <c r="AG120" s="530"/>
      <c r="AH120" s="530"/>
      <c r="AI120" s="530"/>
      <c r="AJ120" s="530"/>
      <c r="AK120" s="530"/>
      <c r="AL120" s="530"/>
      <c r="AM120" s="530"/>
      <c r="AN120" s="530"/>
      <c r="AO120" s="530"/>
      <c r="AP120" s="530"/>
      <c r="AQ120" s="530"/>
      <c r="AR120" s="530"/>
      <c r="AS120" s="530"/>
      <c r="AT120" s="530"/>
      <c r="AU120" s="530"/>
      <c r="AV120" s="530"/>
      <c r="AW120" s="530"/>
      <c r="AX120" s="530"/>
      <c r="AY120" s="530"/>
      <c r="AZ120" s="530"/>
      <c r="BA120" s="530"/>
      <c r="BB120" s="530">
        <v>0.1</v>
      </c>
      <c r="BC120" s="530"/>
      <c r="BD120" s="530"/>
      <c r="BE120" s="530"/>
      <c r="BF120" s="530"/>
      <c r="BG120" s="530"/>
      <c r="BH120" s="530"/>
      <c r="BI120" s="530"/>
      <c r="BJ120" s="530"/>
      <c r="BK120" s="117"/>
      <c r="BL120" s="117"/>
      <c r="BM120" s="567">
        <f t="shared" si="5"/>
        <v>0.1</v>
      </c>
      <c r="BO120" s="134"/>
    </row>
    <row r="121" spans="1:67" ht="94.5">
      <c r="A121" s="117">
        <v>119</v>
      </c>
      <c r="B121" s="545" t="s">
        <v>1207</v>
      </c>
      <c r="C121" s="545"/>
      <c r="D121" s="118" t="s">
        <v>124</v>
      </c>
      <c r="E121" s="531">
        <f t="shared" si="8"/>
        <v>44.87</v>
      </c>
      <c r="F121" s="546" t="s">
        <v>940</v>
      </c>
      <c r="G121" s="546" t="s">
        <v>11</v>
      </c>
      <c r="H121" s="118" t="s">
        <v>1126</v>
      </c>
      <c r="I121" s="751"/>
      <c r="J121" s="546"/>
      <c r="K121" s="395">
        <f t="shared" si="4"/>
        <v>6.25</v>
      </c>
      <c r="L121" s="547"/>
      <c r="M121" s="547">
        <v>6.25</v>
      </c>
      <c r="N121" s="534">
        <v>38.559999999999995</v>
      </c>
      <c r="O121" s="547"/>
      <c r="P121" s="547"/>
      <c r="Q121" s="547"/>
      <c r="R121" s="547"/>
      <c r="S121" s="547"/>
      <c r="T121" s="547"/>
      <c r="U121" s="548"/>
      <c r="V121" s="547"/>
      <c r="W121" s="549"/>
      <c r="X121" s="301"/>
      <c r="Y121" s="301"/>
      <c r="Z121" s="549"/>
      <c r="AA121" s="549"/>
      <c r="AB121" s="549"/>
      <c r="AC121" s="549"/>
      <c r="AD121" s="549"/>
      <c r="AE121" s="549"/>
      <c r="AF121" s="549"/>
      <c r="AG121" s="549"/>
      <c r="AH121" s="549"/>
      <c r="AI121" s="549"/>
      <c r="AJ121" s="549"/>
      <c r="AK121" s="549"/>
      <c r="AL121" s="549"/>
      <c r="AM121" s="549"/>
      <c r="AN121" s="549"/>
      <c r="AO121" s="549"/>
      <c r="AP121" s="549"/>
      <c r="AQ121" s="549"/>
      <c r="AR121" s="549"/>
      <c r="AS121" s="549"/>
      <c r="AT121" s="549"/>
      <c r="AU121" s="549"/>
      <c r="AV121" s="549"/>
      <c r="AW121" s="549"/>
      <c r="AX121" s="549"/>
      <c r="AY121" s="549"/>
      <c r="AZ121" s="549"/>
      <c r="BA121" s="549"/>
      <c r="BB121" s="549"/>
      <c r="BC121" s="549"/>
      <c r="BD121" s="549"/>
      <c r="BE121" s="549"/>
      <c r="BF121" s="549"/>
      <c r="BG121" s="549"/>
      <c r="BH121" s="549"/>
      <c r="BI121" s="549">
        <v>6.0000000000000005E-2</v>
      </c>
      <c r="BJ121" s="534"/>
      <c r="BK121" s="117"/>
      <c r="BL121" s="117"/>
      <c r="BM121" s="567">
        <f t="shared" si="5"/>
        <v>44.87</v>
      </c>
      <c r="BO121" s="134"/>
    </row>
    <row r="122" spans="1:67" ht="31.5">
      <c r="A122" s="117">
        <v>120</v>
      </c>
      <c r="B122" s="135" t="s">
        <v>1214</v>
      </c>
      <c r="C122" s="135"/>
      <c r="D122" s="118" t="s">
        <v>124</v>
      </c>
      <c r="E122" s="573">
        <f t="shared" si="8"/>
        <v>0.01</v>
      </c>
      <c r="F122" s="514" t="s">
        <v>947</v>
      </c>
      <c r="G122" s="514" t="s">
        <v>36</v>
      </c>
      <c r="H122" s="118" t="s">
        <v>1066</v>
      </c>
      <c r="I122" s="751"/>
      <c r="J122" s="514"/>
      <c r="K122" s="395">
        <f t="shared" si="4"/>
        <v>0</v>
      </c>
      <c r="L122" s="530"/>
      <c r="M122" s="530"/>
      <c r="N122" s="530"/>
      <c r="O122" s="530"/>
      <c r="P122" s="530"/>
      <c r="Q122" s="530"/>
      <c r="R122" s="530"/>
      <c r="S122" s="530"/>
      <c r="T122" s="530"/>
      <c r="U122" s="530"/>
      <c r="V122" s="530"/>
      <c r="W122" s="530"/>
      <c r="X122" s="530"/>
      <c r="Y122" s="530"/>
      <c r="Z122" s="530"/>
      <c r="AA122" s="530"/>
      <c r="AB122" s="530"/>
      <c r="AC122" s="530"/>
      <c r="AD122" s="530"/>
      <c r="AE122" s="530"/>
      <c r="AF122" s="530"/>
      <c r="AG122" s="530"/>
      <c r="AH122" s="530"/>
      <c r="AI122" s="530"/>
      <c r="AJ122" s="530"/>
      <c r="AK122" s="530"/>
      <c r="AL122" s="530"/>
      <c r="AM122" s="530"/>
      <c r="AN122" s="530"/>
      <c r="AO122" s="530"/>
      <c r="AP122" s="530"/>
      <c r="AQ122" s="530"/>
      <c r="AR122" s="530"/>
      <c r="AS122" s="530"/>
      <c r="AT122" s="530"/>
      <c r="AU122" s="530"/>
      <c r="AV122" s="530"/>
      <c r="AW122" s="530"/>
      <c r="AX122" s="530"/>
      <c r="AY122" s="530"/>
      <c r="AZ122" s="530"/>
      <c r="BA122" s="530"/>
      <c r="BB122" s="530">
        <v>0.01</v>
      </c>
      <c r="BC122" s="530"/>
      <c r="BD122" s="530"/>
      <c r="BE122" s="530"/>
      <c r="BF122" s="530"/>
      <c r="BG122" s="530"/>
      <c r="BH122" s="530"/>
      <c r="BI122" s="530"/>
      <c r="BJ122" s="530"/>
      <c r="BK122" s="117"/>
      <c r="BL122" s="117"/>
      <c r="BM122" s="567">
        <f t="shared" si="5"/>
        <v>0.01</v>
      </c>
      <c r="BO122" s="134"/>
    </row>
    <row r="123" spans="1:67" ht="31.5">
      <c r="A123" s="117">
        <v>121</v>
      </c>
      <c r="B123" s="135" t="s">
        <v>719</v>
      </c>
      <c r="C123" s="135"/>
      <c r="D123" s="118" t="s">
        <v>124</v>
      </c>
      <c r="E123" s="531">
        <f t="shared" si="8"/>
        <v>0.02</v>
      </c>
      <c r="F123" s="118" t="s">
        <v>948</v>
      </c>
      <c r="G123" s="118" t="s">
        <v>44</v>
      </c>
      <c r="H123" s="118" t="s">
        <v>1126</v>
      </c>
      <c r="I123" s="751"/>
      <c r="J123" s="118"/>
      <c r="K123" s="395">
        <f t="shared" si="4"/>
        <v>0</v>
      </c>
      <c r="L123" s="530"/>
      <c r="M123" s="530"/>
      <c r="N123" s="530"/>
      <c r="O123" s="530"/>
      <c r="P123" s="530"/>
      <c r="Q123" s="530"/>
      <c r="R123" s="530"/>
      <c r="S123" s="530"/>
      <c r="T123" s="530"/>
      <c r="U123" s="530"/>
      <c r="V123" s="530"/>
      <c r="W123" s="530"/>
      <c r="X123" s="530"/>
      <c r="Y123" s="530"/>
      <c r="Z123" s="530"/>
      <c r="AA123" s="530"/>
      <c r="AB123" s="530"/>
      <c r="AC123" s="530"/>
      <c r="AD123" s="530"/>
      <c r="AE123" s="530"/>
      <c r="AF123" s="530"/>
      <c r="AG123" s="530"/>
      <c r="AH123" s="530"/>
      <c r="AI123" s="530"/>
      <c r="AJ123" s="530"/>
      <c r="AK123" s="530"/>
      <c r="AL123" s="530"/>
      <c r="AM123" s="530"/>
      <c r="AN123" s="530">
        <v>0.01</v>
      </c>
      <c r="AO123" s="530"/>
      <c r="AP123" s="530"/>
      <c r="AQ123" s="530"/>
      <c r="AR123" s="530"/>
      <c r="AS123" s="530"/>
      <c r="AT123" s="530"/>
      <c r="AU123" s="530"/>
      <c r="AV123" s="530"/>
      <c r="AW123" s="530"/>
      <c r="AX123" s="530"/>
      <c r="AY123" s="530"/>
      <c r="AZ123" s="530">
        <v>0.01</v>
      </c>
      <c r="BA123" s="530"/>
      <c r="BB123" s="530"/>
      <c r="BC123" s="530"/>
      <c r="BD123" s="530"/>
      <c r="BE123" s="530"/>
      <c r="BF123" s="530"/>
      <c r="BG123" s="530"/>
      <c r="BH123" s="530"/>
      <c r="BI123" s="530"/>
      <c r="BJ123" s="530"/>
      <c r="BK123" s="117"/>
      <c r="BL123" s="117"/>
      <c r="BM123" s="567">
        <f t="shared" si="5"/>
        <v>0.02</v>
      </c>
      <c r="BO123" s="134"/>
    </row>
    <row r="124" spans="1:67">
      <c r="A124" s="117">
        <v>122</v>
      </c>
      <c r="B124" s="135" t="s">
        <v>720</v>
      </c>
      <c r="C124" s="135"/>
      <c r="D124" s="118" t="s">
        <v>124</v>
      </c>
      <c r="E124" s="531">
        <f t="shared" si="8"/>
        <v>0.2</v>
      </c>
      <c r="F124" s="118" t="s">
        <v>949</v>
      </c>
      <c r="G124" s="118" t="s">
        <v>44</v>
      </c>
      <c r="H124" s="118" t="s">
        <v>1126</v>
      </c>
      <c r="I124" s="751"/>
      <c r="J124" s="118"/>
      <c r="K124" s="395">
        <f t="shared" si="4"/>
        <v>0.09</v>
      </c>
      <c r="L124" s="530">
        <v>0.09</v>
      </c>
      <c r="M124" s="530"/>
      <c r="N124" s="530">
        <v>0.11</v>
      </c>
      <c r="O124" s="530"/>
      <c r="P124" s="530"/>
      <c r="Q124" s="530"/>
      <c r="R124" s="530"/>
      <c r="S124" s="530"/>
      <c r="T124" s="530"/>
      <c r="U124" s="530"/>
      <c r="V124" s="530"/>
      <c r="W124" s="530"/>
      <c r="X124" s="530"/>
      <c r="Y124" s="530"/>
      <c r="Z124" s="530"/>
      <c r="AA124" s="530"/>
      <c r="AB124" s="530"/>
      <c r="AC124" s="530"/>
      <c r="AD124" s="530"/>
      <c r="AE124" s="530"/>
      <c r="AF124" s="530"/>
      <c r="AG124" s="530"/>
      <c r="AH124" s="530"/>
      <c r="AI124" s="530"/>
      <c r="AJ124" s="530"/>
      <c r="AK124" s="530"/>
      <c r="AL124" s="530"/>
      <c r="AM124" s="530"/>
      <c r="AN124" s="530"/>
      <c r="AO124" s="530"/>
      <c r="AP124" s="530"/>
      <c r="AQ124" s="530"/>
      <c r="AR124" s="530"/>
      <c r="AS124" s="530"/>
      <c r="AT124" s="530"/>
      <c r="AU124" s="530"/>
      <c r="AV124" s="530"/>
      <c r="AW124" s="530"/>
      <c r="AX124" s="530"/>
      <c r="AY124" s="530"/>
      <c r="AZ124" s="530"/>
      <c r="BA124" s="530"/>
      <c r="BB124" s="530"/>
      <c r="BC124" s="530"/>
      <c r="BD124" s="530"/>
      <c r="BE124" s="530"/>
      <c r="BF124" s="530"/>
      <c r="BG124" s="530"/>
      <c r="BH124" s="530"/>
      <c r="BI124" s="530"/>
      <c r="BJ124" s="530"/>
      <c r="BK124" s="117"/>
      <c r="BL124" s="117"/>
      <c r="BM124" s="567">
        <f t="shared" si="5"/>
        <v>0.2</v>
      </c>
      <c r="BO124" s="134"/>
    </row>
    <row r="125" spans="1:67" ht="31.5">
      <c r="A125" s="117">
        <v>123</v>
      </c>
      <c r="B125" s="535" t="s">
        <v>716</v>
      </c>
      <c r="C125" s="535"/>
      <c r="D125" s="514" t="s">
        <v>124</v>
      </c>
      <c r="E125" s="573">
        <f t="shared" si="8"/>
        <v>0</v>
      </c>
      <c r="F125" s="514" t="s">
        <v>896</v>
      </c>
      <c r="G125" s="514" t="s">
        <v>33</v>
      </c>
      <c r="H125" s="118" t="s">
        <v>1126</v>
      </c>
      <c r="I125" s="751" t="s">
        <v>1223</v>
      </c>
      <c r="J125" s="514"/>
      <c r="K125" s="395">
        <f t="shared" si="4"/>
        <v>0</v>
      </c>
      <c r="L125" s="530"/>
      <c r="M125" s="530"/>
      <c r="N125" s="530"/>
      <c r="O125" s="530"/>
      <c r="P125" s="530"/>
      <c r="Q125" s="530"/>
      <c r="R125" s="530"/>
      <c r="S125" s="530"/>
      <c r="T125" s="530"/>
      <c r="U125" s="530"/>
      <c r="V125" s="530"/>
      <c r="W125" s="530"/>
      <c r="X125" s="530"/>
      <c r="Y125" s="530"/>
      <c r="Z125" s="530"/>
      <c r="AA125" s="530"/>
      <c r="AB125" s="530"/>
      <c r="AC125" s="530"/>
      <c r="AD125" s="530"/>
      <c r="AE125" s="530"/>
      <c r="AF125" s="530"/>
      <c r="AG125" s="530"/>
      <c r="AH125" s="530"/>
      <c r="AI125" s="530"/>
      <c r="AJ125" s="530"/>
      <c r="AK125" s="530"/>
      <c r="AL125" s="530"/>
      <c r="AM125" s="530"/>
      <c r="AN125" s="530"/>
      <c r="AO125" s="530"/>
      <c r="AP125" s="530"/>
      <c r="AQ125" s="530"/>
      <c r="AR125" s="530"/>
      <c r="AS125" s="530"/>
      <c r="AT125" s="530"/>
      <c r="AU125" s="530"/>
      <c r="AV125" s="530"/>
      <c r="AW125" s="530"/>
      <c r="AX125" s="530"/>
      <c r="AY125" s="530"/>
      <c r="AZ125" s="530"/>
      <c r="BA125" s="530"/>
      <c r="BB125" s="530"/>
      <c r="BC125" s="530"/>
      <c r="BD125" s="530"/>
      <c r="BE125" s="530"/>
      <c r="BF125" s="530"/>
      <c r="BG125" s="530"/>
      <c r="BH125" s="530"/>
      <c r="BI125" s="530"/>
      <c r="BJ125" s="530"/>
      <c r="BK125" s="117"/>
      <c r="BL125" s="117"/>
      <c r="BM125" s="567">
        <f t="shared" si="5"/>
        <v>0</v>
      </c>
      <c r="BO125" s="134"/>
    </row>
    <row r="126" spans="1:67">
      <c r="A126" s="117">
        <v>124</v>
      </c>
      <c r="B126" s="135" t="s">
        <v>721</v>
      </c>
      <c r="C126" s="135"/>
      <c r="D126" s="118" t="s">
        <v>124</v>
      </c>
      <c r="E126" s="573">
        <f t="shared" si="8"/>
        <v>0.3</v>
      </c>
      <c r="F126" s="514" t="s">
        <v>870</v>
      </c>
      <c r="G126" s="514" t="s">
        <v>47</v>
      </c>
      <c r="H126" s="118" t="s">
        <v>1126</v>
      </c>
      <c r="I126" s="751"/>
      <c r="J126" s="514"/>
      <c r="K126" s="395">
        <f t="shared" si="4"/>
        <v>0</v>
      </c>
      <c r="L126" s="530"/>
      <c r="M126" s="530"/>
      <c r="N126" s="530"/>
      <c r="O126" s="530"/>
      <c r="P126" s="530"/>
      <c r="Q126" s="530"/>
      <c r="R126" s="530"/>
      <c r="S126" s="530"/>
      <c r="T126" s="530"/>
      <c r="U126" s="530"/>
      <c r="V126" s="530"/>
      <c r="W126" s="530"/>
      <c r="X126" s="530"/>
      <c r="Y126" s="530"/>
      <c r="Z126" s="530"/>
      <c r="AA126" s="530"/>
      <c r="AB126" s="530"/>
      <c r="AC126" s="530"/>
      <c r="AD126" s="530"/>
      <c r="AE126" s="530"/>
      <c r="AF126" s="530"/>
      <c r="AG126" s="530"/>
      <c r="AH126" s="530"/>
      <c r="AI126" s="530"/>
      <c r="AJ126" s="530"/>
      <c r="AK126" s="530"/>
      <c r="AL126" s="530"/>
      <c r="AM126" s="530"/>
      <c r="AN126" s="530"/>
      <c r="AO126" s="530"/>
      <c r="AP126" s="530"/>
      <c r="AQ126" s="530"/>
      <c r="AR126" s="530"/>
      <c r="AS126" s="530">
        <v>0.3</v>
      </c>
      <c r="AT126" s="530"/>
      <c r="AU126" s="530"/>
      <c r="AV126" s="530"/>
      <c r="AW126" s="530"/>
      <c r="AX126" s="530"/>
      <c r="AY126" s="530"/>
      <c r="AZ126" s="530"/>
      <c r="BA126" s="530"/>
      <c r="BB126" s="530"/>
      <c r="BC126" s="530"/>
      <c r="BD126" s="530"/>
      <c r="BE126" s="530"/>
      <c r="BF126" s="530"/>
      <c r="BG126" s="530"/>
      <c r="BH126" s="530"/>
      <c r="BI126" s="530"/>
      <c r="BJ126" s="530"/>
      <c r="BK126" s="117"/>
      <c r="BL126" s="117"/>
      <c r="BM126" s="567">
        <f t="shared" si="5"/>
        <v>0.3</v>
      </c>
      <c r="BO126" s="134"/>
    </row>
    <row r="127" spans="1:67" ht="31.5">
      <c r="A127" s="117">
        <v>125</v>
      </c>
      <c r="B127" s="135" t="s">
        <v>714</v>
      </c>
      <c r="C127" s="135"/>
      <c r="D127" s="118" t="s">
        <v>124</v>
      </c>
      <c r="E127" s="531">
        <f t="shared" si="8"/>
        <v>0.25</v>
      </c>
      <c r="F127" s="118" t="s">
        <v>893</v>
      </c>
      <c r="G127" s="118" t="s">
        <v>30</v>
      </c>
      <c r="H127" s="118" t="s">
        <v>1126</v>
      </c>
      <c r="I127" s="751"/>
      <c r="J127" s="118"/>
      <c r="K127" s="395">
        <f t="shared" si="4"/>
        <v>0</v>
      </c>
      <c r="L127" s="530"/>
      <c r="M127" s="530"/>
      <c r="N127" s="530">
        <v>0.25</v>
      </c>
      <c r="O127" s="530"/>
      <c r="P127" s="530"/>
      <c r="Q127" s="530"/>
      <c r="R127" s="530"/>
      <c r="S127" s="530"/>
      <c r="T127" s="530"/>
      <c r="U127" s="530"/>
      <c r="V127" s="530"/>
      <c r="W127" s="530"/>
      <c r="X127" s="530"/>
      <c r="Y127" s="530"/>
      <c r="Z127" s="530"/>
      <c r="AA127" s="530"/>
      <c r="AB127" s="530"/>
      <c r="AC127" s="530"/>
      <c r="AD127" s="530"/>
      <c r="AE127" s="530"/>
      <c r="AF127" s="530"/>
      <c r="AG127" s="530"/>
      <c r="AH127" s="530"/>
      <c r="AI127" s="530"/>
      <c r="AJ127" s="530"/>
      <c r="AK127" s="530"/>
      <c r="AL127" s="530"/>
      <c r="AM127" s="530"/>
      <c r="AN127" s="530"/>
      <c r="AO127" s="530"/>
      <c r="AP127" s="530"/>
      <c r="AQ127" s="530"/>
      <c r="AR127" s="530"/>
      <c r="AS127" s="530"/>
      <c r="AT127" s="530"/>
      <c r="AU127" s="530"/>
      <c r="AV127" s="530"/>
      <c r="AW127" s="530"/>
      <c r="AX127" s="530"/>
      <c r="AY127" s="530"/>
      <c r="AZ127" s="530"/>
      <c r="BA127" s="530"/>
      <c r="BB127" s="530"/>
      <c r="BC127" s="530"/>
      <c r="BD127" s="530"/>
      <c r="BE127" s="530"/>
      <c r="BF127" s="530"/>
      <c r="BG127" s="530"/>
      <c r="BH127" s="530"/>
      <c r="BI127" s="530"/>
      <c r="BJ127" s="530"/>
      <c r="BK127" s="117"/>
      <c r="BL127" s="117"/>
      <c r="BM127" s="567">
        <f t="shared" si="5"/>
        <v>0.25</v>
      </c>
      <c r="BO127" s="134"/>
    </row>
    <row r="128" spans="1:67" ht="31.5">
      <c r="A128" s="117">
        <v>126</v>
      </c>
      <c r="B128" s="135" t="s">
        <v>715</v>
      </c>
      <c r="C128" s="135"/>
      <c r="D128" s="118" t="s">
        <v>124</v>
      </c>
      <c r="E128" s="531">
        <f t="shared" si="8"/>
        <v>3.0000000000000004</v>
      </c>
      <c r="F128" s="118" t="s">
        <v>945</v>
      </c>
      <c r="G128" s="118" t="s">
        <v>30</v>
      </c>
      <c r="H128" s="118" t="s">
        <v>1126</v>
      </c>
      <c r="I128" s="751"/>
      <c r="J128" s="118"/>
      <c r="K128" s="395">
        <f t="shared" si="4"/>
        <v>7.0000000000000007E-2</v>
      </c>
      <c r="L128" s="530">
        <v>7.0000000000000007E-2</v>
      </c>
      <c r="M128" s="530"/>
      <c r="N128" s="530">
        <v>0.96</v>
      </c>
      <c r="O128" s="530">
        <v>0.92</v>
      </c>
      <c r="P128" s="530"/>
      <c r="Q128" s="530"/>
      <c r="R128" s="530"/>
      <c r="S128" s="530"/>
      <c r="T128" s="530"/>
      <c r="U128" s="530"/>
      <c r="V128" s="530"/>
      <c r="W128" s="530"/>
      <c r="X128" s="530"/>
      <c r="Y128" s="530"/>
      <c r="Z128" s="530"/>
      <c r="AA128" s="530"/>
      <c r="AB128" s="530"/>
      <c r="AC128" s="530"/>
      <c r="AD128" s="530"/>
      <c r="AE128" s="530"/>
      <c r="AF128" s="530"/>
      <c r="AG128" s="530">
        <v>0.18</v>
      </c>
      <c r="AH128" s="530"/>
      <c r="AI128" s="530"/>
      <c r="AJ128" s="530"/>
      <c r="AK128" s="530"/>
      <c r="AL128" s="530"/>
      <c r="AM128" s="530"/>
      <c r="AN128" s="530"/>
      <c r="AO128" s="530"/>
      <c r="AP128" s="530"/>
      <c r="AQ128" s="530"/>
      <c r="AR128" s="530"/>
      <c r="AS128" s="530"/>
      <c r="AT128" s="530"/>
      <c r="AU128" s="530"/>
      <c r="AV128" s="530"/>
      <c r="AW128" s="530"/>
      <c r="AX128" s="530"/>
      <c r="AY128" s="530"/>
      <c r="AZ128" s="530">
        <v>0.08</v>
      </c>
      <c r="BA128" s="530"/>
      <c r="BB128" s="530"/>
      <c r="BC128" s="530"/>
      <c r="BD128" s="530"/>
      <c r="BE128" s="530"/>
      <c r="BF128" s="530">
        <v>0.5</v>
      </c>
      <c r="BG128" s="530"/>
      <c r="BH128" s="530"/>
      <c r="BI128" s="530">
        <v>0.28999999999999998</v>
      </c>
      <c r="BJ128" s="530"/>
      <c r="BK128" s="117"/>
      <c r="BL128" s="117"/>
      <c r="BM128" s="567">
        <f t="shared" si="5"/>
        <v>3.0000000000000004</v>
      </c>
      <c r="BO128" s="134"/>
    </row>
    <row r="129" spans="1:67" ht="31.5">
      <c r="A129" s="117">
        <v>127</v>
      </c>
      <c r="B129" s="135" t="s">
        <v>1282</v>
      </c>
      <c r="C129" s="135"/>
      <c r="D129" s="118" t="s">
        <v>124</v>
      </c>
      <c r="E129" s="573">
        <f t="shared" si="8"/>
        <v>2.61</v>
      </c>
      <c r="F129" s="514" t="s">
        <v>946</v>
      </c>
      <c r="G129" s="514" t="s">
        <v>34</v>
      </c>
      <c r="H129" s="118" t="s">
        <v>1066</v>
      </c>
      <c r="I129" s="751"/>
      <c r="J129" s="514"/>
      <c r="K129" s="395">
        <f t="shared" si="4"/>
        <v>1.05</v>
      </c>
      <c r="L129" s="530">
        <v>1.05</v>
      </c>
      <c r="M129" s="530"/>
      <c r="N129" s="530">
        <v>1.4100000000000001</v>
      </c>
      <c r="O129" s="530"/>
      <c r="P129" s="530"/>
      <c r="Q129" s="530"/>
      <c r="R129" s="530"/>
      <c r="S129" s="530"/>
      <c r="T129" s="530"/>
      <c r="U129" s="530"/>
      <c r="V129" s="530"/>
      <c r="W129" s="530"/>
      <c r="X129" s="530"/>
      <c r="Y129" s="530"/>
      <c r="Z129" s="530"/>
      <c r="AA129" s="530"/>
      <c r="AB129" s="530"/>
      <c r="AC129" s="530"/>
      <c r="AD129" s="530"/>
      <c r="AE129" s="530"/>
      <c r="AF129" s="530"/>
      <c r="AG129" s="530"/>
      <c r="AH129" s="530"/>
      <c r="AI129" s="530"/>
      <c r="AJ129" s="530"/>
      <c r="AK129" s="530"/>
      <c r="AL129" s="530"/>
      <c r="AM129" s="530"/>
      <c r="AN129" s="530"/>
      <c r="AO129" s="530"/>
      <c r="AP129" s="530"/>
      <c r="AQ129" s="530"/>
      <c r="AR129" s="530"/>
      <c r="AS129" s="530">
        <v>0.13</v>
      </c>
      <c r="AT129" s="530"/>
      <c r="AU129" s="530"/>
      <c r="AV129" s="530"/>
      <c r="AW129" s="530"/>
      <c r="AX129" s="530"/>
      <c r="AY129" s="530"/>
      <c r="AZ129" s="530"/>
      <c r="BA129" s="530"/>
      <c r="BB129" s="530"/>
      <c r="BC129" s="530"/>
      <c r="BD129" s="530"/>
      <c r="BE129" s="530"/>
      <c r="BF129" s="530"/>
      <c r="BG129" s="530"/>
      <c r="BH129" s="530"/>
      <c r="BI129" s="530">
        <v>0.02</v>
      </c>
      <c r="BJ129" s="530"/>
      <c r="BK129" s="117"/>
      <c r="BL129" s="117"/>
      <c r="BM129" s="567">
        <f t="shared" si="5"/>
        <v>2.61</v>
      </c>
      <c r="BO129" s="134"/>
    </row>
    <row r="130" spans="1:67" ht="94.5">
      <c r="A130" s="117">
        <v>128</v>
      </c>
      <c r="B130" s="545" t="s">
        <v>710</v>
      </c>
      <c r="C130" s="545"/>
      <c r="D130" s="118" t="s">
        <v>124</v>
      </c>
      <c r="E130" s="531">
        <f t="shared" si="8"/>
        <v>55.030000000000015</v>
      </c>
      <c r="F130" s="546" t="s">
        <v>941</v>
      </c>
      <c r="G130" s="546" t="s">
        <v>18</v>
      </c>
      <c r="H130" s="118" t="s">
        <v>1126</v>
      </c>
      <c r="I130" s="751"/>
      <c r="J130" s="546"/>
      <c r="K130" s="395">
        <f t="shared" si="4"/>
        <v>17.490000000000002</v>
      </c>
      <c r="L130" s="547">
        <v>17.490000000000002</v>
      </c>
      <c r="M130" s="547"/>
      <c r="N130" s="534">
        <v>18.280000000000005</v>
      </c>
      <c r="O130" s="547">
        <v>17.060000000000002</v>
      </c>
      <c r="P130" s="547"/>
      <c r="Q130" s="547"/>
      <c r="R130" s="547"/>
      <c r="S130" s="547"/>
      <c r="T130" s="547"/>
      <c r="U130" s="548"/>
      <c r="V130" s="547"/>
      <c r="W130" s="549"/>
      <c r="X130" s="301"/>
      <c r="Y130" s="301"/>
      <c r="Z130" s="549"/>
      <c r="AA130" s="549"/>
      <c r="AB130" s="549"/>
      <c r="AC130" s="549"/>
      <c r="AD130" s="549"/>
      <c r="AE130" s="549"/>
      <c r="AF130" s="549"/>
      <c r="AG130" s="549"/>
      <c r="AH130" s="549"/>
      <c r="AI130" s="549"/>
      <c r="AJ130" s="549"/>
      <c r="AK130" s="549"/>
      <c r="AL130" s="549"/>
      <c r="AM130" s="549"/>
      <c r="AN130" s="549"/>
      <c r="AO130" s="549"/>
      <c r="AP130" s="549"/>
      <c r="AQ130" s="549"/>
      <c r="AR130" s="549"/>
      <c r="AS130" s="549"/>
      <c r="AT130" s="549"/>
      <c r="AU130" s="549"/>
      <c r="AV130" s="549"/>
      <c r="AW130" s="549"/>
      <c r="AX130" s="549"/>
      <c r="AY130" s="549"/>
      <c r="AZ130" s="549"/>
      <c r="BA130" s="549"/>
      <c r="BB130" s="549"/>
      <c r="BC130" s="549"/>
      <c r="BD130" s="549"/>
      <c r="BE130" s="549"/>
      <c r="BF130" s="549"/>
      <c r="BG130" s="549"/>
      <c r="BH130" s="549"/>
      <c r="BI130" s="549">
        <v>2.2000000000000002</v>
      </c>
      <c r="BJ130" s="534"/>
      <c r="BK130" s="117"/>
      <c r="BL130" s="117"/>
      <c r="BM130" s="567">
        <f t="shared" si="5"/>
        <v>55.030000000000015</v>
      </c>
      <c r="BO130" s="134"/>
    </row>
    <row r="131" spans="1:67" ht="31.5">
      <c r="A131" s="117">
        <v>129</v>
      </c>
      <c r="B131" s="135" t="s">
        <v>1433</v>
      </c>
      <c r="C131" s="135"/>
      <c r="D131" s="117" t="s">
        <v>324</v>
      </c>
      <c r="E131" s="531">
        <f t="shared" si="8"/>
        <v>0.9900000000000001</v>
      </c>
      <c r="F131" s="117">
        <v>14</v>
      </c>
      <c r="G131" s="117" t="s">
        <v>48</v>
      </c>
      <c r="H131" s="118" t="s">
        <v>1068</v>
      </c>
      <c r="I131" s="751"/>
      <c r="J131" s="118"/>
      <c r="K131" s="395">
        <f t="shared" ref="K131:K194" si="9">L131+M131</f>
        <v>0.92</v>
      </c>
      <c r="L131" s="117">
        <v>0.92</v>
      </c>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v>0.05</v>
      </c>
      <c r="AH131" s="117">
        <v>0.02</v>
      </c>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t="s">
        <v>387</v>
      </c>
      <c r="BL131" s="117" t="s">
        <v>1068</v>
      </c>
      <c r="BM131" s="567">
        <f t="shared" ref="BM131:BM194" si="10">SUM(L131:BJ131)</f>
        <v>0.9900000000000001</v>
      </c>
      <c r="BO131" s="134"/>
    </row>
    <row r="132" spans="1:67" ht="47.25">
      <c r="A132" s="117">
        <v>130</v>
      </c>
      <c r="B132" s="135" t="s">
        <v>722</v>
      </c>
      <c r="C132" s="135"/>
      <c r="D132" s="118" t="s">
        <v>124</v>
      </c>
      <c r="E132" s="531">
        <f t="shared" si="8"/>
        <v>3.85</v>
      </c>
      <c r="F132" s="118" t="s">
        <v>950</v>
      </c>
      <c r="G132" s="118" t="s">
        <v>48</v>
      </c>
      <c r="H132" s="118" t="s">
        <v>1126</v>
      </c>
      <c r="I132" s="751"/>
      <c r="J132" s="118"/>
      <c r="K132" s="395">
        <f t="shared" si="9"/>
        <v>0.22</v>
      </c>
      <c r="L132" s="530">
        <v>0.22</v>
      </c>
      <c r="M132" s="530"/>
      <c r="N132" s="530">
        <v>3.63</v>
      </c>
      <c r="O132" s="530"/>
      <c r="P132" s="530"/>
      <c r="Q132" s="530"/>
      <c r="R132" s="530"/>
      <c r="S132" s="530"/>
      <c r="T132" s="530"/>
      <c r="U132" s="530"/>
      <c r="V132" s="530"/>
      <c r="W132" s="530"/>
      <c r="X132" s="530"/>
      <c r="Y132" s="530"/>
      <c r="Z132" s="530"/>
      <c r="AA132" s="530"/>
      <c r="AB132" s="530"/>
      <c r="AC132" s="530"/>
      <c r="AD132" s="530"/>
      <c r="AE132" s="530"/>
      <c r="AF132" s="530"/>
      <c r="AG132" s="530"/>
      <c r="AH132" s="530"/>
      <c r="AI132" s="530"/>
      <c r="AJ132" s="530"/>
      <c r="AK132" s="530"/>
      <c r="AL132" s="530"/>
      <c r="AM132" s="530"/>
      <c r="AN132" s="530"/>
      <c r="AO132" s="530"/>
      <c r="AP132" s="530"/>
      <c r="AQ132" s="530"/>
      <c r="AR132" s="530"/>
      <c r="AS132" s="530"/>
      <c r="AT132" s="530"/>
      <c r="AU132" s="530"/>
      <c r="AV132" s="530"/>
      <c r="AW132" s="530"/>
      <c r="AX132" s="530"/>
      <c r="AY132" s="530"/>
      <c r="AZ132" s="530"/>
      <c r="BA132" s="530"/>
      <c r="BB132" s="530"/>
      <c r="BC132" s="530"/>
      <c r="BD132" s="530"/>
      <c r="BE132" s="530"/>
      <c r="BF132" s="530"/>
      <c r="BG132" s="530"/>
      <c r="BH132" s="530"/>
      <c r="BI132" s="530"/>
      <c r="BJ132" s="530"/>
      <c r="BK132" s="117"/>
      <c r="BL132" s="117"/>
      <c r="BM132" s="567">
        <f t="shared" si="10"/>
        <v>3.85</v>
      </c>
      <c r="BO132" s="134"/>
    </row>
    <row r="133" spans="1:67" ht="31.5">
      <c r="A133" s="117">
        <v>131</v>
      </c>
      <c r="B133" s="135" t="s">
        <v>723</v>
      </c>
      <c r="C133" s="135"/>
      <c r="D133" s="118" t="s">
        <v>124</v>
      </c>
      <c r="E133" s="531">
        <f t="shared" si="8"/>
        <v>0.01</v>
      </c>
      <c r="F133" s="118" t="s">
        <v>951</v>
      </c>
      <c r="G133" s="118" t="s">
        <v>48</v>
      </c>
      <c r="H133" s="118" t="s">
        <v>1126</v>
      </c>
      <c r="I133" s="751"/>
      <c r="J133" s="118"/>
      <c r="K133" s="395">
        <f t="shared" si="9"/>
        <v>0</v>
      </c>
      <c r="L133" s="530"/>
      <c r="M133" s="530"/>
      <c r="N133" s="530"/>
      <c r="O133" s="530"/>
      <c r="P133" s="530"/>
      <c r="Q133" s="530"/>
      <c r="R133" s="530"/>
      <c r="S133" s="530"/>
      <c r="T133" s="530"/>
      <c r="U133" s="530"/>
      <c r="V133" s="530"/>
      <c r="W133" s="530"/>
      <c r="X133" s="530"/>
      <c r="Y133" s="530"/>
      <c r="Z133" s="530"/>
      <c r="AA133" s="530"/>
      <c r="AB133" s="530"/>
      <c r="AC133" s="530"/>
      <c r="AD133" s="530"/>
      <c r="AE133" s="530"/>
      <c r="AF133" s="530"/>
      <c r="AG133" s="530"/>
      <c r="AH133" s="530"/>
      <c r="AI133" s="530"/>
      <c r="AJ133" s="530"/>
      <c r="AK133" s="530"/>
      <c r="AL133" s="530"/>
      <c r="AM133" s="530"/>
      <c r="AN133" s="530"/>
      <c r="AO133" s="530"/>
      <c r="AP133" s="530"/>
      <c r="AQ133" s="530"/>
      <c r="AR133" s="530"/>
      <c r="AS133" s="530"/>
      <c r="AT133" s="530"/>
      <c r="AU133" s="530"/>
      <c r="AV133" s="530"/>
      <c r="AW133" s="530"/>
      <c r="AX133" s="530">
        <v>0.01</v>
      </c>
      <c r="AY133" s="530"/>
      <c r="AZ133" s="530"/>
      <c r="BA133" s="530"/>
      <c r="BB133" s="530"/>
      <c r="BC133" s="530"/>
      <c r="BD133" s="530"/>
      <c r="BE133" s="530"/>
      <c r="BF133" s="530"/>
      <c r="BG133" s="530"/>
      <c r="BH133" s="530"/>
      <c r="BI133" s="530"/>
      <c r="BJ133" s="530"/>
      <c r="BK133" s="117"/>
      <c r="BL133" s="117"/>
      <c r="BM133" s="567">
        <f t="shared" si="10"/>
        <v>0.01</v>
      </c>
      <c r="BO133" s="134"/>
    </row>
    <row r="134" spans="1:67" ht="47.25">
      <c r="A134" s="117">
        <v>132</v>
      </c>
      <c r="B134" s="135" t="s">
        <v>724</v>
      </c>
      <c r="C134" s="135"/>
      <c r="D134" s="118" t="s">
        <v>124</v>
      </c>
      <c r="E134" s="531">
        <f t="shared" si="8"/>
        <v>7.0000000000000007E-2</v>
      </c>
      <c r="F134" s="118" t="s">
        <v>878</v>
      </c>
      <c r="G134" s="118" t="s">
        <v>48</v>
      </c>
      <c r="H134" s="118" t="s">
        <v>1126</v>
      </c>
      <c r="I134" s="751"/>
      <c r="J134" s="118"/>
      <c r="K134" s="395">
        <f t="shared" si="9"/>
        <v>0</v>
      </c>
      <c r="L134" s="301"/>
      <c r="M134" s="301"/>
      <c r="N134" s="301"/>
      <c r="O134" s="301"/>
      <c r="P134" s="301"/>
      <c r="Q134" s="301"/>
      <c r="R134" s="534"/>
      <c r="S134" s="534"/>
      <c r="T134" s="301"/>
      <c r="U134" s="301"/>
      <c r="V134" s="301"/>
      <c r="W134" s="301"/>
      <c r="X134" s="301"/>
      <c r="Y134" s="301"/>
      <c r="Z134" s="301"/>
      <c r="AA134" s="301"/>
      <c r="AB134" s="301"/>
      <c r="AC134" s="301"/>
      <c r="AD134" s="301"/>
      <c r="AE134" s="301"/>
      <c r="AF134" s="301"/>
      <c r="AG134" s="301"/>
      <c r="AH134" s="301"/>
      <c r="AI134" s="301"/>
      <c r="AJ134" s="301"/>
      <c r="AK134" s="301">
        <v>7.0000000000000007E-2</v>
      </c>
      <c r="AL134" s="301"/>
      <c r="AM134" s="301"/>
      <c r="AN134" s="301"/>
      <c r="AO134" s="301"/>
      <c r="AP134" s="301"/>
      <c r="AQ134" s="301"/>
      <c r="AR134" s="301"/>
      <c r="AS134" s="301"/>
      <c r="AT134" s="301"/>
      <c r="AU134" s="301"/>
      <c r="AV134" s="301"/>
      <c r="AW134" s="301"/>
      <c r="AX134" s="301"/>
      <c r="AY134" s="301"/>
      <c r="AZ134" s="301"/>
      <c r="BA134" s="301"/>
      <c r="BB134" s="301"/>
      <c r="BC134" s="301"/>
      <c r="BD134" s="301"/>
      <c r="BE134" s="301"/>
      <c r="BF134" s="301"/>
      <c r="BG134" s="301"/>
      <c r="BH134" s="301"/>
      <c r="BI134" s="301"/>
      <c r="BJ134" s="301"/>
      <c r="BK134" s="117"/>
      <c r="BL134" s="117"/>
      <c r="BM134" s="567">
        <f t="shared" si="10"/>
        <v>7.0000000000000007E-2</v>
      </c>
      <c r="BO134" s="134"/>
    </row>
    <row r="135" spans="1:67">
      <c r="A135" s="117">
        <v>133</v>
      </c>
      <c r="B135" s="135" t="s">
        <v>725</v>
      </c>
      <c r="C135" s="135"/>
      <c r="D135" s="118" t="s">
        <v>124</v>
      </c>
      <c r="E135" s="531">
        <f t="shared" si="8"/>
        <v>0.55000000000000004</v>
      </c>
      <c r="F135" s="118" t="s">
        <v>862</v>
      </c>
      <c r="G135" s="118" t="s">
        <v>48</v>
      </c>
      <c r="H135" s="118" t="s">
        <v>1126</v>
      </c>
      <c r="I135" s="751"/>
      <c r="J135" s="118"/>
      <c r="K135" s="395">
        <f t="shared" si="9"/>
        <v>0</v>
      </c>
      <c r="L135" s="530"/>
      <c r="M135" s="530"/>
      <c r="N135" s="530">
        <v>0.55000000000000004</v>
      </c>
      <c r="O135" s="530"/>
      <c r="P135" s="530"/>
      <c r="Q135" s="530"/>
      <c r="R135" s="530"/>
      <c r="S135" s="530"/>
      <c r="T135" s="530"/>
      <c r="U135" s="530"/>
      <c r="V135" s="530"/>
      <c r="W135" s="530"/>
      <c r="X135" s="530"/>
      <c r="Y135" s="530"/>
      <c r="Z135" s="530"/>
      <c r="AA135" s="530"/>
      <c r="AB135" s="530"/>
      <c r="AC135" s="530"/>
      <c r="AD135" s="530"/>
      <c r="AE135" s="530"/>
      <c r="AF135" s="530"/>
      <c r="AG135" s="530"/>
      <c r="AH135" s="530"/>
      <c r="AI135" s="530"/>
      <c r="AJ135" s="530"/>
      <c r="AK135" s="530"/>
      <c r="AL135" s="530"/>
      <c r="AM135" s="530"/>
      <c r="AN135" s="530"/>
      <c r="AO135" s="530"/>
      <c r="AP135" s="530"/>
      <c r="AQ135" s="530"/>
      <c r="AR135" s="530"/>
      <c r="AS135" s="530">
        <v>0</v>
      </c>
      <c r="AT135" s="530"/>
      <c r="AU135" s="530"/>
      <c r="AV135" s="530"/>
      <c r="AW135" s="530"/>
      <c r="AX135" s="530"/>
      <c r="AY135" s="530"/>
      <c r="AZ135" s="530"/>
      <c r="BA135" s="530"/>
      <c r="BB135" s="530"/>
      <c r="BC135" s="530"/>
      <c r="BD135" s="530"/>
      <c r="BE135" s="530"/>
      <c r="BF135" s="530"/>
      <c r="BG135" s="530"/>
      <c r="BH135" s="530"/>
      <c r="BI135" s="530"/>
      <c r="BJ135" s="530"/>
      <c r="BK135" s="117"/>
      <c r="BL135" s="117"/>
      <c r="BM135" s="567">
        <f t="shared" si="10"/>
        <v>0.55000000000000004</v>
      </c>
      <c r="BO135" s="134"/>
    </row>
    <row r="136" spans="1:67">
      <c r="A136" s="117">
        <v>134</v>
      </c>
      <c r="B136" s="135" t="s">
        <v>726</v>
      </c>
      <c r="C136" s="135"/>
      <c r="D136" s="118" t="s">
        <v>124</v>
      </c>
      <c r="E136" s="531">
        <f t="shared" si="8"/>
        <v>2.4799999999999995</v>
      </c>
      <c r="F136" s="118" t="s">
        <v>952</v>
      </c>
      <c r="G136" s="118" t="s">
        <v>48</v>
      </c>
      <c r="H136" s="118" t="s">
        <v>1126</v>
      </c>
      <c r="I136" s="751"/>
      <c r="J136" s="118"/>
      <c r="K136" s="395">
        <f t="shared" si="9"/>
        <v>7.0000000000000007E-2</v>
      </c>
      <c r="L136" s="530">
        <v>7.0000000000000007E-2</v>
      </c>
      <c r="M136" s="530"/>
      <c r="N136" s="530">
        <v>2.38</v>
      </c>
      <c r="O136" s="530"/>
      <c r="P136" s="530"/>
      <c r="Q136" s="530"/>
      <c r="R136" s="530"/>
      <c r="S136" s="530"/>
      <c r="T136" s="530"/>
      <c r="U136" s="530"/>
      <c r="V136" s="530"/>
      <c r="W136" s="530"/>
      <c r="X136" s="530"/>
      <c r="Y136" s="530"/>
      <c r="Z136" s="530"/>
      <c r="AA136" s="530"/>
      <c r="AB136" s="530"/>
      <c r="AC136" s="530"/>
      <c r="AD136" s="530"/>
      <c r="AE136" s="530"/>
      <c r="AF136" s="530"/>
      <c r="AG136" s="530"/>
      <c r="AH136" s="530"/>
      <c r="AI136" s="530"/>
      <c r="AJ136" s="530"/>
      <c r="AK136" s="530"/>
      <c r="AL136" s="530"/>
      <c r="AM136" s="530"/>
      <c r="AN136" s="530"/>
      <c r="AO136" s="530"/>
      <c r="AP136" s="530"/>
      <c r="AQ136" s="530"/>
      <c r="AR136" s="530"/>
      <c r="AS136" s="530">
        <v>0.02</v>
      </c>
      <c r="AT136" s="530"/>
      <c r="AU136" s="530"/>
      <c r="AV136" s="530"/>
      <c r="AW136" s="530"/>
      <c r="AX136" s="530"/>
      <c r="AY136" s="530"/>
      <c r="AZ136" s="530"/>
      <c r="BA136" s="530"/>
      <c r="BB136" s="530"/>
      <c r="BC136" s="530"/>
      <c r="BD136" s="530"/>
      <c r="BE136" s="530"/>
      <c r="BF136" s="530"/>
      <c r="BG136" s="530"/>
      <c r="BH136" s="530"/>
      <c r="BI136" s="530">
        <v>0.01</v>
      </c>
      <c r="BJ136" s="530"/>
      <c r="BK136" s="117"/>
      <c r="BL136" s="117"/>
      <c r="BM136" s="567">
        <f t="shared" si="10"/>
        <v>2.4799999999999995</v>
      </c>
      <c r="BO136" s="134"/>
    </row>
    <row r="137" spans="1:67" ht="31.5">
      <c r="A137" s="117">
        <v>135</v>
      </c>
      <c r="B137" s="135" t="s">
        <v>727</v>
      </c>
      <c r="C137" s="135"/>
      <c r="D137" s="118" t="s">
        <v>124</v>
      </c>
      <c r="E137" s="531">
        <f t="shared" si="8"/>
        <v>1.9500000000000002</v>
      </c>
      <c r="F137" s="118" t="s">
        <v>953</v>
      </c>
      <c r="G137" s="118" t="s">
        <v>48</v>
      </c>
      <c r="H137" s="118" t="s">
        <v>1126</v>
      </c>
      <c r="I137" s="751"/>
      <c r="J137" s="118"/>
      <c r="K137" s="395">
        <f t="shared" si="9"/>
        <v>0.82000000000000006</v>
      </c>
      <c r="L137" s="530">
        <v>0.82000000000000006</v>
      </c>
      <c r="M137" s="530"/>
      <c r="N137" s="530">
        <v>1.07</v>
      </c>
      <c r="O137" s="530">
        <v>0.05</v>
      </c>
      <c r="P137" s="530"/>
      <c r="Q137" s="530"/>
      <c r="R137" s="530"/>
      <c r="S137" s="530"/>
      <c r="T137" s="530"/>
      <c r="U137" s="530"/>
      <c r="V137" s="530"/>
      <c r="W137" s="530"/>
      <c r="X137" s="530"/>
      <c r="Y137" s="530"/>
      <c r="Z137" s="530"/>
      <c r="AA137" s="530"/>
      <c r="AB137" s="530"/>
      <c r="AC137" s="530"/>
      <c r="AD137" s="530"/>
      <c r="AE137" s="530"/>
      <c r="AF137" s="530"/>
      <c r="AG137" s="530">
        <v>0</v>
      </c>
      <c r="AH137" s="530">
        <v>0</v>
      </c>
      <c r="AI137" s="530"/>
      <c r="AJ137" s="530"/>
      <c r="AK137" s="530"/>
      <c r="AL137" s="530"/>
      <c r="AM137" s="530"/>
      <c r="AN137" s="530"/>
      <c r="AO137" s="530"/>
      <c r="AP137" s="530"/>
      <c r="AQ137" s="530"/>
      <c r="AR137" s="530"/>
      <c r="AS137" s="530">
        <v>0.01</v>
      </c>
      <c r="AT137" s="530"/>
      <c r="AU137" s="530"/>
      <c r="AV137" s="530"/>
      <c r="AW137" s="530"/>
      <c r="AX137" s="530"/>
      <c r="AY137" s="530"/>
      <c r="AZ137" s="530"/>
      <c r="BA137" s="530"/>
      <c r="BB137" s="530"/>
      <c r="BC137" s="530"/>
      <c r="BD137" s="530"/>
      <c r="BE137" s="530"/>
      <c r="BF137" s="530"/>
      <c r="BG137" s="530"/>
      <c r="BH137" s="530"/>
      <c r="BI137" s="530"/>
      <c r="BJ137" s="530"/>
      <c r="BK137" s="117"/>
      <c r="BL137" s="117"/>
      <c r="BM137" s="567">
        <f t="shared" si="10"/>
        <v>1.9500000000000002</v>
      </c>
      <c r="BO137" s="134"/>
    </row>
    <row r="138" spans="1:67">
      <c r="A138" s="117">
        <v>136</v>
      </c>
      <c r="B138" s="135" t="s">
        <v>728</v>
      </c>
      <c r="C138" s="135"/>
      <c r="D138" s="118" t="s">
        <v>124</v>
      </c>
      <c r="E138" s="531">
        <f t="shared" si="8"/>
        <v>2.5</v>
      </c>
      <c r="F138" s="118" t="s">
        <v>954</v>
      </c>
      <c r="G138" s="118" t="s">
        <v>48</v>
      </c>
      <c r="H138" s="118" t="s">
        <v>1126</v>
      </c>
      <c r="I138" s="751"/>
      <c r="J138" s="118"/>
      <c r="K138" s="395">
        <f t="shared" si="9"/>
        <v>0</v>
      </c>
      <c r="L138" s="301"/>
      <c r="M138" s="301"/>
      <c r="N138" s="301">
        <v>2.5</v>
      </c>
      <c r="O138" s="301"/>
      <c r="P138" s="301"/>
      <c r="Q138" s="301"/>
      <c r="R138" s="534"/>
      <c r="S138" s="534"/>
      <c r="T138" s="301"/>
      <c r="U138" s="301"/>
      <c r="V138" s="301"/>
      <c r="W138" s="301"/>
      <c r="X138" s="301"/>
      <c r="Y138" s="301"/>
      <c r="Z138" s="301"/>
      <c r="AA138" s="301"/>
      <c r="AB138" s="301"/>
      <c r="AC138" s="301"/>
      <c r="AD138" s="301"/>
      <c r="AE138" s="301"/>
      <c r="AF138" s="301"/>
      <c r="AG138" s="301"/>
      <c r="AH138" s="301"/>
      <c r="AI138" s="301"/>
      <c r="AJ138" s="301"/>
      <c r="AK138" s="301"/>
      <c r="AL138" s="301"/>
      <c r="AM138" s="301"/>
      <c r="AN138" s="301"/>
      <c r="AO138" s="301"/>
      <c r="AP138" s="301"/>
      <c r="AQ138" s="301"/>
      <c r="AR138" s="301"/>
      <c r="AS138" s="301"/>
      <c r="AT138" s="301"/>
      <c r="AU138" s="301"/>
      <c r="AV138" s="301"/>
      <c r="AW138" s="301"/>
      <c r="AX138" s="301"/>
      <c r="AY138" s="301"/>
      <c r="AZ138" s="301"/>
      <c r="BA138" s="301"/>
      <c r="BB138" s="301"/>
      <c r="BC138" s="301"/>
      <c r="BD138" s="301"/>
      <c r="BE138" s="301"/>
      <c r="BF138" s="301"/>
      <c r="BG138" s="301"/>
      <c r="BH138" s="301"/>
      <c r="BI138" s="301"/>
      <c r="BJ138" s="301"/>
      <c r="BK138" s="117"/>
      <c r="BL138" s="117"/>
      <c r="BM138" s="567">
        <f t="shared" si="10"/>
        <v>2.5</v>
      </c>
      <c r="BO138" s="134"/>
    </row>
    <row r="139" spans="1:67">
      <c r="A139" s="117">
        <v>137</v>
      </c>
      <c r="B139" s="135" t="s">
        <v>730</v>
      </c>
      <c r="C139" s="135"/>
      <c r="D139" s="118" t="s">
        <v>124</v>
      </c>
      <c r="E139" s="531">
        <f t="shared" si="8"/>
        <v>0.57999999999999996</v>
      </c>
      <c r="F139" s="118" t="s">
        <v>955</v>
      </c>
      <c r="G139" s="118" t="s">
        <v>48</v>
      </c>
      <c r="H139" s="118" t="s">
        <v>1126</v>
      </c>
      <c r="I139" s="751"/>
      <c r="J139" s="118"/>
      <c r="K139" s="395">
        <f t="shared" si="9"/>
        <v>0</v>
      </c>
      <c r="L139" s="530"/>
      <c r="M139" s="530"/>
      <c r="N139" s="530">
        <v>0.57999999999999996</v>
      </c>
      <c r="O139" s="530"/>
      <c r="P139" s="530"/>
      <c r="Q139" s="530"/>
      <c r="R139" s="530"/>
      <c r="S139" s="530"/>
      <c r="T139" s="530"/>
      <c r="U139" s="530"/>
      <c r="V139" s="530"/>
      <c r="W139" s="530"/>
      <c r="X139" s="530"/>
      <c r="Y139" s="530"/>
      <c r="Z139" s="530"/>
      <c r="AA139" s="530"/>
      <c r="AB139" s="530"/>
      <c r="AC139" s="530"/>
      <c r="AD139" s="530"/>
      <c r="AE139" s="530"/>
      <c r="AF139" s="530"/>
      <c r="AG139" s="530"/>
      <c r="AH139" s="530">
        <v>0</v>
      </c>
      <c r="AI139" s="530"/>
      <c r="AJ139" s="530"/>
      <c r="AK139" s="530"/>
      <c r="AL139" s="530"/>
      <c r="AM139" s="530"/>
      <c r="AN139" s="530"/>
      <c r="AO139" s="530"/>
      <c r="AP139" s="530"/>
      <c r="AQ139" s="530"/>
      <c r="AR139" s="530"/>
      <c r="AS139" s="530"/>
      <c r="AT139" s="530"/>
      <c r="AU139" s="530"/>
      <c r="AV139" s="530"/>
      <c r="AW139" s="530"/>
      <c r="AX139" s="530"/>
      <c r="AY139" s="530"/>
      <c r="AZ139" s="530"/>
      <c r="BA139" s="530"/>
      <c r="BB139" s="530"/>
      <c r="BC139" s="530"/>
      <c r="BD139" s="530"/>
      <c r="BE139" s="530"/>
      <c r="BF139" s="530"/>
      <c r="BG139" s="530"/>
      <c r="BH139" s="530"/>
      <c r="BI139" s="530"/>
      <c r="BJ139" s="530"/>
      <c r="BK139" s="117"/>
      <c r="BL139" s="117"/>
      <c r="BM139" s="567">
        <f t="shared" si="10"/>
        <v>0.57999999999999996</v>
      </c>
      <c r="BO139" s="134"/>
    </row>
    <row r="140" spans="1:67">
      <c r="A140" s="117">
        <v>138</v>
      </c>
      <c r="B140" s="304" t="s">
        <v>1434</v>
      </c>
      <c r="C140" s="304"/>
      <c r="D140" s="118" t="s">
        <v>124</v>
      </c>
      <c r="E140" s="531">
        <f t="shared" si="8"/>
        <v>2.2799999999999998</v>
      </c>
      <c r="F140" s="118" t="s">
        <v>862</v>
      </c>
      <c r="G140" s="118" t="s">
        <v>48</v>
      </c>
      <c r="H140" s="118" t="s">
        <v>1126</v>
      </c>
      <c r="I140" s="751"/>
      <c r="J140" s="118"/>
      <c r="K140" s="395">
        <f t="shared" si="9"/>
        <v>0.44</v>
      </c>
      <c r="L140" s="530">
        <v>0.44</v>
      </c>
      <c r="M140" s="530"/>
      <c r="N140" s="530">
        <v>1.8399999999999999</v>
      </c>
      <c r="O140" s="530"/>
      <c r="P140" s="530"/>
      <c r="Q140" s="530"/>
      <c r="R140" s="530"/>
      <c r="S140" s="530"/>
      <c r="T140" s="530"/>
      <c r="U140" s="530"/>
      <c r="V140" s="530"/>
      <c r="W140" s="530"/>
      <c r="X140" s="530"/>
      <c r="Y140" s="530"/>
      <c r="Z140" s="530"/>
      <c r="AA140" s="530"/>
      <c r="AB140" s="530"/>
      <c r="AC140" s="530"/>
      <c r="AD140" s="530"/>
      <c r="AE140" s="530"/>
      <c r="AF140" s="530"/>
      <c r="AG140" s="530">
        <v>0</v>
      </c>
      <c r="AH140" s="530">
        <v>0</v>
      </c>
      <c r="AI140" s="530"/>
      <c r="AJ140" s="530"/>
      <c r="AK140" s="530"/>
      <c r="AL140" s="530"/>
      <c r="AM140" s="530"/>
      <c r="AN140" s="530"/>
      <c r="AO140" s="530"/>
      <c r="AP140" s="530"/>
      <c r="AQ140" s="530"/>
      <c r="AR140" s="530"/>
      <c r="AS140" s="530"/>
      <c r="AT140" s="530"/>
      <c r="AU140" s="530"/>
      <c r="AV140" s="530"/>
      <c r="AW140" s="530"/>
      <c r="AX140" s="530"/>
      <c r="AY140" s="530"/>
      <c r="AZ140" s="530"/>
      <c r="BA140" s="530"/>
      <c r="BB140" s="530"/>
      <c r="BC140" s="530"/>
      <c r="BD140" s="530"/>
      <c r="BE140" s="530"/>
      <c r="BF140" s="530"/>
      <c r="BG140" s="530"/>
      <c r="BH140" s="530"/>
      <c r="BI140" s="530"/>
      <c r="BJ140" s="530"/>
      <c r="BK140" s="117"/>
      <c r="BL140" s="117"/>
      <c r="BM140" s="567">
        <f t="shared" si="10"/>
        <v>2.2799999999999998</v>
      </c>
      <c r="BO140" s="134"/>
    </row>
    <row r="141" spans="1:67" ht="63">
      <c r="A141" s="117">
        <v>139</v>
      </c>
      <c r="B141" s="135" t="s">
        <v>713</v>
      </c>
      <c r="C141" s="135"/>
      <c r="D141" s="118" t="s">
        <v>124</v>
      </c>
      <c r="E141" s="117">
        <f t="shared" si="8"/>
        <v>10.18</v>
      </c>
      <c r="F141" s="118" t="s">
        <v>944</v>
      </c>
      <c r="G141" s="118" t="s">
        <v>27</v>
      </c>
      <c r="H141" s="118" t="s">
        <v>1126</v>
      </c>
      <c r="I141" s="751"/>
      <c r="J141" s="118"/>
      <c r="K141" s="395">
        <f t="shared" si="9"/>
        <v>0</v>
      </c>
      <c r="L141" s="530"/>
      <c r="M141" s="530"/>
      <c r="N141" s="530"/>
      <c r="O141" s="530"/>
      <c r="P141" s="530"/>
      <c r="Q141" s="530"/>
      <c r="R141" s="530">
        <v>10.18</v>
      </c>
      <c r="S141" s="530"/>
      <c r="T141" s="530"/>
      <c r="U141" s="530"/>
      <c r="V141" s="530"/>
      <c r="W141" s="530"/>
      <c r="X141" s="530"/>
      <c r="Y141" s="530"/>
      <c r="Z141" s="530"/>
      <c r="AA141" s="530"/>
      <c r="AB141" s="530"/>
      <c r="AC141" s="530"/>
      <c r="AD141" s="530"/>
      <c r="AE141" s="530"/>
      <c r="AF141" s="530"/>
      <c r="AG141" s="530"/>
      <c r="AH141" s="530"/>
      <c r="AI141" s="530"/>
      <c r="AJ141" s="530"/>
      <c r="AK141" s="530"/>
      <c r="AL141" s="530"/>
      <c r="AM141" s="530"/>
      <c r="AN141" s="530"/>
      <c r="AO141" s="530"/>
      <c r="AP141" s="530"/>
      <c r="AQ141" s="530"/>
      <c r="AR141" s="530"/>
      <c r="AS141" s="530"/>
      <c r="AT141" s="530"/>
      <c r="AU141" s="530"/>
      <c r="AV141" s="530"/>
      <c r="AW141" s="530"/>
      <c r="AX141" s="530"/>
      <c r="AY141" s="530"/>
      <c r="AZ141" s="530"/>
      <c r="BA141" s="530"/>
      <c r="BB141" s="530"/>
      <c r="BC141" s="530"/>
      <c r="BD141" s="530"/>
      <c r="BE141" s="530"/>
      <c r="BF141" s="530"/>
      <c r="BG141" s="530"/>
      <c r="BH141" s="530"/>
      <c r="BI141" s="530"/>
      <c r="BJ141" s="530"/>
      <c r="BK141" s="117"/>
      <c r="BL141" s="117"/>
      <c r="BM141" s="567">
        <f t="shared" si="10"/>
        <v>10.18</v>
      </c>
      <c r="BO141" s="134"/>
    </row>
    <row r="142" spans="1:67" ht="47.25">
      <c r="A142" s="117">
        <v>140</v>
      </c>
      <c r="B142" s="135" t="s">
        <v>712</v>
      </c>
      <c r="C142" s="135"/>
      <c r="D142" s="118" t="s">
        <v>124</v>
      </c>
      <c r="E142" s="531">
        <f t="shared" si="8"/>
        <v>0.25</v>
      </c>
      <c r="F142" s="118" t="s">
        <v>943</v>
      </c>
      <c r="G142" s="118" t="s">
        <v>24</v>
      </c>
      <c r="H142" s="118" t="s">
        <v>1126</v>
      </c>
      <c r="I142" s="751"/>
      <c r="J142" s="118"/>
      <c r="K142" s="395">
        <f t="shared" si="9"/>
        <v>0</v>
      </c>
      <c r="L142" s="530"/>
      <c r="M142" s="530"/>
      <c r="N142" s="530">
        <v>0.25</v>
      </c>
      <c r="O142" s="530"/>
      <c r="P142" s="530"/>
      <c r="Q142" s="530"/>
      <c r="R142" s="530"/>
      <c r="S142" s="530"/>
      <c r="T142" s="530"/>
      <c r="U142" s="530"/>
      <c r="V142" s="530"/>
      <c r="W142" s="530"/>
      <c r="X142" s="530"/>
      <c r="Y142" s="530"/>
      <c r="Z142" s="530"/>
      <c r="AA142" s="530"/>
      <c r="AB142" s="530"/>
      <c r="AC142" s="530"/>
      <c r="AD142" s="530"/>
      <c r="AE142" s="530"/>
      <c r="AF142" s="530"/>
      <c r="AG142" s="530"/>
      <c r="AH142" s="530"/>
      <c r="AI142" s="530"/>
      <c r="AJ142" s="530"/>
      <c r="AK142" s="530"/>
      <c r="AL142" s="530"/>
      <c r="AM142" s="530"/>
      <c r="AN142" s="530"/>
      <c r="AO142" s="530"/>
      <c r="AP142" s="530"/>
      <c r="AQ142" s="530"/>
      <c r="AR142" s="530"/>
      <c r="AS142" s="530"/>
      <c r="AT142" s="530"/>
      <c r="AU142" s="530"/>
      <c r="AV142" s="530"/>
      <c r="AW142" s="530"/>
      <c r="AX142" s="530"/>
      <c r="AY142" s="530"/>
      <c r="AZ142" s="530"/>
      <c r="BA142" s="530"/>
      <c r="BB142" s="530"/>
      <c r="BC142" s="530"/>
      <c r="BD142" s="530"/>
      <c r="BE142" s="530"/>
      <c r="BF142" s="530"/>
      <c r="BG142" s="530"/>
      <c r="BH142" s="530"/>
      <c r="BI142" s="530"/>
      <c r="BJ142" s="530"/>
      <c r="BK142" s="117"/>
      <c r="BL142" s="117"/>
      <c r="BM142" s="567">
        <f t="shared" si="10"/>
        <v>0.25</v>
      </c>
      <c r="BO142" s="134"/>
    </row>
    <row r="143" spans="1:67" ht="31.5">
      <c r="A143" s="117">
        <v>141</v>
      </c>
      <c r="B143" s="135" t="s">
        <v>327</v>
      </c>
      <c r="C143" s="333"/>
      <c r="D143" s="118" t="s">
        <v>587</v>
      </c>
      <c r="E143" s="117">
        <v>10.149999999999999</v>
      </c>
      <c r="F143" s="117"/>
      <c r="G143" s="117" t="s">
        <v>48</v>
      </c>
      <c r="H143" s="118" t="s">
        <v>1125</v>
      </c>
      <c r="I143" s="751"/>
      <c r="J143" s="118" t="s">
        <v>1099</v>
      </c>
      <c r="K143" s="395">
        <f t="shared" si="9"/>
        <v>0</v>
      </c>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567">
        <f t="shared" si="10"/>
        <v>0</v>
      </c>
      <c r="BO143" s="134"/>
    </row>
    <row r="144" spans="1:67">
      <c r="A144" s="117">
        <v>142</v>
      </c>
      <c r="B144" s="135" t="s">
        <v>170</v>
      </c>
      <c r="C144" s="135"/>
      <c r="D144" s="118" t="s">
        <v>122</v>
      </c>
      <c r="E144" s="531">
        <f>SUM(L144:BJ144)</f>
        <v>1.43</v>
      </c>
      <c r="F144" s="118" t="s">
        <v>908</v>
      </c>
      <c r="G144" s="118" t="s">
        <v>20</v>
      </c>
      <c r="H144" s="118" t="s">
        <v>1126</v>
      </c>
      <c r="I144" s="751"/>
      <c r="J144" s="118"/>
      <c r="K144" s="395">
        <f t="shared" si="9"/>
        <v>0</v>
      </c>
      <c r="L144" s="530"/>
      <c r="M144" s="530"/>
      <c r="N144" s="530"/>
      <c r="O144" s="530"/>
      <c r="P144" s="530"/>
      <c r="Q144" s="530"/>
      <c r="R144" s="530">
        <v>1.43</v>
      </c>
      <c r="S144" s="530"/>
      <c r="T144" s="530"/>
      <c r="U144" s="530"/>
      <c r="V144" s="530"/>
      <c r="W144" s="530"/>
      <c r="X144" s="530"/>
      <c r="Y144" s="530"/>
      <c r="Z144" s="530"/>
      <c r="AA144" s="530"/>
      <c r="AB144" s="530"/>
      <c r="AC144" s="530"/>
      <c r="AD144" s="530"/>
      <c r="AE144" s="530"/>
      <c r="AF144" s="530"/>
      <c r="AG144" s="530"/>
      <c r="AH144" s="530"/>
      <c r="AI144" s="530"/>
      <c r="AJ144" s="530"/>
      <c r="AK144" s="530"/>
      <c r="AL144" s="530"/>
      <c r="AM144" s="530"/>
      <c r="AN144" s="530"/>
      <c r="AO144" s="530"/>
      <c r="AP144" s="530"/>
      <c r="AQ144" s="530"/>
      <c r="AR144" s="530"/>
      <c r="AS144" s="530"/>
      <c r="AT144" s="530"/>
      <c r="AU144" s="530"/>
      <c r="AV144" s="530"/>
      <c r="AW144" s="530"/>
      <c r="AX144" s="530"/>
      <c r="AY144" s="530"/>
      <c r="AZ144" s="530"/>
      <c r="BA144" s="530"/>
      <c r="BB144" s="530"/>
      <c r="BC144" s="530"/>
      <c r="BD144" s="530"/>
      <c r="BE144" s="530"/>
      <c r="BF144" s="530"/>
      <c r="BG144" s="530"/>
      <c r="BH144" s="530"/>
      <c r="BI144" s="530"/>
      <c r="BJ144" s="530"/>
      <c r="BK144" s="117"/>
      <c r="BL144" s="117"/>
      <c r="BM144" s="567">
        <f t="shared" si="10"/>
        <v>1.43</v>
      </c>
      <c r="BO144" s="134"/>
    </row>
    <row r="145" spans="1:69" ht="31.5">
      <c r="A145" s="117">
        <v>143</v>
      </c>
      <c r="B145" s="535" t="s">
        <v>737</v>
      </c>
      <c r="C145" s="514" t="s">
        <v>122</v>
      </c>
      <c r="D145" s="514" t="s">
        <v>122</v>
      </c>
      <c r="E145" s="531">
        <v>0.05</v>
      </c>
      <c r="F145" s="514" t="s">
        <v>958</v>
      </c>
      <c r="G145" s="514" t="s">
        <v>30</v>
      </c>
      <c r="H145" s="118" t="s">
        <v>1126</v>
      </c>
      <c r="J145" s="134"/>
      <c r="K145" s="134"/>
      <c r="BO145" s="134"/>
    </row>
    <row r="146" spans="1:69" ht="78.75">
      <c r="A146" s="117">
        <v>144</v>
      </c>
      <c r="B146" s="135" t="s">
        <v>1184</v>
      </c>
      <c r="C146" s="135"/>
      <c r="D146" s="118" t="s">
        <v>122</v>
      </c>
      <c r="E146" s="514">
        <f t="shared" ref="E146:E158" si="11">SUM(L146:BJ146)</f>
        <v>0.38</v>
      </c>
      <c r="F146" s="118" t="s">
        <v>959</v>
      </c>
      <c r="G146" s="118" t="s">
        <v>31</v>
      </c>
      <c r="H146" s="118" t="s">
        <v>1302</v>
      </c>
      <c r="I146" s="751"/>
      <c r="J146" s="118"/>
      <c r="K146" s="395">
        <f t="shared" si="9"/>
        <v>0</v>
      </c>
      <c r="L146" s="530"/>
      <c r="M146" s="530"/>
      <c r="N146" s="530">
        <v>0.09</v>
      </c>
      <c r="O146" s="530"/>
      <c r="P146" s="530"/>
      <c r="Q146" s="530"/>
      <c r="R146" s="530"/>
      <c r="S146" s="530"/>
      <c r="T146" s="530"/>
      <c r="U146" s="530"/>
      <c r="V146" s="530"/>
      <c r="W146" s="530"/>
      <c r="X146" s="530"/>
      <c r="Y146" s="530"/>
      <c r="Z146" s="530"/>
      <c r="AA146" s="530"/>
      <c r="AB146" s="530"/>
      <c r="AC146" s="530"/>
      <c r="AD146" s="530"/>
      <c r="AE146" s="530"/>
      <c r="AF146" s="530"/>
      <c r="AG146" s="530"/>
      <c r="AH146" s="530"/>
      <c r="AI146" s="530"/>
      <c r="AJ146" s="530"/>
      <c r="AK146" s="530"/>
      <c r="AL146" s="530"/>
      <c r="AM146" s="530"/>
      <c r="AN146" s="530"/>
      <c r="AO146" s="530"/>
      <c r="AP146" s="530"/>
      <c r="AQ146" s="530"/>
      <c r="AR146" s="530"/>
      <c r="AS146" s="530">
        <v>0.28999999999999998</v>
      </c>
      <c r="AT146" s="530"/>
      <c r="AU146" s="530"/>
      <c r="AV146" s="530"/>
      <c r="AW146" s="530"/>
      <c r="AX146" s="530"/>
      <c r="AY146" s="530"/>
      <c r="AZ146" s="530"/>
      <c r="BA146" s="530"/>
      <c r="BB146" s="530"/>
      <c r="BC146" s="530"/>
      <c r="BD146" s="530"/>
      <c r="BE146" s="530"/>
      <c r="BF146" s="530"/>
      <c r="BG146" s="530"/>
      <c r="BH146" s="530"/>
      <c r="BI146" s="530"/>
      <c r="BJ146" s="530"/>
      <c r="BK146" s="117"/>
      <c r="BL146" s="117"/>
      <c r="BM146" s="567">
        <f t="shared" si="10"/>
        <v>0.38</v>
      </c>
      <c r="BO146" s="134"/>
    </row>
    <row r="147" spans="1:69">
      <c r="A147" s="117">
        <v>145</v>
      </c>
      <c r="B147" s="135" t="s">
        <v>1305</v>
      </c>
      <c r="C147" s="135"/>
      <c r="D147" s="118" t="s">
        <v>122</v>
      </c>
      <c r="E147" s="531">
        <f t="shared" si="11"/>
        <v>15.7</v>
      </c>
      <c r="F147" s="118" t="s">
        <v>872</v>
      </c>
      <c r="G147" s="118" t="s">
        <v>18</v>
      </c>
      <c r="H147" s="118" t="s">
        <v>1126</v>
      </c>
      <c r="I147" s="751"/>
      <c r="J147" s="118"/>
      <c r="K147" s="395">
        <f t="shared" si="9"/>
        <v>0.80999999999999994</v>
      </c>
      <c r="L147" s="530">
        <v>0.80999999999999994</v>
      </c>
      <c r="M147" s="530"/>
      <c r="N147" s="530">
        <v>7.46</v>
      </c>
      <c r="O147" s="530">
        <v>7.43</v>
      </c>
      <c r="P147" s="530"/>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c r="AM147" s="530"/>
      <c r="AN147" s="530"/>
      <c r="AO147" s="530"/>
      <c r="AP147" s="530"/>
      <c r="AQ147" s="530"/>
      <c r="AR147" s="530"/>
      <c r="AS147" s="530"/>
      <c r="AT147" s="530"/>
      <c r="AU147" s="530"/>
      <c r="AV147" s="530"/>
      <c r="AW147" s="530"/>
      <c r="AX147" s="530"/>
      <c r="AY147" s="530"/>
      <c r="AZ147" s="530"/>
      <c r="BA147" s="530"/>
      <c r="BB147" s="530"/>
      <c r="BC147" s="530"/>
      <c r="BD147" s="530"/>
      <c r="BE147" s="530"/>
      <c r="BF147" s="530"/>
      <c r="BG147" s="530"/>
      <c r="BH147" s="530"/>
      <c r="BI147" s="530"/>
      <c r="BJ147" s="530"/>
      <c r="BK147" s="117"/>
      <c r="BL147" s="117"/>
      <c r="BM147" s="567">
        <f t="shared" si="10"/>
        <v>15.7</v>
      </c>
      <c r="BO147" s="134"/>
    </row>
    <row r="148" spans="1:69" ht="47.25">
      <c r="A148" s="117">
        <v>146</v>
      </c>
      <c r="B148" s="135" t="s">
        <v>221</v>
      </c>
      <c r="C148" s="135"/>
      <c r="D148" s="118" t="s">
        <v>122</v>
      </c>
      <c r="E148" s="531">
        <f t="shared" si="11"/>
        <v>0.01</v>
      </c>
      <c r="F148" s="118" t="s">
        <v>220</v>
      </c>
      <c r="G148" s="118" t="s">
        <v>48</v>
      </c>
      <c r="H148" s="118" t="s">
        <v>1126</v>
      </c>
      <c r="I148" s="751"/>
      <c r="J148" s="118"/>
      <c r="K148" s="395">
        <f t="shared" si="9"/>
        <v>0</v>
      </c>
      <c r="L148" s="530"/>
      <c r="M148" s="530"/>
      <c r="N148" s="530"/>
      <c r="O148" s="530"/>
      <c r="P148" s="530"/>
      <c r="Q148" s="530"/>
      <c r="R148" s="530"/>
      <c r="S148" s="530"/>
      <c r="T148" s="530"/>
      <c r="U148" s="530"/>
      <c r="V148" s="530"/>
      <c r="W148" s="530"/>
      <c r="X148" s="530"/>
      <c r="Y148" s="530"/>
      <c r="Z148" s="530"/>
      <c r="AA148" s="530"/>
      <c r="AB148" s="530"/>
      <c r="AC148" s="530"/>
      <c r="AD148" s="530"/>
      <c r="AE148" s="530"/>
      <c r="AF148" s="530"/>
      <c r="AG148" s="530"/>
      <c r="AH148" s="530"/>
      <c r="AI148" s="530"/>
      <c r="AJ148" s="530"/>
      <c r="AK148" s="530"/>
      <c r="AL148" s="530"/>
      <c r="AM148" s="530"/>
      <c r="AN148" s="530"/>
      <c r="AO148" s="530"/>
      <c r="AP148" s="530"/>
      <c r="AQ148" s="530"/>
      <c r="AR148" s="530"/>
      <c r="AS148" s="530"/>
      <c r="AT148" s="530"/>
      <c r="AU148" s="530"/>
      <c r="AV148" s="530"/>
      <c r="AW148" s="530"/>
      <c r="AX148" s="530"/>
      <c r="AY148" s="530"/>
      <c r="AZ148" s="530"/>
      <c r="BA148" s="530"/>
      <c r="BB148" s="530">
        <v>0.01</v>
      </c>
      <c r="BC148" s="530"/>
      <c r="BD148" s="530"/>
      <c r="BE148" s="530"/>
      <c r="BF148" s="530"/>
      <c r="BG148" s="530"/>
      <c r="BH148" s="530"/>
      <c r="BI148" s="530"/>
      <c r="BJ148" s="530"/>
      <c r="BK148" s="117"/>
      <c r="BL148" s="117"/>
      <c r="BM148" s="567">
        <f t="shared" si="10"/>
        <v>0.01</v>
      </c>
      <c r="BO148" s="134"/>
    </row>
    <row r="149" spans="1:69" ht="31.5">
      <c r="A149" s="117">
        <v>147</v>
      </c>
      <c r="B149" s="135" t="s">
        <v>1317</v>
      </c>
      <c r="C149" s="135"/>
      <c r="D149" s="118" t="s">
        <v>122</v>
      </c>
      <c r="E149" s="531">
        <f t="shared" si="11"/>
        <v>1.05</v>
      </c>
      <c r="F149" s="118" t="s">
        <v>960</v>
      </c>
      <c r="G149" s="118" t="s">
        <v>48</v>
      </c>
      <c r="H149" s="118" t="s">
        <v>1126</v>
      </c>
      <c r="I149" s="751"/>
      <c r="J149" s="118"/>
      <c r="K149" s="395">
        <f t="shared" si="9"/>
        <v>1.05</v>
      </c>
      <c r="L149" s="530">
        <v>1.05</v>
      </c>
      <c r="M149" s="530"/>
      <c r="N149" s="530"/>
      <c r="O149" s="530"/>
      <c r="P149" s="530"/>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0"/>
      <c r="AM149" s="530"/>
      <c r="AN149" s="530"/>
      <c r="AO149" s="530"/>
      <c r="AP149" s="530"/>
      <c r="AQ149" s="530"/>
      <c r="AR149" s="530"/>
      <c r="AS149" s="530"/>
      <c r="AT149" s="530"/>
      <c r="AU149" s="530"/>
      <c r="AV149" s="530"/>
      <c r="AW149" s="530"/>
      <c r="AX149" s="530"/>
      <c r="AY149" s="530"/>
      <c r="AZ149" s="530"/>
      <c r="BA149" s="530"/>
      <c r="BB149" s="530"/>
      <c r="BC149" s="530"/>
      <c r="BD149" s="530"/>
      <c r="BE149" s="530"/>
      <c r="BF149" s="530"/>
      <c r="BG149" s="530"/>
      <c r="BH149" s="530"/>
      <c r="BI149" s="530"/>
      <c r="BJ149" s="530"/>
      <c r="BK149" s="117"/>
      <c r="BL149" s="117"/>
      <c r="BM149" s="567">
        <f t="shared" si="10"/>
        <v>1.05</v>
      </c>
      <c r="BO149" s="134"/>
    </row>
    <row r="150" spans="1:69">
      <c r="A150" s="117">
        <v>148</v>
      </c>
      <c r="B150" s="135" t="s">
        <v>734</v>
      </c>
      <c r="C150" s="135"/>
      <c r="D150" s="118" t="s">
        <v>122</v>
      </c>
      <c r="E150" s="117">
        <f t="shared" si="11"/>
        <v>18</v>
      </c>
      <c r="F150" s="118" t="s">
        <v>938</v>
      </c>
      <c r="G150" s="118" t="s">
        <v>25</v>
      </c>
      <c r="H150" s="118" t="s">
        <v>1126</v>
      </c>
      <c r="I150" s="751"/>
      <c r="J150" s="118"/>
      <c r="K150" s="395">
        <f t="shared" si="9"/>
        <v>0</v>
      </c>
      <c r="L150" s="530"/>
      <c r="M150" s="530"/>
      <c r="N150" s="530">
        <v>1.97</v>
      </c>
      <c r="O150" s="530">
        <v>13.07</v>
      </c>
      <c r="P150" s="530"/>
      <c r="Q150" s="530"/>
      <c r="R150" s="530"/>
      <c r="S150" s="530"/>
      <c r="T150" s="530"/>
      <c r="U150" s="530"/>
      <c r="V150" s="530"/>
      <c r="W150" s="530"/>
      <c r="X150" s="530"/>
      <c r="Y150" s="530"/>
      <c r="Z150" s="530"/>
      <c r="AA150" s="530"/>
      <c r="AB150" s="530"/>
      <c r="AC150" s="530"/>
      <c r="AD150" s="530"/>
      <c r="AE150" s="530"/>
      <c r="AF150" s="530"/>
      <c r="AG150" s="530"/>
      <c r="AH150" s="530">
        <v>0.46</v>
      </c>
      <c r="AI150" s="530"/>
      <c r="AJ150" s="530"/>
      <c r="AK150" s="530"/>
      <c r="AL150" s="530"/>
      <c r="AM150" s="530"/>
      <c r="AN150" s="530"/>
      <c r="AO150" s="530"/>
      <c r="AP150" s="530"/>
      <c r="AQ150" s="530"/>
      <c r="AR150" s="530"/>
      <c r="AS150" s="530">
        <v>0.01</v>
      </c>
      <c r="AT150" s="530"/>
      <c r="AU150" s="530"/>
      <c r="AV150" s="530"/>
      <c r="AW150" s="530"/>
      <c r="AX150" s="530"/>
      <c r="AY150" s="530"/>
      <c r="AZ150" s="530">
        <v>2.4900000000000002</v>
      </c>
      <c r="BA150" s="530"/>
      <c r="BB150" s="530"/>
      <c r="BC150" s="530"/>
      <c r="BD150" s="530"/>
      <c r="BE150" s="530"/>
      <c r="BF150" s="530"/>
      <c r="BG150" s="530"/>
      <c r="BH150" s="530"/>
      <c r="BI150" s="530"/>
      <c r="BJ150" s="530"/>
      <c r="BK150" s="117"/>
      <c r="BL150" s="117"/>
      <c r="BM150" s="567">
        <f t="shared" si="10"/>
        <v>18</v>
      </c>
      <c r="BO150" s="134"/>
    </row>
    <row r="151" spans="1:69" ht="47.25">
      <c r="A151" s="117">
        <v>149</v>
      </c>
      <c r="B151" s="135" t="s">
        <v>735</v>
      </c>
      <c r="C151" s="135"/>
      <c r="D151" s="118" t="s">
        <v>122</v>
      </c>
      <c r="E151" s="117">
        <f t="shared" si="11"/>
        <v>3.32</v>
      </c>
      <c r="F151" s="118" t="s">
        <v>956</v>
      </c>
      <c r="G151" s="118" t="s">
        <v>27</v>
      </c>
      <c r="H151" s="118" t="s">
        <v>1126</v>
      </c>
      <c r="I151" s="751"/>
      <c r="J151" s="118"/>
      <c r="K151" s="395">
        <f t="shared" si="9"/>
        <v>0</v>
      </c>
      <c r="L151" s="530"/>
      <c r="M151" s="530"/>
      <c r="N151" s="530"/>
      <c r="O151" s="530">
        <v>3.32</v>
      </c>
      <c r="P151" s="530"/>
      <c r="Q151" s="530"/>
      <c r="R151" s="530"/>
      <c r="S151" s="530"/>
      <c r="T151" s="530"/>
      <c r="U151" s="530"/>
      <c r="V151" s="530"/>
      <c r="W151" s="530"/>
      <c r="X151" s="530"/>
      <c r="Y151" s="530"/>
      <c r="Z151" s="530"/>
      <c r="AA151" s="530"/>
      <c r="AB151" s="530"/>
      <c r="AC151" s="530"/>
      <c r="AD151" s="530"/>
      <c r="AE151" s="530"/>
      <c r="AF151" s="530"/>
      <c r="AG151" s="530"/>
      <c r="AH151" s="530"/>
      <c r="AI151" s="530"/>
      <c r="AJ151" s="530"/>
      <c r="AK151" s="530"/>
      <c r="AL151" s="530"/>
      <c r="AM151" s="530"/>
      <c r="AN151" s="530"/>
      <c r="AO151" s="530"/>
      <c r="AP151" s="530"/>
      <c r="AQ151" s="530"/>
      <c r="AR151" s="530"/>
      <c r="AS151" s="530"/>
      <c r="AT151" s="530"/>
      <c r="AU151" s="530"/>
      <c r="AV151" s="530"/>
      <c r="AW151" s="530"/>
      <c r="AX151" s="530"/>
      <c r="AY151" s="530"/>
      <c r="AZ151" s="530"/>
      <c r="BA151" s="530"/>
      <c r="BB151" s="530"/>
      <c r="BC151" s="530"/>
      <c r="BD151" s="530"/>
      <c r="BE151" s="530"/>
      <c r="BF151" s="530"/>
      <c r="BG151" s="530"/>
      <c r="BH151" s="530"/>
      <c r="BI151" s="530"/>
      <c r="BJ151" s="530"/>
      <c r="BK151" s="117"/>
      <c r="BL151" s="117"/>
      <c r="BM151" s="567">
        <f t="shared" si="10"/>
        <v>3.32</v>
      </c>
      <c r="BO151" s="134"/>
    </row>
    <row r="152" spans="1:69" ht="63">
      <c r="A152" s="117">
        <v>150</v>
      </c>
      <c r="B152" s="135" t="s">
        <v>736</v>
      </c>
      <c r="C152" s="135"/>
      <c r="D152" s="118" t="s">
        <v>122</v>
      </c>
      <c r="E152" s="117">
        <f t="shared" si="11"/>
        <v>11.55</v>
      </c>
      <c r="F152" s="118" t="s">
        <v>957</v>
      </c>
      <c r="G152" s="118" t="s">
        <v>27</v>
      </c>
      <c r="H152" s="118" t="s">
        <v>1126</v>
      </c>
      <c r="I152" s="751"/>
      <c r="J152" s="118"/>
      <c r="K152" s="395">
        <f t="shared" si="9"/>
        <v>0</v>
      </c>
      <c r="L152" s="530"/>
      <c r="M152" s="530"/>
      <c r="N152" s="530"/>
      <c r="O152" s="530"/>
      <c r="P152" s="530"/>
      <c r="Q152" s="530"/>
      <c r="R152" s="530">
        <v>11.55</v>
      </c>
      <c r="S152" s="530"/>
      <c r="T152" s="530"/>
      <c r="U152" s="530"/>
      <c r="V152" s="530"/>
      <c r="W152" s="530"/>
      <c r="X152" s="530"/>
      <c r="Y152" s="530"/>
      <c r="Z152" s="530"/>
      <c r="AA152" s="530"/>
      <c r="AB152" s="530"/>
      <c r="AC152" s="530"/>
      <c r="AD152" s="530"/>
      <c r="AE152" s="530"/>
      <c r="AF152" s="530"/>
      <c r="AG152" s="530"/>
      <c r="AH152" s="530"/>
      <c r="AI152" s="530"/>
      <c r="AJ152" s="530"/>
      <c r="AK152" s="530"/>
      <c r="AL152" s="530"/>
      <c r="AM152" s="530"/>
      <c r="AN152" s="530"/>
      <c r="AO152" s="530"/>
      <c r="AP152" s="530"/>
      <c r="AQ152" s="530"/>
      <c r="AR152" s="530"/>
      <c r="AS152" s="530"/>
      <c r="AT152" s="530"/>
      <c r="AU152" s="530"/>
      <c r="AV152" s="530"/>
      <c r="AW152" s="530"/>
      <c r="AX152" s="530"/>
      <c r="AY152" s="530"/>
      <c r="AZ152" s="530"/>
      <c r="BA152" s="530"/>
      <c r="BB152" s="530"/>
      <c r="BC152" s="530"/>
      <c r="BD152" s="530"/>
      <c r="BE152" s="530"/>
      <c r="BF152" s="530"/>
      <c r="BG152" s="530"/>
      <c r="BH152" s="530"/>
      <c r="BI152" s="530"/>
      <c r="BJ152" s="530"/>
      <c r="BK152" s="117"/>
      <c r="BL152" s="117"/>
      <c r="BM152" s="567">
        <f t="shared" si="10"/>
        <v>11.55</v>
      </c>
      <c r="BO152" s="134"/>
    </row>
    <row r="153" spans="1:69" ht="31.5">
      <c r="A153" s="117">
        <v>151</v>
      </c>
      <c r="B153" s="135" t="s">
        <v>733</v>
      </c>
      <c r="C153" s="135"/>
      <c r="D153" s="118" t="s">
        <v>122</v>
      </c>
      <c r="E153" s="531">
        <f t="shared" si="11"/>
        <v>64.09</v>
      </c>
      <c r="F153" s="118" t="s">
        <v>930</v>
      </c>
      <c r="G153" s="118" t="s">
        <v>24</v>
      </c>
      <c r="H153" s="118" t="s">
        <v>1126</v>
      </c>
      <c r="I153" s="751"/>
      <c r="J153" s="118"/>
      <c r="K153" s="395">
        <f t="shared" si="9"/>
        <v>0</v>
      </c>
      <c r="L153" s="530"/>
      <c r="M153" s="530"/>
      <c r="N153" s="530"/>
      <c r="O153" s="530">
        <v>16.36</v>
      </c>
      <c r="P153" s="530"/>
      <c r="Q153" s="530"/>
      <c r="R153" s="530">
        <v>47.199999999999996</v>
      </c>
      <c r="S153" s="530"/>
      <c r="T153" s="530"/>
      <c r="U153" s="530"/>
      <c r="V153" s="530"/>
      <c r="W153" s="530"/>
      <c r="X153" s="530"/>
      <c r="Y153" s="530"/>
      <c r="Z153" s="530"/>
      <c r="AA153" s="530"/>
      <c r="AB153" s="530"/>
      <c r="AC153" s="530"/>
      <c r="AD153" s="530"/>
      <c r="AE153" s="530"/>
      <c r="AF153" s="530"/>
      <c r="AG153" s="530"/>
      <c r="AH153" s="530"/>
      <c r="AI153" s="530"/>
      <c r="AJ153" s="530"/>
      <c r="AK153" s="530"/>
      <c r="AL153" s="530"/>
      <c r="AM153" s="530"/>
      <c r="AN153" s="530"/>
      <c r="AO153" s="530"/>
      <c r="AP153" s="530"/>
      <c r="AQ153" s="530"/>
      <c r="AR153" s="530"/>
      <c r="AS153" s="530">
        <v>0.33999999999999997</v>
      </c>
      <c r="AT153" s="530"/>
      <c r="AU153" s="530"/>
      <c r="AV153" s="530"/>
      <c r="AW153" s="530"/>
      <c r="AX153" s="530"/>
      <c r="AY153" s="530"/>
      <c r="AZ153" s="530">
        <v>0.19</v>
      </c>
      <c r="BA153" s="530"/>
      <c r="BB153" s="530"/>
      <c r="BC153" s="530"/>
      <c r="BD153" s="530"/>
      <c r="BE153" s="530"/>
      <c r="BF153" s="530"/>
      <c r="BG153" s="530"/>
      <c r="BH153" s="530"/>
      <c r="BI153" s="530"/>
      <c r="BJ153" s="530"/>
      <c r="BK153" s="117"/>
      <c r="BL153" s="117"/>
      <c r="BM153" s="567">
        <f t="shared" si="10"/>
        <v>64.09</v>
      </c>
      <c r="BO153" s="134"/>
    </row>
    <row r="154" spans="1:69" ht="31.5">
      <c r="A154" s="117">
        <v>152</v>
      </c>
      <c r="B154" s="135" t="s">
        <v>1435</v>
      </c>
      <c r="C154" s="135"/>
      <c r="D154" s="298" t="s">
        <v>1325</v>
      </c>
      <c r="E154" s="531">
        <f t="shared" si="11"/>
        <v>7.0000000000000007E-2</v>
      </c>
      <c r="F154" s="512">
        <v>11</v>
      </c>
      <c r="G154" s="118" t="s">
        <v>29</v>
      </c>
      <c r="H154" s="118" t="s">
        <v>1416</v>
      </c>
      <c r="I154" s="751" t="s">
        <v>1227</v>
      </c>
      <c r="J154" s="118"/>
      <c r="K154" s="395">
        <f t="shared" si="9"/>
        <v>0</v>
      </c>
      <c r="L154" s="395"/>
      <c r="M154" s="395"/>
      <c r="N154" s="395">
        <v>7.0000000000000007E-2</v>
      </c>
      <c r="O154" s="395"/>
      <c r="P154" s="395"/>
      <c r="Q154" s="395"/>
      <c r="R154" s="395"/>
      <c r="S154" s="395"/>
      <c r="T154" s="395"/>
      <c r="U154" s="395"/>
      <c r="V154" s="395"/>
      <c r="W154" s="395"/>
      <c r="X154" s="395"/>
      <c r="Y154" s="395"/>
      <c r="Z154" s="395"/>
      <c r="AA154" s="395"/>
      <c r="AB154" s="395"/>
      <c r="AC154" s="395"/>
      <c r="AD154" s="395"/>
      <c r="AE154" s="395"/>
      <c r="AF154" s="395"/>
      <c r="AG154" s="395"/>
      <c r="AH154" s="395"/>
      <c r="AI154" s="395"/>
      <c r="AJ154" s="395"/>
      <c r="AK154" s="395"/>
      <c r="AL154" s="395"/>
      <c r="AM154" s="395"/>
      <c r="AN154" s="395"/>
      <c r="AO154" s="395"/>
      <c r="AP154" s="395"/>
      <c r="AQ154" s="395"/>
      <c r="AR154" s="395"/>
      <c r="AS154" s="395"/>
      <c r="AT154" s="395"/>
      <c r="AU154" s="395"/>
      <c r="AV154" s="395"/>
      <c r="AW154" s="395"/>
      <c r="AX154" s="395"/>
      <c r="AY154" s="395"/>
      <c r="AZ154" s="395"/>
      <c r="BA154" s="395"/>
      <c r="BB154" s="395"/>
      <c r="BC154" s="395"/>
      <c r="BD154" s="395"/>
      <c r="BE154" s="395"/>
      <c r="BF154" s="395"/>
      <c r="BG154" s="395"/>
      <c r="BH154" s="395"/>
      <c r="BI154" s="395"/>
      <c r="BJ154" s="395"/>
      <c r="BK154" s="117" t="s">
        <v>387</v>
      </c>
      <c r="BL154" s="117" t="s">
        <v>1067</v>
      </c>
      <c r="BM154" s="567">
        <f t="shared" si="10"/>
        <v>7.0000000000000007E-2</v>
      </c>
      <c r="BO154" s="134"/>
    </row>
    <row r="155" spans="1:69" ht="78.75">
      <c r="A155" s="117">
        <v>153</v>
      </c>
      <c r="B155" s="135" t="s">
        <v>1295</v>
      </c>
      <c r="C155" s="135"/>
      <c r="D155" s="298" t="s">
        <v>1325</v>
      </c>
      <c r="E155" s="514">
        <f t="shared" si="11"/>
        <v>0.17</v>
      </c>
      <c r="F155" s="512">
        <v>15</v>
      </c>
      <c r="G155" s="118" t="s">
        <v>31</v>
      </c>
      <c r="H155" s="118" t="s">
        <v>1296</v>
      </c>
      <c r="I155" s="751"/>
      <c r="J155" s="118"/>
      <c r="K155" s="395">
        <f t="shared" si="9"/>
        <v>0</v>
      </c>
      <c r="L155" s="395"/>
      <c r="M155" s="395"/>
      <c r="N155" s="395"/>
      <c r="O155" s="395"/>
      <c r="P155" s="395"/>
      <c r="Q155" s="395"/>
      <c r="R155" s="395"/>
      <c r="S155" s="395"/>
      <c r="T155" s="395"/>
      <c r="U155" s="395"/>
      <c r="V155" s="395"/>
      <c r="W155" s="395"/>
      <c r="X155" s="395"/>
      <c r="Y155" s="395"/>
      <c r="Z155" s="395"/>
      <c r="AA155" s="395"/>
      <c r="AB155" s="395"/>
      <c r="AC155" s="395"/>
      <c r="AD155" s="395"/>
      <c r="AE155" s="395"/>
      <c r="AF155" s="395"/>
      <c r="AG155" s="395"/>
      <c r="AH155" s="395"/>
      <c r="AI155" s="395"/>
      <c r="AJ155" s="395"/>
      <c r="AK155" s="395">
        <v>0.17</v>
      </c>
      <c r="AL155" s="395"/>
      <c r="AM155" s="395"/>
      <c r="AN155" s="395"/>
      <c r="AO155" s="395"/>
      <c r="AP155" s="395"/>
      <c r="AQ155" s="395"/>
      <c r="AR155" s="395"/>
      <c r="AS155" s="395"/>
      <c r="AT155" s="395"/>
      <c r="AU155" s="395"/>
      <c r="AV155" s="395"/>
      <c r="AW155" s="395"/>
      <c r="AX155" s="395"/>
      <c r="AY155" s="395"/>
      <c r="AZ155" s="395"/>
      <c r="BA155" s="395"/>
      <c r="BB155" s="395"/>
      <c r="BC155" s="395"/>
      <c r="BD155" s="395"/>
      <c r="BE155" s="395"/>
      <c r="BF155" s="395"/>
      <c r="BG155" s="395"/>
      <c r="BH155" s="395"/>
      <c r="BI155" s="395"/>
      <c r="BJ155" s="395"/>
      <c r="BK155" s="117" t="s">
        <v>387</v>
      </c>
      <c r="BL155" s="117" t="s">
        <v>1070</v>
      </c>
      <c r="BM155" s="567">
        <f t="shared" si="10"/>
        <v>0.17</v>
      </c>
      <c r="BO155" s="134"/>
    </row>
    <row r="156" spans="1:69" ht="31.5">
      <c r="A156" s="117">
        <v>154</v>
      </c>
      <c r="B156" s="135" t="s">
        <v>416</v>
      </c>
      <c r="C156" s="135"/>
      <c r="D156" s="298" t="s">
        <v>414</v>
      </c>
      <c r="E156" s="531">
        <f t="shared" si="11"/>
        <v>0.04</v>
      </c>
      <c r="F156" s="512">
        <v>10</v>
      </c>
      <c r="G156" s="118" t="s">
        <v>48</v>
      </c>
      <c r="H156" s="118" t="s">
        <v>1067</v>
      </c>
      <c r="I156" s="752"/>
      <c r="J156" s="118"/>
      <c r="K156" s="395">
        <f t="shared" si="9"/>
        <v>0</v>
      </c>
      <c r="L156" s="395"/>
      <c r="M156" s="395"/>
      <c r="N156" s="395"/>
      <c r="O156" s="395"/>
      <c r="P156" s="395"/>
      <c r="Q156" s="395"/>
      <c r="R156" s="395"/>
      <c r="S156" s="395"/>
      <c r="T156" s="395"/>
      <c r="U156" s="395"/>
      <c r="V156" s="395"/>
      <c r="W156" s="395"/>
      <c r="X156" s="395"/>
      <c r="Y156" s="395"/>
      <c r="Z156" s="395"/>
      <c r="AA156" s="395"/>
      <c r="AB156" s="395"/>
      <c r="AC156" s="395"/>
      <c r="AD156" s="395"/>
      <c r="AE156" s="395"/>
      <c r="AF156" s="395"/>
      <c r="AG156" s="395"/>
      <c r="AH156" s="395"/>
      <c r="AI156" s="395">
        <v>0.04</v>
      </c>
      <c r="AJ156" s="395"/>
      <c r="AK156" s="395"/>
      <c r="AL156" s="395"/>
      <c r="AM156" s="395"/>
      <c r="AN156" s="395"/>
      <c r="AO156" s="395"/>
      <c r="AP156" s="395"/>
      <c r="AQ156" s="395"/>
      <c r="AR156" s="395"/>
      <c r="AS156" s="395"/>
      <c r="AT156" s="395"/>
      <c r="AU156" s="395"/>
      <c r="AV156" s="395"/>
      <c r="AW156" s="395"/>
      <c r="AX156" s="395"/>
      <c r="AY156" s="395"/>
      <c r="AZ156" s="395"/>
      <c r="BA156" s="395"/>
      <c r="BB156" s="395"/>
      <c r="BC156" s="395"/>
      <c r="BD156" s="395"/>
      <c r="BE156" s="395"/>
      <c r="BF156" s="395"/>
      <c r="BG156" s="395"/>
      <c r="BH156" s="395"/>
      <c r="BI156" s="395"/>
      <c r="BJ156" s="395"/>
      <c r="BK156" s="117" t="s">
        <v>387</v>
      </c>
      <c r="BL156" s="117" t="s">
        <v>1067</v>
      </c>
      <c r="BM156" s="567">
        <f t="shared" si="10"/>
        <v>0.04</v>
      </c>
      <c r="BO156" s="134"/>
    </row>
    <row r="157" spans="1:69" ht="31.5">
      <c r="A157" s="117">
        <v>155</v>
      </c>
      <c r="B157" s="135" t="s">
        <v>417</v>
      </c>
      <c r="C157" s="135"/>
      <c r="D157" s="298" t="s">
        <v>414</v>
      </c>
      <c r="E157" s="531">
        <f t="shared" si="11"/>
        <v>0.18</v>
      </c>
      <c r="F157" s="512">
        <v>12</v>
      </c>
      <c r="G157" s="118" t="s">
        <v>48</v>
      </c>
      <c r="H157" s="118" t="s">
        <v>1067</v>
      </c>
      <c r="I157" s="752"/>
      <c r="J157" s="118"/>
      <c r="K157" s="395">
        <f t="shared" si="9"/>
        <v>0</v>
      </c>
      <c r="L157" s="395"/>
      <c r="M157" s="395"/>
      <c r="N157" s="395"/>
      <c r="O157" s="395"/>
      <c r="P157" s="395"/>
      <c r="Q157" s="395"/>
      <c r="R157" s="395"/>
      <c r="S157" s="395"/>
      <c r="T157" s="395"/>
      <c r="U157" s="395"/>
      <c r="V157" s="395"/>
      <c r="W157" s="395"/>
      <c r="X157" s="395"/>
      <c r="Y157" s="395"/>
      <c r="Z157" s="395"/>
      <c r="AA157" s="395"/>
      <c r="AB157" s="395"/>
      <c r="AC157" s="395"/>
      <c r="AD157" s="395"/>
      <c r="AE157" s="395"/>
      <c r="AF157" s="395"/>
      <c r="AG157" s="395"/>
      <c r="AH157" s="395"/>
      <c r="AI157" s="395"/>
      <c r="AJ157" s="395"/>
      <c r="AK157" s="395">
        <v>0.18</v>
      </c>
      <c r="AL157" s="395"/>
      <c r="AM157" s="395"/>
      <c r="AN157" s="395"/>
      <c r="AO157" s="395"/>
      <c r="AP157" s="395"/>
      <c r="AQ157" s="395"/>
      <c r="AR157" s="395"/>
      <c r="AS157" s="395"/>
      <c r="AT157" s="395"/>
      <c r="AU157" s="395"/>
      <c r="AV157" s="395"/>
      <c r="AW157" s="395"/>
      <c r="AX157" s="395"/>
      <c r="AY157" s="395"/>
      <c r="AZ157" s="395"/>
      <c r="BA157" s="395"/>
      <c r="BB157" s="395"/>
      <c r="BC157" s="395"/>
      <c r="BD157" s="395"/>
      <c r="BE157" s="395"/>
      <c r="BF157" s="395"/>
      <c r="BG157" s="395"/>
      <c r="BH157" s="395"/>
      <c r="BI157" s="395"/>
      <c r="BJ157" s="395"/>
      <c r="BK157" s="117" t="s">
        <v>387</v>
      </c>
      <c r="BL157" s="117" t="s">
        <v>1067</v>
      </c>
      <c r="BM157" s="567">
        <f t="shared" si="10"/>
        <v>0.18</v>
      </c>
      <c r="BO157" s="134"/>
    </row>
    <row r="158" spans="1:69" ht="31.5">
      <c r="A158" s="117">
        <v>156</v>
      </c>
      <c r="B158" s="135" t="s">
        <v>418</v>
      </c>
      <c r="C158" s="135"/>
      <c r="D158" s="298" t="s">
        <v>414</v>
      </c>
      <c r="E158" s="531">
        <f t="shared" si="11"/>
        <v>0.39400000000000002</v>
      </c>
      <c r="F158" s="512">
        <v>17</v>
      </c>
      <c r="G158" s="118" t="s">
        <v>48</v>
      </c>
      <c r="H158" s="118" t="s">
        <v>1067</v>
      </c>
      <c r="I158" s="752"/>
      <c r="J158" s="118"/>
      <c r="K158" s="395">
        <f t="shared" si="9"/>
        <v>0.02</v>
      </c>
      <c r="L158" s="395">
        <v>0.02</v>
      </c>
      <c r="M158" s="395"/>
      <c r="N158" s="395">
        <v>0.37</v>
      </c>
      <c r="O158" s="395"/>
      <c r="P158" s="395"/>
      <c r="Q158" s="395"/>
      <c r="R158" s="395"/>
      <c r="S158" s="395"/>
      <c r="T158" s="395"/>
      <c r="U158" s="395"/>
      <c r="V158" s="395"/>
      <c r="W158" s="395"/>
      <c r="X158" s="395"/>
      <c r="Y158" s="395"/>
      <c r="Z158" s="395"/>
      <c r="AA158" s="395"/>
      <c r="AB158" s="395"/>
      <c r="AC158" s="395"/>
      <c r="AD158" s="395"/>
      <c r="AE158" s="395"/>
      <c r="AF158" s="395"/>
      <c r="AG158" s="395"/>
      <c r="AH158" s="395"/>
      <c r="AI158" s="395"/>
      <c r="AJ158" s="395"/>
      <c r="AK158" s="395"/>
      <c r="AL158" s="395"/>
      <c r="AM158" s="395"/>
      <c r="AN158" s="395"/>
      <c r="AO158" s="395"/>
      <c r="AP158" s="395"/>
      <c r="AQ158" s="395"/>
      <c r="AR158" s="395"/>
      <c r="AS158" s="395"/>
      <c r="AT158" s="395"/>
      <c r="AU158" s="395"/>
      <c r="AV158" s="395"/>
      <c r="AW158" s="395"/>
      <c r="AX158" s="395"/>
      <c r="AY158" s="395"/>
      <c r="AZ158" s="395"/>
      <c r="BA158" s="395"/>
      <c r="BB158" s="395"/>
      <c r="BC158" s="395"/>
      <c r="BD158" s="395"/>
      <c r="BE158" s="395"/>
      <c r="BF158" s="395"/>
      <c r="BG158" s="395"/>
      <c r="BH158" s="395"/>
      <c r="BI158" s="515">
        <v>4.0000000000000001E-3</v>
      </c>
      <c r="BJ158" s="515"/>
      <c r="BK158" s="117" t="s">
        <v>387</v>
      </c>
      <c r="BL158" s="117" t="s">
        <v>1067</v>
      </c>
      <c r="BM158" s="567">
        <f t="shared" si="10"/>
        <v>0.39400000000000002</v>
      </c>
      <c r="BO158" s="134"/>
    </row>
    <row r="159" spans="1:69" ht="47.25">
      <c r="A159" s="117">
        <v>157</v>
      </c>
      <c r="B159" s="135" t="s">
        <v>1426</v>
      </c>
      <c r="C159" s="135"/>
      <c r="D159" s="298" t="s">
        <v>414</v>
      </c>
      <c r="E159" s="531">
        <v>0.73</v>
      </c>
      <c r="F159" s="512" t="s">
        <v>420</v>
      </c>
      <c r="G159" s="118" t="s">
        <v>48</v>
      </c>
      <c r="H159" s="118" t="s">
        <v>1066</v>
      </c>
      <c r="I159" s="751"/>
      <c r="J159" s="118" t="s">
        <v>1099</v>
      </c>
      <c r="K159" s="395">
        <f t="shared" si="9"/>
        <v>0</v>
      </c>
      <c r="L159" s="395"/>
      <c r="M159" s="395"/>
      <c r="N159" s="395"/>
      <c r="O159" s="395"/>
      <c r="P159" s="395"/>
      <c r="Q159" s="395"/>
      <c r="R159" s="395"/>
      <c r="S159" s="395"/>
      <c r="T159" s="395"/>
      <c r="U159" s="395"/>
      <c r="V159" s="395"/>
      <c r="W159" s="395"/>
      <c r="X159" s="395"/>
      <c r="Y159" s="395"/>
      <c r="Z159" s="395"/>
      <c r="AA159" s="395"/>
      <c r="AB159" s="395"/>
      <c r="AC159" s="395"/>
      <c r="AD159" s="395"/>
      <c r="AE159" s="395"/>
      <c r="AF159" s="395"/>
      <c r="AG159" s="395"/>
      <c r="AH159" s="395"/>
      <c r="AI159" s="395"/>
      <c r="AJ159" s="395"/>
      <c r="AK159" s="395"/>
      <c r="AL159" s="395"/>
      <c r="AM159" s="395"/>
      <c r="AN159" s="395"/>
      <c r="AO159" s="395"/>
      <c r="AP159" s="395"/>
      <c r="AQ159" s="395"/>
      <c r="AR159" s="395"/>
      <c r="AS159" s="395"/>
      <c r="AT159" s="395"/>
      <c r="AU159" s="395"/>
      <c r="AV159" s="395"/>
      <c r="AW159" s="395"/>
      <c r="AX159" s="395"/>
      <c r="AY159" s="395"/>
      <c r="AZ159" s="395"/>
      <c r="BA159" s="395"/>
      <c r="BB159" s="395"/>
      <c r="BC159" s="395"/>
      <c r="BD159" s="395"/>
      <c r="BE159" s="395"/>
      <c r="BF159" s="395"/>
      <c r="BG159" s="395"/>
      <c r="BH159" s="395"/>
      <c r="BI159" s="395"/>
      <c r="BJ159" s="395"/>
      <c r="BK159" s="117" t="s">
        <v>387</v>
      </c>
      <c r="BL159" s="117" t="s">
        <v>1068</v>
      </c>
      <c r="BM159" s="567">
        <f t="shared" si="10"/>
        <v>0</v>
      </c>
      <c r="BN159" s="117"/>
      <c r="BO159" s="118" t="s">
        <v>1425</v>
      </c>
      <c r="BP159" s="118" t="s">
        <v>1427</v>
      </c>
      <c r="BQ159" s="117"/>
    </row>
    <row r="160" spans="1:69" ht="31.5">
      <c r="A160" s="117">
        <v>158</v>
      </c>
      <c r="B160" s="135" t="s">
        <v>413</v>
      </c>
      <c r="C160" s="135"/>
      <c r="D160" s="298" t="s">
        <v>414</v>
      </c>
      <c r="E160" s="531">
        <f>SUM(L160:BJ160)</f>
        <v>0.21</v>
      </c>
      <c r="F160" s="512">
        <v>10</v>
      </c>
      <c r="G160" s="118" t="s">
        <v>24</v>
      </c>
      <c r="H160" s="118" t="s">
        <v>1067</v>
      </c>
      <c r="I160" s="752"/>
      <c r="J160" s="118"/>
      <c r="K160" s="395">
        <f t="shared" si="9"/>
        <v>0</v>
      </c>
      <c r="L160" s="395"/>
      <c r="M160" s="395"/>
      <c r="N160" s="395">
        <v>0.21</v>
      </c>
      <c r="O160" s="395"/>
      <c r="P160" s="395"/>
      <c r="Q160" s="395"/>
      <c r="R160" s="395"/>
      <c r="S160" s="395"/>
      <c r="T160" s="395"/>
      <c r="U160" s="395"/>
      <c r="V160" s="395"/>
      <c r="W160" s="395"/>
      <c r="X160" s="395"/>
      <c r="Y160" s="395"/>
      <c r="Z160" s="395"/>
      <c r="AA160" s="395"/>
      <c r="AB160" s="395"/>
      <c r="AC160" s="395"/>
      <c r="AD160" s="395"/>
      <c r="AE160" s="395"/>
      <c r="AF160" s="395"/>
      <c r="AG160" s="395"/>
      <c r="AH160" s="395"/>
      <c r="AI160" s="395"/>
      <c r="AJ160" s="395"/>
      <c r="AK160" s="395"/>
      <c r="AL160" s="395"/>
      <c r="AM160" s="395"/>
      <c r="AN160" s="395"/>
      <c r="AO160" s="395"/>
      <c r="AP160" s="395"/>
      <c r="AQ160" s="395"/>
      <c r="AR160" s="395"/>
      <c r="AS160" s="395"/>
      <c r="AT160" s="395"/>
      <c r="AU160" s="395"/>
      <c r="AV160" s="395"/>
      <c r="AW160" s="395"/>
      <c r="AX160" s="395"/>
      <c r="AY160" s="395"/>
      <c r="AZ160" s="395"/>
      <c r="BA160" s="395"/>
      <c r="BB160" s="395"/>
      <c r="BC160" s="395"/>
      <c r="BD160" s="395"/>
      <c r="BE160" s="395"/>
      <c r="BF160" s="395"/>
      <c r="BG160" s="395"/>
      <c r="BH160" s="395"/>
      <c r="BI160" s="395"/>
      <c r="BJ160" s="395"/>
      <c r="BK160" s="117" t="s">
        <v>387</v>
      </c>
      <c r="BL160" s="117" t="s">
        <v>1067</v>
      </c>
      <c r="BM160" s="567">
        <f t="shared" si="10"/>
        <v>0.21</v>
      </c>
      <c r="BO160" s="134"/>
    </row>
    <row r="161" spans="1:69" ht="63">
      <c r="A161" s="117">
        <v>159</v>
      </c>
      <c r="B161" s="135" t="s">
        <v>577</v>
      </c>
      <c r="C161" s="135"/>
      <c r="D161" s="118" t="s">
        <v>1326</v>
      </c>
      <c r="E161" s="531">
        <v>1.48</v>
      </c>
      <c r="F161" s="118" t="s">
        <v>579</v>
      </c>
      <c r="G161" s="117" t="s">
        <v>29</v>
      </c>
      <c r="H161" s="118" t="s">
        <v>1217</v>
      </c>
      <c r="I161" s="751" t="s">
        <v>1229</v>
      </c>
      <c r="J161" s="118" t="s">
        <v>1099</v>
      </c>
      <c r="K161" s="395">
        <f t="shared" si="9"/>
        <v>0</v>
      </c>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t="s">
        <v>580</v>
      </c>
      <c r="BL161" s="117"/>
      <c r="BM161" s="567">
        <f t="shared" si="10"/>
        <v>0</v>
      </c>
      <c r="BO161" s="134"/>
    </row>
    <row r="162" spans="1:69" ht="31.5">
      <c r="A162" s="117">
        <v>160</v>
      </c>
      <c r="B162" s="135" t="s">
        <v>1195</v>
      </c>
      <c r="C162" s="135"/>
      <c r="D162" s="118" t="s">
        <v>125</v>
      </c>
      <c r="E162" s="531">
        <f>SUM(L162:BJ162)</f>
        <v>0.1</v>
      </c>
      <c r="F162" s="514" t="s">
        <v>963</v>
      </c>
      <c r="G162" s="514" t="s">
        <v>21</v>
      </c>
      <c r="H162" s="118" t="s">
        <v>1066</v>
      </c>
      <c r="I162" s="751"/>
      <c r="J162" s="514"/>
      <c r="K162" s="395">
        <f t="shared" si="9"/>
        <v>0</v>
      </c>
      <c r="L162" s="530"/>
      <c r="M162" s="530"/>
      <c r="N162" s="530"/>
      <c r="O162" s="530"/>
      <c r="P162" s="530"/>
      <c r="Q162" s="530"/>
      <c r="R162" s="530"/>
      <c r="S162" s="530"/>
      <c r="T162" s="530"/>
      <c r="U162" s="530"/>
      <c r="V162" s="530"/>
      <c r="W162" s="530"/>
      <c r="X162" s="530"/>
      <c r="Y162" s="530"/>
      <c r="Z162" s="530"/>
      <c r="AA162" s="530"/>
      <c r="AB162" s="530"/>
      <c r="AC162" s="530"/>
      <c r="AD162" s="530"/>
      <c r="AE162" s="530"/>
      <c r="AF162" s="530"/>
      <c r="AG162" s="530"/>
      <c r="AH162" s="530"/>
      <c r="AI162" s="530"/>
      <c r="AJ162" s="530"/>
      <c r="AK162" s="530"/>
      <c r="AL162" s="530"/>
      <c r="AM162" s="530"/>
      <c r="AN162" s="530"/>
      <c r="AO162" s="530"/>
      <c r="AP162" s="530"/>
      <c r="AQ162" s="530"/>
      <c r="AR162" s="530"/>
      <c r="AS162" s="530"/>
      <c r="AT162" s="530"/>
      <c r="AU162" s="530"/>
      <c r="AV162" s="530"/>
      <c r="AW162" s="530"/>
      <c r="AX162" s="530"/>
      <c r="AY162" s="530"/>
      <c r="AZ162" s="530"/>
      <c r="BA162" s="530"/>
      <c r="BB162" s="530">
        <v>0.1</v>
      </c>
      <c r="BC162" s="530"/>
      <c r="BD162" s="530"/>
      <c r="BE162" s="530"/>
      <c r="BF162" s="530"/>
      <c r="BG162" s="530"/>
      <c r="BH162" s="530"/>
      <c r="BI162" s="530"/>
      <c r="BJ162" s="530"/>
      <c r="BK162" s="117"/>
      <c r="BL162" s="117"/>
      <c r="BM162" s="567">
        <f t="shared" si="10"/>
        <v>0.1</v>
      </c>
      <c r="BO162" s="134"/>
    </row>
    <row r="163" spans="1:69" ht="47.25">
      <c r="A163" s="117">
        <v>161</v>
      </c>
      <c r="B163" s="135" t="s">
        <v>740</v>
      </c>
      <c r="C163" s="135"/>
      <c r="D163" s="118" t="s">
        <v>125</v>
      </c>
      <c r="E163" s="531">
        <f>SUM(L163:BJ163)</f>
        <v>1.06</v>
      </c>
      <c r="F163" s="118" t="s">
        <v>961</v>
      </c>
      <c r="G163" s="118" t="s">
        <v>11</v>
      </c>
      <c r="H163" s="118" t="s">
        <v>1126</v>
      </c>
      <c r="I163" s="751" t="s">
        <v>1209</v>
      </c>
      <c r="J163" s="118"/>
      <c r="K163" s="395">
        <f t="shared" si="9"/>
        <v>0.42</v>
      </c>
      <c r="L163" s="530"/>
      <c r="M163" s="530">
        <v>0.42</v>
      </c>
      <c r="N163" s="530"/>
      <c r="O163" s="530"/>
      <c r="P163" s="530"/>
      <c r="Q163" s="530"/>
      <c r="R163" s="530"/>
      <c r="S163" s="530"/>
      <c r="T163" s="530"/>
      <c r="U163" s="530"/>
      <c r="V163" s="530"/>
      <c r="W163" s="530"/>
      <c r="X163" s="530"/>
      <c r="Y163" s="530"/>
      <c r="Z163" s="530"/>
      <c r="AA163" s="530"/>
      <c r="AB163" s="530"/>
      <c r="AC163" s="530"/>
      <c r="AD163" s="530"/>
      <c r="AE163" s="530"/>
      <c r="AF163" s="530"/>
      <c r="AG163" s="530"/>
      <c r="AH163" s="530"/>
      <c r="AI163" s="530"/>
      <c r="AJ163" s="530"/>
      <c r="AK163" s="530"/>
      <c r="AL163" s="530"/>
      <c r="AM163" s="530"/>
      <c r="AN163" s="530"/>
      <c r="AO163" s="530"/>
      <c r="AP163" s="530"/>
      <c r="AQ163" s="530"/>
      <c r="AR163" s="530"/>
      <c r="AS163" s="530"/>
      <c r="AT163" s="530"/>
      <c r="AU163" s="530"/>
      <c r="AV163" s="530"/>
      <c r="AW163" s="530"/>
      <c r="AX163" s="530"/>
      <c r="AY163" s="530"/>
      <c r="AZ163" s="530"/>
      <c r="BA163" s="530"/>
      <c r="BB163" s="530"/>
      <c r="BC163" s="530"/>
      <c r="BD163" s="530"/>
      <c r="BE163" s="530"/>
      <c r="BF163" s="530"/>
      <c r="BG163" s="530"/>
      <c r="BH163" s="530"/>
      <c r="BI163" s="530">
        <v>0.64</v>
      </c>
      <c r="BJ163" s="530"/>
      <c r="BK163" s="117"/>
      <c r="BL163" s="117"/>
      <c r="BM163" s="567">
        <f t="shared" si="10"/>
        <v>1.06</v>
      </c>
      <c r="BO163" s="134"/>
    </row>
    <row r="164" spans="1:69" ht="47.25">
      <c r="A164" s="117">
        <v>162</v>
      </c>
      <c r="B164" s="135" t="s">
        <v>741</v>
      </c>
      <c r="C164" s="135"/>
      <c r="D164" s="118" t="s">
        <v>125</v>
      </c>
      <c r="E164" s="531">
        <f>SUM(L164:BJ164)</f>
        <v>2.16</v>
      </c>
      <c r="F164" s="118" t="s">
        <v>962</v>
      </c>
      <c r="G164" s="118" t="s">
        <v>11</v>
      </c>
      <c r="H164" s="118" t="s">
        <v>1126</v>
      </c>
      <c r="I164" s="751" t="s">
        <v>1209</v>
      </c>
      <c r="J164" s="118"/>
      <c r="K164" s="395">
        <f t="shared" si="9"/>
        <v>2.16</v>
      </c>
      <c r="L164" s="530"/>
      <c r="M164" s="530">
        <v>2.16</v>
      </c>
      <c r="N164" s="530"/>
      <c r="O164" s="530"/>
      <c r="P164" s="530"/>
      <c r="Q164" s="530"/>
      <c r="R164" s="530"/>
      <c r="S164" s="530"/>
      <c r="T164" s="530"/>
      <c r="U164" s="530"/>
      <c r="V164" s="530"/>
      <c r="W164" s="530"/>
      <c r="X164" s="530"/>
      <c r="Y164" s="530"/>
      <c r="Z164" s="530"/>
      <c r="AA164" s="530"/>
      <c r="AB164" s="530"/>
      <c r="AC164" s="530"/>
      <c r="AD164" s="530"/>
      <c r="AE164" s="530"/>
      <c r="AF164" s="530"/>
      <c r="AG164" s="530"/>
      <c r="AH164" s="530"/>
      <c r="AI164" s="530"/>
      <c r="AJ164" s="530"/>
      <c r="AK164" s="530"/>
      <c r="AL164" s="530"/>
      <c r="AM164" s="530"/>
      <c r="AN164" s="530"/>
      <c r="AO164" s="530"/>
      <c r="AP164" s="530"/>
      <c r="AQ164" s="530"/>
      <c r="AR164" s="530"/>
      <c r="AS164" s="530"/>
      <c r="AT164" s="530"/>
      <c r="AU164" s="530"/>
      <c r="AV164" s="530"/>
      <c r="AW164" s="530"/>
      <c r="AX164" s="530"/>
      <c r="AY164" s="530"/>
      <c r="AZ164" s="530"/>
      <c r="BA164" s="530"/>
      <c r="BB164" s="530"/>
      <c r="BC164" s="530"/>
      <c r="BD164" s="530"/>
      <c r="BE164" s="530"/>
      <c r="BF164" s="530"/>
      <c r="BG164" s="530"/>
      <c r="BH164" s="530"/>
      <c r="BI164" s="530"/>
      <c r="BJ164" s="530"/>
      <c r="BK164" s="117"/>
      <c r="BL164" s="117"/>
      <c r="BM164" s="567">
        <f t="shared" si="10"/>
        <v>2.16</v>
      </c>
      <c r="BO164" s="134"/>
    </row>
    <row r="165" spans="1:69" ht="31.5">
      <c r="A165" s="117">
        <v>163</v>
      </c>
      <c r="B165" s="135" t="s">
        <v>746</v>
      </c>
      <c r="C165" s="135"/>
      <c r="D165" s="118" t="s">
        <v>125</v>
      </c>
      <c r="E165" s="531">
        <f>SUM(L165:BJ165)</f>
        <v>0.06</v>
      </c>
      <c r="F165" s="118" t="s">
        <v>968</v>
      </c>
      <c r="G165" s="118" t="s">
        <v>38</v>
      </c>
      <c r="H165" s="118" t="s">
        <v>1126</v>
      </c>
      <c r="I165" s="751"/>
      <c r="J165" s="118"/>
      <c r="K165" s="395">
        <f t="shared" si="9"/>
        <v>0.06</v>
      </c>
      <c r="L165" s="553">
        <v>0.06</v>
      </c>
      <c r="M165" s="553"/>
      <c r="N165" s="553"/>
      <c r="O165" s="553"/>
      <c r="P165" s="553"/>
      <c r="Q165" s="553"/>
      <c r="R165" s="553"/>
      <c r="S165" s="553"/>
      <c r="T165" s="553"/>
      <c r="U165" s="553"/>
      <c r="V165" s="553"/>
      <c r="W165" s="553"/>
      <c r="X165" s="553"/>
      <c r="Y165" s="553"/>
      <c r="Z165" s="553"/>
      <c r="AA165" s="553"/>
      <c r="AB165" s="553"/>
      <c r="AC165" s="553"/>
      <c r="AD165" s="553"/>
      <c r="AE165" s="553"/>
      <c r="AF165" s="553"/>
      <c r="AG165" s="553"/>
      <c r="AH165" s="553"/>
      <c r="AI165" s="553"/>
      <c r="AJ165" s="553"/>
      <c r="AK165" s="553"/>
      <c r="AL165" s="553"/>
      <c r="AM165" s="553"/>
      <c r="AN165" s="553"/>
      <c r="AO165" s="553"/>
      <c r="AP165" s="553"/>
      <c r="AQ165" s="553"/>
      <c r="AR165" s="553"/>
      <c r="AS165" s="553"/>
      <c r="AT165" s="553"/>
      <c r="AU165" s="553"/>
      <c r="AV165" s="553"/>
      <c r="AW165" s="553"/>
      <c r="AX165" s="553"/>
      <c r="AY165" s="553"/>
      <c r="AZ165" s="553"/>
      <c r="BA165" s="553"/>
      <c r="BB165" s="553"/>
      <c r="BC165" s="553"/>
      <c r="BD165" s="553"/>
      <c r="BE165" s="553"/>
      <c r="BF165" s="553"/>
      <c r="BG165" s="553"/>
      <c r="BH165" s="553"/>
      <c r="BI165" s="553"/>
      <c r="BJ165" s="553"/>
      <c r="BK165" s="117"/>
      <c r="BL165" s="117"/>
      <c r="BM165" s="567">
        <f t="shared" si="10"/>
        <v>0.06</v>
      </c>
      <c r="BO165" s="134"/>
    </row>
    <row r="166" spans="1:69" ht="63">
      <c r="A166" s="117">
        <v>164</v>
      </c>
      <c r="B166" s="135" t="s">
        <v>564</v>
      </c>
      <c r="C166" s="135"/>
      <c r="D166" s="117" t="s">
        <v>125</v>
      </c>
      <c r="E166" s="117">
        <v>2.8</v>
      </c>
      <c r="F166" s="117" t="s">
        <v>523</v>
      </c>
      <c r="G166" s="117" t="s">
        <v>30</v>
      </c>
      <c r="H166" s="118" t="s">
        <v>1277</v>
      </c>
      <c r="I166" s="751"/>
      <c r="J166" s="118"/>
      <c r="K166" s="395">
        <f t="shared" si="9"/>
        <v>0</v>
      </c>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t="s">
        <v>387</v>
      </c>
      <c r="BL166" s="118" t="s">
        <v>1071</v>
      </c>
      <c r="BM166" s="567">
        <f t="shared" si="10"/>
        <v>0</v>
      </c>
      <c r="BO166" s="134"/>
    </row>
    <row r="167" spans="1:69" ht="63">
      <c r="A167" s="117">
        <v>165</v>
      </c>
      <c r="B167" s="345" t="s">
        <v>305</v>
      </c>
      <c r="C167" s="345"/>
      <c r="D167" s="346" t="s">
        <v>125</v>
      </c>
      <c r="E167" s="117">
        <f t="shared" ref="E167:E175" si="12">SUM(L167:BJ167)</f>
        <v>1.06</v>
      </c>
      <c r="F167" s="117"/>
      <c r="G167" s="117" t="s">
        <v>30</v>
      </c>
      <c r="H167" s="118" t="s">
        <v>1126</v>
      </c>
      <c r="I167" s="751"/>
      <c r="J167" s="118"/>
      <c r="K167" s="395">
        <f t="shared" si="9"/>
        <v>0</v>
      </c>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v>0.09</v>
      </c>
      <c r="AH167" s="117"/>
      <c r="AI167" s="117"/>
      <c r="AJ167" s="117"/>
      <c r="AK167" s="117"/>
      <c r="AL167" s="117"/>
      <c r="AM167" s="117"/>
      <c r="AN167" s="117"/>
      <c r="AO167" s="117"/>
      <c r="AP167" s="117"/>
      <c r="AQ167" s="117"/>
      <c r="AR167" s="117"/>
      <c r="AS167" s="117"/>
      <c r="AT167" s="117"/>
      <c r="AU167" s="117"/>
      <c r="AV167" s="117"/>
      <c r="AW167" s="117"/>
      <c r="AX167" s="117"/>
      <c r="AY167" s="117"/>
      <c r="AZ167" s="117">
        <v>0.01</v>
      </c>
      <c r="BA167" s="117"/>
      <c r="BB167" s="117"/>
      <c r="BC167" s="117"/>
      <c r="BD167" s="117"/>
      <c r="BE167" s="117"/>
      <c r="BF167" s="117">
        <v>0.59</v>
      </c>
      <c r="BG167" s="117"/>
      <c r="BH167" s="117"/>
      <c r="BI167" s="117">
        <v>0.37</v>
      </c>
      <c r="BJ167" s="117"/>
      <c r="BK167" s="117"/>
      <c r="BL167" s="117"/>
      <c r="BM167" s="567">
        <f t="shared" si="10"/>
        <v>1.06</v>
      </c>
      <c r="BO167" s="134"/>
    </row>
    <row r="168" spans="1:69" ht="78.75">
      <c r="A168" s="117">
        <v>166</v>
      </c>
      <c r="B168" s="135" t="s">
        <v>1297</v>
      </c>
      <c r="C168" s="135"/>
      <c r="D168" s="118" t="s">
        <v>125</v>
      </c>
      <c r="E168" s="514">
        <f t="shared" si="12"/>
        <v>0.24</v>
      </c>
      <c r="F168" s="118" t="s">
        <v>969</v>
      </c>
      <c r="G168" s="118" t="s">
        <v>31</v>
      </c>
      <c r="H168" s="118" t="s">
        <v>1302</v>
      </c>
      <c r="I168" s="751"/>
      <c r="J168" s="118"/>
      <c r="K168" s="395">
        <f t="shared" si="9"/>
        <v>0</v>
      </c>
      <c r="L168" s="530"/>
      <c r="M168" s="530"/>
      <c r="N168" s="530">
        <v>0.24</v>
      </c>
      <c r="O168" s="530"/>
      <c r="P168" s="530"/>
      <c r="Q168" s="530"/>
      <c r="R168" s="530"/>
      <c r="S168" s="530"/>
      <c r="T168" s="530"/>
      <c r="U168" s="530"/>
      <c r="V168" s="530"/>
      <c r="W168" s="530"/>
      <c r="X168" s="530"/>
      <c r="Y168" s="530"/>
      <c r="Z168" s="530"/>
      <c r="AA168" s="530"/>
      <c r="AB168" s="530"/>
      <c r="AC168" s="530"/>
      <c r="AD168" s="530"/>
      <c r="AE168" s="530"/>
      <c r="AF168" s="530"/>
      <c r="AG168" s="530"/>
      <c r="AH168" s="530"/>
      <c r="AI168" s="530"/>
      <c r="AJ168" s="530"/>
      <c r="AK168" s="530"/>
      <c r="AL168" s="530"/>
      <c r="AM168" s="530"/>
      <c r="AN168" s="530"/>
      <c r="AO168" s="530"/>
      <c r="AP168" s="530"/>
      <c r="AQ168" s="530"/>
      <c r="AR168" s="530"/>
      <c r="AS168" s="530"/>
      <c r="AT168" s="530"/>
      <c r="AU168" s="530"/>
      <c r="AV168" s="530"/>
      <c r="AW168" s="530"/>
      <c r="AX168" s="530"/>
      <c r="AY168" s="530"/>
      <c r="AZ168" s="530"/>
      <c r="BA168" s="530"/>
      <c r="BB168" s="530"/>
      <c r="BC168" s="530"/>
      <c r="BD168" s="530"/>
      <c r="BE168" s="530"/>
      <c r="BF168" s="530"/>
      <c r="BG168" s="530"/>
      <c r="BH168" s="530"/>
      <c r="BI168" s="530"/>
      <c r="BJ168" s="530"/>
      <c r="BK168" s="117"/>
      <c r="BL168" s="117"/>
      <c r="BM168" s="567">
        <f t="shared" si="10"/>
        <v>0.24</v>
      </c>
      <c r="BO168" s="134"/>
    </row>
    <row r="169" spans="1:69">
      <c r="A169" s="117">
        <v>167</v>
      </c>
      <c r="B169" s="135" t="s">
        <v>747</v>
      </c>
      <c r="C169" s="135"/>
      <c r="D169" s="118" t="s">
        <v>125</v>
      </c>
      <c r="E169" s="117">
        <f t="shared" si="12"/>
        <v>0.1</v>
      </c>
      <c r="F169" s="118" t="s">
        <v>961</v>
      </c>
      <c r="G169" s="118" t="s">
        <v>41</v>
      </c>
      <c r="H169" s="118" t="s">
        <v>1126</v>
      </c>
      <c r="I169" s="751"/>
      <c r="J169" s="118"/>
      <c r="K169" s="395">
        <f t="shared" si="9"/>
        <v>0.1</v>
      </c>
      <c r="L169" s="530">
        <v>0.1</v>
      </c>
      <c r="M169" s="530"/>
      <c r="N169" s="530"/>
      <c r="O169" s="530"/>
      <c r="P169" s="530"/>
      <c r="Q169" s="530"/>
      <c r="R169" s="530"/>
      <c r="S169" s="530"/>
      <c r="T169" s="530"/>
      <c r="U169" s="530"/>
      <c r="V169" s="530"/>
      <c r="W169" s="530"/>
      <c r="X169" s="530"/>
      <c r="Y169" s="530"/>
      <c r="Z169" s="530"/>
      <c r="AA169" s="530"/>
      <c r="AB169" s="530"/>
      <c r="AC169" s="530"/>
      <c r="AD169" s="530"/>
      <c r="AE169" s="530"/>
      <c r="AF169" s="530"/>
      <c r="AG169" s="530"/>
      <c r="AH169" s="530"/>
      <c r="AI169" s="530"/>
      <c r="AJ169" s="530"/>
      <c r="AK169" s="530"/>
      <c r="AL169" s="530"/>
      <c r="AM169" s="530"/>
      <c r="AN169" s="530"/>
      <c r="AO169" s="530"/>
      <c r="AP169" s="530"/>
      <c r="AQ169" s="530"/>
      <c r="AR169" s="530"/>
      <c r="AS169" s="530"/>
      <c r="AT169" s="530"/>
      <c r="AU169" s="530"/>
      <c r="AV169" s="530"/>
      <c r="AW169" s="530"/>
      <c r="AX169" s="530"/>
      <c r="AY169" s="530"/>
      <c r="AZ169" s="530"/>
      <c r="BA169" s="530"/>
      <c r="BB169" s="530"/>
      <c r="BC169" s="530"/>
      <c r="BD169" s="530"/>
      <c r="BE169" s="530"/>
      <c r="BF169" s="530"/>
      <c r="BG169" s="530"/>
      <c r="BH169" s="530"/>
      <c r="BI169" s="530"/>
      <c r="BJ169" s="530"/>
      <c r="BK169" s="117"/>
      <c r="BL169" s="117"/>
      <c r="BM169" s="567">
        <f t="shared" si="10"/>
        <v>0.1</v>
      </c>
      <c r="BO169" s="134"/>
    </row>
    <row r="170" spans="1:69" ht="31.5">
      <c r="A170" s="117">
        <v>168</v>
      </c>
      <c r="B170" s="135" t="s">
        <v>230</v>
      </c>
      <c r="C170" s="135"/>
      <c r="D170" s="117" t="s">
        <v>125</v>
      </c>
      <c r="E170" s="531">
        <f t="shared" si="12"/>
        <v>0.03</v>
      </c>
      <c r="F170" s="117">
        <v>28</v>
      </c>
      <c r="G170" s="117" t="s">
        <v>48</v>
      </c>
      <c r="H170" s="118" t="s">
        <v>1068</v>
      </c>
      <c r="I170" s="751"/>
      <c r="J170" s="118"/>
      <c r="K170" s="395">
        <f t="shared" si="9"/>
        <v>0</v>
      </c>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v>0.03</v>
      </c>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t="s">
        <v>387</v>
      </c>
      <c r="BL170" s="117" t="s">
        <v>1068</v>
      </c>
      <c r="BM170" s="567">
        <f t="shared" si="10"/>
        <v>0.03</v>
      </c>
      <c r="BO170" s="134"/>
    </row>
    <row r="171" spans="1:69" ht="31.5">
      <c r="A171" s="117">
        <v>169</v>
      </c>
      <c r="B171" s="135" t="s">
        <v>750</v>
      </c>
      <c r="C171" s="135"/>
      <c r="D171" s="118" t="s">
        <v>125</v>
      </c>
      <c r="E171" s="531">
        <f t="shared" si="12"/>
        <v>0.85</v>
      </c>
      <c r="F171" s="118" t="s">
        <v>867</v>
      </c>
      <c r="G171" s="118" t="s">
        <v>48</v>
      </c>
      <c r="H171" s="118" t="s">
        <v>1126</v>
      </c>
      <c r="I171" s="751"/>
      <c r="J171" s="118"/>
      <c r="K171" s="395">
        <f t="shared" si="9"/>
        <v>0</v>
      </c>
      <c r="L171" s="530"/>
      <c r="M171" s="530"/>
      <c r="N171" s="530">
        <v>0.75</v>
      </c>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v>0.1</v>
      </c>
      <c r="AT171" s="530"/>
      <c r="AU171" s="530"/>
      <c r="AV171" s="530"/>
      <c r="AW171" s="530"/>
      <c r="AX171" s="530"/>
      <c r="AY171" s="530"/>
      <c r="AZ171" s="530"/>
      <c r="BA171" s="530"/>
      <c r="BB171" s="530"/>
      <c r="BC171" s="530"/>
      <c r="BD171" s="530"/>
      <c r="BE171" s="530"/>
      <c r="BF171" s="530"/>
      <c r="BG171" s="530"/>
      <c r="BH171" s="530"/>
      <c r="BI171" s="530"/>
      <c r="BJ171" s="530"/>
      <c r="BK171" s="117"/>
      <c r="BL171" s="117"/>
      <c r="BM171" s="567">
        <f t="shared" si="10"/>
        <v>0.85</v>
      </c>
      <c r="BO171" s="134"/>
    </row>
    <row r="172" spans="1:69" ht="31.5">
      <c r="A172" s="117">
        <v>170</v>
      </c>
      <c r="B172" s="135" t="s">
        <v>751</v>
      </c>
      <c r="C172" s="135"/>
      <c r="D172" s="118" t="s">
        <v>125</v>
      </c>
      <c r="E172" s="531">
        <f t="shared" si="12"/>
        <v>0.59</v>
      </c>
      <c r="F172" s="118" t="s">
        <v>972</v>
      </c>
      <c r="G172" s="118" t="s">
        <v>48</v>
      </c>
      <c r="H172" s="118" t="s">
        <v>1126</v>
      </c>
      <c r="I172" s="751"/>
      <c r="J172" s="118"/>
      <c r="K172" s="395">
        <f t="shared" si="9"/>
        <v>0.59</v>
      </c>
      <c r="L172" s="530">
        <v>0.59</v>
      </c>
      <c r="M172" s="530"/>
      <c r="N172" s="530"/>
      <c r="O172" s="530"/>
      <c r="P172" s="530"/>
      <c r="Q172" s="530"/>
      <c r="R172" s="530"/>
      <c r="S172" s="530"/>
      <c r="T172" s="530"/>
      <c r="U172" s="530"/>
      <c r="V172" s="530"/>
      <c r="W172" s="530"/>
      <c r="X172" s="530"/>
      <c r="Y172" s="530"/>
      <c r="Z172" s="530"/>
      <c r="AA172" s="530"/>
      <c r="AB172" s="530"/>
      <c r="AC172" s="530"/>
      <c r="AD172" s="530"/>
      <c r="AE172" s="530"/>
      <c r="AF172" s="530"/>
      <c r="AG172" s="530"/>
      <c r="AH172" s="530"/>
      <c r="AI172" s="530"/>
      <c r="AJ172" s="530"/>
      <c r="AK172" s="530"/>
      <c r="AL172" s="530"/>
      <c r="AM172" s="530"/>
      <c r="AN172" s="530"/>
      <c r="AO172" s="530"/>
      <c r="AP172" s="530"/>
      <c r="AQ172" s="530"/>
      <c r="AR172" s="530"/>
      <c r="AS172" s="530"/>
      <c r="AT172" s="530"/>
      <c r="AU172" s="530"/>
      <c r="AV172" s="530"/>
      <c r="AW172" s="530"/>
      <c r="AX172" s="530"/>
      <c r="AY172" s="530"/>
      <c r="AZ172" s="530"/>
      <c r="BA172" s="530"/>
      <c r="BB172" s="530"/>
      <c r="BC172" s="530"/>
      <c r="BD172" s="530"/>
      <c r="BE172" s="530"/>
      <c r="BF172" s="530"/>
      <c r="BG172" s="530"/>
      <c r="BH172" s="530"/>
      <c r="BI172" s="530"/>
      <c r="BJ172" s="530"/>
      <c r="BK172" s="117"/>
      <c r="BL172" s="117"/>
      <c r="BM172" s="567">
        <f t="shared" si="10"/>
        <v>0.59</v>
      </c>
      <c r="BO172" s="134"/>
    </row>
    <row r="173" spans="1:69">
      <c r="A173" s="117">
        <v>171</v>
      </c>
      <c r="B173" s="135" t="s">
        <v>752</v>
      </c>
      <c r="C173" s="135"/>
      <c r="D173" s="118" t="s">
        <v>125</v>
      </c>
      <c r="E173" s="531">
        <f t="shared" si="12"/>
        <v>0.38</v>
      </c>
      <c r="F173" s="118" t="s">
        <v>865</v>
      </c>
      <c r="G173" s="118" t="s">
        <v>48</v>
      </c>
      <c r="H173" s="118" t="s">
        <v>1126</v>
      </c>
      <c r="I173" s="751"/>
      <c r="J173" s="118"/>
      <c r="K173" s="395">
        <f t="shared" si="9"/>
        <v>0</v>
      </c>
      <c r="L173" s="530"/>
      <c r="M173" s="530"/>
      <c r="N173" s="530">
        <v>0.38</v>
      </c>
      <c r="O173" s="530"/>
      <c r="P173" s="530"/>
      <c r="Q173" s="530"/>
      <c r="R173" s="530"/>
      <c r="S173" s="530"/>
      <c r="T173" s="530"/>
      <c r="U173" s="530"/>
      <c r="V173" s="530"/>
      <c r="W173" s="530"/>
      <c r="X173" s="530"/>
      <c r="Y173" s="530"/>
      <c r="Z173" s="530"/>
      <c r="AA173" s="530"/>
      <c r="AB173" s="530"/>
      <c r="AC173" s="530"/>
      <c r="AD173" s="530"/>
      <c r="AE173" s="530"/>
      <c r="AF173" s="530"/>
      <c r="AG173" s="530"/>
      <c r="AH173" s="530"/>
      <c r="AI173" s="530"/>
      <c r="AJ173" s="530"/>
      <c r="AK173" s="530"/>
      <c r="AL173" s="530"/>
      <c r="AM173" s="530"/>
      <c r="AN173" s="530"/>
      <c r="AO173" s="530"/>
      <c r="AP173" s="530"/>
      <c r="AQ173" s="530"/>
      <c r="AR173" s="530"/>
      <c r="AS173" s="530"/>
      <c r="AT173" s="530"/>
      <c r="AU173" s="530"/>
      <c r="AV173" s="530"/>
      <c r="AW173" s="530"/>
      <c r="AX173" s="530"/>
      <c r="AY173" s="530"/>
      <c r="AZ173" s="530"/>
      <c r="BA173" s="530"/>
      <c r="BB173" s="530"/>
      <c r="BC173" s="530"/>
      <c r="BD173" s="530"/>
      <c r="BE173" s="530"/>
      <c r="BF173" s="530"/>
      <c r="BG173" s="530"/>
      <c r="BH173" s="530"/>
      <c r="BI173" s="530"/>
      <c r="BJ173" s="530"/>
      <c r="BK173" s="117"/>
      <c r="BL173" s="117"/>
      <c r="BM173" s="567">
        <f t="shared" si="10"/>
        <v>0.38</v>
      </c>
      <c r="BO173" s="134"/>
    </row>
    <row r="174" spans="1:69">
      <c r="A174" s="117">
        <v>172</v>
      </c>
      <c r="B174" s="135" t="s">
        <v>753</v>
      </c>
      <c r="C174" s="135"/>
      <c r="D174" s="118" t="s">
        <v>125</v>
      </c>
      <c r="E174" s="531">
        <f t="shared" si="12"/>
        <v>0.45</v>
      </c>
      <c r="F174" s="118" t="s">
        <v>960</v>
      </c>
      <c r="G174" s="118" t="s">
        <v>48</v>
      </c>
      <c r="H174" s="118" t="s">
        <v>1126</v>
      </c>
      <c r="I174" s="751"/>
      <c r="J174" s="118"/>
      <c r="K174" s="395">
        <f t="shared" si="9"/>
        <v>0</v>
      </c>
      <c r="L174" s="530"/>
      <c r="M174" s="530"/>
      <c r="N174" s="530">
        <v>0.45</v>
      </c>
      <c r="O174" s="530"/>
      <c r="P174" s="530"/>
      <c r="Q174" s="530"/>
      <c r="R174" s="530"/>
      <c r="S174" s="530"/>
      <c r="T174" s="530"/>
      <c r="U174" s="530"/>
      <c r="V174" s="530"/>
      <c r="W174" s="530"/>
      <c r="X174" s="530"/>
      <c r="Y174" s="530"/>
      <c r="Z174" s="530"/>
      <c r="AA174" s="530"/>
      <c r="AB174" s="530"/>
      <c r="AC174" s="530"/>
      <c r="AD174" s="530"/>
      <c r="AE174" s="530"/>
      <c r="AF174" s="530"/>
      <c r="AG174" s="530"/>
      <c r="AH174" s="530"/>
      <c r="AI174" s="530"/>
      <c r="AJ174" s="530"/>
      <c r="AK174" s="530"/>
      <c r="AL174" s="530"/>
      <c r="AM174" s="530"/>
      <c r="AN174" s="530"/>
      <c r="AO174" s="530"/>
      <c r="AP174" s="530"/>
      <c r="AQ174" s="530"/>
      <c r="AR174" s="530"/>
      <c r="AS174" s="530"/>
      <c r="AT174" s="530"/>
      <c r="AU174" s="530"/>
      <c r="AV174" s="530"/>
      <c r="AW174" s="530"/>
      <c r="AX174" s="530"/>
      <c r="AY174" s="530"/>
      <c r="AZ174" s="530"/>
      <c r="BA174" s="530"/>
      <c r="BB174" s="530"/>
      <c r="BC174" s="530"/>
      <c r="BD174" s="530"/>
      <c r="BE174" s="530"/>
      <c r="BF174" s="530"/>
      <c r="BG174" s="530"/>
      <c r="BH174" s="530"/>
      <c r="BI174" s="530"/>
      <c r="BJ174" s="530"/>
      <c r="BK174" s="117"/>
      <c r="BL174" s="117"/>
      <c r="BM174" s="567">
        <f t="shared" si="10"/>
        <v>0.45</v>
      </c>
      <c r="BO174" s="134"/>
    </row>
    <row r="175" spans="1:69" ht="47.25">
      <c r="A175" s="117">
        <v>173</v>
      </c>
      <c r="B175" s="135" t="s">
        <v>486</v>
      </c>
      <c r="C175" s="135"/>
      <c r="D175" s="118" t="s">
        <v>125</v>
      </c>
      <c r="E175" s="531">
        <f t="shared" si="12"/>
        <v>10.14</v>
      </c>
      <c r="F175" s="118" t="s">
        <v>971</v>
      </c>
      <c r="G175" s="118" t="s">
        <v>48</v>
      </c>
      <c r="H175" s="118" t="s">
        <v>1126</v>
      </c>
      <c r="I175" s="751"/>
      <c r="J175" s="118"/>
      <c r="K175" s="395">
        <f t="shared" si="9"/>
        <v>0.33</v>
      </c>
      <c r="L175" s="530">
        <v>0.33</v>
      </c>
      <c r="M175" s="530"/>
      <c r="N175" s="530">
        <v>9.81</v>
      </c>
      <c r="O175" s="530"/>
      <c r="P175" s="530"/>
      <c r="Q175" s="530"/>
      <c r="R175" s="530"/>
      <c r="S175" s="530"/>
      <c r="T175" s="530"/>
      <c r="U175" s="530"/>
      <c r="V175" s="530"/>
      <c r="W175" s="530"/>
      <c r="X175" s="530"/>
      <c r="Y175" s="530"/>
      <c r="Z175" s="530"/>
      <c r="AA175" s="530"/>
      <c r="AB175" s="530"/>
      <c r="AC175" s="530"/>
      <c r="AD175" s="530"/>
      <c r="AE175" s="530"/>
      <c r="AF175" s="530"/>
      <c r="AG175" s="530"/>
      <c r="AH175" s="530"/>
      <c r="AI175" s="530"/>
      <c r="AJ175" s="530"/>
      <c r="AK175" s="530"/>
      <c r="AL175" s="530"/>
      <c r="AM175" s="530"/>
      <c r="AN175" s="530"/>
      <c r="AO175" s="530"/>
      <c r="AP175" s="530"/>
      <c r="AQ175" s="530"/>
      <c r="AR175" s="530"/>
      <c r="AS175" s="530"/>
      <c r="AT175" s="530"/>
      <c r="AU175" s="530"/>
      <c r="AV175" s="530"/>
      <c r="AW175" s="530"/>
      <c r="AX175" s="530"/>
      <c r="AY175" s="530"/>
      <c r="AZ175" s="530"/>
      <c r="BA175" s="530"/>
      <c r="BB175" s="530"/>
      <c r="BC175" s="530"/>
      <c r="BD175" s="530"/>
      <c r="BE175" s="530"/>
      <c r="BF175" s="530"/>
      <c r="BG175" s="530"/>
      <c r="BH175" s="530"/>
      <c r="BI175" s="530"/>
      <c r="BJ175" s="530"/>
      <c r="BK175" s="117"/>
      <c r="BL175" s="117"/>
      <c r="BM175" s="567">
        <f t="shared" si="10"/>
        <v>10.14</v>
      </c>
      <c r="BO175" s="134"/>
    </row>
    <row r="176" spans="1:69" ht="31.5">
      <c r="A176" s="117">
        <v>174</v>
      </c>
      <c r="B176" s="135" t="s">
        <v>1318</v>
      </c>
      <c r="C176" s="135"/>
      <c r="D176" s="118" t="s">
        <v>125</v>
      </c>
      <c r="E176" s="531">
        <v>0.03</v>
      </c>
      <c r="F176" s="118" t="s">
        <v>970</v>
      </c>
      <c r="G176" s="118" t="s">
        <v>48</v>
      </c>
      <c r="H176" s="118" t="s">
        <v>1126</v>
      </c>
      <c r="I176" s="751"/>
      <c r="J176" s="118" t="s">
        <v>1099</v>
      </c>
      <c r="K176" s="395">
        <f t="shared" si="9"/>
        <v>0</v>
      </c>
      <c r="L176" s="530"/>
      <c r="M176" s="530"/>
      <c r="N176" s="530"/>
      <c r="O176" s="530"/>
      <c r="P176" s="530"/>
      <c r="Q176" s="530"/>
      <c r="R176" s="530"/>
      <c r="S176" s="530"/>
      <c r="T176" s="530"/>
      <c r="U176" s="530"/>
      <c r="V176" s="530"/>
      <c r="W176" s="530"/>
      <c r="X176" s="530"/>
      <c r="Y176" s="530"/>
      <c r="Z176" s="530"/>
      <c r="AA176" s="530"/>
      <c r="AB176" s="530"/>
      <c r="AC176" s="530"/>
      <c r="AD176" s="530"/>
      <c r="AE176" s="530"/>
      <c r="AF176" s="530"/>
      <c r="AG176" s="530"/>
      <c r="AH176" s="530"/>
      <c r="AI176" s="530"/>
      <c r="AJ176" s="530"/>
      <c r="AK176" s="530"/>
      <c r="AL176" s="530"/>
      <c r="AM176" s="530"/>
      <c r="AN176" s="530"/>
      <c r="AO176" s="530"/>
      <c r="AP176" s="530"/>
      <c r="AQ176" s="530"/>
      <c r="AR176" s="530"/>
      <c r="AS176" s="530"/>
      <c r="AT176" s="530"/>
      <c r="AU176" s="530"/>
      <c r="AV176" s="530"/>
      <c r="AW176" s="530"/>
      <c r="AX176" s="530"/>
      <c r="AY176" s="530"/>
      <c r="AZ176" s="530"/>
      <c r="BA176" s="530"/>
      <c r="BB176" s="530"/>
      <c r="BC176" s="530"/>
      <c r="BD176" s="530"/>
      <c r="BE176" s="530"/>
      <c r="BF176" s="530"/>
      <c r="BG176" s="530"/>
      <c r="BH176" s="530"/>
      <c r="BI176" s="530"/>
      <c r="BJ176" s="530"/>
      <c r="BK176" s="117"/>
      <c r="BL176" s="117"/>
      <c r="BM176" s="567">
        <f t="shared" si="10"/>
        <v>0</v>
      </c>
      <c r="BN176" s="117"/>
      <c r="BO176" s="118"/>
      <c r="BP176" s="117"/>
      <c r="BQ176" s="117"/>
    </row>
    <row r="177" spans="1:67" ht="31.5">
      <c r="A177" s="117">
        <v>175</v>
      </c>
      <c r="B177" s="135" t="s">
        <v>585</v>
      </c>
      <c r="C177" s="135"/>
      <c r="D177" s="117" t="s">
        <v>125</v>
      </c>
      <c r="E177" s="531">
        <v>5.24</v>
      </c>
      <c r="F177" s="117" t="s">
        <v>586</v>
      </c>
      <c r="G177" s="117" t="s">
        <v>48</v>
      </c>
      <c r="H177" s="118" t="s">
        <v>1125</v>
      </c>
      <c r="I177" s="751"/>
      <c r="J177" s="118" t="s">
        <v>1099</v>
      </c>
      <c r="K177" s="395">
        <f t="shared" si="9"/>
        <v>0</v>
      </c>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567">
        <f t="shared" si="10"/>
        <v>0</v>
      </c>
      <c r="BO177" s="134"/>
    </row>
    <row r="178" spans="1:67" ht="31.5">
      <c r="A178" s="117">
        <v>176</v>
      </c>
      <c r="B178" s="135" t="s">
        <v>744</v>
      </c>
      <c r="C178" s="135"/>
      <c r="D178" s="118" t="s">
        <v>125</v>
      </c>
      <c r="E178" s="531">
        <f>SUM(L178:BJ178)</f>
        <v>1.1000000000000001</v>
      </c>
      <c r="F178" s="118" t="s">
        <v>966</v>
      </c>
      <c r="G178" s="118" t="s">
        <v>56</v>
      </c>
      <c r="H178" s="118" t="s">
        <v>1126</v>
      </c>
      <c r="I178" s="751"/>
      <c r="J178" s="118"/>
      <c r="K178" s="395">
        <f t="shared" si="9"/>
        <v>0</v>
      </c>
      <c r="L178" s="530"/>
      <c r="M178" s="530"/>
      <c r="N178" s="530"/>
      <c r="O178" s="530"/>
      <c r="P178" s="530"/>
      <c r="Q178" s="530"/>
      <c r="R178" s="530"/>
      <c r="S178" s="530"/>
      <c r="T178" s="530"/>
      <c r="U178" s="530"/>
      <c r="V178" s="530"/>
      <c r="W178" s="530"/>
      <c r="X178" s="530"/>
      <c r="Y178" s="530"/>
      <c r="Z178" s="530"/>
      <c r="AA178" s="530"/>
      <c r="AB178" s="530"/>
      <c r="AC178" s="530"/>
      <c r="AD178" s="530"/>
      <c r="AE178" s="530"/>
      <c r="AF178" s="530"/>
      <c r="AG178" s="530"/>
      <c r="AH178" s="530"/>
      <c r="AI178" s="530"/>
      <c r="AJ178" s="530"/>
      <c r="AK178" s="530"/>
      <c r="AL178" s="530"/>
      <c r="AM178" s="530"/>
      <c r="AN178" s="530"/>
      <c r="AO178" s="530"/>
      <c r="AP178" s="530"/>
      <c r="AQ178" s="530"/>
      <c r="AR178" s="530"/>
      <c r="AS178" s="530"/>
      <c r="AT178" s="530"/>
      <c r="AU178" s="530"/>
      <c r="AV178" s="530"/>
      <c r="AW178" s="530"/>
      <c r="AX178" s="530"/>
      <c r="AY178" s="530"/>
      <c r="AZ178" s="530"/>
      <c r="BA178" s="530"/>
      <c r="BB178" s="530"/>
      <c r="BC178" s="530"/>
      <c r="BD178" s="530"/>
      <c r="BE178" s="530"/>
      <c r="BF178" s="530"/>
      <c r="BG178" s="530"/>
      <c r="BH178" s="530"/>
      <c r="BI178" s="530">
        <v>1.1000000000000001</v>
      </c>
      <c r="BJ178" s="530"/>
      <c r="BK178" s="117"/>
      <c r="BL178" s="117"/>
      <c r="BM178" s="567">
        <f t="shared" si="10"/>
        <v>1.1000000000000001</v>
      </c>
      <c r="BO178" s="134"/>
    </row>
    <row r="179" spans="1:67" ht="47.25">
      <c r="A179" s="117">
        <v>177</v>
      </c>
      <c r="B179" s="135" t="s">
        <v>552</v>
      </c>
      <c r="C179" s="135"/>
      <c r="D179" s="117" t="s">
        <v>125</v>
      </c>
      <c r="E179" s="117">
        <v>2.5</v>
      </c>
      <c r="F179" s="117"/>
      <c r="G179" s="117" t="s">
        <v>27</v>
      </c>
      <c r="H179" s="118" t="s">
        <v>1126</v>
      </c>
      <c r="I179" s="751"/>
      <c r="J179" s="118"/>
      <c r="K179" s="395">
        <f t="shared" si="9"/>
        <v>0</v>
      </c>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t="s">
        <v>448</v>
      </c>
      <c r="BL179" s="117"/>
      <c r="BM179" s="567">
        <f t="shared" si="10"/>
        <v>0</v>
      </c>
      <c r="BO179" s="134"/>
    </row>
    <row r="180" spans="1:67" ht="47.25">
      <c r="A180" s="117">
        <v>178</v>
      </c>
      <c r="B180" s="135" t="s">
        <v>553</v>
      </c>
      <c r="C180" s="135"/>
      <c r="D180" s="117" t="s">
        <v>125</v>
      </c>
      <c r="E180" s="117">
        <v>1.7</v>
      </c>
      <c r="F180" s="117"/>
      <c r="G180" s="117" t="s">
        <v>27</v>
      </c>
      <c r="H180" s="118" t="s">
        <v>1126</v>
      </c>
      <c r="I180" s="751"/>
      <c r="J180" s="118"/>
      <c r="K180" s="395">
        <f t="shared" si="9"/>
        <v>0</v>
      </c>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t="s">
        <v>448</v>
      </c>
      <c r="BL180" s="117"/>
      <c r="BM180" s="567">
        <f t="shared" si="10"/>
        <v>0</v>
      </c>
      <c r="BO180" s="134"/>
    </row>
    <row r="181" spans="1:67" ht="63">
      <c r="A181" s="117">
        <v>179</v>
      </c>
      <c r="B181" s="135" t="s">
        <v>745</v>
      </c>
      <c r="C181" s="135"/>
      <c r="D181" s="118" t="s">
        <v>125</v>
      </c>
      <c r="E181" s="117">
        <f>SUM(L181:BJ181)</f>
        <v>40</v>
      </c>
      <c r="F181" s="118" t="s">
        <v>967</v>
      </c>
      <c r="G181" s="118" t="s">
        <v>27</v>
      </c>
      <c r="H181" s="118" t="s">
        <v>1126</v>
      </c>
      <c r="I181" s="751"/>
      <c r="J181" s="118"/>
      <c r="K181" s="395">
        <f t="shared" si="9"/>
        <v>0</v>
      </c>
      <c r="L181" s="530"/>
      <c r="M181" s="530"/>
      <c r="N181" s="530"/>
      <c r="O181" s="530"/>
      <c r="P181" s="530"/>
      <c r="Q181" s="530"/>
      <c r="R181" s="530">
        <v>40</v>
      </c>
      <c r="S181" s="530"/>
      <c r="T181" s="530"/>
      <c r="U181" s="530"/>
      <c r="V181" s="530"/>
      <c r="W181" s="530"/>
      <c r="X181" s="530"/>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0"/>
      <c r="AZ181" s="530"/>
      <c r="BA181" s="530"/>
      <c r="BB181" s="530"/>
      <c r="BC181" s="530"/>
      <c r="BD181" s="530"/>
      <c r="BE181" s="530"/>
      <c r="BF181" s="530"/>
      <c r="BG181" s="530"/>
      <c r="BH181" s="530"/>
      <c r="BI181" s="530"/>
      <c r="BJ181" s="530"/>
      <c r="BK181" s="117"/>
      <c r="BL181" s="117"/>
      <c r="BM181" s="567">
        <f t="shared" si="10"/>
        <v>40</v>
      </c>
      <c r="BO181" s="134"/>
    </row>
    <row r="182" spans="1:67" ht="31.5">
      <c r="A182" s="117">
        <v>180</v>
      </c>
      <c r="B182" s="135" t="s">
        <v>743</v>
      </c>
      <c r="C182" s="135"/>
      <c r="D182" s="118" t="s">
        <v>125</v>
      </c>
      <c r="E182" s="531">
        <f>SUM(L182:BJ182)</f>
        <v>0.21</v>
      </c>
      <c r="F182" s="118" t="s">
        <v>964</v>
      </c>
      <c r="G182" s="118" t="s">
        <v>24</v>
      </c>
      <c r="H182" s="118" t="s">
        <v>1126</v>
      </c>
      <c r="I182" s="751"/>
      <c r="J182" s="118"/>
      <c r="K182" s="395">
        <f t="shared" si="9"/>
        <v>0.21</v>
      </c>
      <c r="L182" s="530">
        <v>0.21</v>
      </c>
      <c r="M182" s="530"/>
      <c r="N182" s="530"/>
      <c r="O182" s="530"/>
      <c r="P182" s="530"/>
      <c r="Q182" s="530"/>
      <c r="R182" s="530"/>
      <c r="S182" s="530"/>
      <c r="T182" s="530"/>
      <c r="U182" s="530"/>
      <c r="V182" s="530"/>
      <c r="W182" s="530"/>
      <c r="X182" s="530"/>
      <c r="Y182" s="530"/>
      <c r="Z182" s="530"/>
      <c r="AA182" s="530"/>
      <c r="AB182" s="530"/>
      <c r="AC182" s="530"/>
      <c r="AD182" s="530"/>
      <c r="AE182" s="530"/>
      <c r="AF182" s="530"/>
      <c r="AG182" s="530"/>
      <c r="AH182" s="530"/>
      <c r="AI182" s="530"/>
      <c r="AJ182" s="530"/>
      <c r="AK182" s="530"/>
      <c r="AL182" s="530"/>
      <c r="AM182" s="530"/>
      <c r="AN182" s="530"/>
      <c r="AO182" s="530"/>
      <c r="AP182" s="530"/>
      <c r="AQ182" s="530"/>
      <c r="AR182" s="530"/>
      <c r="AS182" s="530"/>
      <c r="AT182" s="530"/>
      <c r="AU182" s="530"/>
      <c r="AV182" s="530"/>
      <c r="AW182" s="530"/>
      <c r="AX182" s="530"/>
      <c r="AY182" s="530"/>
      <c r="AZ182" s="530"/>
      <c r="BA182" s="530"/>
      <c r="BB182" s="530"/>
      <c r="BC182" s="530"/>
      <c r="BD182" s="530"/>
      <c r="BE182" s="530"/>
      <c r="BF182" s="530"/>
      <c r="BG182" s="530"/>
      <c r="BH182" s="530"/>
      <c r="BI182" s="530"/>
      <c r="BJ182" s="530"/>
      <c r="BK182" s="117"/>
      <c r="BL182" s="117"/>
      <c r="BM182" s="567">
        <f t="shared" si="10"/>
        <v>0.21</v>
      </c>
      <c r="BO182" s="134"/>
    </row>
    <row r="183" spans="1:67" ht="31.5">
      <c r="A183" s="117">
        <v>181</v>
      </c>
      <c r="B183" s="135" t="s">
        <v>94</v>
      </c>
      <c r="C183" s="135"/>
      <c r="D183" s="514" t="s">
        <v>125</v>
      </c>
      <c r="E183" s="531">
        <f>SUM(L183:BJ183)</f>
        <v>5.87</v>
      </c>
      <c r="F183" s="514" t="s">
        <v>965</v>
      </c>
      <c r="G183" s="514" t="s">
        <v>24</v>
      </c>
      <c r="H183" s="118" t="s">
        <v>1126</v>
      </c>
      <c r="I183" s="751"/>
      <c r="J183" s="514"/>
      <c r="K183" s="395">
        <f t="shared" si="9"/>
        <v>0</v>
      </c>
      <c r="L183" s="530"/>
      <c r="M183" s="530"/>
      <c r="N183" s="530"/>
      <c r="O183" s="530"/>
      <c r="P183" s="530"/>
      <c r="Q183" s="530"/>
      <c r="R183" s="530"/>
      <c r="S183" s="530"/>
      <c r="T183" s="530"/>
      <c r="U183" s="530"/>
      <c r="V183" s="530"/>
      <c r="W183" s="530"/>
      <c r="X183" s="530"/>
      <c r="Y183" s="530"/>
      <c r="Z183" s="530"/>
      <c r="AA183" s="530"/>
      <c r="AB183" s="530"/>
      <c r="AC183" s="530"/>
      <c r="AD183" s="530"/>
      <c r="AE183" s="530"/>
      <c r="AF183" s="530"/>
      <c r="AG183" s="530"/>
      <c r="AH183" s="530"/>
      <c r="AI183" s="530"/>
      <c r="AJ183" s="530"/>
      <c r="AK183" s="530"/>
      <c r="AL183" s="530"/>
      <c r="AM183" s="530"/>
      <c r="AN183" s="530"/>
      <c r="AO183" s="530"/>
      <c r="AP183" s="530"/>
      <c r="AQ183" s="530"/>
      <c r="AR183" s="530"/>
      <c r="AS183" s="530"/>
      <c r="AT183" s="530"/>
      <c r="AU183" s="530"/>
      <c r="AV183" s="530"/>
      <c r="AW183" s="530"/>
      <c r="AX183" s="530"/>
      <c r="AY183" s="530"/>
      <c r="AZ183" s="530"/>
      <c r="BA183" s="530"/>
      <c r="BB183" s="530"/>
      <c r="BC183" s="530"/>
      <c r="BD183" s="530"/>
      <c r="BE183" s="530"/>
      <c r="BF183" s="530"/>
      <c r="BG183" s="530">
        <v>5.87</v>
      </c>
      <c r="BH183" s="530"/>
      <c r="BI183" s="530"/>
      <c r="BJ183" s="530"/>
      <c r="BK183" s="117"/>
      <c r="BL183" s="117"/>
      <c r="BM183" s="567">
        <f t="shared" si="10"/>
        <v>5.87</v>
      </c>
      <c r="BO183" s="134"/>
    </row>
    <row r="184" spans="1:67" ht="31.5">
      <c r="A184" s="117">
        <v>182</v>
      </c>
      <c r="B184" s="347" t="s">
        <v>344</v>
      </c>
      <c r="C184" s="347"/>
      <c r="D184" s="348" t="s">
        <v>607</v>
      </c>
      <c r="E184" s="117">
        <v>0.26</v>
      </c>
      <c r="F184" s="117"/>
      <c r="G184" s="117" t="s">
        <v>35</v>
      </c>
      <c r="H184" s="118" t="s">
        <v>1126</v>
      </c>
      <c r="I184" s="751"/>
      <c r="J184" s="118"/>
      <c r="K184" s="395">
        <f t="shared" si="9"/>
        <v>0.26</v>
      </c>
      <c r="L184" s="117">
        <v>0.26</v>
      </c>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567">
        <f t="shared" si="10"/>
        <v>0.26</v>
      </c>
      <c r="BO184" s="134"/>
    </row>
    <row r="185" spans="1:67" ht="31.5">
      <c r="A185" s="117">
        <v>183</v>
      </c>
      <c r="B185" s="135" t="s">
        <v>373</v>
      </c>
      <c r="C185" s="135"/>
      <c r="D185" s="554" t="s">
        <v>126</v>
      </c>
      <c r="E185" s="531">
        <f t="shared" ref="E185:E205" si="13">SUM(L185:BJ185)</f>
        <v>0.1</v>
      </c>
      <c r="F185" s="118" t="s">
        <v>1205</v>
      </c>
      <c r="G185" s="118" t="s">
        <v>21</v>
      </c>
      <c r="H185" s="118" t="s">
        <v>1066</v>
      </c>
      <c r="I185" s="751"/>
      <c r="J185" s="118"/>
      <c r="K185" s="395">
        <f t="shared" si="9"/>
        <v>0</v>
      </c>
      <c r="L185" s="530"/>
      <c r="M185" s="530"/>
      <c r="N185" s="530">
        <v>0.1</v>
      </c>
      <c r="O185" s="530"/>
      <c r="P185" s="530"/>
      <c r="Q185" s="530"/>
      <c r="R185" s="530"/>
      <c r="S185" s="530"/>
      <c r="T185" s="530"/>
      <c r="U185" s="530"/>
      <c r="V185" s="530"/>
      <c r="W185" s="530"/>
      <c r="X185" s="530"/>
      <c r="Y185" s="530"/>
      <c r="Z185" s="530"/>
      <c r="AA185" s="530"/>
      <c r="AB185" s="530"/>
      <c r="AC185" s="530"/>
      <c r="AD185" s="530"/>
      <c r="AE185" s="530"/>
      <c r="AF185" s="530"/>
      <c r="AG185" s="530"/>
      <c r="AH185" s="530"/>
      <c r="AI185" s="530"/>
      <c r="AJ185" s="530"/>
      <c r="AK185" s="530"/>
      <c r="AL185" s="530"/>
      <c r="AM185" s="530"/>
      <c r="AN185" s="530"/>
      <c r="AO185" s="530"/>
      <c r="AP185" s="530"/>
      <c r="AQ185" s="530"/>
      <c r="AR185" s="530"/>
      <c r="AS185" s="530"/>
      <c r="AT185" s="530"/>
      <c r="AU185" s="530"/>
      <c r="AV185" s="530"/>
      <c r="AW185" s="530"/>
      <c r="AX185" s="530"/>
      <c r="AY185" s="530"/>
      <c r="AZ185" s="530"/>
      <c r="BA185" s="530"/>
      <c r="BB185" s="530"/>
      <c r="BC185" s="530"/>
      <c r="BD185" s="530"/>
      <c r="BE185" s="530"/>
      <c r="BF185" s="530"/>
      <c r="BG185" s="530"/>
      <c r="BH185" s="530"/>
      <c r="BI185" s="530"/>
      <c r="BJ185" s="530"/>
      <c r="BK185" s="117"/>
      <c r="BL185" s="117"/>
      <c r="BM185" s="567">
        <f t="shared" si="10"/>
        <v>0.1</v>
      </c>
      <c r="BO185" s="134"/>
    </row>
    <row r="186" spans="1:67" ht="31.5">
      <c r="A186" s="117">
        <v>184</v>
      </c>
      <c r="B186" s="555" t="s">
        <v>1215</v>
      </c>
      <c r="C186" s="555"/>
      <c r="D186" s="554" t="s">
        <v>126</v>
      </c>
      <c r="E186" s="531">
        <f t="shared" si="13"/>
        <v>0.8</v>
      </c>
      <c r="F186" s="118" t="s">
        <v>1016</v>
      </c>
      <c r="G186" s="118" t="s">
        <v>44</v>
      </c>
      <c r="H186" s="118" t="s">
        <v>1066</v>
      </c>
      <c r="I186" s="751"/>
      <c r="J186" s="118"/>
      <c r="K186" s="395">
        <f t="shared" si="9"/>
        <v>0</v>
      </c>
      <c r="L186" s="530"/>
      <c r="M186" s="530"/>
      <c r="N186" s="530">
        <v>0.8</v>
      </c>
      <c r="O186" s="530"/>
      <c r="P186" s="530"/>
      <c r="Q186" s="530"/>
      <c r="R186" s="530"/>
      <c r="S186" s="530"/>
      <c r="T186" s="530"/>
      <c r="U186" s="530"/>
      <c r="V186" s="530"/>
      <c r="W186" s="530"/>
      <c r="X186" s="530"/>
      <c r="Y186" s="530"/>
      <c r="Z186" s="530"/>
      <c r="AA186" s="530"/>
      <c r="AB186" s="530"/>
      <c r="AC186" s="530"/>
      <c r="AD186" s="530"/>
      <c r="AE186" s="530"/>
      <c r="AF186" s="530"/>
      <c r="AG186" s="530"/>
      <c r="AH186" s="530"/>
      <c r="AI186" s="530"/>
      <c r="AJ186" s="530"/>
      <c r="AK186" s="530"/>
      <c r="AL186" s="530"/>
      <c r="AM186" s="530"/>
      <c r="AN186" s="530"/>
      <c r="AO186" s="530"/>
      <c r="AP186" s="530"/>
      <c r="AQ186" s="530"/>
      <c r="AR186" s="530"/>
      <c r="AS186" s="530"/>
      <c r="AT186" s="530"/>
      <c r="AU186" s="530"/>
      <c r="AV186" s="530"/>
      <c r="AW186" s="530"/>
      <c r="AX186" s="530"/>
      <c r="AY186" s="530"/>
      <c r="AZ186" s="530"/>
      <c r="BA186" s="530"/>
      <c r="BB186" s="530"/>
      <c r="BC186" s="530"/>
      <c r="BD186" s="530"/>
      <c r="BE186" s="530"/>
      <c r="BF186" s="530"/>
      <c r="BG186" s="530"/>
      <c r="BH186" s="530"/>
      <c r="BI186" s="530"/>
      <c r="BJ186" s="530"/>
      <c r="BK186" s="117"/>
      <c r="BL186" s="117"/>
      <c r="BM186" s="567">
        <f t="shared" si="10"/>
        <v>0.8</v>
      </c>
      <c r="BO186" s="134"/>
    </row>
    <row r="187" spans="1:67" ht="78.75">
      <c r="A187" s="117">
        <v>185</v>
      </c>
      <c r="B187" s="343" t="s">
        <v>796</v>
      </c>
      <c r="C187" s="343"/>
      <c r="D187" s="118" t="s">
        <v>126</v>
      </c>
      <c r="E187" s="573">
        <f t="shared" si="13"/>
        <v>1.2</v>
      </c>
      <c r="F187" s="118" t="s">
        <v>1012</v>
      </c>
      <c r="G187" s="118" t="s">
        <v>33</v>
      </c>
      <c r="H187" s="118" t="s">
        <v>1126</v>
      </c>
      <c r="I187" s="751"/>
      <c r="J187" s="118"/>
      <c r="K187" s="395">
        <f t="shared" si="9"/>
        <v>1.2</v>
      </c>
      <c r="L187" s="530">
        <v>1.2</v>
      </c>
      <c r="M187" s="530"/>
      <c r="N187" s="530"/>
      <c r="O187" s="530"/>
      <c r="P187" s="530"/>
      <c r="Q187" s="530"/>
      <c r="R187" s="530"/>
      <c r="S187" s="530"/>
      <c r="T187" s="530"/>
      <c r="U187" s="530"/>
      <c r="V187" s="530"/>
      <c r="W187" s="530"/>
      <c r="X187" s="530"/>
      <c r="Y187" s="530"/>
      <c r="Z187" s="530"/>
      <c r="AA187" s="530"/>
      <c r="AB187" s="530"/>
      <c r="AC187" s="530"/>
      <c r="AD187" s="530"/>
      <c r="AE187" s="530"/>
      <c r="AF187" s="530"/>
      <c r="AG187" s="530"/>
      <c r="AH187" s="530"/>
      <c r="AI187" s="530"/>
      <c r="AJ187" s="530"/>
      <c r="AK187" s="530"/>
      <c r="AL187" s="530"/>
      <c r="AM187" s="530"/>
      <c r="AN187" s="530"/>
      <c r="AO187" s="530"/>
      <c r="AP187" s="530"/>
      <c r="AQ187" s="530"/>
      <c r="AR187" s="530"/>
      <c r="AS187" s="530"/>
      <c r="AT187" s="530"/>
      <c r="AU187" s="530"/>
      <c r="AV187" s="530"/>
      <c r="AW187" s="530"/>
      <c r="AX187" s="530"/>
      <c r="AY187" s="530"/>
      <c r="AZ187" s="530"/>
      <c r="BA187" s="530"/>
      <c r="BB187" s="530"/>
      <c r="BC187" s="530"/>
      <c r="BD187" s="530"/>
      <c r="BE187" s="530"/>
      <c r="BF187" s="530"/>
      <c r="BG187" s="530"/>
      <c r="BH187" s="530"/>
      <c r="BI187" s="530"/>
      <c r="BJ187" s="530"/>
      <c r="BK187" s="117"/>
      <c r="BL187" s="117"/>
      <c r="BM187" s="567">
        <f t="shared" si="10"/>
        <v>1.2</v>
      </c>
      <c r="BO187" s="134"/>
    </row>
    <row r="188" spans="1:67" ht="31.5">
      <c r="A188" s="117">
        <v>186</v>
      </c>
      <c r="B188" s="135" t="s">
        <v>1234</v>
      </c>
      <c r="C188" s="135"/>
      <c r="D188" s="118" t="s">
        <v>126</v>
      </c>
      <c r="E188" s="573">
        <f t="shared" si="13"/>
        <v>0.62</v>
      </c>
      <c r="F188" s="118" t="s">
        <v>1016</v>
      </c>
      <c r="G188" s="118" t="s">
        <v>47</v>
      </c>
      <c r="H188" s="118" t="s">
        <v>1066</v>
      </c>
      <c r="I188" s="751"/>
      <c r="J188" s="118"/>
      <c r="K188" s="395">
        <f t="shared" si="9"/>
        <v>0</v>
      </c>
      <c r="L188" s="530"/>
      <c r="M188" s="530"/>
      <c r="N188" s="530">
        <v>0.62</v>
      </c>
      <c r="O188" s="530"/>
      <c r="P188" s="530"/>
      <c r="Q188" s="530"/>
      <c r="R188" s="530"/>
      <c r="S188" s="530"/>
      <c r="T188" s="530"/>
      <c r="U188" s="530"/>
      <c r="V188" s="530"/>
      <c r="W188" s="530"/>
      <c r="X188" s="530"/>
      <c r="Y188" s="530"/>
      <c r="Z188" s="530"/>
      <c r="AA188" s="530"/>
      <c r="AB188" s="530"/>
      <c r="AC188" s="530"/>
      <c r="AD188" s="530"/>
      <c r="AE188" s="530"/>
      <c r="AF188" s="530"/>
      <c r="AG188" s="530"/>
      <c r="AH188" s="530"/>
      <c r="AI188" s="530"/>
      <c r="AJ188" s="530"/>
      <c r="AK188" s="530"/>
      <c r="AL188" s="530"/>
      <c r="AM188" s="530"/>
      <c r="AN188" s="530"/>
      <c r="AO188" s="530"/>
      <c r="AP188" s="530"/>
      <c r="AQ188" s="530"/>
      <c r="AR188" s="530"/>
      <c r="AS188" s="530"/>
      <c r="AT188" s="530"/>
      <c r="AU188" s="530"/>
      <c r="AV188" s="530"/>
      <c r="AW188" s="530"/>
      <c r="AX188" s="530"/>
      <c r="AY188" s="530"/>
      <c r="AZ188" s="530"/>
      <c r="BA188" s="530"/>
      <c r="BB188" s="530"/>
      <c r="BC188" s="530"/>
      <c r="BD188" s="530"/>
      <c r="BE188" s="530"/>
      <c r="BF188" s="530"/>
      <c r="BG188" s="530"/>
      <c r="BH188" s="530"/>
      <c r="BI188" s="530"/>
      <c r="BJ188" s="530"/>
      <c r="BK188" s="117"/>
      <c r="BL188" s="117"/>
      <c r="BM188" s="567">
        <f t="shared" si="10"/>
        <v>0.62</v>
      </c>
      <c r="BO188" s="134"/>
    </row>
    <row r="189" spans="1:67">
      <c r="A189" s="117">
        <v>187</v>
      </c>
      <c r="B189" s="135" t="s">
        <v>794</v>
      </c>
      <c r="C189" s="135"/>
      <c r="D189" s="554" t="s">
        <v>126</v>
      </c>
      <c r="E189" s="117">
        <f t="shared" si="13"/>
        <v>0.37000000000000005</v>
      </c>
      <c r="F189" s="118" t="s">
        <v>1010</v>
      </c>
      <c r="G189" s="118" t="s">
        <v>30</v>
      </c>
      <c r="H189" s="118" t="s">
        <v>1126</v>
      </c>
      <c r="I189" s="751"/>
      <c r="J189" s="118"/>
      <c r="K189" s="395">
        <f t="shared" si="9"/>
        <v>0</v>
      </c>
      <c r="L189" s="530"/>
      <c r="M189" s="530"/>
      <c r="N189" s="530">
        <v>0.08</v>
      </c>
      <c r="O189" s="530">
        <v>7.0000000000000007E-2</v>
      </c>
      <c r="P189" s="530"/>
      <c r="Q189" s="530"/>
      <c r="R189" s="530"/>
      <c r="S189" s="530"/>
      <c r="T189" s="530"/>
      <c r="U189" s="530"/>
      <c r="V189" s="530"/>
      <c r="W189" s="530"/>
      <c r="X189" s="530"/>
      <c r="Y189" s="530"/>
      <c r="Z189" s="530"/>
      <c r="AA189" s="530"/>
      <c r="AB189" s="530"/>
      <c r="AC189" s="530"/>
      <c r="AD189" s="530"/>
      <c r="AE189" s="530"/>
      <c r="AF189" s="530"/>
      <c r="AG189" s="530"/>
      <c r="AH189" s="530"/>
      <c r="AI189" s="530"/>
      <c r="AJ189" s="530"/>
      <c r="AK189" s="530"/>
      <c r="AL189" s="530"/>
      <c r="AM189" s="530"/>
      <c r="AN189" s="530"/>
      <c r="AO189" s="530"/>
      <c r="AP189" s="530"/>
      <c r="AQ189" s="530"/>
      <c r="AR189" s="530"/>
      <c r="AS189" s="530"/>
      <c r="AT189" s="530"/>
      <c r="AU189" s="530"/>
      <c r="AV189" s="530"/>
      <c r="AW189" s="530"/>
      <c r="AX189" s="530"/>
      <c r="AY189" s="530"/>
      <c r="AZ189" s="530">
        <v>0.04</v>
      </c>
      <c r="BA189" s="530"/>
      <c r="BB189" s="530"/>
      <c r="BC189" s="530"/>
      <c r="BD189" s="530"/>
      <c r="BE189" s="530"/>
      <c r="BF189" s="530">
        <v>0.14000000000000001</v>
      </c>
      <c r="BG189" s="530"/>
      <c r="BH189" s="530"/>
      <c r="BI189" s="530">
        <v>0.04</v>
      </c>
      <c r="BJ189" s="530"/>
      <c r="BK189" s="117"/>
      <c r="BL189" s="117"/>
      <c r="BM189" s="567">
        <f t="shared" si="10"/>
        <v>0.37000000000000005</v>
      </c>
      <c r="BO189" s="134"/>
    </row>
    <row r="190" spans="1:67" ht="31.5">
      <c r="A190" s="117">
        <v>188</v>
      </c>
      <c r="B190" s="135" t="s">
        <v>1436</v>
      </c>
      <c r="C190" s="135"/>
      <c r="D190" s="554" t="s">
        <v>126</v>
      </c>
      <c r="E190" s="117">
        <f t="shared" si="13"/>
        <v>0.35</v>
      </c>
      <c r="F190" s="118" t="s">
        <v>1011</v>
      </c>
      <c r="G190" s="118" t="s">
        <v>30</v>
      </c>
      <c r="H190" s="118" t="s">
        <v>1126</v>
      </c>
      <c r="I190" s="751"/>
      <c r="J190" s="118"/>
      <c r="K190" s="395">
        <f t="shared" si="9"/>
        <v>0</v>
      </c>
      <c r="L190" s="530"/>
      <c r="M190" s="530"/>
      <c r="N190" s="530">
        <v>0.03</v>
      </c>
      <c r="O190" s="530">
        <v>0.12</v>
      </c>
      <c r="P190" s="530"/>
      <c r="Q190" s="530"/>
      <c r="R190" s="530"/>
      <c r="S190" s="530"/>
      <c r="T190" s="530"/>
      <c r="U190" s="530"/>
      <c r="V190" s="530"/>
      <c r="W190" s="530"/>
      <c r="X190" s="530"/>
      <c r="Y190" s="530"/>
      <c r="Z190" s="530"/>
      <c r="AA190" s="530"/>
      <c r="AB190" s="530"/>
      <c r="AC190" s="530"/>
      <c r="AD190" s="530"/>
      <c r="AE190" s="530"/>
      <c r="AF190" s="530"/>
      <c r="AG190" s="530"/>
      <c r="AH190" s="530"/>
      <c r="AI190" s="530"/>
      <c r="AJ190" s="530"/>
      <c r="AK190" s="530"/>
      <c r="AL190" s="530"/>
      <c r="AM190" s="530"/>
      <c r="AN190" s="530"/>
      <c r="AO190" s="530"/>
      <c r="AP190" s="530"/>
      <c r="AQ190" s="530"/>
      <c r="AR190" s="530"/>
      <c r="AS190" s="530"/>
      <c r="AT190" s="530"/>
      <c r="AU190" s="530"/>
      <c r="AV190" s="530"/>
      <c r="AW190" s="530"/>
      <c r="AX190" s="530"/>
      <c r="AY190" s="530"/>
      <c r="AZ190" s="530">
        <v>0.02</v>
      </c>
      <c r="BA190" s="530"/>
      <c r="BB190" s="530"/>
      <c r="BC190" s="530"/>
      <c r="BD190" s="530"/>
      <c r="BE190" s="530"/>
      <c r="BF190" s="530">
        <v>0.18</v>
      </c>
      <c r="BG190" s="530"/>
      <c r="BH190" s="530"/>
      <c r="BI190" s="530"/>
      <c r="BJ190" s="530"/>
      <c r="BK190" s="117"/>
      <c r="BL190" s="117"/>
      <c r="BM190" s="567">
        <f t="shared" si="10"/>
        <v>0.35</v>
      </c>
      <c r="BO190" s="134"/>
    </row>
    <row r="191" spans="1:67" ht="47.25">
      <c r="A191" s="117">
        <v>189</v>
      </c>
      <c r="B191" s="304" t="s">
        <v>499</v>
      </c>
      <c r="C191" s="304"/>
      <c r="D191" s="117" t="s">
        <v>126</v>
      </c>
      <c r="E191" s="117">
        <f t="shared" si="13"/>
        <v>19.329999999999998</v>
      </c>
      <c r="F191" s="117" t="s">
        <v>504</v>
      </c>
      <c r="G191" s="117" t="s">
        <v>10</v>
      </c>
      <c r="H191" s="118" t="s">
        <v>1416</v>
      </c>
      <c r="I191" s="751"/>
      <c r="J191" s="118"/>
      <c r="K191" s="395">
        <f t="shared" si="9"/>
        <v>0</v>
      </c>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v>19.329999999999998</v>
      </c>
      <c r="BJ191" s="117"/>
      <c r="BK191" s="117" t="s">
        <v>387</v>
      </c>
      <c r="BL191" s="118" t="s">
        <v>1073</v>
      </c>
      <c r="BM191" s="567">
        <f t="shared" si="10"/>
        <v>19.329999999999998</v>
      </c>
      <c r="BO191" s="134"/>
    </row>
    <row r="192" spans="1:67" ht="47.25">
      <c r="A192" s="117">
        <v>190</v>
      </c>
      <c r="B192" s="135" t="s">
        <v>806</v>
      </c>
      <c r="C192" s="135"/>
      <c r="D192" s="118" t="s">
        <v>126</v>
      </c>
      <c r="E192" s="117">
        <f t="shared" si="13"/>
        <v>17.59</v>
      </c>
      <c r="F192" s="118" t="s">
        <v>1021</v>
      </c>
      <c r="G192" s="118" t="s">
        <v>10</v>
      </c>
      <c r="H192" s="118" t="s">
        <v>1084</v>
      </c>
      <c r="I192" s="751"/>
      <c r="J192" s="118"/>
      <c r="K192" s="395">
        <f t="shared" si="9"/>
        <v>0</v>
      </c>
      <c r="L192" s="301"/>
      <c r="M192" s="301"/>
      <c r="N192" s="301">
        <v>17.59</v>
      </c>
      <c r="O192" s="301"/>
      <c r="P192" s="301"/>
      <c r="Q192" s="301"/>
      <c r="R192" s="534"/>
      <c r="S192" s="534"/>
      <c r="T192" s="301"/>
      <c r="U192" s="301"/>
      <c r="V192" s="301"/>
      <c r="W192" s="301"/>
      <c r="X192" s="301"/>
      <c r="Y192" s="301"/>
      <c r="Z192" s="301"/>
      <c r="AA192" s="301"/>
      <c r="AB192" s="301"/>
      <c r="AC192" s="301"/>
      <c r="AD192" s="301"/>
      <c r="AE192" s="301"/>
      <c r="AF192" s="301"/>
      <c r="AG192" s="301"/>
      <c r="AH192" s="301"/>
      <c r="AI192" s="301"/>
      <c r="AJ192" s="301"/>
      <c r="AK192" s="301"/>
      <c r="AL192" s="301"/>
      <c r="AM192" s="301"/>
      <c r="AN192" s="301"/>
      <c r="AO192" s="301"/>
      <c r="AP192" s="301"/>
      <c r="AQ192" s="301"/>
      <c r="AR192" s="301"/>
      <c r="AS192" s="301"/>
      <c r="AT192" s="301"/>
      <c r="AU192" s="301"/>
      <c r="AV192" s="301"/>
      <c r="AW192" s="301"/>
      <c r="AX192" s="301"/>
      <c r="AY192" s="301"/>
      <c r="AZ192" s="301"/>
      <c r="BA192" s="301"/>
      <c r="BB192" s="301"/>
      <c r="BC192" s="301"/>
      <c r="BD192" s="301"/>
      <c r="BE192" s="301"/>
      <c r="BF192" s="301"/>
      <c r="BG192" s="301"/>
      <c r="BH192" s="301"/>
      <c r="BI192" s="301"/>
      <c r="BJ192" s="301"/>
      <c r="BK192" s="117"/>
      <c r="BL192" s="117" t="s">
        <v>1084</v>
      </c>
      <c r="BM192" s="567">
        <f t="shared" si="10"/>
        <v>17.59</v>
      </c>
      <c r="BO192" s="134"/>
    </row>
    <row r="193" spans="1:67" ht="31.5">
      <c r="A193" s="117">
        <v>191</v>
      </c>
      <c r="B193" s="135" t="s">
        <v>786</v>
      </c>
      <c r="C193" s="135"/>
      <c r="D193" s="543" t="s">
        <v>126</v>
      </c>
      <c r="E193" s="531">
        <f t="shared" si="13"/>
        <v>8.1</v>
      </c>
      <c r="F193" s="543" t="s">
        <v>1002</v>
      </c>
      <c r="G193" s="543" t="s">
        <v>18</v>
      </c>
      <c r="H193" s="118" t="s">
        <v>1126</v>
      </c>
      <c r="I193" s="751"/>
      <c r="J193" s="543"/>
      <c r="K193" s="395">
        <f t="shared" si="9"/>
        <v>0</v>
      </c>
      <c r="L193" s="530"/>
      <c r="M193" s="530"/>
      <c r="N193" s="530">
        <v>8.1</v>
      </c>
      <c r="O193" s="530"/>
      <c r="P193" s="530"/>
      <c r="Q193" s="530"/>
      <c r="R193" s="530"/>
      <c r="S193" s="530"/>
      <c r="T193" s="530"/>
      <c r="U193" s="530"/>
      <c r="V193" s="530"/>
      <c r="W193" s="530"/>
      <c r="X193" s="530"/>
      <c r="Y193" s="530"/>
      <c r="Z193" s="530"/>
      <c r="AA193" s="530"/>
      <c r="AB193" s="530"/>
      <c r="AC193" s="530"/>
      <c r="AD193" s="530"/>
      <c r="AE193" s="530"/>
      <c r="AF193" s="530"/>
      <c r="AG193" s="530"/>
      <c r="AH193" s="530"/>
      <c r="AI193" s="530"/>
      <c r="AJ193" s="530"/>
      <c r="AK193" s="530"/>
      <c r="AL193" s="530"/>
      <c r="AM193" s="530"/>
      <c r="AN193" s="530"/>
      <c r="AO193" s="530"/>
      <c r="AP193" s="530"/>
      <c r="AQ193" s="530"/>
      <c r="AR193" s="530"/>
      <c r="AS193" s="530"/>
      <c r="AT193" s="530"/>
      <c r="AU193" s="530"/>
      <c r="AV193" s="530"/>
      <c r="AW193" s="530"/>
      <c r="AX193" s="530"/>
      <c r="AY193" s="530"/>
      <c r="AZ193" s="530"/>
      <c r="BA193" s="530"/>
      <c r="BB193" s="530"/>
      <c r="BC193" s="530"/>
      <c r="BD193" s="530"/>
      <c r="BE193" s="530"/>
      <c r="BF193" s="530"/>
      <c r="BG193" s="530"/>
      <c r="BH193" s="530"/>
      <c r="BI193" s="530"/>
      <c r="BJ193" s="530"/>
      <c r="BK193" s="117"/>
      <c r="BL193" s="117"/>
      <c r="BM193" s="567">
        <f t="shared" si="10"/>
        <v>8.1</v>
      </c>
      <c r="BO193" s="134"/>
    </row>
    <row r="194" spans="1:67" ht="31.5">
      <c r="A194" s="117">
        <v>192</v>
      </c>
      <c r="B194" s="135" t="s">
        <v>787</v>
      </c>
      <c r="C194" s="135"/>
      <c r="D194" s="543" t="s">
        <v>126</v>
      </c>
      <c r="E194" s="531">
        <f t="shared" si="13"/>
        <v>4.3</v>
      </c>
      <c r="F194" s="543" t="s">
        <v>1003</v>
      </c>
      <c r="G194" s="543" t="s">
        <v>18</v>
      </c>
      <c r="H194" s="118" t="s">
        <v>1126</v>
      </c>
      <c r="I194" s="751"/>
      <c r="J194" s="543"/>
      <c r="K194" s="395">
        <f t="shared" si="9"/>
        <v>0</v>
      </c>
      <c r="L194" s="530"/>
      <c r="M194" s="530"/>
      <c r="N194" s="530"/>
      <c r="O194" s="530">
        <v>4.3</v>
      </c>
      <c r="P194" s="530"/>
      <c r="Q194" s="530"/>
      <c r="R194" s="530"/>
      <c r="S194" s="530"/>
      <c r="T194" s="530"/>
      <c r="U194" s="530"/>
      <c r="V194" s="530"/>
      <c r="W194" s="530"/>
      <c r="X194" s="530"/>
      <c r="Y194" s="530"/>
      <c r="Z194" s="530"/>
      <c r="AA194" s="530"/>
      <c r="AB194" s="530"/>
      <c r="AC194" s="530"/>
      <c r="AD194" s="530"/>
      <c r="AE194" s="530"/>
      <c r="AF194" s="530"/>
      <c r="AG194" s="530"/>
      <c r="AH194" s="530"/>
      <c r="AI194" s="530"/>
      <c r="AJ194" s="530"/>
      <c r="AK194" s="530"/>
      <c r="AL194" s="530"/>
      <c r="AM194" s="530"/>
      <c r="AN194" s="530"/>
      <c r="AO194" s="530"/>
      <c r="AP194" s="530"/>
      <c r="AQ194" s="530"/>
      <c r="AR194" s="530"/>
      <c r="AS194" s="530"/>
      <c r="AT194" s="530"/>
      <c r="AU194" s="530"/>
      <c r="AV194" s="530"/>
      <c r="AW194" s="530"/>
      <c r="AX194" s="530"/>
      <c r="AY194" s="530"/>
      <c r="AZ194" s="530"/>
      <c r="BA194" s="530"/>
      <c r="BB194" s="530"/>
      <c r="BC194" s="530"/>
      <c r="BD194" s="530"/>
      <c r="BE194" s="530"/>
      <c r="BF194" s="530"/>
      <c r="BG194" s="530"/>
      <c r="BH194" s="530"/>
      <c r="BI194" s="530"/>
      <c r="BJ194" s="530"/>
      <c r="BK194" s="117"/>
      <c r="BL194" s="117"/>
      <c r="BM194" s="567">
        <f t="shared" si="10"/>
        <v>4.3</v>
      </c>
      <c r="BO194" s="134"/>
    </row>
    <row r="195" spans="1:67" ht="31.5">
      <c r="A195" s="117">
        <v>193</v>
      </c>
      <c r="B195" s="135" t="s">
        <v>788</v>
      </c>
      <c r="C195" s="135"/>
      <c r="D195" s="543" t="s">
        <v>126</v>
      </c>
      <c r="E195" s="531">
        <f t="shared" si="13"/>
        <v>15.86</v>
      </c>
      <c r="F195" s="543" t="s">
        <v>938</v>
      </c>
      <c r="G195" s="543" t="s">
        <v>18</v>
      </c>
      <c r="H195" s="118" t="s">
        <v>1126</v>
      </c>
      <c r="I195" s="751"/>
      <c r="J195" s="543"/>
      <c r="K195" s="395">
        <f t="shared" ref="K195:K258" si="14">L195+M195</f>
        <v>0</v>
      </c>
      <c r="L195" s="530"/>
      <c r="M195" s="530"/>
      <c r="N195" s="530">
        <v>5.75</v>
      </c>
      <c r="O195" s="530">
        <v>10.11</v>
      </c>
      <c r="P195" s="530"/>
      <c r="Q195" s="530"/>
      <c r="R195" s="530"/>
      <c r="S195" s="530"/>
      <c r="T195" s="530"/>
      <c r="U195" s="530"/>
      <c r="V195" s="530"/>
      <c r="W195" s="530"/>
      <c r="X195" s="530"/>
      <c r="Y195" s="530"/>
      <c r="Z195" s="530"/>
      <c r="AA195" s="530"/>
      <c r="AB195" s="530"/>
      <c r="AC195" s="530"/>
      <c r="AD195" s="530"/>
      <c r="AE195" s="530"/>
      <c r="AF195" s="530"/>
      <c r="AG195" s="530"/>
      <c r="AH195" s="530"/>
      <c r="AI195" s="530"/>
      <c r="AJ195" s="530"/>
      <c r="AK195" s="530"/>
      <c r="AL195" s="530"/>
      <c r="AM195" s="530"/>
      <c r="AN195" s="530"/>
      <c r="AO195" s="530"/>
      <c r="AP195" s="530"/>
      <c r="AQ195" s="530"/>
      <c r="AR195" s="530"/>
      <c r="AS195" s="530"/>
      <c r="AT195" s="530"/>
      <c r="AU195" s="530"/>
      <c r="AV195" s="530"/>
      <c r="AW195" s="530"/>
      <c r="AX195" s="530"/>
      <c r="AY195" s="530"/>
      <c r="AZ195" s="530"/>
      <c r="BA195" s="530"/>
      <c r="BB195" s="530"/>
      <c r="BC195" s="530"/>
      <c r="BD195" s="530"/>
      <c r="BE195" s="530"/>
      <c r="BF195" s="530"/>
      <c r="BG195" s="530"/>
      <c r="BH195" s="530"/>
      <c r="BI195" s="530"/>
      <c r="BJ195" s="530"/>
      <c r="BK195" s="117"/>
      <c r="BL195" s="117"/>
      <c r="BM195" s="567">
        <f t="shared" ref="BM195:BM258" si="15">SUM(L195:BJ195)</f>
        <v>15.86</v>
      </c>
      <c r="BO195" s="134"/>
    </row>
    <row r="196" spans="1:67" ht="31.5">
      <c r="A196" s="117">
        <v>194</v>
      </c>
      <c r="B196" s="304" t="s">
        <v>500</v>
      </c>
      <c r="C196" s="304"/>
      <c r="D196" s="117" t="s">
        <v>298</v>
      </c>
      <c r="E196" s="117">
        <f t="shared" si="13"/>
        <v>0.6</v>
      </c>
      <c r="F196" s="117">
        <v>5</v>
      </c>
      <c r="G196" s="117" t="s">
        <v>41</v>
      </c>
      <c r="H196" s="118" t="s">
        <v>1068</v>
      </c>
      <c r="I196" s="751"/>
      <c r="J196" s="118"/>
      <c r="K196" s="395">
        <f t="shared" si="14"/>
        <v>0</v>
      </c>
      <c r="L196" s="117"/>
      <c r="M196" s="117"/>
      <c r="N196" s="117"/>
      <c r="O196" s="117">
        <v>0.6</v>
      </c>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t="s">
        <v>387</v>
      </c>
      <c r="BL196" s="117" t="s">
        <v>1068</v>
      </c>
      <c r="BM196" s="567">
        <f t="shared" si="15"/>
        <v>0.6</v>
      </c>
      <c r="BO196" s="134"/>
    </row>
    <row r="197" spans="1:67" ht="31.5">
      <c r="A197" s="117">
        <v>195</v>
      </c>
      <c r="B197" s="135" t="s">
        <v>798</v>
      </c>
      <c r="C197" s="135"/>
      <c r="D197" s="554" t="s">
        <v>126</v>
      </c>
      <c r="E197" s="117">
        <f t="shared" si="13"/>
        <v>0.69</v>
      </c>
      <c r="F197" s="118" t="s">
        <v>1014</v>
      </c>
      <c r="G197" s="118" t="s">
        <v>41</v>
      </c>
      <c r="H197" s="118" t="s">
        <v>1126</v>
      </c>
      <c r="I197" s="751"/>
      <c r="J197" s="118"/>
      <c r="K197" s="395">
        <f t="shared" si="14"/>
        <v>0</v>
      </c>
      <c r="L197" s="530"/>
      <c r="M197" s="530"/>
      <c r="N197" s="530"/>
      <c r="O197" s="530">
        <v>0.69</v>
      </c>
      <c r="P197" s="530"/>
      <c r="Q197" s="530"/>
      <c r="R197" s="530"/>
      <c r="S197" s="530"/>
      <c r="T197" s="530"/>
      <c r="U197" s="530"/>
      <c r="V197" s="530"/>
      <c r="W197" s="530"/>
      <c r="X197" s="530"/>
      <c r="Y197" s="530"/>
      <c r="Z197" s="530"/>
      <c r="AA197" s="530"/>
      <c r="AB197" s="530"/>
      <c r="AC197" s="530"/>
      <c r="AD197" s="530"/>
      <c r="AE197" s="530"/>
      <c r="AF197" s="530"/>
      <c r="AG197" s="530"/>
      <c r="AH197" s="530"/>
      <c r="AI197" s="530"/>
      <c r="AJ197" s="530"/>
      <c r="AK197" s="530"/>
      <c r="AL197" s="530"/>
      <c r="AM197" s="530"/>
      <c r="AN197" s="530"/>
      <c r="AO197" s="530"/>
      <c r="AP197" s="530"/>
      <c r="AQ197" s="530"/>
      <c r="AR197" s="530"/>
      <c r="AS197" s="530"/>
      <c r="AT197" s="530"/>
      <c r="AU197" s="530"/>
      <c r="AV197" s="530"/>
      <c r="AW197" s="530"/>
      <c r="AX197" s="530"/>
      <c r="AY197" s="530"/>
      <c r="AZ197" s="530"/>
      <c r="BA197" s="530"/>
      <c r="BB197" s="530"/>
      <c r="BC197" s="530"/>
      <c r="BD197" s="530"/>
      <c r="BE197" s="530"/>
      <c r="BF197" s="530"/>
      <c r="BG197" s="530"/>
      <c r="BH197" s="530"/>
      <c r="BI197" s="530"/>
      <c r="BJ197" s="530"/>
      <c r="BK197" s="117"/>
      <c r="BL197" s="117"/>
      <c r="BM197" s="567">
        <f t="shared" si="15"/>
        <v>0.69</v>
      </c>
      <c r="BO197" s="134"/>
    </row>
    <row r="198" spans="1:67" ht="31.5">
      <c r="A198" s="117">
        <v>196</v>
      </c>
      <c r="B198" s="135" t="s">
        <v>799</v>
      </c>
      <c r="C198" s="135"/>
      <c r="D198" s="554" t="s">
        <v>126</v>
      </c>
      <c r="E198" s="117">
        <f t="shared" si="13"/>
        <v>0.36</v>
      </c>
      <c r="F198" s="118" t="s">
        <v>1015</v>
      </c>
      <c r="G198" s="118" t="s">
        <v>41</v>
      </c>
      <c r="H198" s="118" t="s">
        <v>1126</v>
      </c>
      <c r="I198" s="461"/>
      <c r="K198" s="628">
        <f t="shared" si="14"/>
        <v>0</v>
      </c>
      <c r="L198" s="630"/>
      <c r="M198" s="630"/>
      <c r="N198" s="630"/>
      <c r="O198" s="630">
        <v>0.36</v>
      </c>
      <c r="P198" s="630"/>
      <c r="Q198" s="630"/>
      <c r="R198" s="630"/>
      <c r="S198" s="630"/>
      <c r="T198" s="630"/>
      <c r="U198" s="630"/>
      <c r="V198" s="630"/>
      <c r="W198" s="630"/>
      <c r="X198" s="630"/>
      <c r="Y198" s="630"/>
      <c r="Z198" s="630"/>
      <c r="AA198" s="630"/>
      <c r="AB198" s="630"/>
      <c r="AC198" s="630"/>
      <c r="AD198" s="630"/>
      <c r="AE198" s="630"/>
      <c r="AF198" s="630"/>
      <c r="AG198" s="630"/>
      <c r="AH198" s="630"/>
      <c r="AI198" s="630"/>
      <c r="AJ198" s="630"/>
      <c r="AK198" s="630"/>
      <c r="AL198" s="630"/>
      <c r="AM198" s="630"/>
      <c r="AN198" s="630"/>
      <c r="AO198" s="630"/>
      <c r="AP198" s="630"/>
      <c r="AQ198" s="630"/>
      <c r="AR198" s="630"/>
      <c r="AS198" s="630"/>
      <c r="AT198" s="630"/>
      <c r="AU198" s="630"/>
      <c r="AV198" s="630"/>
      <c r="AW198" s="630"/>
      <c r="AX198" s="630"/>
      <c r="AY198" s="630"/>
      <c r="AZ198" s="630"/>
      <c r="BA198" s="630"/>
      <c r="BB198" s="630"/>
      <c r="BC198" s="630"/>
      <c r="BD198" s="630"/>
      <c r="BE198" s="630"/>
      <c r="BF198" s="630"/>
      <c r="BG198" s="630"/>
      <c r="BH198" s="630"/>
      <c r="BI198" s="630"/>
      <c r="BJ198" s="630"/>
      <c r="BM198" s="567">
        <f t="shared" si="15"/>
        <v>0.36</v>
      </c>
      <c r="BO198" s="134"/>
    </row>
    <row r="199" spans="1:67" ht="31.5">
      <c r="A199" s="117">
        <v>197</v>
      </c>
      <c r="B199" s="304" t="s">
        <v>501</v>
      </c>
      <c r="C199" s="304"/>
      <c r="D199" s="117" t="s">
        <v>298</v>
      </c>
      <c r="E199" s="531">
        <f t="shared" si="13"/>
        <v>1.5400000000000003</v>
      </c>
      <c r="F199" s="117" t="s">
        <v>506</v>
      </c>
      <c r="G199" s="117" t="s">
        <v>48</v>
      </c>
      <c r="H199" s="118" t="s">
        <v>1068</v>
      </c>
      <c r="I199" s="751"/>
      <c r="J199" s="118"/>
      <c r="K199" s="395">
        <f t="shared" si="14"/>
        <v>1.04</v>
      </c>
      <c r="L199" s="117">
        <v>0.99</v>
      </c>
      <c r="M199" s="117">
        <v>0.05</v>
      </c>
      <c r="N199" s="117">
        <v>0.1</v>
      </c>
      <c r="O199" s="117">
        <v>0.06</v>
      </c>
      <c r="P199" s="117"/>
      <c r="Q199" s="117"/>
      <c r="R199" s="117"/>
      <c r="S199" s="117"/>
      <c r="T199" s="117"/>
      <c r="U199" s="117"/>
      <c r="V199" s="117"/>
      <c r="W199" s="117"/>
      <c r="X199" s="117"/>
      <c r="Y199" s="117"/>
      <c r="Z199" s="117"/>
      <c r="AA199" s="117"/>
      <c r="AB199" s="117"/>
      <c r="AC199" s="117"/>
      <c r="AD199" s="117"/>
      <c r="AE199" s="117"/>
      <c r="AF199" s="117"/>
      <c r="AG199" s="117"/>
      <c r="AH199" s="117">
        <v>0.06</v>
      </c>
      <c r="AI199" s="117"/>
      <c r="AJ199" s="117"/>
      <c r="AK199" s="117">
        <v>0.1</v>
      </c>
      <c r="AL199" s="117"/>
      <c r="AM199" s="117"/>
      <c r="AN199" s="117"/>
      <c r="AO199" s="117"/>
      <c r="AP199" s="117"/>
      <c r="AQ199" s="117"/>
      <c r="AR199" s="117"/>
      <c r="AS199" s="117"/>
      <c r="AT199" s="117"/>
      <c r="AU199" s="117"/>
      <c r="AV199" s="117"/>
      <c r="AW199" s="117"/>
      <c r="AX199" s="117"/>
      <c r="AY199" s="117"/>
      <c r="AZ199" s="117">
        <v>0.18</v>
      </c>
      <c r="BA199" s="117"/>
      <c r="BB199" s="117"/>
      <c r="BC199" s="117"/>
      <c r="BD199" s="117"/>
      <c r="BE199" s="117"/>
      <c r="BF199" s="117"/>
      <c r="BG199" s="117"/>
      <c r="BH199" s="117"/>
      <c r="BI199" s="117"/>
      <c r="BJ199" s="117"/>
      <c r="BK199" s="117" t="s">
        <v>387</v>
      </c>
      <c r="BL199" s="117" t="s">
        <v>1068</v>
      </c>
      <c r="BM199" s="567">
        <f t="shared" si="15"/>
        <v>1.5400000000000003</v>
      </c>
      <c r="BO199" s="134"/>
    </row>
    <row r="200" spans="1:67" ht="31.5">
      <c r="A200" s="117">
        <v>198</v>
      </c>
      <c r="B200" s="304" t="s">
        <v>503</v>
      </c>
      <c r="C200" s="304"/>
      <c r="D200" s="117" t="s">
        <v>298</v>
      </c>
      <c r="E200" s="531">
        <f t="shared" si="13"/>
        <v>3</v>
      </c>
      <c r="F200" s="117">
        <v>10</v>
      </c>
      <c r="G200" s="117" t="s">
        <v>48</v>
      </c>
      <c r="H200" s="118" t="s">
        <v>1416</v>
      </c>
      <c r="I200" s="751"/>
      <c r="J200" s="118"/>
      <c r="K200" s="395">
        <f t="shared" si="14"/>
        <v>0</v>
      </c>
      <c r="L200" s="117"/>
      <c r="M200" s="117"/>
      <c r="N200" s="117">
        <v>3</v>
      </c>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t="s">
        <v>387</v>
      </c>
      <c r="BL200" s="117" t="s">
        <v>1074</v>
      </c>
      <c r="BM200" s="567">
        <f t="shared" si="15"/>
        <v>3</v>
      </c>
      <c r="BO200" s="134"/>
    </row>
    <row r="201" spans="1:67" ht="47.25">
      <c r="A201" s="117">
        <v>199</v>
      </c>
      <c r="B201" s="135" t="s">
        <v>1107</v>
      </c>
      <c r="C201" s="135"/>
      <c r="D201" s="118" t="s">
        <v>126</v>
      </c>
      <c r="E201" s="531">
        <f t="shared" si="13"/>
        <v>1</v>
      </c>
      <c r="F201" s="118" t="s">
        <v>1017</v>
      </c>
      <c r="G201" s="118" t="s">
        <v>48</v>
      </c>
      <c r="H201" s="118" t="s">
        <v>1126</v>
      </c>
      <c r="I201" s="751"/>
      <c r="J201" s="118"/>
      <c r="K201" s="395">
        <f t="shared" si="14"/>
        <v>0</v>
      </c>
      <c r="L201" s="530"/>
      <c r="M201" s="530"/>
      <c r="N201" s="530"/>
      <c r="O201" s="530"/>
      <c r="P201" s="530"/>
      <c r="Q201" s="530"/>
      <c r="R201" s="530"/>
      <c r="S201" s="530"/>
      <c r="T201" s="530"/>
      <c r="U201" s="530"/>
      <c r="V201" s="530"/>
      <c r="W201" s="530"/>
      <c r="X201" s="530"/>
      <c r="Y201" s="530"/>
      <c r="Z201" s="530"/>
      <c r="AA201" s="530"/>
      <c r="AB201" s="530"/>
      <c r="AC201" s="530">
        <v>1</v>
      </c>
      <c r="AD201" s="530"/>
      <c r="AE201" s="530"/>
      <c r="AF201" s="530"/>
      <c r="AG201" s="530"/>
      <c r="AH201" s="530"/>
      <c r="AI201" s="530"/>
      <c r="AJ201" s="530"/>
      <c r="AK201" s="530"/>
      <c r="AL201" s="530"/>
      <c r="AM201" s="530"/>
      <c r="AN201" s="530"/>
      <c r="AO201" s="530"/>
      <c r="AP201" s="530"/>
      <c r="AQ201" s="530"/>
      <c r="AR201" s="530"/>
      <c r="AS201" s="530"/>
      <c r="AT201" s="530"/>
      <c r="AU201" s="530"/>
      <c r="AV201" s="530"/>
      <c r="AW201" s="530"/>
      <c r="AX201" s="530"/>
      <c r="AY201" s="530"/>
      <c r="AZ201" s="530"/>
      <c r="BA201" s="530"/>
      <c r="BB201" s="530"/>
      <c r="BC201" s="530"/>
      <c r="BD201" s="530"/>
      <c r="BE201" s="530"/>
      <c r="BF201" s="530"/>
      <c r="BG201" s="530"/>
      <c r="BH201" s="530"/>
      <c r="BI201" s="530"/>
      <c r="BJ201" s="530"/>
      <c r="BK201" s="117"/>
      <c r="BL201" s="117"/>
      <c r="BM201" s="567">
        <f t="shared" si="15"/>
        <v>1</v>
      </c>
      <c r="BO201" s="134"/>
    </row>
    <row r="202" spans="1:67">
      <c r="A202" s="117">
        <v>200</v>
      </c>
      <c r="B202" s="135" t="s">
        <v>803</v>
      </c>
      <c r="C202" s="135"/>
      <c r="D202" s="118" t="s">
        <v>126</v>
      </c>
      <c r="E202" s="531">
        <f t="shared" si="13"/>
        <v>1.98</v>
      </c>
      <c r="F202" s="118" t="s">
        <v>1019</v>
      </c>
      <c r="G202" s="118" t="s">
        <v>48</v>
      </c>
      <c r="H202" s="118" t="s">
        <v>1126</v>
      </c>
      <c r="I202" s="751"/>
      <c r="J202" s="118"/>
      <c r="K202" s="395">
        <f t="shared" si="14"/>
        <v>1.66</v>
      </c>
      <c r="L202" s="530">
        <v>1.66</v>
      </c>
      <c r="M202" s="530"/>
      <c r="N202" s="530">
        <v>0.32</v>
      </c>
      <c r="O202" s="530"/>
      <c r="P202" s="530"/>
      <c r="Q202" s="530"/>
      <c r="R202" s="530"/>
      <c r="S202" s="530"/>
      <c r="T202" s="530"/>
      <c r="U202" s="530"/>
      <c r="V202" s="530"/>
      <c r="W202" s="530"/>
      <c r="X202" s="530"/>
      <c r="Y202" s="530"/>
      <c r="Z202" s="530"/>
      <c r="AA202" s="530"/>
      <c r="AB202" s="530"/>
      <c r="AC202" s="530"/>
      <c r="AD202" s="530"/>
      <c r="AE202" s="530"/>
      <c r="AF202" s="530"/>
      <c r="AG202" s="530"/>
      <c r="AH202" s="530"/>
      <c r="AI202" s="530"/>
      <c r="AJ202" s="530"/>
      <c r="AK202" s="530"/>
      <c r="AL202" s="530"/>
      <c r="AM202" s="530"/>
      <c r="AN202" s="530"/>
      <c r="AO202" s="530"/>
      <c r="AP202" s="530"/>
      <c r="AQ202" s="530"/>
      <c r="AR202" s="530"/>
      <c r="AS202" s="530"/>
      <c r="AT202" s="530"/>
      <c r="AU202" s="530"/>
      <c r="AV202" s="530"/>
      <c r="AW202" s="530"/>
      <c r="AX202" s="530"/>
      <c r="AY202" s="530"/>
      <c r="AZ202" s="530"/>
      <c r="BA202" s="530"/>
      <c r="BB202" s="530"/>
      <c r="BC202" s="530"/>
      <c r="BD202" s="530"/>
      <c r="BE202" s="530"/>
      <c r="BF202" s="530"/>
      <c r="BG202" s="530"/>
      <c r="BH202" s="530"/>
      <c r="BI202" s="530"/>
      <c r="BJ202" s="530"/>
      <c r="BK202" s="117"/>
      <c r="BL202" s="117"/>
      <c r="BM202" s="567">
        <f t="shared" si="15"/>
        <v>1.98</v>
      </c>
      <c r="BO202" s="134"/>
    </row>
    <row r="203" spans="1:67">
      <c r="A203" s="117">
        <v>201</v>
      </c>
      <c r="B203" s="135" t="s">
        <v>804</v>
      </c>
      <c r="C203" s="135"/>
      <c r="D203" s="118" t="s">
        <v>126</v>
      </c>
      <c r="E203" s="531">
        <f t="shared" si="13"/>
        <v>0.45</v>
      </c>
      <c r="F203" s="118" t="s">
        <v>962</v>
      </c>
      <c r="G203" s="118" t="s">
        <v>48</v>
      </c>
      <c r="H203" s="118" t="s">
        <v>1126</v>
      </c>
      <c r="I203" s="751"/>
      <c r="J203" s="118"/>
      <c r="K203" s="395">
        <f t="shared" si="14"/>
        <v>0</v>
      </c>
      <c r="L203" s="530"/>
      <c r="M203" s="530"/>
      <c r="N203" s="530">
        <v>0.45</v>
      </c>
      <c r="O203" s="530"/>
      <c r="P203" s="530"/>
      <c r="Q203" s="530"/>
      <c r="R203" s="530"/>
      <c r="S203" s="530"/>
      <c r="T203" s="530"/>
      <c r="U203" s="530"/>
      <c r="V203" s="530"/>
      <c r="W203" s="530"/>
      <c r="X203" s="530"/>
      <c r="Y203" s="530"/>
      <c r="Z203" s="530"/>
      <c r="AA203" s="530"/>
      <c r="AB203" s="530"/>
      <c r="AC203" s="530"/>
      <c r="AD203" s="530"/>
      <c r="AE203" s="530"/>
      <c r="AF203" s="530"/>
      <c r="AG203" s="530"/>
      <c r="AH203" s="530"/>
      <c r="AI203" s="530"/>
      <c r="AJ203" s="530"/>
      <c r="AK203" s="530"/>
      <c r="AL203" s="530"/>
      <c r="AM203" s="530"/>
      <c r="AN203" s="530"/>
      <c r="AO203" s="530"/>
      <c r="AP203" s="530"/>
      <c r="AQ203" s="530"/>
      <c r="AR203" s="530"/>
      <c r="AS203" s="530"/>
      <c r="AT203" s="530"/>
      <c r="AU203" s="530"/>
      <c r="AV203" s="530"/>
      <c r="AW203" s="530"/>
      <c r="AX203" s="530"/>
      <c r="AY203" s="530"/>
      <c r="AZ203" s="530"/>
      <c r="BA203" s="530"/>
      <c r="BB203" s="530"/>
      <c r="BC203" s="530"/>
      <c r="BD203" s="530"/>
      <c r="BE203" s="530"/>
      <c r="BF203" s="530"/>
      <c r="BG203" s="530"/>
      <c r="BH203" s="530"/>
      <c r="BI203" s="530"/>
      <c r="BJ203" s="530"/>
      <c r="BK203" s="117"/>
      <c r="BL203" s="117"/>
      <c r="BM203" s="567">
        <f t="shared" si="15"/>
        <v>0.45</v>
      </c>
      <c r="BO203" s="134"/>
    </row>
    <row r="204" spans="1:67">
      <c r="A204" s="117">
        <v>202</v>
      </c>
      <c r="B204" s="135" t="s">
        <v>805</v>
      </c>
      <c r="C204" s="135"/>
      <c r="D204" s="118" t="s">
        <v>126</v>
      </c>
      <c r="E204" s="531">
        <f t="shared" si="13"/>
        <v>1</v>
      </c>
      <c r="F204" s="118" t="s">
        <v>1020</v>
      </c>
      <c r="G204" s="118" t="s">
        <v>48</v>
      </c>
      <c r="H204" s="118" t="s">
        <v>1126</v>
      </c>
      <c r="I204" s="751"/>
      <c r="J204" s="118"/>
      <c r="K204" s="395">
        <f t="shared" si="14"/>
        <v>0</v>
      </c>
      <c r="L204" s="530"/>
      <c r="M204" s="530"/>
      <c r="N204" s="530">
        <v>1</v>
      </c>
      <c r="O204" s="530"/>
      <c r="P204" s="530"/>
      <c r="Q204" s="530"/>
      <c r="R204" s="530"/>
      <c r="S204" s="530"/>
      <c r="T204" s="530"/>
      <c r="U204" s="530"/>
      <c r="V204" s="530"/>
      <c r="W204" s="530"/>
      <c r="X204" s="530"/>
      <c r="Y204" s="530"/>
      <c r="Z204" s="530"/>
      <c r="AA204" s="530"/>
      <c r="AB204" s="530"/>
      <c r="AC204" s="530"/>
      <c r="AD204" s="530"/>
      <c r="AE204" s="530"/>
      <c r="AF204" s="530"/>
      <c r="AG204" s="530"/>
      <c r="AH204" s="530"/>
      <c r="AI204" s="530"/>
      <c r="AJ204" s="530"/>
      <c r="AK204" s="530"/>
      <c r="AL204" s="530"/>
      <c r="AM204" s="530"/>
      <c r="AN204" s="530"/>
      <c r="AO204" s="530"/>
      <c r="AP204" s="530"/>
      <c r="AQ204" s="530"/>
      <c r="AR204" s="530"/>
      <c r="AS204" s="530"/>
      <c r="AT204" s="530"/>
      <c r="AU204" s="530"/>
      <c r="AV204" s="530"/>
      <c r="AW204" s="530"/>
      <c r="AX204" s="530"/>
      <c r="AY204" s="530"/>
      <c r="AZ204" s="530"/>
      <c r="BA204" s="530"/>
      <c r="BB204" s="530"/>
      <c r="BC204" s="530"/>
      <c r="BD204" s="530"/>
      <c r="BE204" s="530"/>
      <c r="BF204" s="530"/>
      <c r="BG204" s="530"/>
      <c r="BH204" s="530"/>
      <c r="BI204" s="530"/>
      <c r="BJ204" s="530"/>
      <c r="BK204" s="117"/>
      <c r="BL204" s="117"/>
      <c r="BM204" s="567">
        <f t="shared" si="15"/>
        <v>1</v>
      </c>
      <c r="BO204" s="134"/>
    </row>
    <row r="205" spans="1:67" ht="47.25">
      <c r="A205" s="117">
        <v>203</v>
      </c>
      <c r="B205" s="135" t="s">
        <v>486</v>
      </c>
      <c r="C205" s="135"/>
      <c r="D205" s="118" t="s">
        <v>126</v>
      </c>
      <c r="E205" s="531">
        <f t="shared" si="13"/>
        <v>2.81</v>
      </c>
      <c r="F205" s="118" t="s">
        <v>1018</v>
      </c>
      <c r="G205" s="118" t="s">
        <v>48</v>
      </c>
      <c r="H205" s="118" t="s">
        <v>1126</v>
      </c>
      <c r="I205" s="751"/>
      <c r="J205" s="118"/>
      <c r="K205" s="395">
        <f t="shared" si="14"/>
        <v>0</v>
      </c>
      <c r="L205" s="530"/>
      <c r="M205" s="530"/>
      <c r="N205" s="530">
        <v>0.83000000000000007</v>
      </c>
      <c r="O205" s="530">
        <v>1.98</v>
      </c>
      <c r="P205" s="530"/>
      <c r="Q205" s="530"/>
      <c r="R205" s="530"/>
      <c r="S205" s="530"/>
      <c r="T205" s="530"/>
      <c r="U205" s="530"/>
      <c r="V205" s="530"/>
      <c r="W205" s="530"/>
      <c r="X205" s="530"/>
      <c r="Y205" s="530"/>
      <c r="Z205" s="530"/>
      <c r="AA205" s="530"/>
      <c r="AB205" s="530"/>
      <c r="AC205" s="530"/>
      <c r="AD205" s="530"/>
      <c r="AE205" s="530"/>
      <c r="AF205" s="530"/>
      <c r="AG205" s="530"/>
      <c r="AH205" s="530"/>
      <c r="AI205" s="530"/>
      <c r="AJ205" s="530"/>
      <c r="AK205" s="530"/>
      <c r="AL205" s="530"/>
      <c r="AM205" s="530"/>
      <c r="AN205" s="530"/>
      <c r="AO205" s="530"/>
      <c r="AP205" s="530"/>
      <c r="AQ205" s="530"/>
      <c r="AR205" s="530"/>
      <c r="AS205" s="530"/>
      <c r="AT205" s="530"/>
      <c r="AU205" s="530"/>
      <c r="AV205" s="530"/>
      <c r="AW205" s="530"/>
      <c r="AX205" s="530"/>
      <c r="AY205" s="530"/>
      <c r="AZ205" s="530"/>
      <c r="BA205" s="530"/>
      <c r="BB205" s="530"/>
      <c r="BC205" s="530"/>
      <c r="BD205" s="530"/>
      <c r="BE205" s="530"/>
      <c r="BF205" s="530"/>
      <c r="BG205" s="530"/>
      <c r="BH205" s="530"/>
      <c r="BI205" s="530"/>
      <c r="BJ205" s="530"/>
      <c r="BK205" s="117"/>
      <c r="BL205" s="117"/>
      <c r="BM205" s="567">
        <f t="shared" si="15"/>
        <v>2.81</v>
      </c>
      <c r="BO205" s="134"/>
    </row>
    <row r="206" spans="1:67" ht="63">
      <c r="A206" s="117">
        <v>204</v>
      </c>
      <c r="B206" s="135" t="s">
        <v>793</v>
      </c>
      <c r="C206" s="135"/>
      <c r="D206" s="118" t="s">
        <v>126</v>
      </c>
      <c r="E206" s="117">
        <v>20.74</v>
      </c>
      <c r="F206" s="118" t="s">
        <v>1009</v>
      </c>
      <c r="G206" s="118" t="s">
        <v>27</v>
      </c>
      <c r="H206" s="118" t="s">
        <v>1126</v>
      </c>
      <c r="I206" s="751"/>
      <c r="J206" s="118"/>
      <c r="K206" s="395">
        <f t="shared" si="14"/>
        <v>0</v>
      </c>
      <c r="L206" s="530"/>
      <c r="M206" s="530"/>
      <c r="N206" s="530"/>
      <c r="O206" s="530"/>
      <c r="P206" s="530"/>
      <c r="Q206" s="530"/>
      <c r="R206" s="530"/>
      <c r="S206" s="530"/>
      <c r="T206" s="530"/>
      <c r="U206" s="530"/>
      <c r="V206" s="530"/>
      <c r="W206" s="530"/>
      <c r="X206" s="530"/>
      <c r="Y206" s="530"/>
      <c r="Z206" s="530"/>
      <c r="AA206" s="530"/>
      <c r="AB206" s="530"/>
      <c r="AC206" s="530"/>
      <c r="AD206" s="530"/>
      <c r="AE206" s="530"/>
      <c r="AF206" s="530"/>
      <c r="AG206" s="530"/>
      <c r="AH206" s="530"/>
      <c r="AI206" s="530"/>
      <c r="AJ206" s="530"/>
      <c r="AK206" s="530"/>
      <c r="AL206" s="530"/>
      <c r="AM206" s="530"/>
      <c r="AN206" s="530"/>
      <c r="AO206" s="530"/>
      <c r="AP206" s="530"/>
      <c r="AQ206" s="530"/>
      <c r="AR206" s="530"/>
      <c r="AS206" s="530"/>
      <c r="AT206" s="530"/>
      <c r="AU206" s="530"/>
      <c r="AV206" s="530"/>
      <c r="AW206" s="530"/>
      <c r="AX206" s="530"/>
      <c r="AY206" s="530"/>
      <c r="AZ206" s="530"/>
      <c r="BA206" s="530"/>
      <c r="BB206" s="530"/>
      <c r="BC206" s="530"/>
      <c r="BD206" s="530"/>
      <c r="BE206" s="530"/>
      <c r="BF206" s="530"/>
      <c r="BG206" s="530"/>
      <c r="BH206" s="530"/>
      <c r="BI206" s="530"/>
      <c r="BJ206" s="530"/>
      <c r="BK206" s="117"/>
      <c r="BL206" s="117"/>
      <c r="BM206" s="567">
        <f t="shared" si="15"/>
        <v>0</v>
      </c>
      <c r="BO206" s="134"/>
    </row>
    <row r="207" spans="1:67" ht="63">
      <c r="A207" s="117">
        <v>205</v>
      </c>
      <c r="B207" s="135" t="s">
        <v>790</v>
      </c>
      <c r="C207" s="135"/>
      <c r="D207" s="554" t="s">
        <v>126</v>
      </c>
      <c r="E207" s="117">
        <f t="shared" ref="E207:E218" si="16">SUM(L207:BJ207)</f>
        <v>22.55</v>
      </c>
      <c r="F207" s="118" t="s">
        <v>1006</v>
      </c>
      <c r="G207" s="118" t="s">
        <v>27</v>
      </c>
      <c r="H207" s="118" t="s">
        <v>1126</v>
      </c>
      <c r="I207" s="751"/>
      <c r="J207" s="118"/>
      <c r="K207" s="395">
        <f t="shared" si="14"/>
        <v>0</v>
      </c>
      <c r="L207" s="530"/>
      <c r="M207" s="530"/>
      <c r="N207" s="530"/>
      <c r="O207" s="530"/>
      <c r="P207" s="530"/>
      <c r="Q207" s="530"/>
      <c r="R207" s="530">
        <v>22.55</v>
      </c>
      <c r="S207" s="530"/>
      <c r="T207" s="530"/>
      <c r="U207" s="530"/>
      <c r="V207" s="530"/>
      <c r="W207" s="530"/>
      <c r="X207" s="530"/>
      <c r="Y207" s="530"/>
      <c r="Z207" s="530"/>
      <c r="AA207" s="530"/>
      <c r="AB207" s="530"/>
      <c r="AC207" s="530"/>
      <c r="AD207" s="530"/>
      <c r="AE207" s="530"/>
      <c r="AF207" s="530"/>
      <c r="AG207" s="530"/>
      <c r="AH207" s="530"/>
      <c r="AI207" s="530"/>
      <c r="AJ207" s="530"/>
      <c r="AK207" s="530"/>
      <c r="AL207" s="530"/>
      <c r="AM207" s="530"/>
      <c r="AN207" s="530"/>
      <c r="AO207" s="530"/>
      <c r="AP207" s="530"/>
      <c r="AQ207" s="530"/>
      <c r="AR207" s="530"/>
      <c r="AS207" s="530"/>
      <c r="AT207" s="530"/>
      <c r="AU207" s="530"/>
      <c r="AV207" s="530"/>
      <c r="AW207" s="530"/>
      <c r="AX207" s="530"/>
      <c r="AY207" s="530"/>
      <c r="AZ207" s="530"/>
      <c r="BA207" s="530"/>
      <c r="BB207" s="530"/>
      <c r="BC207" s="530"/>
      <c r="BD207" s="530"/>
      <c r="BE207" s="530"/>
      <c r="BF207" s="530"/>
      <c r="BG207" s="530"/>
      <c r="BH207" s="530"/>
      <c r="BI207" s="530"/>
      <c r="BJ207" s="530"/>
      <c r="BK207" s="117"/>
      <c r="BL207" s="117"/>
      <c r="BM207" s="567">
        <f t="shared" si="15"/>
        <v>22.55</v>
      </c>
      <c r="BO207" s="134"/>
    </row>
    <row r="208" spans="1:67" ht="63">
      <c r="A208" s="117">
        <v>206</v>
      </c>
      <c r="B208" s="135" t="s">
        <v>791</v>
      </c>
      <c r="C208" s="135"/>
      <c r="D208" s="554" t="s">
        <v>126</v>
      </c>
      <c r="E208" s="117">
        <f t="shared" si="16"/>
        <v>16.7</v>
      </c>
      <c r="F208" s="118" t="s">
        <v>1007</v>
      </c>
      <c r="G208" s="118" t="s">
        <v>27</v>
      </c>
      <c r="H208" s="118" t="s">
        <v>1126</v>
      </c>
      <c r="I208" s="461"/>
      <c r="K208" s="628">
        <f t="shared" si="14"/>
        <v>0</v>
      </c>
      <c r="L208" s="630"/>
      <c r="M208" s="630"/>
      <c r="N208" s="630"/>
      <c r="O208" s="630"/>
      <c r="P208" s="630"/>
      <c r="Q208" s="630"/>
      <c r="R208" s="630">
        <v>16.7</v>
      </c>
      <c r="S208" s="630"/>
      <c r="T208" s="630"/>
      <c r="U208" s="630"/>
      <c r="V208" s="630"/>
      <c r="W208" s="630"/>
      <c r="X208" s="630"/>
      <c r="Y208" s="630"/>
      <c r="Z208" s="630"/>
      <c r="AA208" s="630"/>
      <c r="AB208" s="630"/>
      <c r="AC208" s="630"/>
      <c r="AD208" s="630"/>
      <c r="AE208" s="630"/>
      <c r="AF208" s="630"/>
      <c r="AG208" s="630"/>
      <c r="AH208" s="630"/>
      <c r="AI208" s="630"/>
      <c r="AJ208" s="630"/>
      <c r="AK208" s="630"/>
      <c r="AL208" s="630"/>
      <c r="AM208" s="630"/>
      <c r="AN208" s="630"/>
      <c r="AO208" s="630"/>
      <c r="AP208" s="630"/>
      <c r="AQ208" s="630"/>
      <c r="AR208" s="630"/>
      <c r="AS208" s="630"/>
      <c r="AT208" s="630"/>
      <c r="AU208" s="630"/>
      <c r="AV208" s="630"/>
      <c r="AW208" s="630"/>
      <c r="AX208" s="630"/>
      <c r="AY208" s="630"/>
      <c r="AZ208" s="630"/>
      <c r="BA208" s="630"/>
      <c r="BB208" s="630"/>
      <c r="BC208" s="630"/>
      <c r="BD208" s="630"/>
      <c r="BE208" s="630"/>
      <c r="BF208" s="630"/>
      <c r="BG208" s="630"/>
      <c r="BH208" s="630"/>
      <c r="BI208" s="630"/>
      <c r="BJ208" s="630"/>
      <c r="BM208" s="567">
        <f t="shared" si="15"/>
        <v>16.7</v>
      </c>
      <c r="BO208" s="134"/>
    </row>
    <row r="209" spans="1:69" ht="63">
      <c r="A209" s="117">
        <v>207</v>
      </c>
      <c r="B209" s="135" t="s">
        <v>792</v>
      </c>
      <c r="C209" s="135"/>
      <c r="D209" s="554" t="s">
        <v>126</v>
      </c>
      <c r="E209" s="117">
        <f t="shared" si="16"/>
        <v>15.77</v>
      </c>
      <c r="F209" s="118" t="s">
        <v>1008</v>
      </c>
      <c r="G209" s="118" t="s">
        <v>27</v>
      </c>
      <c r="H209" s="118" t="s">
        <v>1126</v>
      </c>
      <c r="I209" s="751"/>
      <c r="J209" s="118"/>
      <c r="K209" s="395">
        <f t="shared" si="14"/>
        <v>0</v>
      </c>
      <c r="L209" s="530"/>
      <c r="M209" s="530"/>
      <c r="N209" s="530"/>
      <c r="O209" s="530"/>
      <c r="P209" s="530"/>
      <c r="Q209" s="530"/>
      <c r="R209" s="530">
        <v>15.77</v>
      </c>
      <c r="S209" s="530"/>
      <c r="T209" s="530"/>
      <c r="U209" s="530"/>
      <c r="V209" s="530"/>
      <c r="W209" s="530"/>
      <c r="X209" s="530"/>
      <c r="Y209" s="530"/>
      <c r="Z209" s="530"/>
      <c r="AA209" s="530"/>
      <c r="AB209" s="530"/>
      <c r="AC209" s="530"/>
      <c r="AD209" s="530"/>
      <c r="AE209" s="530"/>
      <c r="AF209" s="530"/>
      <c r="AG209" s="530"/>
      <c r="AH209" s="530"/>
      <c r="AI209" s="530"/>
      <c r="AJ209" s="530"/>
      <c r="AK209" s="530"/>
      <c r="AL209" s="530"/>
      <c r="AM209" s="530"/>
      <c r="AN209" s="530"/>
      <c r="AO209" s="530"/>
      <c r="AP209" s="530"/>
      <c r="AQ209" s="530"/>
      <c r="AR209" s="530"/>
      <c r="AS209" s="530"/>
      <c r="AT209" s="530"/>
      <c r="AU209" s="530"/>
      <c r="AV209" s="530"/>
      <c r="AW209" s="530"/>
      <c r="AX209" s="530"/>
      <c r="AY209" s="530"/>
      <c r="AZ209" s="530"/>
      <c r="BA209" s="530"/>
      <c r="BB209" s="530"/>
      <c r="BC209" s="530"/>
      <c r="BD209" s="530"/>
      <c r="BE209" s="530"/>
      <c r="BF209" s="530"/>
      <c r="BG209" s="530"/>
      <c r="BH209" s="530"/>
      <c r="BI209" s="530"/>
      <c r="BJ209" s="530"/>
      <c r="BK209" s="117"/>
      <c r="BL209" s="117"/>
      <c r="BM209" s="567">
        <f t="shared" si="15"/>
        <v>15.77</v>
      </c>
      <c r="BO209" s="134"/>
    </row>
    <row r="210" spans="1:69" ht="31.5">
      <c r="A210" s="117">
        <v>208</v>
      </c>
      <c r="B210" s="135" t="s">
        <v>789</v>
      </c>
      <c r="C210" s="135"/>
      <c r="D210" s="554" t="s">
        <v>126</v>
      </c>
      <c r="E210" s="531">
        <f t="shared" si="16"/>
        <v>0.33</v>
      </c>
      <c r="F210" s="118" t="s">
        <v>1005</v>
      </c>
      <c r="G210" s="118" t="s">
        <v>24</v>
      </c>
      <c r="H210" s="118" t="s">
        <v>1126</v>
      </c>
      <c r="I210" s="751"/>
      <c r="J210" s="118"/>
      <c r="K210" s="395">
        <f t="shared" si="14"/>
        <v>0.33</v>
      </c>
      <c r="L210" s="530">
        <v>0.33</v>
      </c>
      <c r="M210" s="530"/>
      <c r="N210" s="530"/>
      <c r="O210" s="530"/>
      <c r="P210" s="530"/>
      <c r="Q210" s="530"/>
      <c r="R210" s="530"/>
      <c r="S210" s="530"/>
      <c r="T210" s="530"/>
      <c r="U210" s="530"/>
      <c r="V210" s="530"/>
      <c r="W210" s="530"/>
      <c r="X210" s="530"/>
      <c r="Y210" s="530"/>
      <c r="Z210" s="530"/>
      <c r="AA210" s="530"/>
      <c r="AB210" s="530"/>
      <c r="AC210" s="530"/>
      <c r="AD210" s="530"/>
      <c r="AE210" s="530"/>
      <c r="AF210" s="530"/>
      <c r="AG210" s="530"/>
      <c r="AH210" s="530"/>
      <c r="AI210" s="530"/>
      <c r="AJ210" s="530"/>
      <c r="AK210" s="530"/>
      <c r="AL210" s="530"/>
      <c r="AM210" s="530"/>
      <c r="AN210" s="530"/>
      <c r="AO210" s="530"/>
      <c r="AP210" s="530"/>
      <c r="AQ210" s="530"/>
      <c r="AR210" s="530"/>
      <c r="AS210" s="530"/>
      <c r="AT210" s="530"/>
      <c r="AU210" s="530"/>
      <c r="AV210" s="530"/>
      <c r="AW210" s="530"/>
      <c r="AX210" s="530"/>
      <c r="AY210" s="530"/>
      <c r="AZ210" s="530"/>
      <c r="BA210" s="530"/>
      <c r="BB210" s="530"/>
      <c r="BC210" s="530"/>
      <c r="BD210" s="530"/>
      <c r="BE210" s="530"/>
      <c r="BF210" s="530"/>
      <c r="BG210" s="530"/>
      <c r="BH210" s="530"/>
      <c r="BI210" s="530"/>
      <c r="BJ210" s="530"/>
      <c r="BK210" s="117"/>
      <c r="BL210" s="117"/>
      <c r="BM210" s="567">
        <f t="shared" si="15"/>
        <v>0.33</v>
      </c>
      <c r="BO210" s="134"/>
    </row>
    <row r="211" spans="1:69" ht="31.5">
      <c r="A211" s="117">
        <v>209</v>
      </c>
      <c r="B211" s="135" t="s">
        <v>1196</v>
      </c>
      <c r="C211" s="135"/>
      <c r="D211" s="118" t="s">
        <v>127</v>
      </c>
      <c r="E211" s="531">
        <f t="shared" si="16"/>
        <v>0.2</v>
      </c>
      <c r="F211" s="118" t="s">
        <v>1204</v>
      </c>
      <c r="G211" s="118" t="s">
        <v>21</v>
      </c>
      <c r="H211" s="118" t="s">
        <v>1066</v>
      </c>
      <c r="I211" s="751"/>
      <c r="J211" s="118"/>
      <c r="K211" s="395">
        <f t="shared" si="14"/>
        <v>0.11</v>
      </c>
      <c r="L211" s="530">
        <v>0.11</v>
      </c>
      <c r="M211" s="530"/>
      <c r="N211" s="530">
        <v>0.09</v>
      </c>
      <c r="O211" s="530"/>
      <c r="P211" s="530"/>
      <c r="Q211" s="530"/>
      <c r="R211" s="530"/>
      <c r="S211" s="530"/>
      <c r="T211" s="530"/>
      <c r="U211" s="530"/>
      <c r="V211" s="530"/>
      <c r="W211" s="530"/>
      <c r="X211" s="530"/>
      <c r="Y211" s="530"/>
      <c r="Z211" s="530"/>
      <c r="AA211" s="530"/>
      <c r="AB211" s="530"/>
      <c r="AC211" s="530"/>
      <c r="AD211" s="530"/>
      <c r="AE211" s="530"/>
      <c r="AF211" s="530"/>
      <c r="AG211" s="530"/>
      <c r="AH211" s="530"/>
      <c r="AI211" s="530"/>
      <c r="AJ211" s="530"/>
      <c r="AK211" s="530"/>
      <c r="AL211" s="530"/>
      <c r="AM211" s="530"/>
      <c r="AN211" s="530"/>
      <c r="AO211" s="530"/>
      <c r="AP211" s="530"/>
      <c r="AQ211" s="530"/>
      <c r="AR211" s="530"/>
      <c r="AS211" s="530"/>
      <c r="AT211" s="530"/>
      <c r="AU211" s="530"/>
      <c r="AV211" s="530"/>
      <c r="AW211" s="530"/>
      <c r="AX211" s="530"/>
      <c r="AY211" s="530"/>
      <c r="AZ211" s="530"/>
      <c r="BA211" s="530"/>
      <c r="BB211" s="530"/>
      <c r="BC211" s="530"/>
      <c r="BD211" s="530"/>
      <c r="BE211" s="530"/>
      <c r="BF211" s="530"/>
      <c r="BG211" s="530"/>
      <c r="BH211" s="530"/>
      <c r="BI211" s="530"/>
      <c r="BJ211" s="530"/>
      <c r="BK211" s="117"/>
      <c r="BL211" s="117"/>
      <c r="BM211" s="567">
        <f t="shared" si="15"/>
        <v>0.2</v>
      </c>
      <c r="BO211" s="134"/>
    </row>
    <row r="212" spans="1:69" ht="47.25">
      <c r="A212" s="117">
        <v>210</v>
      </c>
      <c r="B212" s="135" t="s">
        <v>807</v>
      </c>
      <c r="C212" s="135"/>
      <c r="D212" s="118" t="s">
        <v>127</v>
      </c>
      <c r="E212" s="531">
        <f t="shared" si="16"/>
        <v>0.3</v>
      </c>
      <c r="F212" s="118" t="s">
        <v>1022</v>
      </c>
      <c r="G212" s="118" t="s">
        <v>11</v>
      </c>
      <c r="H212" s="118" t="s">
        <v>1126</v>
      </c>
      <c r="I212" s="751"/>
      <c r="J212" s="118"/>
      <c r="K212" s="395">
        <f t="shared" si="14"/>
        <v>0</v>
      </c>
      <c r="L212" s="530"/>
      <c r="M212" s="530"/>
      <c r="N212" s="530">
        <v>0.3</v>
      </c>
      <c r="O212" s="530"/>
      <c r="P212" s="530"/>
      <c r="Q212" s="530"/>
      <c r="R212" s="530"/>
      <c r="S212" s="530"/>
      <c r="T212" s="530"/>
      <c r="U212" s="530"/>
      <c r="V212" s="530"/>
      <c r="W212" s="530"/>
      <c r="X212" s="530"/>
      <c r="Y212" s="530"/>
      <c r="Z212" s="530"/>
      <c r="AA212" s="530"/>
      <c r="AB212" s="530"/>
      <c r="AC212" s="530"/>
      <c r="AD212" s="530"/>
      <c r="AE212" s="530"/>
      <c r="AF212" s="530"/>
      <c r="AG212" s="530"/>
      <c r="AH212" s="530"/>
      <c r="AI212" s="530"/>
      <c r="AJ212" s="530"/>
      <c r="AK212" s="530"/>
      <c r="AL212" s="530"/>
      <c r="AM212" s="530"/>
      <c r="AN212" s="530"/>
      <c r="AO212" s="530"/>
      <c r="AP212" s="530"/>
      <c r="AQ212" s="530"/>
      <c r="AR212" s="530"/>
      <c r="AS212" s="530"/>
      <c r="AT212" s="530"/>
      <c r="AU212" s="530"/>
      <c r="AV212" s="530"/>
      <c r="AW212" s="530"/>
      <c r="AX212" s="530"/>
      <c r="AY212" s="530"/>
      <c r="AZ212" s="530"/>
      <c r="BA212" s="530"/>
      <c r="BB212" s="530"/>
      <c r="BC212" s="530"/>
      <c r="BD212" s="530"/>
      <c r="BE212" s="530"/>
      <c r="BF212" s="530"/>
      <c r="BG212" s="530"/>
      <c r="BH212" s="530"/>
      <c r="BI212" s="530"/>
      <c r="BJ212" s="530"/>
      <c r="BK212" s="117"/>
      <c r="BL212" s="117"/>
      <c r="BM212" s="567">
        <f t="shared" si="15"/>
        <v>0.3</v>
      </c>
      <c r="BO212" s="134"/>
    </row>
    <row r="213" spans="1:69" ht="47.25">
      <c r="A213" s="117">
        <v>211</v>
      </c>
      <c r="B213" s="135" t="s">
        <v>808</v>
      </c>
      <c r="C213" s="135"/>
      <c r="D213" s="118" t="s">
        <v>127</v>
      </c>
      <c r="E213" s="531">
        <f t="shared" si="16"/>
        <v>2.19</v>
      </c>
      <c r="F213" s="118" t="s">
        <v>1023</v>
      </c>
      <c r="G213" s="118" t="s">
        <v>11</v>
      </c>
      <c r="H213" s="118" t="s">
        <v>1126</v>
      </c>
      <c r="I213" s="751"/>
      <c r="J213" s="118"/>
      <c r="K213" s="395">
        <f t="shared" si="14"/>
        <v>0</v>
      </c>
      <c r="L213" s="530"/>
      <c r="M213" s="530"/>
      <c r="N213" s="530">
        <v>2.19</v>
      </c>
      <c r="O213" s="530"/>
      <c r="P213" s="530"/>
      <c r="Q213" s="530"/>
      <c r="R213" s="530"/>
      <c r="S213" s="530"/>
      <c r="T213" s="530"/>
      <c r="U213" s="530"/>
      <c r="V213" s="530"/>
      <c r="W213" s="530"/>
      <c r="X213" s="530"/>
      <c r="Y213" s="530"/>
      <c r="Z213" s="530"/>
      <c r="AA213" s="530"/>
      <c r="AB213" s="530"/>
      <c r="AC213" s="530"/>
      <c r="AD213" s="530"/>
      <c r="AE213" s="530"/>
      <c r="AF213" s="530"/>
      <c r="AG213" s="530"/>
      <c r="AH213" s="530"/>
      <c r="AI213" s="530"/>
      <c r="AJ213" s="530"/>
      <c r="AK213" s="530"/>
      <c r="AL213" s="530"/>
      <c r="AM213" s="530"/>
      <c r="AN213" s="530"/>
      <c r="AO213" s="530"/>
      <c r="AP213" s="530"/>
      <c r="AQ213" s="530"/>
      <c r="AR213" s="530"/>
      <c r="AS213" s="530"/>
      <c r="AT213" s="530"/>
      <c r="AU213" s="530"/>
      <c r="AV213" s="530"/>
      <c r="AW213" s="530"/>
      <c r="AX213" s="530"/>
      <c r="AY213" s="530"/>
      <c r="AZ213" s="530"/>
      <c r="BA213" s="530"/>
      <c r="BB213" s="530"/>
      <c r="BC213" s="530"/>
      <c r="BD213" s="530"/>
      <c r="BE213" s="530"/>
      <c r="BF213" s="530"/>
      <c r="BG213" s="530"/>
      <c r="BH213" s="530"/>
      <c r="BI213" s="530"/>
      <c r="BJ213" s="530"/>
      <c r="BK213" s="117"/>
      <c r="BL213" s="117"/>
      <c r="BM213" s="567">
        <f t="shared" si="15"/>
        <v>2.19</v>
      </c>
      <c r="BO213" s="134"/>
    </row>
    <row r="214" spans="1:69" ht="31.5">
      <c r="A214" s="117">
        <v>212</v>
      </c>
      <c r="B214" s="135" t="s">
        <v>1210</v>
      </c>
      <c r="C214" s="135"/>
      <c r="D214" s="118" t="s">
        <v>127</v>
      </c>
      <c r="E214" s="531">
        <f t="shared" si="16"/>
        <v>1.5</v>
      </c>
      <c r="F214" s="118" t="s">
        <v>1026</v>
      </c>
      <c r="G214" s="118" t="s">
        <v>20</v>
      </c>
      <c r="H214" s="118" t="s">
        <v>1126</v>
      </c>
      <c r="I214" s="751"/>
      <c r="J214" s="118"/>
      <c r="K214" s="395">
        <f t="shared" si="14"/>
        <v>0</v>
      </c>
      <c r="L214" s="530"/>
      <c r="M214" s="530"/>
      <c r="N214" s="530">
        <v>0.98</v>
      </c>
      <c r="O214" s="530"/>
      <c r="P214" s="530"/>
      <c r="Q214" s="530"/>
      <c r="R214" s="530">
        <v>0.52</v>
      </c>
      <c r="S214" s="530"/>
      <c r="T214" s="530"/>
      <c r="U214" s="530"/>
      <c r="V214" s="530"/>
      <c r="W214" s="530"/>
      <c r="X214" s="530"/>
      <c r="Y214" s="530"/>
      <c r="Z214" s="530"/>
      <c r="AA214" s="530"/>
      <c r="AB214" s="530"/>
      <c r="AC214" s="530"/>
      <c r="AD214" s="530"/>
      <c r="AE214" s="530"/>
      <c r="AF214" s="530"/>
      <c r="AG214" s="530"/>
      <c r="AH214" s="530"/>
      <c r="AI214" s="530"/>
      <c r="AJ214" s="530"/>
      <c r="AK214" s="530"/>
      <c r="AL214" s="530"/>
      <c r="AM214" s="530"/>
      <c r="AN214" s="530"/>
      <c r="AO214" s="530"/>
      <c r="AP214" s="530"/>
      <c r="AQ214" s="530"/>
      <c r="AR214" s="530"/>
      <c r="AS214" s="530"/>
      <c r="AT214" s="530"/>
      <c r="AU214" s="530"/>
      <c r="AV214" s="530"/>
      <c r="AW214" s="530"/>
      <c r="AX214" s="530"/>
      <c r="AY214" s="530"/>
      <c r="AZ214" s="530"/>
      <c r="BA214" s="530"/>
      <c r="BB214" s="530"/>
      <c r="BC214" s="530"/>
      <c r="BD214" s="530"/>
      <c r="BE214" s="530"/>
      <c r="BF214" s="530"/>
      <c r="BG214" s="530"/>
      <c r="BH214" s="530"/>
      <c r="BI214" s="530"/>
      <c r="BJ214" s="530"/>
      <c r="BK214" s="117"/>
      <c r="BL214" s="117"/>
      <c r="BM214" s="567">
        <f t="shared" si="15"/>
        <v>1.5</v>
      </c>
      <c r="BO214" s="134"/>
    </row>
    <row r="215" spans="1:69" ht="31.5">
      <c r="A215" s="117">
        <v>213</v>
      </c>
      <c r="B215" s="135" t="s">
        <v>1285</v>
      </c>
      <c r="C215" s="135"/>
      <c r="D215" s="118" t="s">
        <v>127</v>
      </c>
      <c r="E215" s="573">
        <f t="shared" si="16"/>
        <v>0.06</v>
      </c>
      <c r="F215" s="118" t="s">
        <v>1031</v>
      </c>
      <c r="G215" s="118" t="s">
        <v>34</v>
      </c>
      <c r="H215" s="118" t="s">
        <v>1066</v>
      </c>
      <c r="I215" s="751"/>
      <c r="J215" s="118"/>
      <c r="K215" s="395">
        <f t="shared" si="14"/>
        <v>0</v>
      </c>
      <c r="L215" s="530"/>
      <c r="M215" s="530"/>
      <c r="N215" s="530"/>
      <c r="O215" s="530"/>
      <c r="P215" s="530"/>
      <c r="Q215" s="530"/>
      <c r="R215" s="530"/>
      <c r="S215" s="530"/>
      <c r="T215" s="530"/>
      <c r="U215" s="530"/>
      <c r="V215" s="530"/>
      <c r="W215" s="530"/>
      <c r="X215" s="530"/>
      <c r="Y215" s="530"/>
      <c r="Z215" s="530"/>
      <c r="AA215" s="530"/>
      <c r="AB215" s="530"/>
      <c r="AC215" s="530"/>
      <c r="AD215" s="530"/>
      <c r="AE215" s="530"/>
      <c r="AF215" s="530"/>
      <c r="AG215" s="530"/>
      <c r="AH215" s="530"/>
      <c r="AI215" s="530"/>
      <c r="AJ215" s="530"/>
      <c r="AK215" s="530">
        <v>0.06</v>
      </c>
      <c r="AL215" s="530"/>
      <c r="AM215" s="530"/>
      <c r="AN215" s="530"/>
      <c r="AO215" s="530"/>
      <c r="AP215" s="530"/>
      <c r="AQ215" s="530"/>
      <c r="AR215" s="530"/>
      <c r="AS215" s="530"/>
      <c r="AT215" s="530"/>
      <c r="AU215" s="530"/>
      <c r="AV215" s="530"/>
      <c r="AW215" s="530"/>
      <c r="AX215" s="530"/>
      <c r="AY215" s="530"/>
      <c r="AZ215" s="530"/>
      <c r="BA215" s="530"/>
      <c r="BB215" s="530"/>
      <c r="BC215" s="530"/>
      <c r="BD215" s="530"/>
      <c r="BE215" s="530"/>
      <c r="BF215" s="530"/>
      <c r="BG215" s="530"/>
      <c r="BH215" s="530"/>
      <c r="BI215" s="530"/>
      <c r="BJ215" s="530"/>
      <c r="BK215" s="117"/>
      <c r="BL215" s="117"/>
      <c r="BM215" s="567">
        <f t="shared" si="15"/>
        <v>0.06</v>
      </c>
      <c r="BO215" s="134"/>
    </row>
    <row r="216" spans="1:69" ht="31.5">
      <c r="A216" s="117">
        <v>214</v>
      </c>
      <c r="B216" s="135" t="s">
        <v>1283</v>
      </c>
      <c r="C216" s="135"/>
      <c r="D216" s="118" t="s">
        <v>127</v>
      </c>
      <c r="E216" s="573">
        <f t="shared" si="16"/>
        <v>0.04</v>
      </c>
      <c r="F216" s="118" t="s">
        <v>1030</v>
      </c>
      <c r="G216" s="118" t="s">
        <v>34</v>
      </c>
      <c r="H216" s="118" t="s">
        <v>1066</v>
      </c>
      <c r="I216" s="751"/>
      <c r="J216" s="118"/>
      <c r="K216" s="395">
        <f t="shared" si="14"/>
        <v>0</v>
      </c>
      <c r="L216" s="530"/>
      <c r="M216" s="530"/>
      <c r="N216" s="530"/>
      <c r="O216" s="530"/>
      <c r="P216" s="530"/>
      <c r="Q216" s="530"/>
      <c r="R216" s="530"/>
      <c r="S216" s="530"/>
      <c r="T216" s="530"/>
      <c r="U216" s="530"/>
      <c r="V216" s="530"/>
      <c r="W216" s="530"/>
      <c r="X216" s="530"/>
      <c r="Y216" s="530"/>
      <c r="Z216" s="530"/>
      <c r="AA216" s="530"/>
      <c r="AB216" s="530"/>
      <c r="AC216" s="530"/>
      <c r="AD216" s="530"/>
      <c r="AE216" s="530"/>
      <c r="AF216" s="530"/>
      <c r="AG216" s="530"/>
      <c r="AH216" s="530"/>
      <c r="AI216" s="530"/>
      <c r="AJ216" s="530"/>
      <c r="AK216" s="530">
        <v>0.04</v>
      </c>
      <c r="AL216" s="530"/>
      <c r="AM216" s="530"/>
      <c r="AN216" s="530"/>
      <c r="AO216" s="530"/>
      <c r="AP216" s="530"/>
      <c r="AQ216" s="530"/>
      <c r="AR216" s="530"/>
      <c r="AS216" s="530"/>
      <c r="AT216" s="530"/>
      <c r="AU216" s="530"/>
      <c r="AV216" s="530"/>
      <c r="AW216" s="530"/>
      <c r="AX216" s="530"/>
      <c r="AY216" s="530"/>
      <c r="AZ216" s="530"/>
      <c r="BA216" s="530"/>
      <c r="BB216" s="530"/>
      <c r="BC216" s="530"/>
      <c r="BD216" s="530"/>
      <c r="BE216" s="530"/>
      <c r="BF216" s="530"/>
      <c r="BG216" s="530"/>
      <c r="BH216" s="530"/>
      <c r="BI216" s="530"/>
      <c r="BJ216" s="530"/>
      <c r="BK216" s="117"/>
      <c r="BL216" s="117"/>
      <c r="BM216" s="567">
        <f t="shared" si="15"/>
        <v>0.04</v>
      </c>
      <c r="BO216" s="134"/>
    </row>
    <row r="217" spans="1:69" ht="31.5">
      <c r="A217" s="117">
        <v>215</v>
      </c>
      <c r="B217" s="135" t="s">
        <v>1284</v>
      </c>
      <c r="C217" s="135"/>
      <c r="D217" s="118" t="s">
        <v>127</v>
      </c>
      <c r="E217" s="573">
        <f t="shared" si="16"/>
        <v>7.0000000000000007E-2</v>
      </c>
      <c r="F217" s="118" t="s">
        <v>901</v>
      </c>
      <c r="G217" s="118" t="s">
        <v>34</v>
      </c>
      <c r="H217" s="118" t="s">
        <v>1066</v>
      </c>
      <c r="I217" s="751"/>
      <c r="J217" s="118"/>
      <c r="K217" s="395">
        <f t="shared" si="14"/>
        <v>0</v>
      </c>
      <c r="L217" s="530"/>
      <c r="M217" s="530"/>
      <c r="N217" s="530"/>
      <c r="O217" s="530"/>
      <c r="P217" s="530"/>
      <c r="Q217" s="530"/>
      <c r="R217" s="530"/>
      <c r="S217" s="530"/>
      <c r="T217" s="530"/>
      <c r="U217" s="530"/>
      <c r="V217" s="530"/>
      <c r="W217" s="530"/>
      <c r="X217" s="530"/>
      <c r="Y217" s="530"/>
      <c r="Z217" s="530"/>
      <c r="AA217" s="530"/>
      <c r="AB217" s="530"/>
      <c r="AC217" s="530"/>
      <c r="AD217" s="530"/>
      <c r="AE217" s="530"/>
      <c r="AF217" s="530"/>
      <c r="AG217" s="530"/>
      <c r="AH217" s="530"/>
      <c r="AI217" s="530"/>
      <c r="AJ217" s="530"/>
      <c r="AK217" s="530">
        <v>7.0000000000000007E-2</v>
      </c>
      <c r="AL217" s="530"/>
      <c r="AM217" s="530"/>
      <c r="AN217" s="530"/>
      <c r="AO217" s="530"/>
      <c r="AP217" s="530"/>
      <c r="AQ217" s="530"/>
      <c r="AR217" s="530"/>
      <c r="AS217" s="530"/>
      <c r="AT217" s="530"/>
      <c r="AU217" s="530"/>
      <c r="AV217" s="530"/>
      <c r="AW217" s="530"/>
      <c r="AX217" s="530"/>
      <c r="AY217" s="530"/>
      <c r="AZ217" s="530"/>
      <c r="BA217" s="530"/>
      <c r="BB217" s="530"/>
      <c r="BC217" s="530"/>
      <c r="BD217" s="530"/>
      <c r="BE217" s="530"/>
      <c r="BF217" s="530"/>
      <c r="BG217" s="530"/>
      <c r="BH217" s="530"/>
      <c r="BI217" s="530"/>
      <c r="BJ217" s="530"/>
      <c r="BK217" s="117"/>
      <c r="BL217" s="117"/>
      <c r="BM217" s="567">
        <f t="shared" si="15"/>
        <v>7.0000000000000007E-2</v>
      </c>
      <c r="BO217" s="134"/>
    </row>
    <row r="218" spans="1:69" ht="31.5">
      <c r="A218" s="117">
        <v>216</v>
      </c>
      <c r="B218" s="135" t="s">
        <v>1286</v>
      </c>
      <c r="C218" s="135"/>
      <c r="D218" s="118" t="s">
        <v>127</v>
      </c>
      <c r="E218" s="573">
        <f t="shared" si="16"/>
        <v>0.06</v>
      </c>
      <c r="F218" s="118" t="s">
        <v>1032</v>
      </c>
      <c r="G218" s="118" t="s">
        <v>34</v>
      </c>
      <c r="H218" s="118" t="s">
        <v>1066</v>
      </c>
      <c r="I218" s="751"/>
      <c r="J218" s="118"/>
      <c r="K218" s="395">
        <f t="shared" si="14"/>
        <v>0</v>
      </c>
      <c r="L218" s="530"/>
      <c r="M218" s="530"/>
      <c r="N218" s="530"/>
      <c r="O218" s="530"/>
      <c r="P218" s="530"/>
      <c r="Q218" s="530"/>
      <c r="R218" s="530"/>
      <c r="S218" s="530"/>
      <c r="T218" s="530"/>
      <c r="U218" s="530"/>
      <c r="V218" s="530"/>
      <c r="W218" s="530"/>
      <c r="X218" s="530"/>
      <c r="Y218" s="530"/>
      <c r="Z218" s="530"/>
      <c r="AA218" s="530"/>
      <c r="AB218" s="530"/>
      <c r="AC218" s="530"/>
      <c r="AD218" s="530"/>
      <c r="AE218" s="530"/>
      <c r="AF218" s="530"/>
      <c r="AG218" s="530"/>
      <c r="AH218" s="530"/>
      <c r="AI218" s="530"/>
      <c r="AJ218" s="530"/>
      <c r="AK218" s="530">
        <v>0.06</v>
      </c>
      <c r="AL218" s="530"/>
      <c r="AM218" s="530"/>
      <c r="AN218" s="530"/>
      <c r="AO218" s="530"/>
      <c r="AP218" s="530"/>
      <c r="AQ218" s="530"/>
      <c r="AR218" s="530"/>
      <c r="AS218" s="530"/>
      <c r="AT218" s="530"/>
      <c r="AU218" s="530"/>
      <c r="AV218" s="530"/>
      <c r="AW218" s="530"/>
      <c r="AX218" s="530"/>
      <c r="AY218" s="530"/>
      <c r="AZ218" s="530"/>
      <c r="BA218" s="530"/>
      <c r="BB218" s="530"/>
      <c r="BC218" s="530"/>
      <c r="BD218" s="530"/>
      <c r="BE218" s="530"/>
      <c r="BF218" s="530"/>
      <c r="BG218" s="530"/>
      <c r="BH218" s="530"/>
      <c r="BI218" s="530"/>
      <c r="BJ218" s="530"/>
      <c r="BK218" s="117"/>
      <c r="BL218" s="117"/>
      <c r="BM218" s="567">
        <f t="shared" si="15"/>
        <v>0.06</v>
      </c>
      <c r="BO218" s="134"/>
    </row>
    <row r="219" spans="1:69" ht="31.5">
      <c r="A219" s="117">
        <v>217</v>
      </c>
      <c r="B219" s="135" t="s">
        <v>1287</v>
      </c>
      <c r="C219" s="135"/>
      <c r="D219" s="118" t="s">
        <v>127</v>
      </c>
      <c r="E219" s="573">
        <v>0.08</v>
      </c>
      <c r="F219" s="118" t="s">
        <v>1033</v>
      </c>
      <c r="G219" s="118" t="s">
        <v>34</v>
      </c>
      <c r="H219" s="118" t="s">
        <v>1126</v>
      </c>
      <c r="I219" s="751"/>
      <c r="J219" s="118" t="s">
        <v>1099</v>
      </c>
      <c r="K219" s="395">
        <f t="shared" si="14"/>
        <v>0</v>
      </c>
      <c r="L219" s="530"/>
      <c r="M219" s="530"/>
      <c r="N219" s="530"/>
      <c r="O219" s="530"/>
      <c r="P219" s="530"/>
      <c r="Q219" s="530"/>
      <c r="R219" s="530"/>
      <c r="S219" s="530"/>
      <c r="T219" s="530"/>
      <c r="U219" s="530"/>
      <c r="V219" s="530"/>
      <c r="W219" s="530"/>
      <c r="X219" s="530"/>
      <c r="Y219" s="530"/>
      <c r="Z219" s="530"/>
      <c r="AA219" s="530"/>
      <c r="AB219" s="530"/>
      <c r="AC219" s="530"/>
      <c r="AD219" s="530"/>
      <c r="AE219" s="530"/>
      <c r="AF219" s="530"/>
      <c r="AG219" s="530"/>
      <c r="AH219" s="530"/>
      <c r="AI219" s="530"/>
      <c r="AJ219" s="530"/>
      <c r="AK219" s="530"/>
      <c r="AL219" s="530"/>
      <c r="AM219" s="530"/>
      <c r="AN219" s="530"/>
      <c r="AO219" s="530"/>
      <c r="AP219" s="530"/>
      <c r="AQ219" s="530"/>
      <c r="AR219" s="530"/>
      <c r="AS219" s="530"/>
      <c r="AT219" s="530"/>
      <c r="AU219" s="530"/>
      <c r="AV219" s="530"/>
      <c r="AW219" s="530"/>
      <c r="AX219" s="530"/>
      <c r="AY219" s="530"/>
      <c r="AZ219" s="530"/>
      <c r="BA219" s="530"/>
      <c r="BB219" s="530"/>
      <c r="BC219" s="530"/>
      <c r="BD219" s="530"/>
      <c r="BE219" s="530"/>
      <c r="BF219" s="530"/>
      <c r="BG219" s="530"/>
      <c r="BH219" s="530"/>
      <c r="BI219" s="530"/>
      <c r="BJ219" s="530"/>
      <c r="BK219" s="117"/>
      <c r="BL219" s="117"/>
      <c r="BM219" s="567">
        <f t="shared" si="15"/>
        <v>0</v>
      </c>
      <c r="BN219" s="118"/>
      <c r="BO219" s="118"/>
      <c r="BP219" s="117"/>
      <c r="BQ219" s="118"/>
    </row>
    <row r="220" spans="1:69" ht="63">
      <c r="A220" s="117">
        <v>218</v>
      </c>
      <c r="B220" s="294" t="s">
        <v>1168</v>
      </c>
      <c r="C220" s="294"/>
      <c r="D220" s="291" t="s">
        <v>302</v>
      </c>
      <c r="E220" s="531">
        <f t="shared" ref="E220:E231" si="17">SUM(L220:BJ220)</f>
        <v>0.30299999999999999</v>
      </c>
      <c r="F220" s="512">
        <v>8</v>
      </c>
      <c r="G220" s="118" t="s">
        <v>31</v>
      </c>
      <c r="H220" s="118" t="s">
        <v>1298</v>
      </c>
      <c r="I220" s="754"/>
      <c r="J220" s="496"/>
      <c r="K220" s="617">
        <f t="shared" si="14"/>
        <v>0.3</v>
      </c>
      <c r="L220" s="617">
        <v>0.3</v>
      </c>
      <c r="M220" s="617"/>
      <c r="N220" s="617"/>
      <c r="O220" s="617"/>
      <c r="P220" s="617"/>
      <c r="Q220" s="617"/>
      <c r="R220" s="617"/>
      <c r="S220" s="617"/>
      <c r="T220" s="617"/>
      <c r="U220" s="617"/>
      <c r="V220" s="617"/>
      <c r="W220" s="617"/>
      <c r="X220" s="617"/>
      <c r="Y220" s="617"/>
      <c r="Z220" s="617"/>
      <c r="AA220" s="617"/>
      <c r="AB220" s="617"/>
      <c r="AC220" s="617"/>
      <c r="AD220" s="617"/>
      <c r="AE220" s="617"/>
      <c r="AF220" s="617"/>
      <c r="AG220" s="617"/>
      <c r="AH220" s="618">
        <v>3.0000000000000001E-3</v>
      </c>
      <c r="AI220" s="617"/>
      <c r="AJ220" s="617"/>
      <c r="AK220" s="617"/>
      <c r="AL220" s="617"/>
      <c r="AM220" s="617"/>
      <c r="AN220" s="617"/>
      <c r="AO220" s="617"/>
      <c r="AP220" s="617"/>
      <c r="AQ220" s="617"/>
      <c r="AR220" s="617"/>
      <c r="AS220" s="617"/>
      <c r="AT220" s="617"/>
      <c r="AU220" s="617"/>
      <c r="AV220" s="617"/>
      <c r="AW220" s="617"/>
      <c r="AX220" s="617"/>
      <c r="AY220" s="617"/>
      <c r="AZ220" s="617"/>
      <c r="BA220" s="617"/>
      <c r="BB220" s="617"/>
      <c r="BC220" s="617"/>
      <c r="BD220" s="617"/>
      <c r="BE220" s="617"/>
      <c r="BF220" s="617"/>
      <c r="BG220" s="617"/>
      <c r="BH220" s="617"/>
      <c r="BI220" s="617"/>
      <c r="BJ220" s="617"/>
      <c r="BK220" s="494" t="s">
        <v>388</v>
      </c>
      <c r="BL220" s="494"/>
      <c r="BM220" s="567">
        <f t="shared" si="15"/>
        <v>0.30299999999999999</v>
      </c>
      <c r="BO220" s="134"/>
    </row>
    <row r="221" spans="1:69" ht="63">
      <c r="A221" s="117">
        <v>219</v>
      </c>
      <c r="B221" s="294" t="s">
        <v>378</v>
      </c>
      <c r="C221" s="294"/>
      <c r="D221" s="291" t="s">
        <v>127</v>
      </c>
      <c r="E221" s="531">
        <f t="shared" si="17"/>
        <v>0.59800000000000009</v>
      </c>
      <c r="F221" s="516" t="s">
        <v>379</v>
      </c>
      <c r="G221" s="118" t="s">
        <v>31</v>
      </c>
      <c r="H221" s="118" t="s">
        <v>1298</v>
      </c>
      <c r="I221" s="751"/>
      <c r="J221" s="118"/>
      <c r="K221" s="395">
        <f t="shared" si="14"/>
        <v>0.56000000000000005</v>
      </c>
      <c r="L221" s="395">
        <v>0.56000000000000005</v>
      </c>
      <c r="M221" s="395"/>
      <c r="N221" s="395">
        <v>0.03</v>
      </c>
      <c r="O221" s="395"/>
      <c r="P221" s="395"/>
      <c r="Q221" s="395"/>
      <c r="R221" s="395"/>
      <c r="S221" s="395"/>
      <c r="T221" s="395"/>
      <c r="U221" s="395"/>
      <c r="V221" s="395"/>
      <c r="W221" s="395"/>
      <c r="X221" s="395"/>
      <c r="Y221" s="395"/>
      <c r="Z221" s="395"/>
      <c r="AA221" s="395"/>
      <c r="AB221" s="395"/>
      <c r="AC221" s="395"/>
      <c r="AD221" s="395"/>
      <c r="AE221" s="395"/>
      <c r="AF221" s="395"/>
      <c r="AG221" s="395"/>
      <c r="AH221" s="395">
        <v>8.0000000000000002E-3</v>
      </c>
      <c r="AI221" s="395"/>
      <c r="AJ221" s="395"/>
      <c r="AK221" s="395"/>
      <c r="AL221" s="395"/>
      <c r="AM221" s="395"/>
      <c r="AN221" s="395"/>
      <c r="AO221" s="395"/>
      <c r="AP221" s="395"/>
      <c r="AQ221" s="395"/>
      <c r="AR221" s="395"/>
      <c r="AS221" s="395"/>
      <c r="AT221" s="395"/>
      <c r="AU221" s="395"/>
      <c r="AV221" s="395"/>
      <c r="AW221" s="395"/>
      <c r="AX221" s="395"/>
      <c r="AY221" s="395"/>
      <c r="AZ221" s="395"/>
      <c r="BA221" s="395"/>
      <c r="BB221" s="395"/>
      <c r="BC221" s="395"/>
      <c r="BD221" s="395"/>
      <c r="BE221" s="395"/>
      <c r="BF221" s="395"/>
      <c r="BG221" s="395"/>
      <c r="BH221" s="395"/>
      <c r="BI221" s="395"/>
      <c r="BJ221" s="395"/>
      <c r="BK221" s="117" t="s">
        <v>387</v>
      </c>
      <c r="BL221" s="117" t="s">
        <v>1101</v>
      </c>
      <c r="BM221" s="567">
        <f t="shared" si="15"/>
        <v>0.59800000000000009</v>
      </c>
      <c r="BO221" s="134"/>
    </row>
    <row r="222" spans="1:69" ht="47.25">
      <c r="A222" s="117">
        <v>220</v>
      </c>
      <c r="B222" s="135" t="s">
        <v>809</v>
      </c>
      <c r="C222" s="135"/>
      <c r="D222" s="118" t="s">
        <v>127</v>
      </c>
      <c r="E222" s="531">
        <f t="shared" si="17"/>
        <v>9.9</v>
      </c>
      <c r="F222" s="118" t="s">
        <v>908</v>
      </c>
      <c r="G222" s="118" t="s">
        <v>18</v>
      </c>
      <c r="H222" s="118" t="s">
        <v>1126</v>
      </c>
      <c r="I222" s="751"/>
      <c r="J222" s="118"/>
      <c r="K222" s="395">
        <f t="shared" si="14"/>
        <v>0</v>
      </c>
      <c r="L222" s="530"/>
      <c r="M222" s="530"/>
      <c r="N222" s="530"/>
      <c r="O222" s="530">
        <v>9.9</v>
      </c>
      <c r="P222" s="530"/>
      <c r="Q222" s="530"/>
      <c r="R222" s="530"/>
      <c r="S222" s="530"/>
      <c r="T222" s="530"/>
      <c r="U222" s="530"/>
      <c r="V222" s="530"/>
      <c r="W222" s="530"/>
      <c r="X222" s="530"/>
      <c r="Y222" s="530"/>
      <c r="Z222" s="530"/>
      <c r="AA222" s="530"/>
      <c r="AB222" s="530"/>
      <c r="AC222" s="530"/>
      <c r="AD222" s="530"/>
      <c r="AE222" s="530"/>
      <c r="AF222" s="530"/>
      <c r="AG222" s="530"/>
      <c r="AH222" s="530"/>
      <c r="AI222" s="530"/>
      <c r="AJ222" s="530"/>
      <c r="AK222" s="530"/>
      <c r="AL222" s="530"/>
      <c r="AM222" s="530"/>
      <c r="AN222" s="530"/>
      <c r="AO222" s="530"/>
      <c r="AP222" s="530"/>
      <c r="AQ222" s="530"/>
      <c r="AR222" s="530"/>
      <c r="AS222" s="530"/>
      <c r="AT222" s="530"/>
      <c r="AU222" s="530"/>
      <c r="AV222" s="530"/>
      <c r="AW222" s="530"/>
      <c r="AX222" s="530"/>
      <c r="AY222" s="530"/>
      <c r="AZ222" s="530"/>
      <c r="BA222" s="530"/>
      <c r="BB222" s="530"/>
      <c r="BC222" s="530"/>
      <c r="BD222" s="530"/>
      <c r="BE222" s="530"/>
      <c r="BF222" s="530"/>
      <c r="BG222" s="530"/>
      <c r="BH222" s="530"/>
      <c r="BI222" s="530"/>
      <c r="BJ222" s="530"/>
      <c r="BK222" s="117"/>
      <c r="BL222" s="117"/>
      <c r="BM222" s="567">
        <f t="shared" si="15"/>
        <v>9.9</v>
      </c>
      <c r="BO222" s="134"/>
    </row>
    <row r="223" spans="1:69" ht="63">
      <c r="A223" s="117">
        <v>221</v>
      </c>
      <c r="B223" s="135" t="s">
        <v>810</v>
      </c>
      <c r="C223" s="135"/>
      <c r="D223" s="118" t="s">
        <v>127</v>
      </c>
      <c r="E223" s="531">
        <f t="shared" si="17"/>
        <v>4.5</v>
      </c>
      <c r="F223" s="118" t="s">
        <v>1024</v>
      </c>
      <c r="G223" s="118" t="s">
        <v>18</v>
      </c>
      <c r="H223" s="118" t="s">
        <v>1126</v>
      </c>
      <c r="I223" s="751"/>
      <c r="J223" s="118"/>
      <c r="K223" s="395">
        <f t="shared" si="14"/>
        <v>0</v>
      </c>
      <c r="L223" s="530"/>
      <c r="M223" s="530"/>
      <c r="N223" s="530"/>
      <c r="O223" s="530">
        <v>4.5</v>
      </c>
      <c r="P223" s="530"/>
      <c r="Q223" s="530"/>
      <c r="R223" s="530"/>
      <c r="S223" s="530"/>
      <c r="T223" s="530"/>
      <c r="U223" s="530"/>
      <c r="V223" s="530"/>
      <c r="W223" s="530"/>
      <c r="X223" s="530"/>
      <c r="Y223" s="530"/>
      <c r="Z223" s="530"/>
      <c r="AA223" s="530"/>
      <c r="AB223" s="530"/>
      <c r="AC223" s="530"/>
      <c r="AD223" s="530"/>
      <c r="AE223" s="530"/>
      <c r="AF223" s="530"/>
      <c r="AG223" s="530"/>
      <c r="AH223" s="530"/>
      <c r="AI223" s="530"/>
      <c r="AJ223" s="530"/>
      <c r="AK223" s="530"/>
      <c r="AL223" s="530"/>
      <c r="AM223" s="530"/>
      <c r="AN223" s="530"/>
      <c r="AO223" s="530"/>
      <c r="AP223" s="530"/>
      <c r="AQ223" s="530"/>
      <c r="AR223" s="530"/>
      <c r="AS223" s="530"/>
      <c r="AT223" s="530"/>
      <c r="AU223" s="530"/>
      <c r="AV223" s="530"/>
      <c r="AW223" s="530"/>
      <c r="AX223" s="530"/>
      <c r="AY223" s="530"/>
      <c r="AZ223" s="530"/>
      <c r="BA223" s="530"/>
      <c r="BB223" s="530"/>
      <c r="BC223" s="530"/>
      <c r="BD223" s="530"/>
      <c r="BE223" s="530"/>
      <c r="BF223" s="530"/>
      <c r="BG223" s="530"/>
      <c r="BH223" s="530"/>
      <c r="BI223" s="530"/>
      <c r="BJ223" s="530"/>
      <c r="BK223" s="117"/>
      <c r="BL223" s="117"/>
      <c r="BM223" s="567">
        <f t="shared" si="15"/>
        <v>4.5</v>
      </c>
      <c r="BO223" s="134"/>
    </row>
    <row r="224" spans="1:69" ht="63">
      <c r="A224" s="117">
        <v>222</v>
      </c>
      <c r="B224" s="135" t="s">
        <v>811</v>
      </c>
      <c r="C224" s="135"/>
      <c r="D224" s="118" t="s">
        <v>127</v>
      </c>
      <c r="E224" s="531">
        <f t="shared" si="17"/>
        <v>11.39</v>
      </c>
      <c r="F224" s="118" t="s">
        <v>1025</v>
      </c>
      <c r="G224" s="118" t="s">
        <v>18</v>
      </c>
      <c r="H224" s="118" t="s">
        <v>1126</v>
      </c>
      <c r="I224" s="751"/>
      <c r="J224" s="118"/>
      <c r="K224" s="395">
        <f t="shared" si="14"/>
        <v>0</v>
      </c>
      <c r="L224" s="530"/>
      <c r="M224" s="530"/>
      <c r="N224" s="530">
        <v>1.74</v>
      </c>
      <c r="O224" s="530">
        <v>9.65</v>
      </c>
      <c r="P224" s="530"/>
      <c r="Q224" s="530"/>
      <c r="R224" s="530"/>
      <c r="S224" s="530"/>
      <c r="T224" s="530"/>
      <c r="U224" s="530"/>
      <c r="V224" s="530"/>
      <c r="W224" s="530"/>
      <c r="X224" s="530"/>
      <c r="Y224" s="530"/>
      <c r="Z224" s="530"/>
      <c r="AA224" s="530"/>
      <c r="AB224" s="530"/>
      <c r="AC224" s="530"/>
      <c r="AD224" s="530"/>
      <c r="AE224" s="530"/>
      <c r="AF224" s="530"/>
      <c r="AG224" s="530"/>
      <c r="AH224" s="530"/>
      <c r="AI224" s="530"/>
      <c r="AJ224" s="530"/>
      <c r="AK224" s="530"/>
      <c r="AL224" s="530"/>
      <c r="AM224" s="530"/>
      <c r="AN224" s="530"/>
      <c r="AO224" s="530"/>
      <c r="AP224" s="530"/>
      <c r="AQ224" s="530"/>
      <c r="AR224" s="530"/>
      <c r="AS224" s="530"/>
      <c r="AT224" s="530"/>
      <c r="AU224" s="530"/>
      <c r="AV224" s="530"/>
      <c r="AW224" s="530"/>
      <c r="AX224" s="530"/>
      <c r="AY224" s="530"/>
      <c r="AZ224" s="530"/>
      <c r="BA224" s="530"/>
      <c r="BB224" s="530"/>
      <c r="BC224" s="530"/>
      <c r="BD224" s="530"/>
      <c r="BE224" s="530"/>
      <c r="BF224" s="530"/>
      <c r="BG224" s="530"/>
      <c r="BH224" s="530"/>
      <c r="BI224" s="530"/>
      <c r="BJ224" s="530"/>
      <c r="BK224" s="117"/>
      <c r="BL224" s="117"/>
      <c r="BM224" s="567">
        <f t="shared" si="15"/>
        <v>11.39</v>
      </c>
      <c r="BO224" s="134"/>
    </row>
    <row r="225" spans="1:69" ht="31.5">
      <c r="A225" s="117">
        <v>223</v>
      </c>
      <c r="B225" s="135" t="s">
        <v>592</v>
      </c>
      <c r="C225" s="333"/>
      <c r="D225" s="117" t="s">
        <v>302</v>
      </c>
      <c r="E225" s="117">
        <f t="shared" si="17"/>
        <v>1.41</v>
      </c>
      <c r="F225" s="117">
        <v>16</v>
      </c>
      <c r="G225" s="117" t="s">
        <v>41</v>
      </c>
      <c r="H225" s="118" t="s">
        <v>1126</v>
      </c>
      <c r="I225" s="751"/>
      <c r="J225" s="118"/>
      <c r="K225" s="395">
        <f t="shared" si="14"/>
        <v>0</v>
      </c>
      <c r="L225" s="117"/>
      <c r="M225" s="117"/>
      <c r="N225" s="117"/>
      <c r="O225" s="117">
        <v>1.4</v>
      </c>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v>0.01</v>
      </c>
      <c r="BA225" s="117"/>
      <c r="BB225" s="117"/>
      <c r="BC225" s="117"/>
      <c r="BD225" s="117"/>
      <c r="BE225" s="117"/>
      <c r="BF225" s="117"/>
      <c r="BG225" s="117"/>
      <c r="BH225" s="117"/>
      <c r="BI225" s="117"/>
      <c r="BJ225" s="117"/>
      <c r="BK225" s="117"/>
      <c r="BL225" s="117"/>
      <c r="BM225" s="567">
        <f t="shared" si="15"/>
        <v>1.41</v>
      </c>
      <c r="BO225" s="134"/>
    </row>
    <row r="226" spans="1:69" ht="31.5">
      <c r="A226" s="117">
        <v>224</v>
      </c>
      <c r="B226" s="294" t="s">
        <v>68</v>
      </c>
      <c r="C226" s="294"/>
      <c r="D226" s="291" t="s">
        <v>127</v>
      </c>
      <c r="E226" s="531">
        <f t="shared" si="17"/>
        <v>1</v>
      </c>
      <c r="F226" s="516" t="s">
        <v>380</v>
      </c>
      <c r="G226" s="118" t="s">
        <v>48</v>
      </c>
      <c r="H226" s="118" t="s">
        <v>1416</v>
      </c>
      <c r="I226" s="751"/>
      <c r="J226" s="118"/>
      <c r="K226" s="395">
        <f t="shared" si="14"/>
        <v>0.95</v>
      </c>
      <c r="L226" s="395">
        <v>0.95</v>
      </c>
      <c r="M226" s="395"/>
      <c r="N226" s="395"/>
      <c r="O226" s="395"/>
      <c r="P226" s="395"/>
      <c r="Q226" s="395"/>
      <c r="R226" s="395"/>
      <c r="S226" s="395"/>
      <c r="T226" s="395"/>
      <c r="U226" s="395"/>
      <c r="V226" s="395"/>
      <c r="W226" s="395"/>
      <c r="X226" s="395"/>
      <c r="Y226" s="395"/>
      <c r="Z226" s="395"/>
      <c r="AA226" s="395"/>
      <c r="AB226" s="395"/>
      <c r="AC226" s="395"/>
      <c r="AD226" s="395"/>
      <c r="AE226" s="395"/>
      <c r="AF226" s="395"/>
      <c r="AG226" s="395">
        <v>0.03</v>
      </c>
      <c r="AH226" s="395">
        <v>0.02</v>
      </c>
      <c r="AI226" s="395"/>
      <c r="AJ226" s="395"/>
      <c r="AK226" s="395"/>
      <c r="AL226" s="395"/>
      <c r="AM226" s="395"/>
      <c r="AN226" s="395"/>
      <c r="AO226" s="395"/>
      <c r="AP226" s="395"/>
      <c r="AQ226" s="395"/>
      <c r="AR226" s="395"/>
      <c r="AS226" s="395"/>
      <c r="AT226" s="395"/>
      <c r="AU226" s="395"/>
      <c r="AV226" s="395"/>
      <c r="AW226" s="395"/>
      <c r="AX226" s="395"/>
      <c r="AY226" s="395"/>
      <c r="AZ226" s="395"/>
      <c r="BA226" s="395"/>
      <c r="BB226" s="395"/>
      <c r="BC226" s="395"/>
      <c r="BD226" s="395"/>
      <c r="BE226" s="395"/>
      <c r="BF226" s="395"/>
      <c r="BG226" s="395"/>
      <c r="BH226" s="395"/>
      <c r="BI226" s="395"/>
      <c r="BJ226" s="395"/>
      <c r="BK226" s="117" t="s">
        <v>615</v>
      </c>
      <c r="BL226" s="117" t="s">
        <v>1074</v>
      </c>
      <c r="BM226" s="567">
        <f t="shared" si="15"/>
        <v>1</v>
      </c>
      <c r="BO226" s="134"/>
    </row>
    <row r="227" spans="1:69" ht="31.5">
      <c r="A227" s="117">
        <v>225</v>
      </c>
      <c r="B227" s="135" t="s">
        <v>823</v>
      </c>
      <c r="C227" s="135"/>
      <c r="D227" s="118" t="s">
        <v>127</v>
      </c>
      <c r="E227" s="531">
        <f t="shared" si="17"/>
        <v>0.16500000000000001</v>
      </c>
      <c r="F227" s="118" t="s">
        <v>1037</v>
      </c>
      <c r="G227" s="118" t="s">
        <v>48</v>
      </c>
      <c r="H227" s="118" t="s">
        <v>1126</v>
      </c>
      <c r="I227" s="751"/>
      <c r="J227" s="118"/>
      <c r="K227" s="395">
        <f t="shared" si="14"/>
        <v>0</v>
      </c>
      <c r="L227" s="530"/>
      <c r="M227" s="530"/>
      <c r="N227" s="530"/>
      <c r="O227" s="530"/>
      <c r="P227" s="530"/>
      <c r="Q227" s="530"/>
      <c r="R227" s="530"/>
      <c r="S227" s="530"/>
      <c r="T227" s="530"/>
      <c r="U227" s="530"/>
      <c r="V227" s="530"/>
      <c r="W227" s="530"/>
      <c r="X227" s="530"/>
      <c r="Y227" s="530"/>
      <c r="Z227" s="530"/>
      <c r="AA227" s="530"/>
      <c r="AB227" s="530"/>
      <c r="AC227" s="530"/>
      <c r="AD227" s="530"/>
      <c r="AE227" s="530"/>
      <c r="AF227" s="530"/>
      <c r="AG227" s="530"/>
      <c r="AH227" s="530"/>
      <c r="AI227" s="530"/>
      <c r="AJ227" s="530"/>
      <c r="AK227" s="530"/>
      <c r="AL227" s="530"/>
      <c r="AM227" s="530"/>
      <c r="AN227" s="530"/>
      <c r="AO227" s="530"/>
      <c r="AP227" s="530"/>
      <c r="AQ227" s="530"/>
      <c r="AR227" s="530"/>
      <c r="AS227" s="530"/>
      <c r="AT227" s="530"/>
      <c r="AU227" s="530"/>
      <c r="AV227" s="530"/>
      <c r="AW227" s="530"/>
      <c r="AX227" s="530">
        <v>0.16500000000000001</v>
      </c>
      <c r="AY227" s="530"/>
      <c r="AZ227" s="530"/>
      <c r="BA227" s="530"/>
      <c r="BB227" s="530"/>
      <c r="BC227" s="530"/>
      <c r="BD227" s="530"/>
      <c r="BE227" s="530"/>
      <c r="BF227" s="530"/>
      <c r="BG227" s="530"/>
      <c r="BH227" s="530"/>
      <c r="BI227" s="530"/>
      <c r="BJ227" s="530"/>
      <c r="BK227" s="117"/>
      <c r="BL227" s="117"/>
      <c r="BM227" s="567">
        <f t="shared" si="15"/>
        <v>0.16500000000000001</v>
      </c>
      <c r="BO227" s="134"/>
    </row>
    <row r="228" spans="1:69" ht="31.5">
      <c r="A228" s="117">
        <v>226</v>
      </c>
      <c r="B228" s="135" t="s">
        <v>824</v>
      </c>
      <c r="C228" s="135"/>
      <c r="D228" s="118" t="s">
        <v>127</v>
      </c>
      <c r="E228" s="531">
        <f t="shared" si="17"/>
        <v>0.14000000000000001</v>
      </c>
      <c r="F228" s="118" t="s">
        <v>1038</v>
      </c>
      <c r="G228" s="118" t="s">
        <v>48</v>
      </c>
      <c r="H228" s="118" t="s">
        <v>1126</v>
      </c>
      <c r="I228" s="751"/>
      <c r="J228" s="118"/>
      <c r="K228" s="395">
        <f t="shared" si="14"/>
        <v>0</v>
      </c>
      <c r="L228" s="530"/>
      <c r="M228" s="530"/>
      <c r="N228" s="530"/>
      <c r="O228" s="530"/>
      <c r="P228" s="530"/>
      <c r="Q228" s="530"/>
      <c r="R228" s="530"/>
      <c r="S228" s="530"/>
      <c r="T228" s="530"/>
      <c r="U228" s="530"/>
      <c r="V228" s="530"/>
      <c r="W228" s="530"/>
      <c r="X228" s="530"/>
      <c r="Y228" s="530"/>
      <c r="Z228" s="530"/>
      <c r="AA228" s="530"/>
      <c r="AB228" s="530"/>
      <c r="AC228" s="530"/>
      <c r="AD228" s="530"/>
      <c r="AE228" s="530"/>
      <c r="AF228" s="530"/>
      <c r="AG228" s="530"/>
      <c r="AH228" s="530"/>
      <c r="AI228" s="530"/>
      <c r="AJ228" s="530"/>
      <c r="AK228" s="530"/>
      <c r="AL228" s="530"/>
      <c r="AM228" s="530"/>
      <c r="AN228" s="530"/>
      <c r="AO228" s="530"/>
      <c r="AP228" s="530"/>
      <c r="AQ228" s="530"/>
      <c r="AR228" s="530"/>
      <c r="AS228" s="530"/>
      <c r="AT228" s="530"/>
      <c r="AU228" s="530"/>
      <c r="AV228" s="530"/>
      <c r="AW228" s="530"/>
      <c r="AX228" s="530">
        <v>0.14000000000000001</v>
      </c>
      <c r="AY228" s="530"/>
      <c r="AZ228" s="530"/>
      <c r="BA228" s="530"/>
      <c r="BB228" s="530"/>
      <c r="BC228" s="530"/>
      <c r="BD228" s="530"/>
      <c r="BE228" s="530"/>
      <c r="BF228" s="530"/>
      <c r="BG228" s="530"/>
      <c r="BH228" s="530"/>
      <c r="BI228" s="530"/>
      <c r="BJ228" s="530"/>
      <c r="BK228" s="117"/>
      <c r="BL228" s="117"/>
      <c r="BM228" s="567">
        <f t="shared" si="15"/>
        <v>0.14000000000000001</v>
      </c>
      <c r="BO228" s="134"/>
    </row>
    <row r="229" spans="1:69" ht="31.5">
      <c r="A229" s="117">
        <v>227</v>
      </c>
      <c r="B229" s="135" t="s">
        <v>825</v>
      </c>
      <c r="C229" s="135"/>
      <c r="D229" s="118" t="s">
        <v>127</v>
      </c>
      <c r="E229" s="531">
        <f t="shared" si="17"/>
        <v>0.17</v>
      </c>
      <c r="F229" s="118" t="s">
        <v>1039</v>
      </c>
      <c r="G229" s="118" t="s">
        <v>48</v>
      </c>
      <c r="H229" s="118" t="s">
        <v>1126</v>
      </c>
      <c r="I229" s="751"/>
      <c r="J229" s="118"/>
      <c r="K229" s="395">
        <f t="shared" si="14"/>
        <v>0</v>
      </c>
      <c r="L229" s="530"/>
      <c r="M229" s="530"/>
      <c r="N229" s="530"/>
      <c r="O229" s="530"/>
      <c r="P229" s="530"/>
      <c r="Q229" s="530"/>
      <c r="R229" s="530"/>
      <c r="S229" s="530"/>
      <c r="T229" s="530"/>
      <c r="U229" s="530"/>
      <c r="V229" s="530"/>
      <c r="W229" s="530"/>
      <c r="X229" s="530"/>
      <c r="Y229" s="530"/>
      <c r="Z229" s="530"/>
      <c r="AA229" s="530"/>
      <c r="AB229" s="530"/>
      <c r="AC229" s="530"/>
      <c r="AD229" s="530"/>
      <c r="AE229" s="530"/>
      <c r="AF229" s="530"/>
      <c r="AG229" s="530"/>
      <c r="AH229" s="530"/>
      <c r="AI229" s="530"/>
      <c r="AJ229" s="530"/>
      <c r="AK229" s="530"/>
      <c r="AL229" s="530"/>
      <c r="AM229" s="530"/>
      <c r="AN229" s="530"/>
      <c r="AO229" s="530"/>
      <c r="AP229" s="530"/>
      <c r="AQ229" s="530"/>
      <c r="AR229" s="530"/>
      <c r="AS229" s="530"/>
      <c r="AT229" s="530"/>
      <c r="AU229" s="530"/>
      <c r="AV229" s="530"/>
      <c r="AW229" s="530"/>
      <c r="AX229" s="530">
        <v>0.17</v>
      </c>
      <c r="AY229" s="530"/>
      <c r="AZ229" s="530"/>
      <c r="BA229" s="530"/>
      <c r="BB229" s="530"/>
      <c r="BC229" s="530"/>
      <c r="BD229" s="530"/>
      <c r="BE229" s="530"/>
      <c r="BF229" s="530"/>
      <c r="BG229" s="530"/>
      <c r="BH229" s="530"/>
      <c r="BI229" s="530"/>
      <c r="BJ229" s="530"/>
      <c r="BK229" s="117"/>
      <c r="BL229" s="117"/>
      <c r="BM229" s="567">
        <f t="shared" si="15"/>
        <v>0.17</v>
      </c>
      <c r="BO229" s="134"/>
    </row>
    <row r="230" spans="1:69">
      <c r="A230" s="117">
        <v>228</v>
      </c>
      <c r="B230" s="135" t="s">
        <v>827</v>
      </c>
      <c r="C230" s="135"/>
      <c r="D230" s="118" t="s">
        <v>127</v>
      </c>
      <c r="E230" s="531">
        <f t="shared" si="17"/>
        <v>7.0000000000000007E-2</v>
      </c>
      <c r="F230" s="118" t="s">
        <v>1041</v>
      </c>
      <c r="G230" s="118" t="s">
        <v>48</v>
      </c>
      <c r="H230" s="118" t="s">
        <v>1126</v>
      </c>
      <c r="I230" s="751"/>
      <c r="J230" s="118"/>
      <c r="K230" s="395">
        <f t="shared" si="14"/>
        <v>0</v>
      </c>
      <c r="L230" s="530"/>
      <c r="M230" s="530"/>
      <c r="N230" s="530"/>
      <c r="O230" s="530"/>
      <c r="P230" s="530"/>
      <c r="Q230" s="530"/>
      <c r="R230" s="530"/>
      <c r="S230" s="530"/>
      <c r="T230" s="530"/>
      <c r="U230" s="530"/>
      <c r="V230" s="530"/>
      <c r="W230" s="530"/>
      <c r="X230" s="530"/>
      <c r="Y230" s="530"/>
      <c r="Z230" s="530"/>
      <c r="AA230" s="530"/>
      <c r="AB230" s="530"/>
      <c r="AC230" s="530"/>
      <c r="AD230" s="530"/>
      <c r="AE230" s="530"/>
      <c r="AF230" s="530"/>
      <c r="AG230" s="530"/>
      <c r="AH230" s="530"/>
      <c r="AI230" s="530"/>
      <c r="AJ230" s="530"/>
      <c r="AK230" s="530">
        <v>7.0000000000000007E-2</v>
      </c>
      <c r="AL230" s="530"/>
      <c r="AM230" s="530"/>
      <c r="AN230" s="530"/>
      <c r="AO230" s="530"/>
      <c r="AP230" s="530"/>
      <c r="AQ230" s="530"/>
      <c r="AR230" s="530"/>
      <c r="AS230" s="530"/>
      <c r="AT230" s="530"/>
      <c r="AU230" s="530"/>
      <c r="AV230" s="530"/>
      <c r="AW230" s="530"/>
      <c r="AX230" s="530"/>
      <c r="AY230" s="530"/>
      <c r="AZ230" s="530"/>
      <c r="BA230" s="530"/>
      <c r="BB230" s="530"/>
      <c r="BC230" s="530"/>
      <c r="BD230" s="530"/>
      <c r="BE230" s="530"/>
      <c r="BF230" s="530"/>
      <c r="BG230" s="530"/>
      <c r="BH230" s="530"/>
      <c r="BI230" s="530"/>
      <c r="BJ230" s="530"/>
      <c r="BK230" s="117"/>
      <c r="BL230" s="117"/>
      <c r="BM230" s="567">
        <f t="shared" si="15"/>
        <v>7.0000000000000007E-2</v>
      </c>
      <c r="BO230" s="134"/>
    </row>
    <row r="231" spans="1:69" ht="47.25">
      <c r="A231" s="117">
        <v>229</v>
      </c>
      <c r="B231" s="135" t="s">
        <v>486</v>
      </c>
      <c r="C231" s="135"/>
      <c r="D231" s="118" t="s">
        <v>127</v>
      </c>
      <c r="E231" s="531">
        <f t="shared" si="17"/>
        <v>2.5099999999999998</v>
      </c>
      <c r="F231" s="118" t="s">
        <v>1035</v>
      </c>
      <c r="G231" s="118" t="s">
        <v>48</v>
      </c>
      <c r="H231" s="118" t="s">
        <v>1126</v>
      </c>
      <c r="I231" s="751"/>
      <c r="J231" s="118"/>
      <c r="K231" s="395">
        <f t="shared" si="14"/>
        <v>0</v>
      </c>
      <c r="L231" s="530"/>
      <c r="M231" s="530"/>
      <c r="N231" s="530">
        <v>1.23</v>
      </c>
      <c r="O231" s="530">
        <v>1.28</v>
      </c>
      <c r="P231" s="530"/>
      <c r="Q231" s="530"/>
      <c r="R231" s="530"/>
      <c r="S231" s="530"/>
      <c r="T231" s="530"/>
      <c r="U231" s="530"/>
      <c r="V231" s="530"/>
      <c r="W231" s="530"/>
      <c r="X231" s="530"/>
      <c r="Y231" s="530"/>
      <c r="Z231" s="530"/>
      <c r="AA231" s="530"/>
      <c r="AB231" s="530"/>
      <c r="AC231" s="530"/>
      <c r="AD231" s="530"/>
      <c r="AE231" s="530"/>
      <c r="AF231" s="530"/>
      <c r="AG231" s="530"/>
      <c r="AH231" s="530"/>
      <c r="AI231" s="530"/>
      <c r="AJ231" s="530"/>
      <c r="AK231" s="530"/>
      <c r="AL231" s="530"/>
      <c r="AM231" s="530"/>
      <c r="AN231" s="530"/>
      <c r="AO231" s="530"/>
      <c r="AP231" s="530"/>
      <c r="AQ231" s="530"/>
      <c r="AR231" s="530"/>
      <c r="AS231" s="530"/>
      <c r="AT231" s="530"/>
      <c r="AU231" s="530"/>
      <c r="AV231" s="530"/>
      <c r="AW231" s="530"/>
      <c r="AX231" s="530"/>
      <c r="AY231" s="530"/>
      <c r="AZ231" s="530"/>
      <c r="BA231" s="530"/>
      <c r="BB231" s="530"/>
      <c r="BC231" s="530"/>
      <c r="BD231" s="530"/>
      <c r="BE231" s="530"/>
      <c r="BF231" s="530"/>
      <c r="BG231" s="530"/>
      <c r="BH231" s="530"/>
      <c r="BI231" s="530"/>
      <c r="BJ231" s="530"/>
      <c r="BK231" s="117"/>
      <c r="BL231" s="117"/>
      <c r="BM231" s="567">
        <f t="shared" si="15"/>
        <v>2.5099999999999998</v>
      </c>
      <c r="BO231" s="134"/>
    </row>
    <row r="232" spans="1:69" ht="31.5">
      <c r="A232" s="117">
        <v>230</v>
      </c>
      <c r="B232" s="135" t="s">
        <v>822</v>
      </c>
      <c r="C232" s="135"/>
      <c r="D232" s="118" t="s">
        <v>127</v>
      </c>
      <c r="E232" s="531">
        <v>0.08</v>
      </c>
      <c r="F232" s="118" t="s">
        <v>1036</v>
      </c>
      <c r="G232" s="118" t="s">
        <v>48</v>
      </c>
      <c r="H232" s="118" t="s">
        <v>1126</v>
      </c>
      <c r="I232" s="751"/>
      <c r="J232" s="118" t="s">
        <v>1099</v>
      </c>
      <c r="K232" s="395">
        <f t="shared" si="14"/>
        <v>0</v>
      </c>
      <c r="L232" s="530"/>
      <c r="M232" s="530"/>
      <c r="N232" s="530"/>
      <c r="O232" s="530"/>
      <c r="P232" s="530"/>
      <c r="Q232" s="530"/>
      <c r="R232" s="530"/>
      <c r="S232" s="530"/>
      <c r="T232" s="530"/>
      <c r="U232" s="530"/>
      <c r="V232" s="530"/>
      <c r="W232" s="530"/>
      <c r="X232" s="530"/>
      <c r="Y232" s="530"/>
      <c r="Z232" s="530"/>
      <c r="AA232" s="530"/>
      <c r="AB232" s="530"/>
      <c r="AC232" s="530"/>
      <c r="AD232" s="530"/>
      <c r="AE232" s="530"/>
      <c r="AF232" s="530"/>
      <c r="AG232" s="530"/>
      <c r="AH232" s="530"/>
      <c r="AI232" s="530"/>
      <c r="AJ232" s="530"/>
      <c r="AK232" s="530"/>
      <c r="AL232" s="530"/>
      <c r="AM232" s="530"/>
      <c r="AN232" s="530"/>
      <c r="AO232" s="530"/>
      <c r="AP232" s="530"/>
      <c r="AQ232" s="530"/>
      <c r="AR232" s="530"/>
      <c r="AS232" s="530"/>
      <c r="AT232" s="530"/>
      <c r="AU232" s="530"/>
      <c r="AV232" s="530"/>
      <c r="AW232" s="530"/>
      <c r="AX232" s="530"/>
      <c r="AY232" s="530"/>
      <c r="AZ232" s="530"/>
      <c r="BA232" s="530"/>
      <c r="BB232" s="530"/>
      <c r="BC232" s="530"/>
      <c r="BD232" s="530"/>
      <c r="BE232" s="530"/>
      <c r="BF232" s="530"/>
      <c r="BG232" s="530"/>
      <c r="BH232" s="530"/>
      <c r="BI232" s="530"/>
      <c r="BJ232" s="530"/>
      <c r="BK232" s="117"/>
      <c r="BL232" s="117"/>
      <c r="BM232" s="567">
        <f t="shared" si="15"/>
        <v>0</v>
      </c>
      <c r="BN232" s="117"/>
      <c r="BO232" s="118"/>
      <c r="BP232" s="117"/>
      <c r="BQ232" s="117"/>
    </row>
    <row r="233" spans="1:69" ht="94.5">
      <c r="A233" s="117">
        <v>231</v>
      </c>
      <c r="B233" s="347" t="s">
        <v>1420</v>
      </c>
      <c r="C233" s="135"/>
      <c r="D233" s="118" t="s">
        <v>127</v>
      </c>
      <c r="E233" s="531">
        <v>0.16</v>
      </c>
      <c r="F233" s="118" t="s">
        <v>1040</v>
      </c>
      <c r="G233" s="118" t="s">
        <v>48</v>
      </c>
      <c r="H233" s="118" t="s">
        <v>1125</v>
      </c>
      <c r="I233" s="751"/>
      <c r="J233" s="118" t="s">
        <v>1099</v>
      </c>
      <c r="K233" s="395">
        <f t="shared" si="14"/>
        <v>0</v>
      </c>
      <c r="L233" s="530"/>
      <c r="M233" s="530"/>
      <c r="N233" s="530"/>
      <c r="O233" s="530"/>
      <c r="P233" s="530"/>
      <c r="Q233" s="530"/>
      <c r="R233" s="530"/>
      <c r="S233" s="530"/>
      <c r="T233" s="530"/>
      <c r="U233" s="530"/>
      <c r="V233" s="530"/>
      <c r="W233" s="530"/>
      <c r="X233" s="530"/>
      <c r="Y233" s="530"/>
      <c r="Z233" s="530"/>
      <c r="AA233" s="530"/>
      <c r="AB233" s="530"/>
      <c r="AC233" s="530"/>
      <c r="AD233" s="530"/>
      <c r="AE233" s="530"/>
      <c r="AF233" s="530"/>
      <c r="AG233" s="530"/>
      <c r="AH233" s="530"/>
      <c r="AI233" s="530"/>
      <c r="AJ233" s="530"/>
      <c r="AK233" s="530"/>
      <c r="AL233" s="530"/>
      <c r="AM233" s="530"/>
      <c r="AN233" s="530"/>
      <c r="AO233" s="530"/>
      <c r="AP233" s="530"/>
      <c r="AQ233" s="530"/>
      <c r="AR233" s="530"/>
      <c r="AS233" s="530"/>
      <c r="AT233" s="530"/>
      <c r="AU233" s="530"/>
      <c r="AV233" s="530"/>
      <c r="AW233" s="530"/>
      <c r="AX233" s="530"/>
      <c r="AY233" s="530"/>
      <c r="AZ233" s="530"/>
      <c r="BA233" s="530"/>
      <c r="BB233" s="530"/>
      <c r="BC233" s="530"/>
      <c r="BD233" s="530"/>
      <c r="BE233" s="530"/>
      <c r="BF233" s="530"/>
      <c r="BG233" s="530"/>
      <c r="BH233" s="530"/>
      <c r="BI233" s="530"/>
      <c r="BJ233" s="530"/>
      <c r="BK233" s="117"/>
      <c r="BL233" s="117"/>
      <c r="BM233" s="567">
        <f t="shared" si="15"/>
        <v>0</v>
      </c>
      <c r="BN233" s="118"/>
      <c r="BO233" s="118" t="s">
        <v>826</v>
      </c>
      <c r="BP233" s="135"/>
      <c r="BQ233" s="117"/>
    </row>
    <row r="234" spans="1:69" ht="31.5">
      <c r="A234" s="117">
        <v>232</v>
      </c>
      <c r="B234" s="135" t="s">
        <v>1438</v>
      </c>
      <c r="C234" s="333"/>
      <c r="D234" s="117" t="s">
        <v>302</v>
      </c>
      <c r="E234" s="531">
        <v>9.4</v>
      </c>
      <c r="F234" s="117"/>
      <c r="G234" s="117" t="s">
        <v>48</v>
      </c>
      <c r="H234" s="118" t="s">
        <v>1125</v>
      </c>
      <c r="I234" s="751"/>
      <c r="J234" s="118" t="s">
        <v>1099</v>
      </c>
      <c r="K234" s="395">
        <f t="shared" si="14"/>
        <v>0</v>
      </c>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567">
        <f t="shared" si="15"/>
        <v>0</v>
      </c>
      <c r="BO234" s="134"/>
    </row>
    <row r="235" spans="1:69" ht="31.5">
      <c r="A235" s="117">
        <v>233</v>
      </c>
      <c r="B235" s="294" t="s">
        <v>1307</v>
      </c>
      <c r="C235" s="294"/>
      <c r="D235" s="291" t="s">
        <v>127</v>
      </c>
      <c r="E235" s="117">
        <f t="shared" ref="E235:E241" si="18">SUM(L235:BJ235)</f>
        <v>1.7</v>
      </c>
      <c r="F235" s="512" t="s">
        <v>561</v>
      </c>
      <c r="G235" s="118" t="s">
        <v>27</v>
      </c>
      <c r="H235" s="118" t="s">
        <v>1126</v>
      </c>
      <c r="I235" s="751"/>
      <c r="J235" s="118"/>
      <c r="K235" s="395">
        <f t="shared" si="14"/>
        <v>0</v>
      </c>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c r="AG235" s="395"/>
      <c r="AH235" s="395"/>
      <c r="AI235" s="395"/>
      <c r="AJ235" s="395"/>
      <c r="AK235" s="395"/>
      <c r="AL235" s="395"/>
      <c r="AM235" s="395"/>
      <c r="AN235" s="395"/>
      <c r="AO235" s="395"/>
      <c r="AP235" s="395"/>
      <c r="AQ235" s="395"/>
      <c r="AR235" s="395"/>
      <c r="AS235" s="395"/>
      <c r="AT235" s="395"/>
      <c r="AU235" s="395"/>
      <c r="AV235" s="395"/>
      <c r="AW235" s="395"/>
      <c r="AX235" s="395"/>
      <c r="AY235" s="395"/>
      <c r="AZ235" s="395"/>
      <c r="BA235" s="395"/>
      <c r="BB235" s="395"/>
      <c r="BC235" s="395"/>
      <c r="BD235" s="395"/>
      <c r="BE235" s="395"/>
      <c r="BF235" s="395">
        <v>1.7</v>
      </c>
      <c r="BG235" s="395"/>
      <c r="BH235" s="395"/>
      <c r="BI235" s="395"/>
      <c r="BJ235" s="395"/>
      <c r="BK235" s="117" t="s">
        <v>448</v>
      </c>
      <c r="BL235" s="117"/>
      <c r="BM235" s="567">
        <f t="shared" si="15"/>
        <v>1.7</v>
      </c>
      <c r="BO235" s="134"/>
    </row>
    <row r="236" spans="1:69" ht="31.5">
      <c r="A236" s="117">
        <v>234</v>
      </c>
      <c r="B236" s="135" t="s">
        <v>598</v>
      </c>
      <c r="C236" s="333"/>
      <c r="D236" s="117" t="s">
        <v>302</v>
      </c>
      <c r="E236" s="117">
        <f t="shared" si="18"/>
        <v>10.5</v>
      </c>
      <c r="F236" s="117"/>
      <c r="G236" s="117" t="s">
        <v>27</v>
      </c>
      <c r="H236" s="118" t="s">
        <v>1126</v>
      </c>
      <c r="I236" s="751"/>
      <c r="J236" s="118"/>
      <c r="K236" s="395">
        <f t="shared" si="14"/>
        <v>0</v>
      </c>
      <c r="L236" s="117"/>
      <c r="M236" s="117"/>
      <c r="N236" s="117"/>
      <c r="O236" s="117">
        <v>0.3</v>
      </c>
      <c r="P236" s="117"/>
      <c r="Q236" s="117"/>
      <c r="R236" s="117">
        <v>10.199999999999999</v>
      </c>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567">
        <f t="shared" si="15"/>
        <v>10.5</v>
      </c>
      <c r="BO236" s="134"/>
    </row>
    <row r="237" spans="1:69">
      <c r="A237" s="117">
        <v>235</v>
      </c>
      <c r="B237" s="135" t="s">
        <v>597</v>
      </c>
      <c r="C237" s="333"/>
      <c r="D237" s="117" t="s">
        <v>302</v>
      </c>
      <c r="E237" s="117">
        <f t="shared" si="18"/>
        <v>8.31</v>
      </c>
      <c r="F237" s="117"/>
      <c r="G237" s="117" t="s">
        <v>27</v>
      </c>
      <c r="H237" s="118" t="s">
        <v>1126</v>
      </c>
      <c r="I237" s="751"/>
      <c r="J237" s="118"/>
      <c r="K237" s="395">
        <f t="shared" si="14"/>
        <v>0</v>
      </c>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v>7</v>
      </c>
      <c r="BG237" s="117"/>
      <c r="BH237" s="117"/>
      <c r="BI237" s="117">
        <v>1.31</v>
      </c>
      <c r="BJ237" s="117"/>
      <c r="BK237" s="117"/>
      <c r="BL237" s="117"/>
      <c r="BM237" s="567">
        <f t="shared" si="15"/>
        <v>8.31</v>
      </c>
      <c r="BO237" s="134"/>
    </row>
    <row r="238" spans="1:69">
      <c r="A238" s="117">
        <v>236</v>
      </c>
      <c r="B238" s="135" t="s">
        <v>815</v>
      </c>
      <c r="C238" s="135"/>
      <c r="D238" s="118" t="s">
        <v>127</v>
      </c>
      <c r="E238" s="117">
        <f t="shared" si="18"/>
        <v>15.67</v>
      </c>
      <c r="F238" s="118" t="s">
        <v>1029</v>
      </c>
      <c r="G238" s="118" t="s">
        <v>27</v>
      </c>
      <c r="H238" s="118" t="s">
        <v>1126</v>
      </c>
      <c r="I238" s="751"/>
      <c r="J238" s="118"/>
      <c r="K238" s="395">
        <f t="shared" si="14"/>
        <v>0</v>
      </c>
      <c r="L238" s="530"/>
      <c r="M238" s="530"/>
      <c r="N238" s="530"/>
      <c r="O238" s="530"/>
      <c r="P238" s="530"/>
      <c r="Q238" s="530"/>
      <c r="R238" s="530">
        <v>15.67</v>
      </c>
      <c r="S238" s="530"/>
      <c r="T238" s="530"/>
      <c r="U238" s="530"/>
      <c r="V238" s="530"/>
      <c r="W238" s="530"/>
      <c r="X238" s="530"/>
      <c r="Y238" s="530"/>
      <c r="Z238" s="530"/>
      <c r="AA238" s="530"/>
      <c r="AB238" s="530"/>
      <c r="AC238" s="530"/>
      <c r="AD238" s="530"/>
      <c r="AE238" s="530"/>
      <c r="AF238" s="530"/>
      <c r="AG238" s="530"/>
      <c r="AH238" s="530"/>
      <c r="AI238" s="530"/>
      <c r="AJ238" s="530"/>
      <c r="AK238" s="530"/>
      <c r="AL238" s="530"/>
      <c r="AM238" s="530"/>
      <c r="AN238" s="530"/>
      <c r="AO238" s="530"/>
      <c r="AP238" s="530"/>
      <c r="AQ238" s="530"/>
      <c r="AR238" s="530"/>
      <c r="AS238" s="530"/>
      <c r="AT238" s="530"/>
      <c r="AU238" s="530"/>
      <c r="AV238" s="530"/>
      <c r="AW238" s="530"/>
      <c r="AX238" s="530"/>
      <c r="AY238" s="530"/>
      <c r="AZ238" s="530"/>
      <c r="BA238" s="530"/>
      <c r="BB238" s="530"/>
      <c r="BC238" s="530"/>
      <c r="BD238" s="530"/>
      <c r="BE238" s="530"/>
      <c r="BF238" s="530"/>
      <c r="BG238" s="530"/>
      <c r="BH238" s="530"/>
      <c r="BI238" s="530"/>
      <c r="BJ238" s="530"/>
      <c r="BK238" s="117"/>
      <c r="BL238" s="117"/>
      <c r="BM238" s="567">
        <f t="shared" si="15"/>
        <v>15.67</v>
      </c>
      <c r="BO238" s="134"/>
    </row>
    <row r="239" spans="1:69" ht="63">
      <c r="A239" s="117">
        <v>237</v>
      </c>
      <c r="B239" s="135" t="s">
        <v>814</v>
      </c>
      <c r="C239" s="135"/>
      <c r="D239" s="118" t="s">
        <v>127</v>
      </c>
      <c r="E239" s="117">
        <f t="shared" si="18"/>
        <v>13.03</v>
      </c>
      <c r="F239" s="118" t="s">
        <v>1020</v>
      </c>
      <c r="G239" s="118" t="s">
        <v>27</v>
      </c>
      <c r="H239" s="118" t="s">
        <v>1126</v>
      </c>
      <c r="I239" s="751"/>
      <c r="J239" s="118"/>
      <c r="K239" s="395">
        <f t="shared" si="14"/>
        <v>0</v>
      </c>
      <c r="L239" s="530"/>
      <c r="M239" s="530"/>
      <c r="N239" s="530"/>
      <c r="O239" s="530"/>
      <c r="P239" s="530"/>
      <c r="Q239" s="530"/>
      <c r="R239" s="530">
        <v>13.03</v>
      </c>
      <c r="S239" s="530"/>
      <c r="T239" s="530"/>
      <c r="U239" s="530"/>
      <c r="V239" s="530"/>
      <c r="W239" s="530"/>
      <c r="X239" s="530"/>
      <c r="Y239" s="530"/>
      <c r="Z239" s="530"/>
      <c r="AA239" s="530"/>
      <c r="AB239" s="530"/>
      <c r="AC239" s="530"/>
      <c r="AD239" s="530"/>
      <c r="AE239" s="530"/>
      <c r="AF239" s="530"/>
      <c r="AG239" s="530"/>
      <c r="AH239" s="530"/>
      <c r="AI239" s="530"/>
      <c r="AJ239" s="530"/>
      <c r="AK239" s="530"/>
      <c r="AL239" s="530"/>
      <c r="AM239" s="530"/>
      <c r="AN239" s="530"/>
      <c r="AO239" s="530"/>
      <c r="AP239" s="530"/>
      <c r="AQ239" s="530"/>
      <c r="AR239" s="530"/>
      <c r="AS239" s="530"/>
      <c r="AT239" s="530"/>
      <c r="AU239" s="530"/>
      <c r="AV239" s="530"/>
      <c r="AW239" s="530"/>
      <c r="AX239" s="530"/>
      <c r="AY239" s="530"/>
      <c r="AZ239" s="530"/>
      <c r="BA239" s="530"/>
      <c r="BB239" s="530"/>
      <c r="BC239" s="530"/>
      <c r="BD239" s="530"/>
      <c r="BE239" s="530"/>
      <c r="BF239" s="530"/>
      <c r="BG239" s="530"/>
      <c r="BH239" s="530"/>
      <c r="BI239" s="530"/>
      <c r="BJ239" s="530"/>
      <c r="BK239" s="117"/>
      <c r="BL239" s="117"/>
      <c r="BM239" s="567">
        <f t="shared" si="15"/>
        <v>13.03</v>
      </c>
      <c r="BO239" s="134"/>
    </row>
    <row r="240" spans="1:69" ht="31.5">
      <c r="A240" s="117">
        <v>238</v>
      </c>
      <c r="B240" s="135" t="s">
        <v>599</v>
      </c>
      <c r="C240" s="333"/>
      <c r="D240" s="117" t="s">
        <v>127</v>
      </c>
      <c r="E240" s="117">
        <f t="shared" si="18"/>
        <v>7.5</v>
      </c>
      <c r="F240" s="117"/>
      <c r="G240" s="117" t="s">
        <v>27</v>
      </c>
      <c r="H240" s="118" t="s">
        <v>1126</v>
      </c>
      <c r="I240" s="751"/>
      <c r="J240" s="118"/>
      <c r="K240" s="395">
        <f t="shared" si="14"/>
        <v>0</v>
      </c>
      <c r="L240" s="117"/>
      <c r="M240" s="117"/>
      <c r="N240" s="117"/>
      <c r="O240" s="117">
        <v>7.5</v>
      </c>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567">
        <f t="shared" si="15"/>
        <v>7.5</v>
      </c>
      <c r="BO240" s="134"/>
    </row>
    <row r="241" spans="1:69" ht="63">
      <c r="A241" s="117">
        <v>239</v>
      </c>
      <c r="B241" s="135" t="s">
        <v>813</v>
      </c>
      <c r="C241" s="135"/>
      <c r="D241" s="514" t="s">
        <v>127</v>
      </c>
      <c r="E241" s="531">
        <f t="shared" si="18"/>
        <v>0.24</v>
      </c>
      <c r="F241" s="514" t="s">
        <v>1028</v>
      </c>
      <c r="G241" s="514" t="s">
        <v>24</v>
      </c>
      <c r="H241" s="118" t="s">
        <v>1126</v>
      </c>
      <c r="I241" s="751"/>
      <c r="J241" s="514"/>
      <c r="K241" s="395">
        <f t="shared" si="14"/>
        <v>0.24</v>
      </c>
      <c r="L241" s="530">
        <v>0.24</v>
      </c>
      <c r="M241" s="530"/>
      <c r="N241" s="530"/>
      <c r="O241" s="530"/>
      <c r="P241" s="530"/>
      <c r="Q241" s="530"/>
      <c r="R241" s="530"/>
      <c r="S241" s="530"/>
      <c r="T241" s="530"/>
      <c r="U241" s="530"/>
      <c r="V241" s="530"/>
      <c r="W241" s="530"/>
      <c r="X241" s="530"/>
      <c r="Y241" s="530"/>
      <c r="Z241" s="530"/>
      <c r="AA241" s="530"/>
      <c r="AB241" s="530"/>
      <c r="AC241" s="530"/>
      <c r="AD241" s="530"/>
      <c r="AE241" s="530"/>
      <c r="AF241" s="530"/>
      <c r="AG241" s="530"/>
      <c r="AH241" s="530"/>
      <c r="AI241" s="530"/>
      <c r="AJ241" s="530"/>
      <c r="AK241" s="530"/>
      <c r="AL241" s="530"/>
      <c r="AM241" s="530"/>
      <c r="AN241" s="530"/>
      <c r="AO241" s="530"/>
      <c r="AP241" s="530"/>
      <c r="AQ241" s="530"/>
      <c r="AR241" s="530"/>
      <c r="AS241" s="530"/>
      <c r="AT241" s="530"/>
      <c r="AU241" s="530"/>
      <c r="AV241" s="530"/>
      <c r="AW241" s="530"/>
      <c r="AX241" s="530"/>
      <c r="AY241" s="530"/>
      <c r="AZ241" s="530"/>
      <c r="BA241" s="530"/>
      <c r="BB241" s="530"/>
      <c r="BC241" s="530"/>
      <c r="BD241" s="530"/>
      <c r="BE241" s="530"/>
      <c r="BF241" s="530"/>
      <c r="BG241" s="530"/>
      <c r="BH241" s="530"/>
      <c r="BI241" s="530"/>
      <c r="BJ241" s="530"/>
      <c r="BK241" s="117"/>
      <c r="BL241" s="117"/>
      <c r="BM241" s="567">
        <f t="shared" si="15"/>
        <v>0.24</v>
      </c>
      <c r="BO241" s="134"/>
    </row>
    <row r="242" spans="1:69" ht="78.75">
      <c r="A242" s="117">
        <v>240</v>
      </c>
      <c r="B242" s="135" t="s">
        <v>1197</v>
      </c>
      <c r="C242" s="135"/>
      <c r="D242" s="118" t="s">
        <v>119</v>
      </c>
      <c r="E242" s="531">
        <v>0.09</v>
      </c>
      <c r="F242" s="118"/>
      <c r="G242" s="118" t="s">
        <v>21</v>
      </c>
      <c r="H242" s="118" t="s">
        <v>1066</v>
      </c>
      <c r="I242" s="755" t="s">
        <v>1201</v>
      </c>
      <c r="J242" s="118" t="s">
        <v>1099</v>
      </c>
      <c r="K242" s="395">
        <f t="shared" si="14"/>
        <v>0</v>
      </c>
      <c r="L242" s="530"/>
      <c r="M242" s="530"/>
      <c r="N242" s="530"/>
      <c r="O242" s="530"/>
      <c r="P242" s="530"/>
      <c r="Q242" s="530"/>
      <c r="R242" s="530"/>
      <c r="S242" s="530"/>
      <c r="T242" s="530"/>
      <c r="U242" s="530"/>
      <c r="V242" s="530"/>
      <c r="W242" s="530"/>
      <c r="X242" s="530"/>
      <c r="Y242" s="530"/>
      <c r="Z242" s="530"/>
      <c r="AA242" s="530"/>
      <c r="AB242" s="530"/>
      <c r="AC242" s="530"/>
      <c r="AD242" s="530"/>
      <c r="AE242" s="530"/>
      <c r="AF242" s="530"/>
      <c r="AG242" s="530"/>
      <c r="AH242" s="530"/>
      <c r="AI242" s="530"/>
      <c r="AJ242" s="530"/>
      <c r="AK242" s="530"/>
      <c r="AL242" s="530"/>
      <c r="AM242" s="530"/>
      <c r="AN242" s="530"/>
      <c r="AO242" s="530"/>
      <c r="AP242" s="530"/>
      <c r="AQ242" s="530"/>
      <c r="AR242" s="530"/>
      <c r="AS242" s="530"/>
      <c r="AT242" s="530"/>
      <c r="AU242" s="530"/>
      <c r="AV242" s="530"/>
      <c r="AW242" s="530"/>
      <c r="AX242" s="530"/>
      <c r="AY242" s="530"/>
      <c r="AZ242" s="530"/>
      <c r="BA242" s="530"/>
      <c r="BB242" s="530"/>
      <c r="BC242" s="530"/>
      <c r="BD242" s="530"/>
      <c r="BE242" s="530"/>
      <c r="BF242" s="530"/>
      <c r="BG242" s="530"/>
      <c r="BH242" s="530"/>
      <c r="BI242" s="530"/>
      <c r="BJ242" s="530"/>
      <c r="BK242" s="117"/>
      <c r="BL242" s="117"/>
      <c r="BM242" s="567">
        <f t="shared" si="15"/>
        <v>0</v>
      </c>
      <c r="BO242" s="134"/>
    </row>
    <row r="243" spans="1:69">
      <c r="A243" s="117">
        <v>241</v>
      </c>
      <c r="B243" s="135" t="s">
        <v>828</v>
      </c>
      <c r="C243" s="135"/>
      <c r="D243" s="118" t="s">
        <v>119</v>
      </c>
      <c r="E243" s="531">
        <f>SUM(L243:BJ243)</f>
        <v>0.65</v>
      </c>
      <c r="F243" s="118"/>
      <c r="G243" s="118" t="s">
        <v>11</v>
      </c>
      <c r="H243" s="118" t="s">
        <v>1126</v>
      </c>
      <c r="I243" s="751"/>
      <c r="J243" s="118"/>
      <c r="K243" s="395">
        <f t="shared" si="14"/>
        <v>0.65</v>
      </c>
      <c r="L243" s="530">
        <v>0.65</v>
      </c>
      <c r="M243" s="530"/>
      <c r="N243" s="530"/>
      <c r="O243" s="530"/>
      <c r="P243" s="530"/>
      <c r="Q243" s="530"/>
      <c r="R243" s="530"/>
      <c r="S243" s="530"/>
      <c r="T243" s="530"/>
      <c r="U243" s="530"/>
      <c r="V243" s="530"/>
      <c r="W243" s="530"/>
      <c r="X243" s="530"/>
      <c r="Y243" s="530"/>
      <c r="Z243" s="530"/>
      <c r="AA243" s="530"/>
      <c r="AB243" s="530"/>
      <c r="AC243" s="530"/>
      <c r="AD243" s="530"/>
      <c r="AE243" s="530"/>
      <c r="AF243" s="530"/>
      <c r="AG243" s="530"/>
      <c r="AH243" s="530"/>
      <c r="AI243" s="530"/>
      <c r="AJ243" s="530"/>
      <c r="AK243" s="530"/>
      <c r="AL243" s="530"/>
      <c r="AM243" s="530"/>
      <c r="AN243" s="530"/>
      <c r="AO243" s="530"/>
      <c r="AP243" s="530"/>
      <c r="AQ243" s="530"/>
      <c r="AR243" s="530"/>
      <c r="AS243" s="530"/>
      <c r="AT243" s="530"/>
      <c r="AU243" s="530"/>
      <c r="AV243" s="530"/>
      <c r="AW243" s="530"/>
      <c r="AX243" s="530"/>
      <c r="AY243" s="530"/>
      <c r="AZ243" s="530"/>
      <c r="BA243" s="530"/>
      <c r="BB243" s="530"/>
      <c r="BC243" s="530"/>
      <c r="BD243" s="530"/>
      <c r="BE243" s="530"/>
      <c r="BF243" s="530"/>
      <c r="BG243" s="530"/>
      <c r="BH243" s="530"/>
      <c r="BI243" s="530"/>
      <c r="BJ243" s="530"/>
      <c r="BK243" s="117"/>
      <c r="BL243" s="117"/>
      <c r="BM243" s="567">
        <f t="shared" si="15"/>
        <v>0.65</v>
      </c>
      <c r="BO243" s="134"/>
    </row>
    <row r="244" spans="1:69" ht="47.25">
      <c r="A244" s="117">
        <v>242</v>
      </c>
      <c r="B244" s="135" t="s">
        <v>1429</v>
      </c>
      <c r="C244" s="333"/>
      <c r="D244" s="118" t="s">
        <v>119</v>
      </c>
      <c r="E244" s="531">
        <v>0.3</v>
      </c>
      <c r="F244" s="118" t="s">
        <v>1428</v>
      </c>
      <c r="G244" s="117" t="s">
        <v>44</v>
      </c>
      <c r="H244" s="118" t="s">
        <v>1126</v>
      </c>
      <c r="I244" s="751"/>
      <c r="J244" s="118" t="s">
        <v>1099</v>
      </c>
      <c r="K244" s="395">
        <f t="shared" si="14"/>
        <v>0</v>
      </c>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567">
        <f t="shared" si="15"/>
        <v>0</v>
      </c>
      <c r="BN244" s="117"/>
      <c r="BO244" s="118"/>
      <c r="BP244" s="117"/>
      <c r="BQ244" s="117"/>
    </row>
    <row r="245" spans="1:69" ht="31.5">
      <c r="A245" s="117">
        <v>243</v>
      </c>
      <c r="B245" s="135" t="s">
        <v>831</v>
      </c>
      <c r="C245" s="135"/>
      <c r="D245" s="118" t="s">
        <v>119</v>
      </c>
      <c r="E245" s="531">
        <f>SUM(L245:BJ245)</f>
        <v>0.19</v>
      </c>
      <c r="F245" s="118" t="s">
        <v>1043</v>
      </c>
      <c r="G245" s="118" t="s">
        <v>29</v>
      </c>
      <c r="H245" s="118" t="s">
        <v>1126</v>
      </c>
      <c r="I245" s="751"/>
      <c r="J245" s="118"/>
      <c r="K245" s="395">
        <f t="shared" si="14"/>
        <v>0.03</v>
      </c>
      <c r="L245" s="530">
        <v>0.03</v>
      </c>
      <c r="M245" s="530"/>
      <c r="N245" s="530">
        <v>0.06</v>
      </c>
      <c r="O245" s="530"/>
      <c r="P245" s="530"/>
      <c r="Q245" s="530"/>
      <c r="R245" s="530"/>
      <c r="S245" s="530"/>
      <c r="T245" s="530"/>
      <c r="U245" s="530"/>
      <c r="V245" s="530"/>
      <c r="W245" s="530"/>
      <c r="X245" s="530"/>
      <c r="Y245" s="530"/>
      <c r="Z245" s="530"/>
      <c r="AA245" s="530"/>
      <c r="AB245" s="530"/>
      <c r="AC245" s="530"/>
      <c r="AD245" s="530"/>
      <c r="AE245" s="530"/>
      <c r="AF245" s="530"/>
      <c r="AG245" s="530"/>
      <c r="AH245" s="530">
        <v>6.0000000000000005E-2</v>
      </c>
      <c r="AI245" s="530"/>
      <c r="AJ245" s="530"/>
      <c r="AK245" s="530"/>
      <c r="AL245" s="530"/>
      <c r="AM245" s="530"/>
      <c r="AN245" s="530"/>
      <c r="AO245" s="530"/>
      <c r="AP245" s="530"/>
      <c r="AQ245" s="530"/>
      <c r="AR245" s="530"/>
      <c r="AS245" s="530">
        <v>0</v>
      </c>
      <c r="AT245" s="530"/>
      <c r="AU245" s="530"/>
      <c r="AV245" s="530"/>
      <c r="AW245" s="530"/>
      <c r="AX245" s="530"/>
      <c r="AY245" s="530"/>
      <c r="AZ245" s="530">
        <v>0.04</v>
      </c>
      <c r="BA245" s="530"/>
      <c r="BB245" s="530"/>
      <c r="BC245" s="530"/>
      <c r="BD245" s="530"/>
      <c r="BE245" s="530"/>
      <c r="BF245" s="530"/>
      <c r="BG245" s="530"/>
      <c r="BH245" s="530"/>
      <c r="BI245" s="530"/>
      <c r="BJ245" s="530"/>
      <c r="BK245" s="117"/>
      <c r="BL245" s="117"/>
      <c r="BM245" s="567">
        <f t="shared" si="15"/>
        <v>0.19</v>
      </c>
      <c r="BO245" s="134"/>
    </row>
    <row r="246" spans="1:69" ht="94.5">
      <c r="A246" s="117">
        <v>244</v>
      </c>
      <c r="B246" s="135" t="s">
        <v>833</v>
      </c>
      <c r="C246" s="135"/>
      <c r="D246" s="118" t="s">
        <v>119</v>
      </c>
      <c r="E246" s="531">
        <v>0.27</v>
      </c>
      <c r="F246" s="344" t="s">
        <v>1042</v>
      </c>
      <c r="G246" s="344" t="s">
        <v>47</v>
      </c>
      <c r="H246" s="118" t="s">
        <v>1126</v>
      </c>
      <c r="I246" s="751" t="s">
        <v>1188</v>
      </c>
      <c r="J246" s="118" t="s">
        <v>1099</v>
      </c>
      <c r="K246" s="395">
        <f t="shared" si="14"/>
        <v>0</v>
      </c>
      <c r="L246" s="530"/>
      <c r="M246" s="530"/>
      <c r="N246" s="530"/>
      <c r="O246" s="530"/>
      <c r="P246" s="530"/>
      <c r="Q246" s="530"/>
      <c r="R246" s="530"/>
      <c r="S246" s="530"/>
      <c r="T246" s="530"/>
      <c r="U246" s="530"/>
      <c r="V246" s="530"/>
      <c r="W246" s="530"/>
      <c r="X246" s="530"/>
      <c r="Y246" s="530"/>
      <c r="Z246" s="530"/>
      <c r="AA246" s="530"/>
      <c r="AB246" s="530"/>
      <c r="AC246" s="530"/>
      <c r="AD246" s="530"/>
      <c r="AE246" s="530"/>
      <c r="AF246" s="530"/>
      <c r="AG246" s="530"/>
      <c r="AH246" s="530"/>
      <c r="AI246" s="530"/>
      <c r="AJ246" s="530"/>
      <c r="AK246" s="530"/>
      <c r="AL246" s="530"/>
      <c r="AM246" s="530"/>
      <c r="AN246" s="530"/>
      <c r="AO246" s="530"/>
      <c r="AP246" s="530"/>
      <c r="AQ246" s="530"/>
      <c r="AR246" s="530"/>
      <c r="AS246" s="530"/>
      <c r="AT246" s="530"/>
      <c r="AU246" s="530"/>
      <c r="AV246" s="530"/>
      <c r="AW246" s="530"/>
      <c r="AX246" s="530"/>
      <c r="AY246" s="530"/>
      <c r="AZ246" s="530"/>
      <c r="BA246" s="530"/>
      <c r="BB246" s="530"/>
      <c r="BC246" s="530"/>
      <c r="BD246" s="530"/>
      <c r="BE246" s="530"/>
      <c r="BF246" s="530"/>
      <c r="BG246" s="530"/>
      <c r="BH246" s="530"/>
      <c r="BI246" s="530"/>
      <c r="BJ246" s="530"/>
      <c r="BK246" s="117"/>
      <c r="BL246" s="117"/>
      <c r="BM246" s="567">
        <f t="shared" si="15"/>
        <v>0</v>
      </c>
      <c r="BO246" s="134"/>
    </row>
    <row r="247" spans="1:69" ht="47.25">
      <c r="A247" s="117">
        <v>245</v>
      </c>
      <c r="B247" s="135" t="s">
        <v>832</v>
      </c>
      <c r="C247" s="135"/>
      <c r="D247" s="118" t="s">
        <v>119</v>
      </c>
      <c r="E247" s="117">
        <f t="shared" ref="E247:E253" si="19">SUM(L247:BJ247)</f>
        <v>0.2</v>
      </c>
      <c r="F247" s="118" t="s">
        <v>1044</v>
      </c>
      <c r="G247" s="118" t="s">
        <v>30</v>
      </c>
      <c r="H247" s="118" t="s">
        <v>1126</v>
      </c>
      <c r="I247" s="751"/>
      <c r="J247" s="118"/>
      <c r="K247" s="395">
        <f t="shared" si="14"/>
        <v>0.2</v>
      </c>
      <c r="L247" s="530">
        <v>0.2</v>
      </c>
      <c r="M247" s="530"/>
      <c r="N247" s="530"/>
      <c r="O247" s="530"/>
      <c r="P247" s="530"/>
      <c r="Q247" s="530"/>
      <c r="R247" s="530"/>
      <c r="S247" s="530"/>
      <c r="T247" s="530"/>
      <c r="U247" s="530"/>
      <c r="V247" s="530"/>
      <c r="W247" s="530"/>
      <c r="X247" s="530"/>
      <c r="Y247" s="530"/>
      <c r="Z247" s="530"/>
      <c r="AA247" s="530"/>
      <c r="AB247" s="530"/>
      <c r="AC247" s="530"/>
      <c r="AD247" s="530"/>
      <c r="AE247" s="530"/>
      <c r="AF247" s="530"/>
      <c r="AG247" s="530"/>
      <c r="AH247" s="530"/>
      <c r="AI247" s="530"/>
      <c r="AJ247" s="530"/>
      <c r="AK247" s="530"/>
      <c r="AL247" s="530"/>
      <c r="AM247" s="530"/>
      <c r="AN247" s="530"/>
      <c r="AO247" s="530"/>
      <c r="AP247" s="530"/>
      <c r="AQ247" s="530"/>
      <c r="AR247" s="530"/>
      <c r="AS247" s="530"/>
      <c r="AT247" s="530"/>
      <c r="AU247" s="530"/>
      <c r="AV247" s="530"/>
      <c r="AW247" s="530"/>
      <c r="AX247" s="530"/>
      <c r="AY247" s="530"/>
      <c r="AZ247" s="530"/>
      <c r="BA247" s="530"/>
      <c r="BB247" s="530"/>
      <c r="BC247" s="530"/>
      <c r="BD247" s="530"/>
      <c r="BE247" s="530"/>
      <c r="BF247" s="530"/>
      <c r="BG247" s="530"/>
      <c r="BH247" s="530"/>
      <c r="BI247" s="530"/>
      <c r="BJ247" s="530"/>
      <c r="BK247" s="117"/>
      <c r="BL247" s="117"/>
      <c r="BM247" s="567">
        <f t="shared" si="15"/>
        <v>0.2</v>
      </c>
      <c r="BO247" s="134"/>
    </row>
    <row r="248" spans="1:69" ht="31.5">
      <c r="A248" s="117">
        <v>246</v>
      </c>
      <c r="B248" s="304" t="s">
        <v>479</v>
      </c>
      <c r="C248" s="304"/>
      <c r="D248" s="117" t="s">
        <v>291</v>
      </c>
      <c r="E248" s="573">
        <f t="shared" si="19"/>
        <v>0.6</v>
      </c>
      <c r="F248" s="117">
        <v>11</v>
      </c>
      <c r="G248" s="117" t="s">
        <v>34</v>
      </c>
      <c r="H248" s="118" t="s">
        <v>1416</v>
      </c>
      <c r="I248" s="751"/>
      <c r="J248" s="118"/>
      <c r="K248" s="395">
        <f t="shared" si="14"/>
        <v>0.56999999999999995</v>
      </c>
      <c r="L248" s="117">
        <v>0.56999999999999995</v>
      </c>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v>0.01</v>
      </c>
      <c r="AI248" s="117"/>
      <c r="AJ248" s="117"/>
      <c r="AK248" s="117"/>
      <c r="AL248" s="117">
        <v>0.02</v>
      </c>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t="s">
        <v>387</v>
      </c>
      <c r="BL248" s="117" t="s">
        <v>1074</v>
      </c>
      <c r="BM248" s="567">
        <f t="shared" si="15"/>
        <v>0.6</v>
      </c>
      <c r="BO248" s="134"/>
    </row>
    <row r="249" spans="1:69" ht="31.5">
      <c r="A249" s="117">
        <v>247</v>
      </c>
      <c r="B249" s="304" t="s">
        <v>486</v>
      </c>
      <c r="C249" s="304"/>
      <c r="D249" s="117" t="s">
        <v>291</v>
      </c>
      <c r="E249" s="531">
        <f t="shared" si="19"/>
        <v>5.2700000000000005</v>
      </c>
      <c r="F249" s="118" t="s">
        <v>481</v>
      </c>
      <c r="G249" s="117" t="s">
        <v>48</v>
      </c>
      <c r="H249" s="118" t="s">
        <v>1416</v>
      </c>
      <c r="I249" s="751"/>
      <c r="J249" s="118"/>
      <c r="K249" s="395">
        <f t="shared" si="14"/>
        <v>0.11</v>
      </c>
      <c r="L249" s="117">
        <v>0.11</v>
      </c>
      <c r="M249" s="117"/>
      <c r="N249" s="117">
        <v>4.24</v>
      </c>
      <c r="O249" s="117">
        <v>0.91</v>
      </c>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v>0.01</v>
      </c>
      <c r="AT249" s="117"/>
      <c r="AU249" s="117"/>
      <c r="AV249" s="117"/>
      <c r="AW249" s="117"/>
      <c r="AX249" s="117"/>
      <c r="AY249" s="117"/>
      <c r="AZ249" s="117"/>
      <c r="BA249" s="117"/>
      <c r="BB249" s="117"/>
      <c r="BC249" s="117"/>
      <c r="BD249" s="117"/>
      <c r="BE249" s="117"/>
      <c r="BF249" s="117"/>
      <c r="BG249" s="117"/>
      <c r="BH249" s="117"/>
      <c r="BI249" s="117"/>
      <c r="BJ249" s="117"/>
      <c r="BK249" s="117" t="s">
        <v>387</v>
      </c>
      <c r="BL249" s="117" t="s">
        <v>1074</v>
      </c>
      <c r="BM249" s="567">
        <f t="shared" si="15"/>
        <v>5.2700000000000005</v>
      </c>
      <c r="BO249" s="134"/>
    </row>
    <row r="250" spans="1:69" ht="31.5">
      <c r="A250" s="117">
        <v>248</v>
      </c>
      <c r="B250" s="135" t="s">
        <v>836</v>
      </c>
      <c r="C250" s="135"/>
      <c r="D250" s="118" t="s">
        <v>119</v>
      </c>
      <c r="E250" s="531">
        <f t="shared" si="19"/>
        <v>0.03</v>
      </c>
      <c r="F250" s="118" t="s">
        <v>1047</v>
      </c>
      <c r="G250" s="118" t="s">
        <v>48</v>
      </c>
      <c r="H250" s="118" t="s">
        <v>1126</v>
      </c>
      <c r="I250" s="751"/>
      <c r="J250" s="118"/>
      <c r="K250" s="395">
        <f t="shared" si="14"/>
        <v>0.03</v>
      </c>
      <c r="L250" s="530">
        <v>0.03</v>
      </c>
      <c r="M250" s="530"/>
      <c r="N250" s="530"/>
      <c r="O250" s="530"/>
      <c r="P250" s="530"/>
      <c r="Q250" s="530"/>
      <c r="R250" s="530"/>
      <c r="S250" s="530"/>
      <c r="T250" s="530"/>
      <c r="U250" s="530"/>
      <c r="V250" s="530"/>
      <c r="W250" s="530"/>
      <c r="X250" s="530"/>
      <c r="Y250" s="530"/>
      <c r="Z250" s="530"/>
      <c r="AA250" s="530"/>
      <c r="AB250" s="530"/>
      <c r="AC250" s="530"/>
      <c r="AD250" s="530"/>
      <c r="AE250" s="530"/>
      <c r="AF250" s="530"/>
      <c r="AG250" s="530"/>
      <c r="AH250" s="530"/>
      <c r="AI250" s="530"/>
      <c r="AJ250" s="530"/>
      <c r="AK250" s="530"/>
      <c r="AL250" s="530"/>
      <c r="AM250" s="530"/>
      <c r="AN250" s="530"/>
      <c r="AO250" s="530"/>
      <c r="AP250" s="530"/>
      <c r="AQ250" s="530"/>
      <c r="AR250" s="530"/>
      <c r="AS250" s="530"/>
      <c r="AT250" s="530"/>
      <c r="AU250" s="530"/>
      <c r="AV250" s="530"/>
      <c r="AW250" s="530"/>
      <c r="AX250" s="530"/>
      <c r="AY250" s="530"/>
      <c r="AZ250" s="530"/>
      <c r="BA250" s="530"/>
      <c r="BB250" s="530"/>
      <c r="BC250" s="530"/>
      <c r="BD250" s="530"/>
      <c r="BE250" s="530"/>
      <c r="BF250" s="530"/>
      <c r="BG250" s="530"/>
      <c r="BH250" s="530"/>
      <c r="BI250" s="530"/>
      <c r="BJ250" s="530"/>
      <c r="BK250" s="117"/>
      <c r="BL250" s="117"/>
      <c r="BM250" s="567">
        <f t="shared" si="15"/>
        <v>0.03</v>
      </c>
      <c r="BO250" s="134"/>
    </row>
    <row r="251" spans="1:69">
      <c r="A251" s="117">
        <v>249</v>
      </c>
      <c r="B251" s="135" t="s">
        <v>835</v>
      </c>
      <c r="C251" s="135"/>
      <c r="D251" s="118" t="s">
        <v>119</v>
      </c>
      <c r="E251" s="531">
        <f t="shared" si="19"/>
        <v>0.06</v>
      </c>
      <c r="F251" s="118" t="s">
        <v>1046</v>
      </c>
      <c r="G251" s="118" t="s">
        <v>48</v>
      </c>
      <c r="H251" s="118" t="s">
        <v>1126</v>
      </c>
      <c r="I251" s="751"/>
      <c r="J251" s="118"/>
      <c r="K251" s="395">
        <f t="shared" si="14"/>
        <v>0</v>
      </c>
      <c r="L251" s="530"/>
      <c r="M251" s="530"/>
      <c r="N251" s="530"/>
      <c r="O251" s="530"/>
      <c r="P251" s="530"/>
      <c r="Q251" s="530"/>
      <c r="R251" s="530"/>
      <c r="S251" s="530"/>
      <c r="T251" s="530"/>
      <c r="U251" s="530"/>
      <c r="V251" s="530"/>
      <c r="W251" s="530"/>
      <c r="X251" s="530"/>
      <c r="Y251" s="530"/>
      <c r="Z251" s="530"/>
      <c r="AA251" s="530"/>
      <c r="AB251" s="530"/>
      <c r="AC251" s="530"/>
      <c r="AD251" s="530"/>
      <c r="AE251" s="530"/>
      <c r="AF251" s="530"/>
      <c r="AG251" s="530"/>
      <c r="AH251" s="530"/>
      <c r="AI251" s="530"/>
      <c r="AJ251" s="530"/>
      <c r="AK251" s="530"/>
      <c r="AL251" s="530"/>
      <c r="AM251" s="530"/>
      <c r="AN251" s="530"/>
      <c r="AO251" s="530"/>
      <c r="AP251" s="530"/>
      <c r="AQ251" s="530"/>
      <c r="AR251" s="530"/>
      <c r="AS251" s="530"/>
      <c r="AT251" s="530"/>
      <c r="AU251" s="530"/>
      <c r="AV251" s="530">
        <v>0.06</v>
      </c>
      <c r="AW251" s="530"/>
      <c r="AX251" s="530"/>
      <c r="AY251" s="530"/>
      <c r="AZ251" s="530"/>
      <c r="BA251" s="530"/>
      <c r="BB251" s="530"/>
      <c r="BC251" s="530"/>
      <c r="BD251" s="530"/>
      <c r="BE251" s="530"/>
      <c r="BF251" s="530"/>
      <c r="BG251" s="530"/>
      <c r="BH251" s="530"/>
      <c r="BI251" s="530"/>
      <c r="BJ251" s="530"/>
      <c r="BK251" s="117"/>
      <c r="BL251" s="117"/>
      <c r="BM251" s="567">
        <f t="shared" si="15"/>
        <v>0.06</v>
      </c>
      <c r="BO251" s="134"/>
    </row>
    <row r="252" spans="1:69" ht="31.5">
      <c r="A252" s="117">
        <v>250</v>
      </c>
      <c r="B252" s="135" t="s">
        <v>837</v>
      </c>
      <c r="C252" s="135"/>
      <c r="D252" s="118" t="s">
        <v>119</v>
      </c>
      <c r="E252" s="531">
        <f t="shared" si="19"/>
        <v>0.15</v>
      </c>
      <c r="F252" s="118" t="s">
        <v>867</v>
      </c>
      <c r="G252" s="118" t="s">
        <v>48</v>
      </c>
      <c r="H252" s="118" t="s">
        <v>1126</v>
      </c>
      <c r="I252" s="751"/>
      <c r="J252" s="118"/>
      <c r="K252" s="395">
        <f t="shared" si="14"/>
        <v>0</v>
      </c>
      <c r="L252" s="530"/>
      <c r="M252" s="530"/>
      <c r="N252" s="530">
        <v>0.15</v>
      </c>
      <c r="O252" s="530"/>
      <c r="P252" s="530"/>
      <c r="Q252" s="530"/>
      <c r="R252" s="530"/>
      <c r="S252" s="530"/>
      <c r="T252" s="530"/>
      <c r="U252" s="530"/>
      <c r="V252" s="530"/>
      <c r="W252" s="530"/>
      <c r="X252" s="530"/>
      <c r="Y252" s="530"/>
      <c r="Z252" s="530"/>
      <c r="AA252" s="530"/>
      <c r="AB252" s="530"/>
      <c r="AC252" s="530"/>
      <c r="AD252" s="530"/>
      <c r="AE252" s="530"/>
      <c r="AF252" s="530"/>
      <c r="AG252" s="530"/>
      <c r="AH252" s="530"/>
      <c r="AI252" s="530"/>
      <c r="AJ252" s="530"/>
      <c r="AK252" s="530"/>
      <c r="AL252" s="530"/>
      <c r="AM252" s="530"/>
      <c r="AN252" s="530"/>
      <c r="AO252" s="530"/>
      <c r="AP252" s="530"/>
      <c r="AQ252" s="530"/>
      <c r="AR252" s="530"/>
      <c r="AS252" s="530"/>
      <c r="AT252" s="530"/>
      <c r="AU252" s="530"/>
      <c r="AV252" s="530"/>
      <c r="AW252" s="530"/>
      <c r="AX252" s="530"/>
      <c r="AY252" s="530"/>
      <c r="AZ252" s="530">
        <v>0</v>
      </c>
      <c r="BA252" s="530"/>
      <c r="BB252" s="530"/>
      <c r="BC252" s="530"/>
      <c r="BD252" s="530"/>
      <c r="BE252" s="530"/>
      <c r="BF252" s="530"/>
      <c r="BG252" s="530"/>
      <c r="BH252" s="530"/>
      <c r="BI252" s="530"/>
      <c r="BJ252" s="530"/>
      <c r="BK252" s="117"/>
      <c r="BL252" s="117"/>
      <c r="BM252" s="567">
        <f t="shared" si="15"/>
        <v>0.15</v>
      </c>
      <c r="BO252" s="134"/>
    </row>
    <row r="253" spans="1:69" ht="31.5">
      <c r="A253" s="117">
        <v>251</v>
      </c>
      <c r="B253" s="135" t="s">
        <v>1319</v>
      </c>
      <c r="C253" s="135"/>
      <c r="D253" s="118" t="s">
        <v>119</v>
      </c>
      <c r="E253" s="531">
        <f t="shared" si="19"/>
        <v>0.26</v>
      </c>
      <c r="F253" s="118" t="s">
        <v>1048</v>
      </c>
      <c r="G253" s="118" t="s">
        <v>48</v>
      </c>
      <c r="H253" s="118" t="s">
        <v>1126</v>
      </c>
      <c r="I253" s="751"/>
      <c r="J253" s="118"/>
      <c r="K253" s="395">
        <f t="shared" si="14"/>
        <v>0</v>
      </c>
      <c r="L253" s="530"/>
      <c r="M253" s="530"/>
      <c r="N253" s="530">
        <v>0.26</v>
      </c>
      <c r="O253" s="530"/>
      <c r="P253" s="530"/>
      <c r="Q253" s="530"/>
      <c r="R253" s="530"/>
      <c r="S253" s="530"/>
      <c r="T253" s="530"/>
      <c r="U253" s="530"/>
      <c r="V253" s="530"/>
      <c r="W253" s="530"/>
      <c r="X253" s="530"/>
      <c r="Y253" s="530"/>
      <c r="Z253" s="530"/>
      <c r="AA253" s="530"/>
      <c r="AB253" s="530"/>
      <c r="AC253" s="530"/>
      <c r="AD253" s="530"/>
      <c r="AE253" s="530"/>
      <c r="AF253" s="530"/>
      <c r="AG253" s="530"/>
      <c r="AH253" s="530"/>
      <c r="AI253" s="530"/>
      <c r="AJ253" s="530"/>
      <c r="AK253" s="530"/>
      <c r="AL253" s="530"/>
      <c r="AM253" s="530"/>
      <c r="AN253" s="530"/>
      <c r="AO253" s="530"/>
      <c r="AP253" s="530"/>
      <c r="AQ253" s="530"/>
      <c r="AR253" s="530"/>
      <c r="AS253" s="530"/>
      <c r="AT253" s="530"/>
      <c r="AU253" s="530"/>
      <c r="AV253" s="530"/>
      <c r="AW253" s="530"/>
      <c r="AX253" s="530"/>
      <c r="AY253" s="530"/>
      <c r="AZ253" s="530"/>
      <c r="BA253" s="530"/>
      <c r="BB253" s="530"/>
      <c r="BC253" s="530"/>
      <c r="BD253" s="530"/>
      <c r="BE253" s="530"/>
      <c r="BF253" s="530"/>
      <c r="BG253" s="530"/>
      <c r="BH253" s="530"/>
      <c r="BI253" s="530"/>
      <c r="BJ253" s="530"/>
      <c r="BK253" s="117"/>
      <c r="BL253" s="117"/>
      <c r="BM253" s="567">
        <f t="shared" si="15"/>
        <v>0.26</v>
      </c>
      <c r="BO253" s="134"/>
    </row>
    <row r="254" spans="1:69" ht="31.5">
      <c r="A254" s="117">
        <v>252</v>
      </c>
      <c r="B254" s="135" t="s">
        <v>839</v>
      </c>
      <c r="C254" s="135"/>
      <c r="D254" s="118" t="s">
        <v>119</v>
      </c>
      <c r="E254" s="531">
        <v>0.05</v>
      </c>
      <c r="F254" s="118" t="s">
        <v>1049</v>
      </c>
      <c r="G254" s="118" t="s">
        <v>48</v>
      </c>
      <c r="H254" s="118" t="s">
        <v>1126</v>
      </c>
      <c r="I254" s="751"/>
      <c r="J254" s="118"/>
      <c r="K254" s="395">
        <f t="shared" si="14"/>
        <v>0</v>
      </c>
      <c r="L254" s="530"/>
      <c r="M254" s="530"/>
      <c r="N254" s="530"/>
      <c r="O254" s="530"/>
      <c r="P254" s="530"/>
      <c r="Q254" s="530"/>
      <c r="R254" s="530"/>
      <c r="S254" s="530"/>
      <c r="T254" s="530"/>
      <c r="U254" s="530"/>
      <c r="V254" s="530"/>
      <c r="W254" s="530"/>
      <c r="X254" s="530"/>
      <c r="Y254" s="530"/>
      <c r="Z254" s="530"/>
      <c r="AA254" s="530"/>
      <c r="AB254" s="530"/>
      <c r="AC254" s="530"/>
      <c r="AD254" s="530"/>
      <c r="AE254" s="530"/>
      <c r="AF254" s="530"/>
      <c r="AG254" s="530"/>
      <c r="AH254" s="530"/>
      <c r="AI254" s="530"/>
      <c r="AJ254" s="530"/>
      <c r="AK254" s="530"/>
      <c r="AL254" s="530"/>
      <c r="AM254" s="530"/>
      <c r="AN254" s="530"/>
      <c r="AO254" s="530"/>
      <c r="AP254" s="530"/>
      <c r="AQ254" s="530"/>
      <c r="AR254" s="530"/>
      <c r="AS254" s="530"/>
      <c r="AT254" s="530"/>
      <c r="AU254" s="530"/>
      <c r="AV254" s="530"/>
      <c r="AW254" s="530"/>
      <c r="AX254" s="530"/>
      <c r="AY254" s="530"/>
      <c r="AZ254" s="530"/>
      <c r="BA254" s="530"/>
      <c r="BB254" s="530"/>
      <c r="BC254" s="530"/>
      <c r="BD254" s="530"/>
      <c r="BE254" s="530"/>
      <c r="BF254" s="530"/>
      <c r="BG254" s="530"/>
      <c r="BH254" s="530"/>
      <c r="BI254" s="530"/>
      <c r="BJ254" s="530"/>
      <c r="BK254" s="117"/>
      <c r="BL254" s="117"/>
      <c r="BM254" s="567">
        <f t="shared" si="15"/>
        <v>0</v>
      </c>
      <c r="BO254" s="134"/>
    </row>
    <row r="255" spans="1:69" ht="31.5">
      <c r="A255" s="117">
        <v>253</v>
      </c>
      <c r="B255" s="135" t="s">
        <v>840</v>
      </c>
      <c r="C255" s="135"/>
      <c r="D255" s="118" t="s">
        <v>119</v>
      </c>
      <c r="E255" s="531">
        <f>SUM(L255:BJ255)</f>
        <v>0.24</v>
      </c>
      <c r="F255" s="118" t="s">
        <v>867</v>
      </c>
      <c r="G255" s="118" t="s">
        <v>48</v>
      </c>
      <c r="H255" s="118" t="s">
        <v>1126</v>
      </c>
      <c r="I255" s="751"/>
      <c r="J255" s="118"/>
      <c r="K255" s="395">
        <f t="shared" si="14"/>
        <v>0.24</v>
      </c>
      <c r="L255" s="530">
        <v>0.24</v>
      </c>
      <c r="M255" s="530"/>
      <c r="N255" s="530"/>
      <c r="O255" s="530"/>
      <c r="P255" s="530"/>
      <c r="Q255" s="530"/>
      <c r="R255" s="530"/>
      <c r="S255" s="530"/>
      <c r="T255" s="530"/>
      <c r="U255" s="530"/>
      <c r="V255" s="530"/>
      <c r="W255" s="530"/>
      <c r="X255" s="530"/>
      <c r="Y255" s="530"/>
      <c r="Z255" s="530"/>
      <c r="AA255" s="530"/>
      <c r="AB255" s="530"/>
      <c r="AC255" s="530"/>
      <c r="AD255" s="530"/>
      <c r="AE255" s="530"/>
      <c r="AF255" s="530"/>
      <c r="AG255" s="530"/>
      <c r="AH255" s="530"/>
      <c r="AI255" s="530"/>
      <c r="AJ255" s="530"/>
      <c r="AK255" s="530"/>
      <c r="AL255" s="530"/>
      <c r="AM255" s="530"/>
      <c r="AN255" s="530"/>
      <c r="AO255" s="530"/>
      <c r="AP255" s="530"/>
      <c r="AQ255" s="530"/>
      <c r="AR255" s="530"/>
      <c r="AS255" s="530"/>
      <c r="AT255" s="530"/>
      <c r="AU255" s="530"/>
      <c r="AV255" s="530"/>
      <c r="AW255" s="530"/>
      <c r="AX255" s="530"/>
      <c r="AY255" s="530"/>
      <c r="AZ255" s="530"/>
      <c r="BA255" s="530"/>
      <c r="BB255" s="530"/>
      <c r="BC255" s="530"/>
      <c r="BD255" s="530"/>
      <c r="BE255" s="530"/>
      <c r="BF255" s="530"/>
      <c r="BG255" s="530"/>
      <c r="BH255" s="530"/>
      <c r="BI255" s="530"/>
      <c r="BJ255" s="530"/>
      <c r="BK255" s="117"/>
      <c r="BL255" s="117"/>
      <c r="BM255" s="567">
        <f t="shared" si="15"/>
        <v>0.24</v>
      </c>
      <c r="BO255" s="134"/>
    </row>
    <row r="256" spans="1:69" ht="31.5">
      <c r="A256" s="117">
        <v>254</v>
      </c>
      <c r="B256" s="135" t="s">
        <v>841</v>
      </c>
      <c r="C256" s="135"/>
      <c r="D256" s="118" t="s">
        <v>119</v>
      </c>
      <c r="E256" s="531">
        <f>SUM(L256:BJ256)</f>
        <v>0.36000000000000004</v>
      </c>
      <c r="F256" s="118" t="s">
        <v>867</v>
      </c>
      <c r="G256" s="118" t="s">
        <v>48</v>
      </c>
      <c r="H256" s="118" t="s">
        <v>1126</v>
      </c>
      <c r="I256" s="751"/>
      <c r="J256" s="118"/>
      <c r="K256" s="395">
        <f t="shared" si="14"/>
        <v>0</v>
      </c>
      <c r="L256" s="530"/>
      <c r="M256" s="530"/>
      <c r="N256" s="530">
        <v>0.29000000000000004</v>
      </c>
      <c r="O256" s="530">
        <v>7.0000000000000007E-2</v>
      </c>
      <c r="P256" s="530"/>
      <c r="Q256" s="530"/>
      <c r="R256" s="530"/>
      <c r="S256" s="530"/>
      <c r="T256" s="530"/>
      <c r="U256" s="530"/>
      <c r="V256" s="530"/>
      <c r="W256" s="530"/>
      <c r="X256" s="530"/>
      <c r="Y256" s="530"/>
      <c r="Z256" s="530"/>
      <c r="AA256" s="530"/>
      <c r="AB256" s="530"/>
      <c r="AC256" s="530"/>
      <c r="AD256" s="530"/>
      <c r="AE256" s="530"/>
      <c r="AF256" s="530"/>
      <c r="AG256" s="530"/>
      <c r="AH256" s="530"/>
      <c r="AI256" s="530"/>
      <c r="AJ256" s="530"/>
      <c r="AK256" s="530"/>
      <c r="AL256" s="530"/>
      <c r="AM256" s="530"/>
      <c r="AN256" s="530"/>
      <c r="AO256" s="530"/>
      <c r="AP256" s="530"/>
      <c r="AQ256" s="530"/>
      <c r="AR256" s="530"/>
      <c r="AS256" s="530">
        <v>0</v>
      </c>
      <c r="AT256" s="530"/>
      <c r="AU256" s="530"/>
      <c r="AV256" s="530"/>
      <c r="AW256" s="530"/>
      <c r="AX256" s="530"/>
      <c r="AY256" s="530"/>
      <c r="AZ256" s="530"/>
      <c r="BA256" s="530"/>
      <c r="BB256" s="530"/>
      <c r="BC256" s="530"/>
      <c r="BD256" s="530"/>
      <c r="BE256" s="530"/>
      <c r="BF256" s="530"/>
      <c r="BG256" s="530"/>
      <c r="BH256" s="530"/>
      <c r="BI256" s="530"/>
      <c r="BJ256" s="530"/>
      <c r="BK256" s="117"/>
      <c r="BL256" s="117"/>
      <c r="BM256" s="567">
        <f t="shared" si="15"/>
        <v>0.36000000000000004</v>
      </c>
      <c r="BO256" s="134"/>
    </row>
    <row r="257" spans="1:69" ht="47.25">
      <c r="A257" s="117">
        <v>255</v>
      </c>
      <c r="B257" s="135" t="s">
        <v>1320</v>
      </c>
      <c r="C257" s="135"/>
      <c r="D257" s="118" t="s">
        <v>119</v>
      </c>
      <c r="E257" s="531">
        <f>SUM(L257:BJ257)</f>
        <v>5.22</v>
      </c>
      <c r="F257" s="118" t="s">
        <v>1050</v>
      </c>
      <c r="G257" s="118" t="s">
        <v>48</v>
      </c>
      <c r="H257" s="118" t="s">
        <v>1126</v>
      </c>
      <c r="I257" s="751"/>
      <c r="J257" s="118"/>
      <c r="K257" s="395">
        <f t="shared" si="14"/>
        <v>1.28</v>
      </c>
      <c r="L257" s="530">
        <v>1.28</v>
      </c>
      <c r="M257" s="530"/>
      <c r="N257" s="530">
        <v>3.8399999999999994</v>
      </c>
      <c r="O257" s="530"/>
      <c r="P257" s="530"/>
      <c r="Q257" s="530"/>
      <c r="R257" s="530"/>
      <c r="S257" s="530"/>
      <c r="T257" s="530"/>
      <c r="U257" s="530"/>
      <c r="V257" s="530"/>
      <c r="W257" s="530"/>
      <c r="X257" s="530"/>
      <c r="Y257" s="530"/>
      <c r="Z257" s="530"/>
      <c r="AA257" s="530"/>
      <c r="AB257" s="530"/>
      <c r="AC257" s="530"/>
      <c r="AD257" s="530"/>
      <c r="AE257" s="530"/>
      <c r="AF257" s="530"/>
      <c r="AG257" s="530">
        <v>7.0000000000000007E-2</v>
      </c>
      <c r="AH257" s="530">
        <v>0.03</v>
      </c>
      <c r="AI257" s="530"/>
      <c r="AJ257" s="530"/>
      <c r="AK257" s="530"/>
      <c r="AL257" s="530"/>
      <c r="AM257" s="530"/>
      <c r="AN257" s="530"/>
      <c r="AO257" s="530"/>
      <c r="AP257" s="530"/>
      <c r="AQ257" s="530"/>
      <c r="AR257" s="530"/>
      <c r="AS257" s="530"/>
      <c r="AT257" s="530"/>
      <c r="AU257" s="530"/>
      <c r="AV257" s="530"/>
      <c r="AW257" s="530"/>
      <c r="AX257" s="530"/>
      <c r="AY257" s="530"/>
      <c r="AZ257" s="530"/>
      <c r="BA257" s="530"/>
      <c r="BB257" s="530"/>
      <c r="BC257" s="530"/>
      <c r="BD257" s="530"/>
      <c r="BE257" s="530"/>
      <c r="BF257" s="530"/>
      <c r="BG257" s="530"/>
      <c r="BH257" s="530"/>
      <c r="BI257" s="530"/>
      <c r="BJ257" s="530"/>
      <c r="BK257" s="117"/>
      <c r="BL257" s="117"/>
      <c r="BM257" s="567">
        <f t="shared" si="15"/>
        <v>5.22</v>
      </c>
      <c r="BO257" s="134"/>
    </row>
    <row r="258" spans="1:69" ht="31.5">
      <c r="A258" s="117">
        <v>256</v>
      </c>
      <c r="B258" s="304" t="s">
        <v>1321</v>
      </c>
      <c r="C258" s="304"/>
      <c r="D258" s="118" t="s">
        <v>119</v>
      </c>
      <c r="E258" s="531">
        <v>0.42</v>
      </c>
      <c r="F258" s="536" t="s">
        <v>1051</v>
      </c>
      <c r="G258" s="118" t="s">
        <v>48</v>
      </c>
      <c r="H258" s="118" t="s">
        <v>1126</v>
      </c>
      <c r="I258" s="751"/>
      <c r="J258" s="118"/>
      <c r="K258" s="395">
        <f t="shared" si="14"/>
        <v>0</v>
      </c>
      <c r="L258" s="530"/>
      <c r="M258" s="530"/>
      <c r="N258" s="530"/>
      <c r="O258" s="530"/>
      <c r="P258" s="530"/>
      <c r="Q258" s="530"/>
      <c r="R258" s="530"/>
      <c r="S258" s="530"/>
      <c r="T258" s="530"/>
      <c r="U258" s="530"/>
      <c r="V258" s="530"/>
      <c r="W258" s="530"/>
      <c r="X258" s="530"/>
      <c r="Y258" s="530"/>
      <c r="Z258" s="530"/>
      <c r="AA258" s="530"/>
      <c r="AB258" s="530"/>
      <c r="AC258" s="530"/>
      <c r="AD258" s="530"/>
      <c r="AE258" s="530"/>
      <c r="AF258" s="530"/>
      <c r="AG258" s="530"/>
      <c r="AH258" s="530"/>
      <c r="AI258" s="530"/>
      <c r="AJ258" s="530"/>
      <c r="AK258" s="530"/>
      <c r="AL258" s="530"/>
      <c r="AM258" s="530"/>
      <c r="AN258" s="530"/>
      <c r="AO258" s="530"/>
      <c r="AP258" s="530"/>
      <c r="AQ258" s="530"/>
      <c r="AR258" s="530"/>
      <c r="AS258" s="530"/>
      <c r="AT258" s="530"/>
      <c r="AU258" s="530"/>
      <c r="AV258" s="530"/>
      <c r="AW258" s="530"/>
      <c r="AX258" s="530"/>
      <c r="AY258" s="530"/>
      <c r="AZ258" s="530"/>
      <c r="BA258" s="530"/>
      <c r="BB258" s="530"/>
      <c r="BC258" s="530"/>
      <c r="BD258" s="530"/>
      <c r="BE258" s="530"/>
      <c r="BF258" s="530"/>
      <c r="BG258" s="530"/>
      <c r="BH258" s="530"/>
      <c r="BI258" s="530"/>
      <c r="BJ258" s="530"/>
      <c r="BK258" s="117"/>
      <c r="BL258" s="117"/>
      <c r="BM258" s="567">
        <f t="shared" si="15"/>
        <v>0</v>
      </c>
      <c r="BO258" s="134"/>
    </row>
    <row r="259" spans="1:69" ht="31.5">
      <c r="A259" s="117">
        <v>257</v>
      </c>
      <c r="B259" s="347" t="s">
        <v>342</v>
      </c>
      <c r="C259" s="347"/>
      <c r="D259" s="296" t="s">
        <v>291</v>
      </c>
      <c r="E259" s="531">
        <f>SUM(L259:BJ259)</f>
        <v>4</v>
      </c>
      <c r="F259" s="117"/>
      <c r="G259" s="117" t="s">
        <v>48</v>
      </c>
      <c r="H259" s="118" t="s">
        <v>1126</v>
      </c>
      <c r="I259" s="751"/>
      <c r="J259" s="118"/>
      <c r="K259" s="395">
        <f t="shared" ref="K259:K261" si="20">L259+M259</f>
        <v>3.62</v>
      </c>
      <c r="L259" s="117">
        <v>3.62</v>
      </c>
      <c r="M259" s="117"/>
      <c r="N259" s="117">
        <v>0.02</v>
      </c>
      <c r="O259" s="117"/>
      <c r="P259" s="117"/>
      <c r="Q259" s="117"/>
      <c r="R259" s="117"/>
      <c r="S259" s="117"/>
      <c r="T259" s="117"/>
      <c r="U259" s="117"/>
      <c r="V259" s="117"/>
      <c r="W259" s="117"/>
      <c r="X259" s="117"/>
      <c r="Y259" s="117"/>
      <c r="Z259" s="117"/>
      <c r="AA259" s="117"/>
      <c r="AB259" s="117"/>
      <c r="AC259" s="117"/>
      <c r="AD259" s="117"/>
      <c r="AE259" s="117"/>
      <c r="AF259" s="117"/>
      <c r="AG259" s="117">
        <v>0.16</v>
      </c>
      <c r="AH259" s="117">
        <v>0.2</v>
      </c>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567">
        <f t="shared" ref="BM259:BM317" si="21">SUM(L259:BJ259)</f>
        <v>4</v>
      </c>
      <c r="BO259" s="134"/>
    </row>
    <row r="260" spans="1:69">
      <c r="A260" s="117">
        <v>258</v>
      </c>
      <c r="B260" s="135" t="s">
        <v>1322</v>
      </c>
      <c r="C260" s="135"/>
      <c r="D260" s="118" t="s">
        <v>119</v>
      </c>
      <c r="E260" s="531">
        <f>SUM(L260:BJ260)</f>
        <v>4.9899999999999993</v>
      </c>
      <c r="F260" s="118" t="s">
        <v>1023</v>
      </c>
      <c r="G260" s="118" t="s">
        <v>48</v>
      </c>
      <c r="H260" s="118" t="s">
        <v>1126</v>
      </c>
      <c r="I260" s="751"/>
      <c r="J260" s="118"/>
      <c r="K260" s="395">
        <f t="shared" si="20"/>
        <v>3.54</v>
      </c>
      <c r="L260" s="530">
        <v>3.54</v>
      </c>
      <c r="M260" s="530"/>
      <c r="N260" s="530">
        <v>0.45999999999999996</v>
      </c>
      <c r="O260" s="530"/>
      <c r="P260" s="530"/>
      <c r="Q260" s="530"/>
      <c r="R260" s="530"/>
      <c r="S260" s="530"/>
      <c r="T260" s="530"/>
      <c r="U260" s="530"/>
      <c r="V260" s="530"/>
      <c r="W260" s="530"/>
      <c r="X260" s="530"/>
      <c r="Y260" s="530"/>
      <c r="Z260" s="530"/>
      <c r="AA260" s="530"/>
      <c r="AB260" s="530"/>
      <c r="AC260" s="530"/>
      <c r="AD260" s="530"/>
      <c r="AE260" s="530"/>
      <c r="AF260" s="530"/>
      <c r="AG260" s="530">
        <v>0.03</v>
      </c>
      <c r="AH260" s="530">
        <v>0.51</v>
      </c>
      <c r="AI260" s="530"/>
      <c r="AJ260" s="530"/>
      <c r="AK260" s="530">
        <v>0.26</v>
      </c>
      <c r="AL260" s="530"/>
      <c r="AM260" s="530"/>
      <c r="AN260" s="530"/>
      <c r="AO260" s="530"/>
      <c r="AP260" s="530"/>
      <c r="AQ260" s="530"/>
      <c r="AR260" s="530"/>
      <c r="AS260" s="530"/>
      <c r="AT260" s="530"/>
      <c r="AU260" s="530"/>
      <c r="AV260" s="530"/>
      <c r="AW260" s="530"/>
      <c r="AX260" s="530">
        <v>0.18</v>
      </c>
      <c r="AY260" s="530"/>
      <c r="AZ260" s="530"/>
      <c r="BA260" s="530"/>
      <c r="BB260" s="530"/>
      <c r="BC260" s="530"/>
      <c r="BD260" s="530"/>
      <c r="BE260" s="530"/>
      <c r="BF260" s="530"/>
      <c r="BG260" s="530">
        <v>0.01</v>
      </c>
      <c r="BH260" s="530"/>
      <c r="BI260" s="530"/>
      <c r="BJ260" s="530"/>
      <c r="BK260" s="117"/>
      <c r="BL260" s="117"/>
      <c r="BM260" s="567">
        <f t="shared" si="21"/>
        <v>4.9899999999999993</v>
      </c>
      <c r="BO260" s="134"/>
    </row>
    <row r="261" spans="1:69" ht="31.5">
      <c r="A261" s="117">
        <v>259</v>
      </c>
      <c r="B261" s="135" t="s">
        <v>830</v>
      </c>
      <c r="C261" s="135"/>
      <c r="D261" s="118" t="s">
        <v>119</v>
      </c>
      <c r="E261" s="117">
        <f>SUM(L261:BJ261)</f>
        <v>1.59</v>
      </c>
      <c r="F261" s="118" t="s">
        <v>949</v>
      </c>
      <c r="G261" s="118" t="s">
        <v>25</v>
      </c>
      <c r="H261" s="118" t="s">
        <v>1126</v>
      </c>
      <c r="I261" s="751"/>
      <c r="J261" s="118"/>
      <c r="K261" s="395">
        <f t="shared" si="20"/>
        <v>1.53</v>
      </c>
      <c r="L261" s="530">
        <v>1.53</v>
      </c>
      <c r="M261" s="530"/>
      <c r="N261" s="530"/>
      <c r="O261" s="530"/>
      <c r="P261" s="530"/>
      <c r="Q261" s="530"/>
      <c r="R261" s="530"/>
      <c r="S261" s="530"/>
      <c r="T261" s="530"/>
      <c r="U261" s="530"/>
      <c r="V261" s="530"/>
      <c r="W261" s="530"/>
      <c r="X261" s="530"/>
      <c r="Y261" s="530"/>
      <c r="Z261" s="530"/>
      <c r="AA261" s="530"/>
      <c r="AB261" s="530"/>
      <c r="AC261" s="530"/>
      <c r="AD261" s="530"/>
      <c r="AE261" s="530"/>
      <c r="AF261" s="530"/>
      <c r="AG261" s="530"/>
      <c r="AH261" s="530">
        <v>0.05</v>
      </c>
      <c r="AI261" s="530"/>
      <c r="AJ261" s="530"/>
      <c r="AK261" s="530"/>
      <c r="AL261" s="530"/>
      <c r="AM261" s="530"/>
      <c r="AN261" s="530"/>
      <c r="AO261" s="530"/>
      <c r="AP261" s="530"/>
      <c r="AQ261" s="530"/>
      <c r="AR261" s="530"/>
      <c r="AS261" s="530"/>
      <c r="AT261" s="530"/>
      <c r="AU261" s="530"/>
      <c r="AV261" s="530"/>
      <c r="AW261" s="530"/>
      <c r="AX261" s="530"/>
      <c r="AY261" s="530"/>
      <c r="AZ261" s="530"/>
      <c r="BA261" s="530"/>
      <c r="BB261" s="530"/>
      <c r="BC261" s="530"/>
      <c r="BD261" s="530"/>
      <c r="BE261" s="530"/>
      <c r="BF261" s="530"/>
      <c r="BG261" s="530">
        <v>0.01</v>
      </c>
      <c r="BH261" s="530"/>
      <c r="BI261" s="530"/>
      <c r="BJ261" s="530"/>
      <c r="BK261" s="117"/>
      <c r="BL261" s="117"/>
      <c r="BM261" s="567">
        <f t="shared" si="21"/>
        <v>1.59</v>
      </c>
      <c r="BO261" s="134"/>
    </row>
    <row r="262" spans="1:69" ht="47.25">
      <c r="A262" s="117">
        <v>260</v>
      </c>
      <c r="B262" s="347" t="s">
        <v>1237</v>
      </c>
      <c r="C262" s="347"/>
      <c r="D262" s="348" t="s">
        <v>1327</v>
      </c>
      <c r="E262" s="531">
        <v>3.62</v>
      </c>
      <c r="F262" s="117"/>
      <c r="G262" s="117" t="s">
        <v>29</v>
      </c>
      <c r="H262" s="118" t="s">
        <v>1125</v>
      </c>
      <c r="I262" s="751" t="s">
        <v>1230</v>
      </c>
      <c r="J262" s="118" t="s">
        <v>1099</v>
      </c>
      <c r="K262" s="395"/>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567">
        <f t="shared" si="21"/>
        <v>0</v>
      </c>
      <c r="BN262" s="117"/>
      <c r="BO262" s="118" t="s">
        <v>635</v>
      </c>
      <c r="BP262" s="117"/>
      <c r="BQ262" s="117"/>
    </row>
    <row r="263" spans="1:69" ht="31.5">
      <c r="A263" s="117">
        <v>261</v>
      </c>
      <c r="B263" s="135" t="s">
        <v>1200</v>
      </c>
      <c r="C263" s="135"/>
      <c r="D263" s="554" t="s">
        <v>129</v>
      </c>
      <c r="E263" s="531">
        <f t="shared" ref="E263:E269" si="22">SUM(L263:BJ263)</f>
        <v>0.15</v>
      </c>
      <c r="F263" s="118" t="s">
        <v>1203</v>
      </c>
      <c r="G263" s="118" t="s">
        <v>21</v>
      </c>
      <c r="H263" s="118" t="s">
        <v>1066</v>
      </c>
      <c r="I263" s="751"/>
      <c r="J263" s="118"/>
      <c r="K263" s="395">
        <f t="shared" ref="K263:K294" si="23">L263+M263</f>
        <v>0</v>
      </c>
      <c r="L263" s="530"/>
      <c r="M263" s="530"/>
      <c r="N263" s="530">
        <v>0.15</v>
      </c>
      <c r="O263" s="530"/>
      <c r="P263" s="530"/>
      <c r="Q263" s="530"/>
      <c r="R263" s="530"/>
      <c r="S263" s="530"/>
      <c r="T263" s="530"/>
      <c r="U263" s="530"/>
      <c r="V263" s="530"/>
      <c r="W263" s="530"/>
      <c r="X263" s="530"/>
      <c r="Y263" s="530"/>
      <c r="Z263" s="530"/>
      <c r="AA263" s="530"/>
      <c r="AB263" s="530"/>
      <c r="AC263" s="530"/>
      <c r="AD263" s="530"/>
      <c r="AE263" s="530"/>
      <c r="AF263" s="530"/>
      <c r="AG263" s="530"/>
      <c r="AH263" s="530"/>
      <c r="AI263" s="530"/>
      <c r="AJ263" s="530"/>
      <c r="AK263" s="530"/>
      <c r="AL263" s="530"/>
      <c r="AM263" s="530"/>
      <c r="AN263" s="530"/>
      <c r="AO263" s="530"/>
      <c r="AP263" s="530"/>
      <c r="AQ263" s="530"/>
      <c r="AR263" s="530"/>
      <c r="AS263" s="530"/>
      <c r="AT263" s="530"/>
      <c r="AU263" s="530"/>
      <c r="AV263" s="530"/>
      <c r="AW263" s="530"/>
      <c r="AX263" s="530"/>
      <c r="AY263" s="530"/>
      <c r="AZ263" s="530"/>
      <c r="BA263" s="530"/>
      <c r="BB263" s="530"/>
      <c r="BC263" s="530"/>
      <c r="BD263" s="530"/>
      <c r="BE263" s="530"/>
      <c r="BF263" s="530"/>
      <c r="BG263" s="530"/>
      <c r="BH263" s="530"/>
      <c r="BI263" s="530"/>
      <c r="BJ263" s="530"/>
      <c r="BK263" s="117"/>
      <c r="BL263" s="117"/>
      <c r="BM263" s="567">
        <f t="shared" si="21"/>
        <v>0.15</v>
      </c>
      <c r="BO263" s="134"/>
    </row>
    <row r="264" spans="1:69" ht="141.75">
      <c r="A264" s="117">
        <v>262</v>
      </c>
      <c r="B264" s="556" t="s">
        <v>754</v>
      </c>
      <c r="C264" s="556"/>
      <c r="D264" s="118" t="s">
        <v>129</v>
      </c>
      <c r="E264" s="531">
        <f t="shared" si="22"/>
        <v>3.65</v>
      </c>
      <c r="F264" s="118" t="s">
        <v>1208</v>
      </c>
      <c r="G264" s="118" t="s">
        <v>11</v>
      </c>
      <c r="H264" s="118" t="s">
        <v>1126</v>
      </c>
      <c r="I264" s="751"/>
      <c r="J264" s="118"/>
      <c r="K264" s="395">
        <f t="shared" si="23"/>
        <v>0</v>
      </c>
      <c r="L264" s="530"/>
      <c r="M264" s="530"/>
      <c r="N264" s="530">
        <v>3.65</v>
      </c>
      <c r="O264" s="530"/>
      <c r="P264" s="530"/>
      <c r="Q264" s="530"/>
      <c r="R264" s="530"/>
      <c r="S264" s="530"/>
      <c r="T264" s="530"/>
      <c r="U264" s="530"/>
      <c r="V264" s="530"/>
      <c r="W264" s="530"/>
      <c r="X264" s="530"/>
      <c r="Y264" s="530"/>
      <c r="Z264" s="530"/>
      <c r="AA264" s="530"/>
      <c r="AB264" s="530"/>
      <c r="AC264" s="530"/>
      <c r="AD264" s="530"/>
      <c r="AE264" s="530"/>
      <c r="AF264" s="530"/>
      <c r="AG264" s="530"/>
      <c r="AH264" s="530"/>
      <c r="AI264" s="530"/>
      <c r="AJ264" s="530"/>
      <c r="AK264" s="530"/>
      <c r="AL264" s="530"/>
      <c r="AM264" s="530"/>
      <c r="AN264" s="530"/>
      <c r="AO264" s="530"/>
      <c r="AP264" s="530"/>
      <c r="AQ264" s="530"/>
      <c r="AR264" s="530"/>
      <c r="AS264" s="530"/>
      <c r="AT264" s="530"/>
      <c r="AU264" s="530"/>
      <c r="AV264" s="530"/>
      <c r="AW264" s="530"/>
      <c r="AX264" s="530"/>
      <c r="AY264" s="530"/>
      <c r="AZ264" s="530"/>
      <c r="BA264" s="530"/>
      <c r="BB264" s="530"/>
      <c r="BC264" s="530"/>
      <c r="BD264" s="530"/>
      <c r="BE264" s="530"/>
      <c r="BF264" s="530"/>
      <c r="BG264" s="530"/>
      <c r="BH264" s="530"/>
      <c r="BI264" s="530"/>
      <c r="BJ264" s="530"/>
      <c r="BK264" s="117"/>
      <c r="BL264" s="117"/>
      <c r="BM264" s="567">
        <f t="shared" si="21"/>
        <v>3.65</v>
      </c>
      <c r="BO264" s="134"/>
    </row>
    <row r="265" spans="1:69" ht="31.5">
      <c r="A265" s="117">
        <v>263</v>
      </c>
      <c r="B265" s="542" t="s">
        <v>762</v>
      </c>
      <c r="C265" s="542"/>
      <c r="D265" s="543" t="s">
        <v>129</v>
      </c>
      <c r="E265" s="531">
        <f t="shared" si="22"/>
        <v>0.73</v>
      </c>
      <c r="F265" s="543" t="s">
        <v>979</v>
      </c>
      <c r="G265" s="543" t="s">
        <v>38</v>
      </c>
      <c r="H265" s="118" t="s">
        <v>1218</v>
      </c>
      <c r="I265" s="751"/>
      <c r="J265" s="543"/>
      <c r="K265" s="395">
        <f t="shared" si="23"/>
        <v>0</v>
      </c>
      <c r="L265" s="553"/>
      <c r="M265" s="553"/>
      <c r="N265" s="553"/>
      <c r="O265" s="553">
        <v>0.73</v>
      </c>
      <c r="P265" s="553"/>
      <c r="Q265" s="553"/>
      <c r="R265" s="553"/>
      <c r="S265" s="553"/>
      <c r="T265" s="553"/>
      <c r="U265" s="553"/>
      <c r="V265" s="553"/>
      <c r="W265" s="553"/>
      <c r="X265" s="553"/>
      <c r="Y265" s="553"/>
      <c r="Z265" s="553"/>
      <c r="AA265" s="553"/>
      <c r="AB265" s="553"/>
      <c r="AC265" s="553"/>
      <c r="AD265" s="553"/>
      <c r="AE265" s="553"/>
      <c r="AF265" s="553"/>
      <c r="AG265" s="553"/>
      <c r="AH265" s="553"/>
      <c r="AI265" s="553"/>
      <c r="AJ265" s="553"/>
      <c r="AK265" s="553"/>
      <c r="AL265" s="553"/>
      <c r="AM265" s="553"/>
      <c r="AN265" s="553"/>
      <c r="AO265" s="553"/>
      <c r="AP265" s="553"/>
      <c r="AQ265" s="553"/>
      <c r="AR265" s="553"/>
      <c r="AS265" s="553"/>
      <c r="AT265" s="553"/>
      <c r="AU265" s="553"/>
      <c r="AV265" s="553"/>
      <c r="AW265" s="553"/>
      <c r="AX265" s="553"/>
      <c r="AY265" s="553"/>
      <c r="AZ265" s="553"/>
      <c r="BA265" s="553"/>
      <c r="BB265" s="553"/>
      <c r="BC265" s="553"/>
      <c r="BD265" s="553"/>
      <c r="BE265" s="553"/>
      <c r="BF265" s="553"/>
      <c r="BG265" s="553"/>
      <c r="BH265" s="553"/>
      <c r="BI265" s="553"/>
      <c r="BJ265" s="553"/>
      <c r="BK265" s="117"/>
      <c r="BL265" s="117"/>
      <c r="BM265" s="567">
        <f t="shared" si="21"/>
        <v>0.73</v>
      </c>
      <c r="BO265" s="134"/>
    </row>
    <row r="266" spans="1:69" ht="31.5">
      <c r="A266" s="117">
        <v>264</v>
      </c>
      <c r="B266" s="535" t="s">
        <v>761</v>
      </c>
      <c r="C266" s="535"/>
      <c r="D266" s="514" t="s">
        <v>129</v>
      </c>
      <c r="E266" s="573">
        <f t="shared" si="22"/>
        <v>0.02</v>
      </c>
      <c r="F266" s="514" t="s">
        <v>981</v>
      </c>
      <c r="G266" s="514" t="s">
        <v>33</v>
      </c>
      <c r="H266" s="118" t="s">
        <v>1126</v>
      </c>
      <c r="I266" s="751"/>
      <c r="J266" s="514"/>
      <c r="K266" s="395">
        <f t="shared" si="23"/>
        <v>0</v>
      </c>
      <c r="L266" s="530"/>
      <c r="M266" s="530"/>
      <c r="N266" s="530">
        <v>0.02</v>
      </c>
      <c r="O266" s="530"/>
      <c r="P266" s="530"/>
      <c r="Q266" s="530"/>
      <c r="R266" s="530"/>
      <c r="S266" s="530"/>
      <c r="T266" s="530"/>
      <c r="U266" s="530"/>
      <c r="V266" s="530"/>
      <c r="W266" s="530"/>
      <c r="X266" s="530"/>
      <c r="Y266" s="530"/>
      <c r="Z266" s="530"/>
      <c r="AA266" s="530"/>
      <c r="AB266" s="530"/>
      <c r="AC266" s="530"/>
      <c r="AD266" s="530"/>
      <c r="AE266" s="530"/>
      <c r="AF266" s="530"/>
      <c r="AG266" s="530"/>
      <c r="AH266" s="530"/>
      <c r="AI266" s="530"/>
      <c r="AJ266" s="530"/>
      <c r="AK266" s="530"/>
      <c r="AL266" s="530"/>
      <c r="AM266" s="530"/>
      <c r="AN266" s="530"/>
      <c r="AO266" s="530"/>
      <c r="AP266" s="530"/>
      <c r="AQ266" s="530"/>
      <c r="AR266" s="530"/>
      <c r="AS266" s="530"/>
      <c r="AT266" s="530"/>
      <c r="AU266" s="530"/>
      <c r="AV266" s="530"/>
      <c r="AW266" s="530"/>
      <c r="AX266" s="530"/>
      <c r="AY266" s="530"/>
      <c r="AZ266" s="530"/>
      <c r="BA266" s="530"/>
      <c r="BB266" s="530"/>
      <c r="BC266" s="530"/>
      <c r="BD266" s="530"/>
      <c r="BE266" s="530"/>
      <c r="BF266" s="530"/>
      <c r="BG266" s="530"/>
      <c r="BH266" s="530"/>
      <c r="BI266" s="530"/>
      <c r="BJ266" s="530"/>
      <c r="BK266" s="117"/>
      <c r="BL266" s="117"/>
      <c r="BM266" s="567">
        <f t="shared" si="21"/>
        <v>0.02</v>
      </c>
      <c r="BO266" s="134"/>
    </row>
    <row r="267" spans="1:69" ht="31.5">
      <c r="A267" s="117">
        <v>265</v>
      </c>
      <c r="B267" s="135" t="s">
        <v>756</v>
      </c>
      <c r="C267" s="135"/>
      <c r="D267" s="118" t="s">
        <v>129</v>
      </c>
      <c r="E267" s="531">
        <f t="shared" si="22"/>
        <v>0.68</v>
      </c>
      <c r="F267" s="118" t="s">
        <v>976</v>
      </c>
      <c r="G267" s="118" t="s">
        <v>29</v>
      </c>
      <c r="H267" s="118" t="s">
        <v>1126</v>
      </c>
      <c r="I267" s="751"/>
      <c r="J267" s="118"/>
      <c r="K267" s="395">
        <f t="shared" si="23"/>
        <v>0.02</v>
      </c>
      <c r="L267" s="530">
        <v>0.02</v>
      </c>
      <c r="M267" s="530"/>
      <c r="N267" s="530">
        <v>0.16</v>
      </c>
      <c r="O267" s="530">
        <v>0.35</v>
      </c>
      <c r="P267" s="530"/>
      <c r="Q267" s="530"/>
      <c r="R267" s="530">
        <v>0.15</v>
      </c>
      <c r="S267" s="530"/>
      <c r="T267" s="530"/>
      <c r="U267" s="530"/>
      <c r="V267" s="530"/>
      <c r="W267" s="530"/>
      <c r="X267" s="530"/>
      <c r="Y267" s="530"/>
      <c r="Z267" s="530"/>
      <c r="AA267" s="530"/>
      <c r="AB267" s="530"/>
      <c r="AC267" s="530"/>
      <c r="AD267" s="530"/>
      <c r="AE267" s="530"/>
      <c r="AF267" s="530"/>
      <c r="AG267" s="530"/>
      <c r="AH267" s="530"/>
      <c r="AI267" s="530"/>
      <c r="AJ267" s="530"/>
      <c r="AK267" s="530"/>
      <c r="AL267" s="530"/>
      <c r="AM267" s="530"/>
      <c r="AN267" s="530"/>
      <c r="AO267" s="530"/>
      <c r="AP267" s="530"/>
      <c r="AQ267" s="530"/>
      <c r="AR267" s="530"/>
      <c r="AS267" s="530"/>
      <c r="AT267" s="530"/>
      <c r="AU267" s="530"/>
      <c r="AV267" s="530"/>
      <c r="AW267" s="530"/>
      <c r="AX267" s="530"/>
      <c r="AY267" s="530"/>
      <c r="AZ267" s="530"/>
      <c r="BA267" s="530"/>
      <c r="BB267" s="530"/>
      <c r="BC267" s="530"/>
      <c r="BD267" s="530"/>
      <c r="BE267" s="530"/>
      <c r="BF267" s="530"/>
      <c r="BG267" s="530"/>
      <c r="BH267" s="530"/>
      <c r="BI267" s="530"/>
      <c r="BJ267" s="530"/>
      <c r="BK267" s="117"/>
      <c r="BL267" s="117"/>
      <c r="BM267" s="567">
        <f t="shared" si="21"/>
        <v>0.68</v>
      </c>
      <c r="BO267" s="134"/>
    </row>
    <row r="268" spans="1:69" ht="31.5">
      <c r="A268" s="117">
        <v>266</v>
      </c>
      <c r="B268" s="535" t="s">
        <v>757</v>
      </c>
      <c r="C268" s="535"/>
      <c r="D268" s="543" t="s">
        <v>129</v>
      </c>
      <c r="E268" s="531">
        <f t="shared" si="22"/>
        <v>0.1</v>
      </c>
      <c r="F268" s="118" t="s">
        <v>977</v>
      </c>
      <c r="G268" s="118" t="s">
        <v>29</v>
      </c>
      <c r="H268" s="118" t="s">
        <v>1126</v>
      </c>
      <c r="I268" s="751"/>
      <c r="J268" s="118"/>
      <c r="K268" s="395">
        <f t="shared" si="23"/>
        <v>0</v>
      </c>
      <c r="L268" s="530"/>
      <c r="M268" s="530"/>
      <c r="N268" s="530"/>
      <c r="O268" s="530">
        <v>0.05</v>
      </c>
      <c r="P268" s="530"/>
      <c r="Q268" s="530"/>
      <c r="R268" s="530">
        <v>0.03</v>
      </c>
      <c r="S268" s="530"/>
      <c r="T268" s="530"/>
      <c r="U268" s="530"/>
      <c r="V268" s="530"/>
      <c r="W268" s="530"/>
      <c r="X268" s="530"/>
      <c r="Y268" s="530"/>
      <c r="Z268" s="530"/>
      <c r="AA268" s="530"/>
      <c r="AB268" s="530"/>
      <c r="AC268" s="530"/>
      <c r="AD268" s="530"/>
      <c r="AE268" s="530"/>
      <c r="AF268" s="530"/>
      <c r="AG268" s="530"/>
      <c r="AH268" s="530"/>
      <c r="AI268" s="530"/>
      <c r="AJ268" s="530"/>
      <c r="AK268" s="530"/>
      <c r="AL268" s="530"/>
      <c r="AM268" s="530"/>
      <c r="AN268" s="530"/>
      <c r="AO268" s="530"/>
      <c r="AP268" s="530"/>
      <c r="AQ268" s="530"/>
      <c r="AR268" s="530"/>
      <c r="AS268" s="530"/>
      <c r="AT268" s="530"/>
      <c r="AU268" s="530"/>
      <c r="AV268" s="530"/>
      <c r="AW268" s="530"/>
      <c r="AX268" s="530"/>
      <c r="AY268" s="530"/>
      <c r="AZ268" s="530">
        <v>0.02</v>
      </c>
      <c r="BA268" s="530"/>
      <c r="BB268" s="530"/>
      <c r="BC268" s="530"/>
      <c r="BD268" s="530"/>
      <c r="BE268" s="530"/>
      <c r="BF268" s="530"/>
      <c r="BG268" s="530"/>
      <c r="BH268" s="530"/>
      <c r="BI268" s="530"/>
      <c r="BJ268" s="530"/>
      <c r="BK268" s="117"/>
      <c r="BL268" s="117"/>
      <c r="BM268" s="567">
        <f t="shared" si="21"/>
        <v>0.1</v>
      </c>
      <c r="BO268" s="134"/>
    </row>
    <row r="269" spans="1:69" ht="31.5">
      <c r="A269" s="117">
        <v>267</v>
      </c>
      <c r="B269" s="135" t="s">
        <v>765</v>
      </c>
      <c r="C269" s="135"/>
      <c r="D269" s="118" t="s">
        <v>129</v>
      </c>
      <c r="E269" s="531">
        <f t="shared" si="22"/>
        <v>0.2</v>
      </c>
      <c r="F269" s="344" t="s">
        <v>984</v>
      </c>
      <c r="G269" s="344" t="s">
        <v>47</v>
      </c>
      <c r="H269" s="118" t="s">
        <v>1126</v>
      </c>
      <c r="I269" s="751"/>
      <c r="J269" s="344"/>
      <c r="K269" s="395">
        <f t="shared" si="23"/>
        <v>0</v>
      </c>
      <c r="L269" s="530"/>
      <c r="M269" s="530"/>
      <c r="N269" s="530">
        <v>0.2</v>
      </c>
      <c r="O269" s="530"/>
      <c r="P269" s="530"/>
      <c r="Q269" s="530"/>
      <c r="R269" s="530"/>
      <c r="S269" s="530"/>
      <c r="T269" s="530"/>
      <c r="U269" s="530"/>
      <c r="V269" s="530"/>
      <c r="W269" s="530"/>
      <c r="X269" s="530"/>
      <c r="Y269" s="530"/>
      <c r="Z269" s="530"/>
      <c r="AA269" s="530"/>
      <c r="AB269" s="530"/>
      <c r="AC269" s="530"/>
      <c r="AD269" s="530"/>
      <c r="AE269" s="530"/>
      <c r="AF269" s="530"/>
      <c r="AG269" s="530"/>
      <c r="AH269" s="530"/>
      <c r="AI269" s="530"/>
      <c r="AJ269" s="530"/>
      <c r="AK269" s="530"/>
      <c r="AL269" s="530"/>
      <c r="AM269" s="530"/>
      <c r="AN269" s="530"/>
      <c r="AO269" s="530"/>
      <c r="AP269" s="530"/>
      <c r="AQ269" s="530"/>
      <c r="AR269" s="530"/>
      <c r="AS269" s="530"/>
      <c r="AT269" s="530"/>
      <c r="AU269" s="530"/>
      <c r="AV269" s="530"/>
      <c r="AW269" s="530"/>
      <c r="AX269" s="530"/>
      <c r="AY269" s="530"/>
      <c r="AZ269" s="530"/>
      <c r="BA269" s="530"/>
      <c r="BB269" s="530"/>
      <c r="BC269" s="530"/>
      <c r="BD269" s="530"/>
      <c r="BE269" s="530"/>
      <c r="BF269" s="530"/>
      <c r="BG269" s="530"/>
      <c r="BH269" s="530"/>
      <c r="BI269" s="530"/>
      <c r="BJ269" s="530"/>
      <c r="BK269" s="117"/>
      <c r="BL269" s="117"/>
      <c r="BM269" s="567">
        <f t="shared" si="21"/>
        <v>0.2</v>
      </c>
      <c r="BO269" s="134"/>
    </row>
    <row r="270" spans="1:69" ht="31.5">
      <c r="A270" s="117">
        <v>268</v>
      </c>
      <c r="B270" s="535" t="s">
        <v>1430</v>
      </c>
      <c r="C270" s="535"/>
      <c r="D270" s="118" t="s">
        <v>129</v>
      </c>
      <c r="E270" s="565">
        <f>SUM(L270:BJ270)</f>
        <v>3.31</v>
      </c>
      <c r="F270" s="118" t="s">
        <v>978</v>
      </c>
      <c r="G270" s="118" t="s">
        <v>30</v>
      </c>
      <c r="H270" s="118" t="s">
        <v>1126</v>
      </c>
      <c r="I270" s="751" t="s">
        <v>1278</v>
      </c>
      <c r="J270" s="118"/>
      <c r="K270" s="395">
        <f t="shared" si="23"/>
        <v>0</v>
      </c>
      <c r="L270" s="530"/>
      <c r="M270" s="530"/>
      <c r="N270" s="530">
        <v>0.34</v>
      </c>
      <c r="O270" s="530">
        <v>0.42</v>
      </c>
      <c r="P270" s="530"/>
      <c r="Q270" s="530"/>
      <c r="R270" s="530"/>
      <c r="S270" s="530"/>
      <c r="T270" s="530"/>
      <c r="U270" s="530"/>
      <c r="V270" s="530"/>
      <c r="W270" s="530"/>
      <c r="X270" s="530"/>
      <c r="Y270" s="530"/>
      <c r="Z270" s="530"/>
      <c r="AA270" s="530"/>
      <c r="AB270" s="530"/>
      <c r="AC270" s="530">
        <v>0.01</v>
      </c>
      <c r="AD270" s="530"/>
      <c r="AE270" s="530"/>
      <c r="AF270" s="530"/>
      <c r="AG270" s="530">
        <v>0.02</v>
      </c>
      <c r="AH270" s="530"/>
      <c r="AI270" s="530"/>
      <c r="AJ270" s="530"/>
      <c r="AK270" s="530"/>
      <c r="AL270" s="530"/>
      <c r="AM270" s="530"/>
      <c r="AN270" s="530"/>
      <c r="AO270" s="530"/>
      <c r="AP270" s="530"/>
      <c r="AQ270" s="530"/>
      <c r="AR270" s="530"/>
      <c r="AS270" s="530"/>
      <c r="AT270" s="530"/>
      <c r="AU270" s="530"/>
      <c r="AV270" s="530"/>
      <c r="AW270" s="530"/>
      <c r="AX270" s="530"/>
      <c r="AY270" s="530"/>
      <c r="AZ270" s="530">
        <v>0.02</v>
      </c>
      <c r="BA270" s="530"/>
      <c r="BB270" s="530"/>
      <c r="BC270" s="530"/>
      <c r="BD270" s="530"/>
      <c r="BE270" s="530"/>
      <c r="BF270" s="530">
        <v>2.5</v>
      </c>
      <c r="BG270" s="530"/>
      <c r="BH270" s="530"/>
      <c r="BI270" s="530"/>
      <c r="BJ270" s="530"/>
      <c r="BK270" s="117"/>
      <c r="BL270" s="117"/>
      <c r="BM270" s="567">
        <f t="shared" si="21"/>
        <v>3.31</v>
      </c>
      <c r="BO270" s="134"/>
    </row>
    <row r="271" spans="1:69" ht="31.5">
      <c r="A271" s="117">
        <v>269</v>
      </c>
      <c r="B271" s="535" t="s">
        <v>759</v>
      </c>
      <c r="C271" s="535"/>
      <c r="D271" s="118" t="s">
        <v>129</v>
      </c>
      <c r="E271" s="117">
        <v>0.28999999999999998</v>
      </c>
      <c r="F271" s="118" t="s">
        <v>979</v>
      </c>
      <c r="G271" s="118" t="s">
        <v>30</v>
      </c>
      <c r="H271" s="118" t="s">
        <v>1126</v>
      </c>
      <c r="I271" s="751"/>
      <c r="J271" s="118" t="s">
        <v>1099</v>
      </c>
      <c r="K271" s="395">
        <f t="shared" si="23"/>
        <v>0</v>
      </c>
      <c r="L271" s="530"/>
      <c r="M271" s="530"/>
      <c r="N271" s="530"/>
      <c r="O271" s="530"/>
      <c r="P271" s="530"/>
      <c r="Q271" s="530"/>
      <c r="R271" s="530"/>
      <c r="S271" s="530"/>
      <c r="T271" s="530"/>
      <c r="U271" s="530"/>
      <c r="V271" s="530"/>
      <c r="W271" s="530"/>
      <c r="X271" s="530"/>
      <c r="Y271" s="530"/>
      <c r="Z271" s="530"/>
      <c r="AA271" s="530"/>
      <c r="AB271" s="530"/>
      <c r="AC271" s="530"/>
      <c r="AD271" s="530"/>
      <c r="AE271" s="530"/>
      <c r="AF271" s="530"/>
      <c r="AG271" s="530"/>
      <c r="AH271" s="530"/>
      <c r="AI271" s="530"/>
      <c r="AJ271" s="530"/>
      <c r="AK271" s="530"/>
      <c r="AL271" s="530"/>
      <c r="AM271" s="530"/>
      <c r="AN271" s="530"/>
      <c r="AO271" s="530"/>
      <c r="AP271" s="530"/>
      <c r="AQ271" s="530"/>
      <c r="AR271" s="530"/>
      <c r="AS271" s="530"/>
      <c r="AT271" s="530"/>
      <c r="AU271" s="530"/>
      <c r="AV271" s="530"/>
      <c r="AW271" s="530"/>
      <c r="AX271" s="530"/>
      <c r="AY271" s="530"/>
      <c r="AZ271" s="530"/>
      <c r="BA271" s="530"/>
      <c r="BB271" s="530"/>
      <c r="BC271" s="530"/>
      <c r="BD271" s="530"/>
      <c r="BE271" s="530"/>
      <c r="BF271" s="530"/>
      <c r="BG271" s="530"/>
      <c r="BH271" s="530"/>
      <c r="BI271" s="530"/>
      <c r="BJ271" s="530"/>
      <c r="BK271" s="117"/>
      <c r="BL271" s="117"/>
      <c r="BM271" s="567">
        <f t="shared" si="21"/>
        <v>0</v>
      </c>
      <c r="BN271" s="117"/>
      <c r="BO271" s="118"/>
      <c r="BP271" s="117"/>
      <c r="BQ271" s="117"/>
    </row>
    <row r="272" spans="1:69" ht="78.75">
      <c r="A272" s="117">
        <v>270</v>
      </c>
      <c r="B272" s="135" t="s">
        <v>1299</v>
      </c>
      <c r="C272" s="135"/>
      <c r="D272" s="118" t="s">
        <v>129</v>
      </c>
      <c r="E272" s="514">
        <f t="shared" ref="E272:E291" si="24">SUM(L272:BJ272)</f>
        <v>0.15</v>
      </c>
      <c r="F272" s="118" t="s">
        <v>983</v>
      </c>
      <c r="G272" s="118" t="s">
        <v>31</v>
      </c>
      <c r="H272" s="118" t="s">
        <v>1302</v>
      </c>
      <c r="I272" s="751"/>
      <c r="J272" s="118"/>
      <c r="K272" s="395">
        <f t="shared" si="23"/>
        <v>0</v>
      </c>
      <c r="L272" s="530"/>
      <c r="M272" s="530"/>
      <c r="N272" s="530">
        <v>0.15</v>
      </c>
      <c r="O272" s="530"/>
      <c r="P272" s="530"/>
      <c r="Q272" s="530"/>
      <c r="R272" s="530"/>
      <c r="S272" s="530"/>
      <c r="T272" s="530"/>
      <c r="U272" s="530"/>
      <c r="V272" s="530"/>
      <c r="W272" s="530"/>
      <c r="X272" s="530"/>
      <c r="Y272" s="530"/>
      <c r="Z272" s="530"/>
      <c r="AA272" s="530"/>
      <c r="AB272" s="530"/>
      <c r="AC272" s="530"/>
      <c r="AD272" s="530"/>
      <c r="AE272" s="530"/>
      <c r="AF272" s="530"/>
      <c r="AG272" s="530"/>
      <c r="AH272" s="530"/>
      <c r="AI272" s="530"/>
      <c r="AJ272" s="530"/>
      <c r="AK272" s="530"/>
      <c r="AL272" s="530"/>
      <c r="AM272" s="530"/>
      <c r="AN272" s="530"/>
      <c r="AO272" s="530"/>
      <c r="AP272" s="530"/>
      <c r="AQ272" s="530"/>
      <c r="AR272" s="530"/>
      <c r="AS272" s="530"/>
      <c r="AT272" s="530"/>
      <c r="AU272" s="530"/>
      <c r="AV272" s="530"/>
      <c r="AW272" s="530"/>
      <c r="AX272" s="530"/>
      <c r="AY272" s="530"/>
      <c r="AZ272" s="530"/>
      <c r="BA272" s="530"/>
      <c r="BB272" s="530"/>
      <c r="BC272" s="530"/>
      <c r="BD272" s="530"/>
      <c r="BE272" s="530"/>
      <c r="BF272" s="530"/>
      <c r="BG272" s="530"/>
      <c r="BH272" s="530"/>
      <c r="BI272" s="530"/>
      <c r="BJ272" s="530"/>
      <c r="BK272" s="117"/>
      <c r="BL272" s="117"/>
      <c r="BM272" s="567">
        <f t="shared" si="21"/>
        <v>0.15</v>
      </c>
      <c r="BO272" s="134"/>
    </row>
    <row r="273" spans="1:67" ht="47.25">
      <c r="A273" s="117">
        <v>271</v>
      </c>
      <c r="B273" s="542" t="s">
        <v>1304</v>
      </c>
      <c r="C273" s="542"/>
      <c r="D273" s="543" t="s">
        <v>129</v>
      </c>
      <c r="E273" s="117">
        <f t="shared" si="24"/>
        <v>0.34</v>
      </c>
      <c r="F273" s="543" t="s">
        <v>980</v>
      </c>
      <c r="G273" s="543" t="s">
        <v>32</v>
      </c>
      <c r="H273" s="118" t="s">
        <v>1066</v>
      </c>
      <c r="I273" s="751"/>
      <c r="J273" s="543"/>
      <c r="K273" s="395">
        <f t="shared" si="23"/>
        <v>0</v>
      </c>
      <c r="L273" s="530"/>
      <c r="M273" s="530"/>
      <c r="N273" s="530">
        <v>0.34</v>
      </c>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530"/>
      <c r="AM273" s="530"/>
      <c r="AN273" s="530"/>
      <c r="AO273" s="530"/>
      <c r="AP273" s="530"/>
      <c r="AQ273" s="530"/>
      <c r="AR273" s="530"/>
      <c r="AS273" s="530"/>
      <c r="AT273" s="530"/>
      <c r="AU273" s="530"/>
      <c r="AV273" s="530"/>
      <c r="AW273" s="530"/>
      <c r="AX273" s="530"/>
      <c r="AY273" s="530"/>
      <c r="AZ273" s="530"/>
      <c r="BA273" s="530"/>
      <c r="BB273" s="530"/>
      <c r="BC273" s="530"/>
      <c r="BD273" s="530"/>
      <c r="BE273" s="530"/>
      <c r="BF273" s="530"/>
      <c r="BG273" s="530"/>
      <c r="BH273" s="530"/>
      <c r="BI273" s="530"/>
      <c r="BJ273" s="530"/>
      <c r="BK273" s="117"/>
      <c r="BL273" s="117"/>
      <c r="BM273" s="567">
        <f t="shared" si="21"/>
        <v>0.34</v>
      </c>
      <c r="BO273" s="134"/>
    </row>
    <row r="274" spans="1:67" ht="63">
      <c r="A274" s="117">
        <v>272</v>
      </c>
      <c r="B274" s="556" t="s">
        <v>1063</v>
      </c>
      <c r="C274" s="556"/>
      <c r="D274" s="118" t="s">
        <v>129</v>
      </c>
      <c r="E274" s="117">
        <f t="shared" si="24"/>
        <v>1.08</v>
      </c>
      <c r="F274" s="118" t="s">
        <v>973</v>
      </c>
      <c r="G274" s="118" t="s">
        <v>10</v>
      </c>
      <c r="H274" s="118" t="s">
        <v>1126</v>
      </c>
      <c r="I274" s="751"/>
      <c r="J274" s="118"/>
      <c r="K274" s="395">
        <f t="shared" si="23"/>
        <v>0</v>
      </c>
      <c r="L274" s="530"/>
      <c r="M274" s="530"/>
      <c r="N274" s="530"/>
      <c r="O274" s="530"/>
      <c r="P274" s="530"/>
      <c r="Q274" s="530"/>
      <c r="R274" s="530"/>
      <c r="S274" s="530"/>
      <c r="T274" s="530"/>
      <c r="U274" s="530"/>
      <c r="V274" s="530"/>
      <c r="W274" s="530"/>
      <c r="X274" s="530"/>
      <c r="Y274" s="530"/>
      <c r="Z274" s="530"/>
      <c r="AA274" s="530"/>
      <c r="AB274" s="530"/>
      <c r="AC274" s="530"/>
      <c r="AD274" s="530"/>
      <c r="AE274" s="530"/>
      <c r="AF274" s="530"/>
      <c r="AG274" s="530"/>
      <c r="AH274" s="530"/>
      <c r="AI274" s="530"/>
      <c r="AJ274" s="530"/>
      <c r="AK274" s="530"/>
      <c r="AL274" s="530"/>
      <c r="AM274" s="530"/>
      <c r="AN274" s="530"/>
      <c r="AO274" s="530"/>
      <c r="AP274" s="530"/>
      <c r="AQ274" s="530"/>
      <c r="AR274" s="530"/>
      <c r="AS274" s="530"/>
      <c r="AT274" s="530"/>
      <c r="AU274" s="530"/>
      <c r="AV274" s="530"/>
      <c r="AW274" s="530"/>
      <c r="AX274" s="530"/>
      <c r="AY274" s="530"/>
      <c r="AZ274" s="530"/>
      <c r="BA274" s="530"/>
      <c r="BB274" s="530"/>
      <c r="BC274" s="530"/>
      <c r="BD274" s="530"/>
      <c r="BE274" s="530"/>
      <c r="BF274" s="530"/>
      <c r="BG274" s="530"/>
      <c r="BH274" s="530"/>
      <c r="BI274" s="530">
        <v>1.08</v>
      </c>
      <c r="BJ274" s="530"/>
      <c r="BK274" s="117"/>
      <c r="BL274" s="117"/>
      <c r="BM274" s="567">
        <f t="shared" si="21"/>
        <v>1.08</v>
      </c>
      <c r="BO274" s="134"/>
    </row>
    <row r="275" spans="1:67" ht="31.5">
      <c r="A275" s="117">
        <v>273</v>
      </c>
      <c r="B275" s="556" t="s">
        <v>755</v>
      </c>
      <c r="C275" s="556"/>
      <c r="D275" s="118" t="s">
        <v>129</v>
      </c>
      <c r="E275" s="531">
        <f t="shared" si="24"/>
        <v>8.5500000000000007</v>
      </c>
      <c r="F275" s="118" t="s">
        <v>867</v>
      </c>
      <c r="G275" s="118" t="s">
        <v>18</v>
      </c>
      <c r="H275" s="118" t="s">
        <v>1126</v>
      </c>
      <c r="I275" s="751"/>
      <c r="J275" s="118"/>
      <c r="K275" s="395">
        <f t="shared" si="23"/>
        <v>0</v>
      </c>
      <c r="L275" s="530"/>
      <c r="M275" s="530"/>
      <c r="N275" s="530">
        <v>8.5500000000000007</v>
      </c>
      <c r="O275" s="530"/>
      <c r="P275" s="530"/>
      <c r="Q275" s="530"/>
      <c r="R275" s="530"/>
      <c r="S275" s="530"/>
      <c r="T275" s="530"/>
      <c r="U275" s="530"/>
      <c r="V275" s="530"/>
      <c r="W275" s="530"/>
      <c r="X275" s="530"/>
      <c r="Y275" s="530"/>
      <c r="Z275" s="530"/>
      <c r="AA275" s="530"/>
      <c r="AB275" s="530"/>
      <c r="AC275" s="530"/>
      <c r="AD275" s="530"/>
      <c r="AE275" s="530"/>
      <c r="AF275" s="530"/>
      <c r="AG275" s="530"/>
      <c r="AH275" s="530"/>
      <c r="AI275" s="530"/>
      <c r="AJ275" s="530"/>
      <c r="AK275" s="530"/>
      <c r="AL275" s="530"/>
      <c r="AM275" s="530"/>
      <c r="AN275" s="530"/>
      <c r="AO275" s="530"/>
      <c r="AP275" s="530"/>
      <c r="AQ275" s="530"/>
      <c r="AR275" s="530"/>
      <c r="AS275" s="530"/>
      <c r="AT275" s="530"/>
      <c r="AU275" s="530"/>
      <c r="AV275" s="530"/>
      <c r="AW275" s="530"/>
      <c r="AX275" s="530"/>
      <c r="AY275" s="530"/>
      <c r="AZ275" s="530"/>
      <c r="BA275" s="530"/>
      <c r="BB275" s="530"/>
      <c r="BC275" s="530"/>
      <c r="BD275" s="530"/>
      <c r="BE275" s="530"/>
      <c r="BF275" s="530"/>
      <c r="BG275" s="530"/>
      <c r="BH275" s="530"/>
      <c r="BI275" s="530"/>
      <c r="BJ275" s="530"/>
      <c r="BK275" s="117"/>
      <c r="BL275" s="117"/>
      <c r="BM275" s="567">
        <f t="shared" si="21"/>
        <v>8.5500000000000007</v>
      </c>
      <c r="BO275" s="134"/>
    </row>
    <row r="276" spans="1:67" ht="31.5">
      <c r="A276" s="117">
        <v>274</v>
      </c>
      <c r="B276" s="135" t="s">
        <v>763</v>
      </c>
      <c r="C276" s="135"/>
      <c r="D276" s="118" t="s">
        <v>129</v>
      </c>
      <c r="E276" s="117">
        <f t="shared" si="24"/>
        <v>0.44</v>
      </c>
      <c r="F276" s="118" t="s">
        <v>982</v>
      </c>
      <c r="G276" s="118" t="s">
        <v>41</v>
      </c>
      <c r="H276" s="118" t="s">
        <v>1126</v>
      </c>
      <c r="I276" s="751"/>
      <c r="J276" s="118"/>
      <c r="K276" s="395">
        <f t="shared" si="23"/>
        <v>0</v>
      </c>
      <c r="L276" s="530"/>
      <c r="M276" s="530"/>
      <c r="N276" s="530">
        <v>0.44</v>
      </c>
      <c r="O276" s="530"/>
      <c r="P276" s="530"/>
      <c r="Q276" s="530"/>
      <c r="R276" s="530"/>
      <c r="S276" s="530"/>
      <c r="T276" s="530"/>
      <c r="U276" s="530"/>
      <c r="V276" s="530"/>
      <c r="W276" s="530"/>
      <c r="X276" s="530"/>
      <c r="Y276" s="530"/>
      <c r="Z276" s="530"/>
      <c r="AA276" s="530"/>
      <c r="AB276" s="530"/>
      <c r="AC276" s="530"/>
      <c r="AD276" s="530"/>
      <c r="AE276" s="530"/>
      <c r="AF276" s="530"/>
      <c r="AG276" s="530"/>
      <c r="AH276" s="530"/>
      <c r="AI276" s="530"/>
      <c r="AJ276" s="530"/>
      <c r="AK276" s="530"/>
      <c r="AL276" s="530"/>
      <c r="AM276" s="530"/>
      <c r="AN276" s="530"/>
      <c r="AO276" s="530"/>
      <c r="AP276" s="530"/>
      <c r="AQ276" s="530"/>
      <c r="AR276" s="530"/>
      <c r="AS276" s="530"/>
      <c r="AT276" s="530"/>
      <c r="AU276" s="530"/>
      <c r="AV276" s="530"/>
      <c r="AW276" s="530"/>
      <c r="AX276" s="530"/>
      <c r="AY276" s="530"/>
      <c r="AZ276" s="530"/>
      <c r="BA276" s="530"/>
      <c r="BB276" s="530"/>
      <c r="BC276" s="530"/>
      <c r="BD276" s="530"/>
      <c r="BE276" s="530"/>
      <c r="BF276" s="530"/>
      <c r="BG276" s="530"/>
      <c r="BH276" s="530"/>
      <c r="BI276" s="530"/>
      <c r="BJ276" s="530"/>
      <c r="BK276" s="117"/>
      <c r="BL276" s="117"/>
      <c r="BM276" s="567">
        <f t="shared" si="21"/>
        <v>0.44</v>
      </c>
      <c r="BO276" s="134"/>
    </row>
    <row r="277" spans="1:67" ht="31.5">
      <c r="A277" s="117">
        <v>275</v>
      </c>
      <c r="B277" s="135" t="s">
        <v>766</v>
      </c>
      <c r="C277" s="135"/>
      <c r="D277" s="118" t="s">
        <v>129</v>
      </c>
      <c r="E277" s="531">
        <f t="shared" si="24"/>
        <v>7.0000000000000007E-2</v>
      </c>
      <c r="F277" s="118" t="s">
        <v>986</v>
      </c>
      <c r="G277" s="118" t="s">
        <v>48</v>
      </c>
      <c r="H277" s="118" t="s">
        <v>1126</v>
      </c>
      <c r="I277" s="751"/>
      <c r="J277" s="118"/>
      <c r="K277" s="395">
        <f t="shared" si="23"/>
        <v>0</v>
      </c>
      <c r="L277" s="530"/>
      <c r="M277" s="530"/>
      <c r="N277" s="530"/>
      <c r="O277" s="530"/>
      <c r="P277" s="530"/>
      <c r="Q277" s="530"/>
      <c r="R277" s="530"/>
      <c r="S277" s="530"/>
      <c r="T277" s="530"/>
      <c r="U277" s="530"/>
      <c r="V277" s="530"/>
      <c r="W277" s="530"/>
      <c r="X277" s="530"/>
      <c r="Y277" s="530"/>
      <c r="Z277" s="530"/>
      <c r="AA277" s="530"/>
      <c r="AB277" s="530"/>
      <c r="AC277" s="530"/>
      <c r="AD277" s="530"/>
      <c r="AE277" s="530"/>
      <c r="AF277" s="530"/>
      <c r="AG277" s="530"/>
      <c r="AH277" s="530"/>
      <c r="AI277" s="530"/>
      <c r="AJ277" s="530"/>
      <c r="AK277" s="530">
        <v>7.0000000000000007E-2</v>
      </c>
      <c r="AL277" s="530"/>
      <c r="AM277" s="530"/>
      <c r="AN277" s="530"/>
      <c r="AO277" s="530"/>
      <c r="AP277" s="530"/>
      <c r="AQ277" s="530"/>
      <c r="AR277" s="530"/>
      <c r="AS277" s="530"/>
      <c r="AT277" s="530"/>
      <c r="AU277" s="530"/>
      <c r="AV277" s="530"/>
      <c r="AW277" s="530"/>
      <c r="AX277" s="530"/>
      <c r="AY277" s="530"/>
      <c r="AZ277" s="530"/>
      <c r="BA277" s="530"/>
      <c r="BB277" s="530"/>
      <c r="BC277" s="530"/>
      <c r="BD277" s="530"/>
      <c r="BE277" s="530"/>
      <c r="BF277" s="530"/>
      <c r="BG277" s="530"/>
      <c r="BH277" s="530"/>
      <c r="BI277" s="530"/>
      <c r="BJ277" s="530"/>
      <c r="BK277" s="117"/>
      <c r="BL277" s="117"/>
      <c r="BM277" s="567">
        <f t="shared" si="21"/>
        <v>7.0000000000000007E-2</v>
      </c>
      <c r="BO277" s="134"/>
    </row>
    <row r="278" spans="1:67" ht="31.5">
      <c r="A278" s="117">
        <v>276</v>
      </c>
      <c r="B278" s="135" t="s">
        <v>767</v>
      </c>
      <c r="C278" s="135"/>
      <c r="D278" s="543" t="s">
        <v>129</v>
      </c>
      <c r="E278" s="531">
        <f t="shared" si="24"/>
        <v>0.04</v>
      </c>
      <c r="F278" s="118" t="s">
        <v>987</v>
      </c>
      <c r="G278" s="118" t="s">
        <v>48</v>
      </c>
      <c r="H278" s="118" t="s">
        <v>1126</v>
      </c>
      <c r="I278" s="751"/>
      <c r="J278" s="118"/>
      <c r="K278" s="395">
        <f t="shared" si="23"/>
        <v>0</v>
      </c>
      <c r="L278" s="530"/>
      <c r="M278" s="530"/>
      <c r="N278" s="530"/>
      <c r="O278" s="530"/>
      <c r="P278" s="530"/>
      <c r="Q278" s="530"/>
      <c r="R278" s="530"/>
      <c r="S278" s="530"/>
      <c r="T278" s="530"/>
      <c r="U278" s="530"/>
      <c r="V278" s="530"/>
      <c r="W278" s="530"/>
      <c r="X278" s="530"/>
      <c r="Y278" s="530"/>
      <c r="Z278" s="530"/>
      <c r="AA278" s="530"/>
      <c r="AB278" s="530"/>
      <c r="AC278" s="530"/>
      <c r="AD278" s="530"/>
      <c r="AE278" s="530"/>
      <c r="AF278" s="530"/>
      <c r="AG278" s="530"/>
      <c r="AH278" s="530"/>
      <c r="AI278" s="530"/>
      <c r="AJ278" s="530"/>
      <c r="AK278" s="530">
        <v>0.04</v>
      </c>
      <c r="AL278" s="530"/>
      <c r="AM278" s="530"/>
      <c r="AN278" s="530"/>
      <c r="AO278" s="530"/>
      <c r="AP278" s="530"/>
      <c r="AQ278" s="530"/>
      <c r="AR278" s="530"/>
      <c r="AS278" s="530"/>
      <c r="AT278" s="530"/>
      <c r="AU278" s="530"/>
      <c r="AV278" s="530"/>
      <c r="AW278" s="530"/>
      <c r="AX278" s="530"/>
      <c r="AY278" s="530"/>
      <c r="AZ278" s="530"/>
      <c r="BA278" s="530"/>
      <c r="BB278" s="530"/>
      <c r="BC278" s="530"/>
      <c r="BD278" s="530"/>
      <c r="BE278" s="530"/>
      <c r="BF278" s="530"/>
      <c r="BG278" s="530"/>
      <c r="BH278" s="530"/>
      <c r="BI278" s="530"/>
      <c r="BJ278" s="530"/>
      <c r="BK278" s="117"/>
      <c r="BL278" s="117"/>
      <c r="BM278" s="567">
        <f t="shared" si="21"/>
        <v>0.04</v>
      </c>
      <c r="BO278" s="134"/>
    </row>
    <row r="279" spans="1:67" ht="47.25">
      <c r="A279" s="117">
        <v>277</v>
      </c>
      <c r="B279" s="135" t="s">
        <v>486</v>
      </c>
      <c r="C279" s="135"/>
      <c r="D279" s="118" t="s">
        <v>129</v>
      </c>
      <c r="E279" s="531">
        <f t="shared" si="24"/>
        <v>7.1400000000000006</v>
      </c>
      <c r="F279" s="118" t="s">
        <v>985</v>
      </c>
      <c r="G279" s="118" t="s">
        <v>48</v>
      </c>
      <c r="H279" s="118" t="s">
        <v>1126</v>
      </c>
      <c r="I279" s="751"/>
      <c r="J279" s="118"/>
      <c r="K279" s="395">
        <f t="shared" si="23"/>
        <v>7.0000000000000007E-2</v>
      </c>
      <c r="L279" s="530">
        <v>7.0000000000000007E-2</v>
      </c>
      <c r="M279" s="530"/>
      <c r="N279" s="530">
        <v>6.7</v>
      </c>
      <c r="O279" s="530">
        <v>0.37</v>
      </c>
      <c r="P279" s="530"/>
      <c r="Q279" s="530"/>
      <c r="R279" s="530"/>
      <c r="S279" s="530"/>
      <c r="T279" s="530"/>
      <c r="U279" s="530"/>
      <c r="V279" s="530"/>
      <c r="W279" s="530"/>
      <c r="X279" s="530"/>
      <c r="Y279" s="530"/>
      <c r="Z279" s="530"/>
      <c r="AA279" s="530"/>
      <c r="AB279" s="530"/>
      <c r="AC279" s="530"/>
      <c r="AD279" s="530"/>
      <c r="AE279" s="530"/>
      <c r="AF279" s="530"/>
      <c r="AG279" s="530"/>
      <c r="AH279" s="530"/>
      <c r="AI279" s="530"/>
      <c r="AJ279" s="530"/>
      <c r="AK279" s="530"/>
      <c r="AL279" s="530"/>
      <c r="AM279" s="530"/>
      <c r="AN279" s="530"/>
      <c r="AO279" s="530"/>
      <c r="AP279" s="530"/>
      <c r="AQ279" s="530"/>
      <c r="AR279" s="530"/>
      <c r="AS279" s="530"/>
      <c r="AT279" s="530"/>
      <c r="AU279" s="530"/>
      <c r="AV279" s="530"/>
      <c r="AW279" s="530"/>
      <c r="AX279" s="530"/>
      <c r="AY279" s="530"/>
      <c r="AZ279" s="530"/>
      <c r="BA279" s="530"/>
      <c r="BB279" s="530"/>
      <c r="BC279" s="530"/>
      <c r="BD279" s="530"/>
      <c r="BE279" s="530"/>
      <c r="BF279" s="530"/>
      <c r="BG279" s="530"/>
      <c r="BH279" s="530"/>
      <c r="BI279" s="530"/>
      <c r="BJ279" s="530"/>
      <c r="BK279" s="117"/>
      <c r="BL279" s="117"/>
      <c r="BM279" s="567">
        <f t="shared" si="21"/>
        <v>7.1400000000000006</v>
      </c>
      <c r="BO279" s="134"/>
    </row>
    <row r="280" spans="1:67" ht="31.5">
      <c r="A280" s="117">
        <v>278</v>
      </c>
      <c r="B280" s="135" t="s">
        <v>451</v>
      </c>
      <c r="C280" s="135"/>
      <c r="D280" s="117" t="s">
        <v>304</v>
      </c>
      <c r="E280" s="117">
        <f t="shared" si="24"/>
        <v>1</v>
      </c>
      <c r="F280" s="117">
        <v>3</v>
      </c>
      <c r="G280" s="117" t="s">
        <v>27</v>
      </c>
      <c r="H280" s="118" t="s">
        <v>1126</v>
      </c>
      <c r="I280" s="751"/>
      <c r="J280" s="118"/>
      <c r="K280" s="395">
        <f t="shared" si="23"/>
        <v>0</v>
      </c>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v>1</v>
      </c>
      <c r="BJ280" s="117"/>
      <c r="BK280" s="117" t="s">
        <v>448</v>
      </c>
      <c r="BL280" s="117"/>
      <c r="BM280" s="567">
        <f t="shared" si="21"/>
        <v>1</v>
      </c>
      <c r="BO280" s="134"/>
    </row>
    <row r="281" spans="1:67" ht="47.25">
      <c r="A281" s="117">
        <v>279</v>
      </c>
      <c r="B281" s="135" t="s">
        <v>768</v>
      </c>
      <c r="C281" s="135"/>
      <c r="D281" s="554" t="s">
        <v>129</v>
      </c>
      <c r="E281" s="117">
        <f t="shared" si="24"/>
        <v>0.15</v>
      </c>
      <c r="F281" s="118" t="s">
        <v>988</v>
      </c>
      <c r="G281" s="118" t="s">
        <v>50</v>
      </c>
      <c r="H281" s="118" t="s">
        <v>1126</v>
      </c>
      <c r="I281" s="751"/>
      <c r="J281" s="118"/>
      <c r="K281" s="617">
        <f t="shared" si="23"/>
        <v>0</v>
      </c>
      <c r="L281" s="737"/>
      <c r="M281" s="737"/>
      <c r="N281" s="737">
        <v>0.15</v>
      </c>
      <c r="O281" s="737"/>
      <c r="P281" s="737"/>
      <c r="Q281" s="737"/>
      <c r="R281" s="737"/>
      <c r="S281" s="737"/>
      <c r="T281" s="737"/>
      <c r="U281" s="737"/>
      <c r="V281" s="737"/>
      <c r="W281" s="737"/>
      <c r="X281" s="737"/>
      <c r="Y281" s="737"/>
      <c r="Z281" s="737"/>
      <c r="AA281" s="737"/>
      <c r="AB281" s="737"/>
      <c r="AC281" s="737"/>
      <c r="AD281" s="737"/>
      <c r="AE281" s="737"/>
      <c r="AF281" s="737"/>
      <c r="AG281" s="737"/>
      <c r="AH281" s="737"/>
      <c r="AI281" s="737"/>
      <c r="AJ281" s="737"/>
      <c r="AK281" s="737"/>
      <c r="AL281" s="737"/>
      <c r="AM281" s="737"/>
      <c r="AN281" s="737"/>
      <c r="AO281" s="737"/>
      <c r="AP281" s="737"/>
      <c r="AQ281" s="737"/>
      <c r="AR281" s="737"/>
      <c r="AS281" s="737"/>
      <c r="AT281" s="737"/>
      <c r="AU281" s="737"/>
      <c r="AV281" s="737"/>
      <c r="AW281" s="737"/>
      <c r="AX281" s="737"/>
      <c r="AY281" s="737"/>
      <c r="AZ281" s="737"/>
      <c r="BA281" s="737"/>
      <c r="BB281" s="737"/>
      <c r="BC281" s="737"/>
      <c r="BD281" s="737"/>
      <c r="BE281" s="737"/>
      <c r="BF281" s="737"/>
      <c r="BG281" s="737"/>
      <c r="BH281" s="737"/>
      <c r="BI281" s="737"/>
      <c r="BJ281" s="737"/>
      <c r="BK281" s="117"/>
      <c r="BL281" s="117"/>
      <c r="BM281" s="567">
        <f t="shared" si="21"/>
        <v>0.15</v>
      </c>
      <c r="BO281" s="134"/>
    </row>
    <row r="282" spans="1:67" ht="31.5">
      <c r="A282" s="117">
        <v>280</v>
      </c>
      <c r="B282" s="135" t="s">
        <v>1199</v>
      </c>
      <c r="C282" s="135"/>
      <c r="D282" s="118" t="s">
        <v>128</v>
      </c>
      <c r="E282" s="531">
        <f t="shared" si="24"/>
        <v>0.2</v>
      </c>
      <c r="F282" s="117" t="s">
        <v>1202</v>
      </c>
      <c r="G282" s="117" t="s">
        <v>21</v>
      </c>
      <c r="H282" s="118" t="s">
        <v>1066</v>
      </c>
      <c r="I282" s="751"/>
      <c r="J282" s="118"/>
      <c r="K282" s="395">
        <f t="shared" si="23"/>
        <v>0.18</v>
      </c>
      <c r="L282" s="117">
        <v>0.18</v>
      </c>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v>0.01</v>
      </c>
      <c r="AH282" s="117">
        <v>0.01</v>
      </c>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t="s">
        <v>387</v>
      </c>
      <c r="BL282" s="117" t="s">
        <v>1068</v>
      </c>
      <c r="BM282" s="567">
        <f t="shared" si="21"/>
        <v>0.2</v>
      </c>
      <c r="BO282" s="134"/>
    </row>
    <row r="283" spans="1:67" ht="63">
      <c r="A283" s="117">
        <v>281</v>
      </c>
      <c r="B283" s="556" t="s">
        <v>769</v>
      </c>
      <c r="C283" s="556"/>
      <c r="D283" s="118" t="s">
        <v>128</v>
      </c>
      <c r="E283" s="531">
        <f t="shared" si="24"/>
        <v>2</v>
      </c>
      <c r="F283" s="118" t="s">
        <v>901</v>
      </c>
      <c r="G283" s="118" t="s">
        <v>11</v>
      </c>
      <c r="H283" s="118" t="s">
        <v>1126</v>
      </c>
      <c r="I283" s="461"/>
      <c r="K283" s="628">
        <f t="shared" si="23"/>
        <v>2</v>
      </c>
      <c r="L283" s="630">
        <v>2</v>
      </c>
      <c r="M283" s="630"/>
      <c r="N283" s="630"/>
      <c r="O283" s="630"/>
      <c r="P283" s="630"/>
      <c r="Q283" s="630"/>
      <c r="R283" s="630"/>
      <c r="S283" s="630"/>
      <c r="T283" s="630"/>
      <c r="U283" s="630"/>
      <c r="V283" s="630"/>
      <c r="W283" s="630"/>
      <c r="X283" s="630"/>
      <c r="Y283" s="630"/>
      <c r="Z283" s="630"/>
      <c r="AA283" s="630"/>
      <c r="AB283" s="630"/>
      <c r="AC283" s="630"/>
      <c r="AD283" s="630"/>
      <c r="AE283" s="630"/>
      <c r="AF283" s="630"/>
      <c r="AG283" s="630"/>
      <c r="AH283" s="630"/>
      <c r="AI283" s="630"/>
      <c r="AJ283" s="630"/>
      <c r="AK283" s="630"/>
      <c r="AL283" s="630"/>
      <c r="AM283" s="630"/>
      <c r="AN283" s="630"/>
      <c r="AO283" s="630"/>
      <c r="AP283" s="630"/>
      <c r="AQ283" s="630"/>
      <c r="AR283" s="630"/>
      <c r="AS283" s="630"/>
      <c r="AT283" s="630"/>
      <c r="AU283" s="630"/>
      <c r="AV283" s="630"/>
      <c r="AW283" s="630"/>
      <c r="AX283" s="630"/>
      <c r="AY283" s="630"/>
      <c r="AZ283" s="630"/>
      <c r="BA283" s="630"/>
      <c r="BB283" s="630"/>
      <c r="BC283" s="630"/>
      <c r="BD283" s="630"/>
      <c r="BE283" s="630"/>
      <c r="BF283" s="630"/>
      <c r="BG283" s="630"/>
      <c r="BH283" s="630"/>
      <c r="BI283" s="630"/>
      <c r="BJ283" s="630"/>
      <c r="BM283" s="567">
        <f t="shared" si="21"/>
        <v>2</v>
      </c>
      <c r="BO283" s="134"/>
    </row>
    <row r="284" spans="1:67" ht="63">
      <c r="A284" s="117">
        <v>282</v>
      </c>
      <c r="B284" s="556" t="s">
        <v>770</v>
      </c>
      <c r="C284" s="556"/>
      <c r="D284" s="118" t="s">
        <v>128</v>
      </c>
      <c r="E284" s="531">
        <f t="shared" si="24"/>
        <v>6.6599999999999993</v>
      </c>
      <c r="F284" s="118" t="s">
        <v>878</v>
      </c>
      <c r="G284" s="118" t="s">
        <v>11</v>
      </c>
      <c r="H284" s="118" t="s">
        <v>1126</v>
      </c>
      <c r="I284" s="751"/>
      <c r="J284" s="118"/>
      <c r="K284" s="395">
        <f t="shared" si="23"/>
        <v>4.7699999999999996</v>
      </c>
      <c r="L284" s="530">
        <v>4.7699999999999996</v>
      </c>
      <c r="M284" s="530"/>
      <c r="N284" s="530">
        <v>1.89</v>
      </c>
      <c r="O284" s="530"/>
      <c r="P284" s="530"/>
      <c r="Q284" s="530"/>
      <c r="R284" s="530"/>
      <c r="S284" s="530"/>
      <c r="T284" s="530"/>
      <c r="U284" s="530"/>
      <c r="V284" s="530"/>
      <c r="W284" s="530"/>
      <c r="X284" s="530"/>
      <c r="Y284" s="530"/>
      <c r="Z284" s="530"/>
      <c r="AA284" s="530"/>
      <c r="AB284" s="530"/>
      <c r="AC284" s="530"/>
      <c r="AD284" s="530"/>
      <c r="AE284" s="530"/>
      <c r="AF284" s="530"/>
      <c r="AG284" s="530"/>
      <c r="AH284" s="530"/>
      <c r="AI284" s="530"/>
      <c r="AJ284" s="530"/>
      <c r="AK284" s="530"/>
      <c r="AL284" s="530"/>
      <c r="AM284" s="530"/>
      <c r="AN284" s="530"/>
      <c r="AO284" s="530"/>
      <c r="AP284" s="530"/>
      <c r="AQ284" s="530"/>
      <c r="AR284" s="530"/>
      <c r="AS284" s="530"/>
      <c r="AT284" s="530"/>
      <c r="AU284" s="530"/>
      <c r="AV284" s="530"/>
      <c r="AW284" s="530"/>
      <c r="AX284" s="530"/>
      <c r="AY284" s="530"/>
      <c r="AZ284" s="530"/>
      <c r="BA284" s="530"/>
      <c r="BB284" s="530"/>
      <c r="BC284" s="530"/>
      <c r="BD284" s="530"/>
      <c r="BE284" s="530"/>
      <c r="BF284" s="530"/>
      <c r="BG284" s="530"/>
      <c r="BH284" s="530"/>
      <c r="BI284" s="530"/>
      <c r="BJ284" s="530"/>
      <c r="BK284" s="117"/>
      <c r="BL284" s="117"/>
      <c r="BM284" s="567">
        <f t="shared" si="21"/>
        <v>6.6599999999999993</v>
      </c>
      <c r="BO284" s="134"/>
    </row>
    <row r="285" spans="1:67" ht="63">
      <c r="A285" s="117">
        <v>283</v>
      </c>
      <c r="B285" s="135" t="s">
        <v>1216</v>
      </c>
      <c r="C285" s="135"/>
      <c r="D285" s="118" t="s">
        <v>296</v>
      </c>
      <c r="E285" s="531">
        <f t="shared" si="24"/>
        <v>1.1000000000000001</v>
      </c>
      <c r="F285" s="117">
        <v>12</v>
      </c>
      <c r="G285" s="117" t="s">
        <v>44</v>
      </c>
      <c r="H285" s="118" t="s">
        <v>1217</v>
      </c>
      <c r="I285" s="751"/>
      <c r="J285" s="118"/>
      <c r="K285" s="395">
        <f t="shared" si="23"/>
        <v>0</v>
      </c>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v>1.1000000000000001</v>
      </c>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t="s">
        <v>387</v>
      </c>
      <c r="BL285" s="117" t="s">
        <v>1067</v>
      </c>
      <c r="BM285" s="567">
        <f t="shared" si="21"/>
        <v>1.1000000000000001</v>
      </c>
      <c r="BO285" s="134"/>
    </row>
    <row r="286" spans="1:67" ht="63">
      <c r="A286" s="117">
        <v>284</v>
      </c>
      <c r="B286" s="535" t="s">
        <v>1222</v>
      </c>
      <c r="C286" s="535"/>
      <c r="D286" s="514" t="s">
        <v>128</v>
      </c>
      <c r="E286" s="573">
        <f t="shared" si="24"/>
        <v>0.2</v>
      </c>
      <c r="F286" s="514" t="s">
        <v>995</v>
      </c>
      <c r="G286" s="514" t="s">
        <v>33</v>
      </c>
      <c r="H286" s="118" t="s">
        <v>1066</v>
      </c>
      <c r="I286" s="751"/>
      <c r="J286" s="514"/>
      <c r="K286" s="395">
        <f t="shared" si="23"/>
        <v>0</v>
      </c>
      <c r="L286" s="530"/>
      <c r="M286" s="530"/>
      <c r="N286" s="530"/>
      <c r="O286" s="530">
        <v>0.2</v>
      </c>
      <c r="P286" s="530"/>
      <c r="Q286" s="530"/>
      <c r="R286" s="530"/>
      <c r="S286" s="530"/>
      <c r="T286" s="530"/>
      <c r="U286" s="530"/>
      <c r="V286" s="530"/>
      <c r="W286" s="530"/>
      <c r="X286" s="530"/>
      <c r="Y286" s="530"/>
      <c r="Z286" s="530"/>
      <c r="AA286" s="530"/>
      <c r="AB286" s="530"/>
      <c r="AC286" s="530"/>
      <c r="AD286" s="530"/>
      <c r="AE286" s="530"/>
      <c r="AF286" s="530"/>
      <c r="AG286" s="530"/>
      <c r="AH286" s="530"/>
      <c r="AI286" s="530"/>
      <c r="AJ286" s="530"/>
      <c r="AK286" s="530"/>
      <c r="AL286" s="530"/>
      <c r="AM286" s="530"/>
      <c r="AN286" s="530"/>
      <c r="AO286" s="530"/>
      <c r="AP286" s="530"/>
      <c r="AQ286" s="530"/>
      <c r="AR286" s="530"/>
      <c r="AS286" s="530"/>
      <c r="AT286" s="530"/>
      <c r="AU286" s="530"/>
      <c r="AV286" s="530"/>
      <c r="AW286" s="530"/>
      <c r="AX286" s="530"/>
      <c r="AY286" s="530"/>
      <c r="AZ286" s="530"/>
      <c r="BA286" s="530"/>
      <c r="BB286" s="530"/>
      <c r="BC286" s="530"/>
      <c r="BD286" s="530"/>
      <c r="BE286" s="530"/>
      <c r="BF286" s="530"/>
      <c r="BG286" s="530"/>
      <c r="BH286" s="530"/>
      <c r="BI286" s="530"/>
      <c r="BJ286" s="530"/>
      <c r="BK286" s="117"/>
      <c r="BL286" s="117"/>
      <c r="BM286" s="567">
        <f t="shared" si="21"/>
        <v>0.2</v>
      </c>
      <c r="BO286" s="134"/>
    </row>
    <row r="287" spans="1:67" ht="63">
      <c r="A287" s="117">
        <v>285</v>
      </c>
      <c r="B287" s="535" t="s">
        <v>1221</v>
      </c>
      <c r="C287" s="535"/>
      <c r="D287" s="514" t="s">
        <v>128</v>
      </c>
      <c r="E287" s="573">
        <f t="shared" si="24"/>
        <v>0.22</v>
      </c>
      <c r="F287" s="514" t="s">
        <v>995</v>
      </c>
      <c r="G287" s="514" t="s">
        <v>33</v>
      </c>
      <c r="H287" s="118" t="s">
        <v>1066</v>
      </c>
      <c r="I287" s="751"/>
      <c r="J287" s="514"/>
      <c r="K287" s="395">
        <f t="shared" si="23"/>
        <v>0</v>
      </c>
      <c r="L287" s="530"/>
      <c r="M287" s="530"/>
      <c r="N287" s="530"/>
      <c r="O287" s="530">
        <v>0.22</v>
      </c>
      <c r="P287" s="530"/>
      <c r="Q287" s="530"/>
      <c r="R287" s="530"/>
      <c r="S287" s="530"/>
      <c r="T287" s="530"/>
      <c r="U287" s="530"/>
      <c r="V287" s="530"/>
      <c r="W287" s="530"/>
      <c r="X287" s="530"/>
      <c r="Y287" s="530"/>
      <c r="Z287" s="530"/>
      <c r="AA287" s="530"/>
      <c r="AB287" s="530"/>
      <c r="AC287" s="530"/>
      <c r="AD287" s="530"/>
      <c r="AE287" s="530"/>
      <c r="AF287" s="530"/>
      <c r="AG287" s="530"/>
      <c r="AH287" s="530"/>
      <c r="AI287" s="530"/>
      <c r="AJ287" s="530"/>
      <c r="AK287" s="530"/>
      <c r="AL287" s="530"/>
      <c r="AM287" s="530"/>
      <c r="AN287" s="530"/>
      <c r="AO287" s="530"/>
      <c r="AP287" s="530"/>
      <c r="AQ287" s="530"/>
      <c r="AR287" s="530"/>
      <c r="AS287" s="530"/>
      <c r="AT287" s="530"/>
      <c r="AU287" s="530"/>
      <c r="AV287" s="530"/>
      <c r="AW287" s="530"/>
      <c r="AX287" s="530"/>
      <c r="AY287" s="530"/>
      <c r="AZ287" s="530"/>
      <c r="BA287" s="530"/>
      <c r="BB287" s="530"/>
      <c r="BC287" s="530"/>
      <c r="BD287" s="530"/>
      <c r="BE287" s="530"/>
      <c r="BF287" s="530"/>
      <c r="BG287" s="530"/>
      <c r="BH287" s="530"/>
      <c r="BI287" s="530"/>
      <c r="BJ287" s="530"/>
      <c r="BK287" s="117"/>
      <c r="BL287" s="117"/>
      <c r="BM287" s="567">
        <f t="shared" si="21"/>
        <v>0.22</v>
      </c>
      <c r="BO287" s="134"/>
    </row>
    <row r="288" spans="1:67" ht="31.5">
      <c r="A288" s="117">
        <v>286</v>
      </c>
      <c r="B288" s="135" t="s">
        <v>774</v>
      </c>
      <c r="C288" s="135"/>
      <c r="D288" s="514" t="s">
        <v>128</v>
      </c>
      <c r="E288" s="531">
        <f t="shared" si="24"/>
        <v>0.1</v>
      </c>
      <c r="F288" s="514" t="s">
        <v>991</v>
      </c>
      <c r="G288" s="514" t="s">
        <v>29</v>
      </c>
      <c r="H288" s="118" t="s">
        <v>1126</v>
      </c>
      <c r="I288" s="751"/>
      <c r="J288" s="514"/>
      <c r="K288" s="395">
        <f t="shared" si="23"/>
        <v>0</v>
      </c>
      <c r="L288" s="530"/>
      <c r="M288" s="530"/>
      <c r="N288" s="530">
        <v>0.1</v>
      </c>
      <c r="O288" s="530"/>
      <c r="P288" s="530"/>
      <c r="Q288" s="530"/>
      <c r="R288" s="530"/>
      <c r="S288" s="530"/>
      <c r="T288" s="530"/>
      <c r="U288" s="530"/>
      <c r="V288" s="530"/>
      <c r="W288" s="530"/>
      <c r="X288" s="530"/>
      <c r="Y288" s="530"/>
      <c r="Z288" s="530"/>
      <c r="AA288" s="530"/>
      <c r="AB288" s="530"/>
      <c r="AC288" s="530"/>
      <c r="AD288" s="530"/>
      <c r="AE288" s="530"/>
      <c r="AF288" s="530"/>
      <c r="AG288" s="530"/>
      <c r="AH288" s="530"/>
      <c r="AI288" s="530"/>
      <c r="AJ288" s="530"/>
      <c r="AK288" s="530"/>
      <c r="AL288" s="530"/>
      <c r="AM288" s="530"/>
      <c r="AN288" s="530"/>
      <c r="AO288" s="530"/>
      <c r="AP288" s="530"/>
      <c r="AQ288" s="530"/>
      <c r="AR288" s="530"/>
      <c r="AS288" s="530"/>
      <c r="AT288" s="530"/>
      <c r="AU288" s="530"/>
      <c r="AV288" s="530"/>
      <c r="AW288" s="530"/>
      <c r="AX288" s="530"/>
      <c r="AY288" s="530"/>
      <c r="AZ288" s="530"/>
      <c r="BA288" s="530"/>
      <c r="BB288" s="530"/>
      <c r="BC288" s="530"/>
      <c r="BD288" s="530"/>
      <c r="BE288" s="530"/>
      <c r="BF288" s="530"/>
      <c r="BG288" s="530"/>
      <c r="BH288" s="530"/>
      <c r="BI288" s="530"/>
      <c r="BJ288" s="530"/>
      <c r="BK288" s="117"/>
      <c r="BL288" s="117"/>
      <c r="BM288" s="567">
        <f t="shared" si="21"/>
        <v>0.1</v>
      </c>
      <c r="BO288" s="134"/>
    </row>
    <row r="289" spans="1:69" ht="94.5">
      <c r="A289" s="117">
        <v>287</v>
      </c>
      <c r="B289" s="135" t="s">
        <v>1233</v>
      </c>
      <c r="C289" s="135"/>
      <c r="D289" s="118" t="s">
        <v>128</v>
      </c>
      <c r="E289" s="531">
        <f t="shared" si="24"/>
        <v>1.3</v>
      </c>
      <c r="F289" s="344" t="s">
        <v>996</v>
      </c>
      <c r="G289" s="344" t="s">
        <v>47</v>
      </c>
      <c r="H289" s="118" t="s">
        <v>1066</v>
      </c>
      <c r="I289" s="751"/>
      <c r="J289" s="344"/>
      <c r="K289" s="395">
        <f t="shared" si="23"/>
        <v>0.95</v>
      </c>
      <c r="L289" s="530">
        <v>0.95</v>
      </c>
      <c r="M289" s="530"/>
      <c r="N289" s="530">
        <v>0.09</v>
      </c>
      <c r="O289" s="530">
        <v>0.26</v>
      </c>
      <c r="P289" s="530"/>
      <c r="Q289" s="530"/>
      <c r="R289" s="530"/>
      <c r="S289" s="530"/>
      <c r="T289" s="530"/>
      <c r="U289" s="530"/>
      <c r="V289" s="530"/>
      <c r="W289" s="530"/>
      <c r="X289" s="530"/>
      <c r="Y289" s="530"/>
      <c r="Z289" s="530"/>
      <c r="AA289" s="530"/>
      <c r="AB289" s="530"/>
      <c r="AC289" s="530"/>
      <c r="AD289" s="530"/>
      <c r="AE289" s="530"/>
      <c r="AF289" s="530"/>
      <c r="AG289" s="530"/>
      <c r="AH289" s="530"/>
      <c r="AI289" s="530"/>
      <c r="AJ289" s="530"/>
      <c r="AK289" s="530"/>
      <c r="AL289" s="530"/>
      <c r="AM289" s="530"/>
      <c r="AN289" s="530"/>
      <c r="AO289" s="530"/>
      <c r="AP289" s="530"/>
      <c r="AQ289" s="530"/>
      <c r="AR289" s="530"/>
      <c r="AS289" s="530"/>
      <c r="AT289" s="530"/>
      <c r="AU289" s="530"/>
      <c r="AV289" s="530"/>
      <c r="AW289" s="530"/>
      <c r="AX289" s="530"/>
      <c r="AY289" s="530"/>
      <c r="AZ289" s="530"/>
      <c r="BA289" s="530"/>
      <c r="BB289" s="530"/>
      <c r="BC289" s="530"/>
      <c r="BD289" s="530"/>
      <c r="BE289" s="530"/>
      <c r="BF289" s="530"/>
      <c r="BG289" s="530"/>
      <c r="BH289" s="530"/>
      <c r="BI289" s="530"/>
      <c r="BJ289" s="530"/>
      <c r="BK289" s="117"/>
      <c r="BL289" s="117"/>
      <c r="BM289" s="567">
        <f t="shared" si="21"/>
        <v>1.3</v>
      </c>
      <c r="BO289" s="134"/>
    </row>
    <row r="290" spans="1:69" ht="31.5">
      <c r="A290" s="117">
        <v>288</v>
      </c>
      <c r="B290" s="535" t="s">
        <v>776</v>
      </c>
      <c r="C290" s="535"/>
      <c r="D290" s="514" t="s">
        <v>128</v>
      </c>
      <c r="E290" s="117">
        <f t="shared" si="24"/>
        <v>0.47</v>
      </c>
      <c r="F290" s="514" t="s">
        <v>993</v>
      </c>
      <c r="G290" s="514" t="s">
        <v>30</v>
      </c>
      <c r="H290" s="118" t="s">
        <v>1126</v>
      </c>
      <c r="I290" s="751"/>
      <c r="J290" s="514"/>
      <c r="K290" s="395">
        <f t="shared" si="23"/>
        <v>0</v>
      </c>
      <c r="L290" s="530"/>
      <c r="M290" s="530"/>
      <c r="N290" s="530">
        <v>0.02</v>
      </c>
      <c r="O290" s="530">
        <v>0.02</v>
      </c>
      <c r="P290" s="530"/>
      <c r="Q290" s="530"/>
      <c r="R290" s="530"/>
      <c r="S290" s="530"/>
      <c r="T290" s="530">
        <v>0.02</v>
      </c>
      <c r="U290" s="530"/>
      <c r="V290" s="530"/>
      <c r="W290" s="530"/>
      <c r="X290" s="530"/>
      <c r="Y290" s="530"/>
      <c r="Z290" s="530"/>
      <c r="AA290" s="530"/>
      <c r="AB290" s="530"/>
      <c r="AC290" s="530"/>
      <c r="AD290" s="530"/>
      <c r="AE290" s="530"/>
      <c r="AF290" s="530"/>
      <c r="AG290" s="530"/>
      <c r="AH290" s="530"/>
      <c r="AI290" s="530"/>
      <c r="AJ290" s="530"/>
      <c r="AK290" s="530"/>
      <c r="AL290" s="530"/>
      <c r="AM290" s="530"/>
      <c r="AN290" s="530"/>
      <c r="AO290" s="530"/>
      <c r="AP290" s="530"/>
      <c r="AQ290" s="530"/>
      <c r="AR290" s="530"/>
      <c r="AS290" s="530"/>
      <c r="AT290" s="530"/>
      <c r="AU290" s="530"/>
      <c r="AV290" s="530"/>
      <c r="AW290" s="530"/>
      <c r="AX290" s="530"/>
      <c r="AY290" s="530"/>
      <c r="AZ290" s="530">
        <v>0.36</v>
      </c>
      <c r="BA290" s="530"/>
      <c r="BB290" s="530"/>
      <c r="BC290" s="530"/>
      <c r="BD290" s="530"/>
      <c r="BE290" s="530"/>
      <c r="BF290" s="530">
        <v>0.05</v>
      </c>
      <c r="BG290" s="530"/>
      <c r="BH290" s="530"/>
      <c r="BI290" s="530"/>
      <c r="BJ290" s="530"/>
      <c r="BK290" s="117"/>
      <c r="BL290" s="117"/>
      <c r="BM290" s="567">
        <f t="shared" si="21"/>
        <v>0.47</v>
      </c>
      <c r="BO290" s="134"/>
    </row>
    <row r="291" spans="1:69" ht="31.5">
      <c r="A291" s="117">
        <v>289</v>
      </c>
      <c r="B291" s="535" t="s">
        <v>777</v>
      </c>
      <c r="C291" s="535"/>
      <c r="D291" s="514" t="s">
        <v>128</v>
      </c>
      <c r="E291" s="117">
        <f t="shared" si="24"/>
        <v>0.03</v>
      </c>
      <c r="F291" s="514" t="s">
        <v>994</v>
      </c>
      <c r="G291" s="514" t="s">
        <v>30</v>
      </c>
      <c r="H291" s="118" t="s">
        <v>1126</v>
      </c>
      <c r="I291" s="751" t="s">
        <v>1280</v>
      </c>
      <c r="J291" s="514"/>
      <c r="K291" s="395">
        <f t="shared" si="23"/>
        <v>0</v>
      </c>
      <c r="L291" s="530"/>
      <c r="M291" s="530"/>
      <c r="N291" s="530">
        <v>0.03</v>
      </c>
      <c r="O291" s="530"/>
      <c r="P291" s="530"/>
      <c r="Q291" s="530"/>
      <c r="R291" s="530"/>
      <c r="S291" s="530"/>
      <c r="T291" s="530"/>
      <c r="U291" s="530"/>
      <c r="V291" s="530"/>
      <c r="W291" s="530"/>
      <c r="X291" s="530"/>
      <c r="Y291" s="530"/>
      <c r="Z291" s="530"/>
      <c r="AA291" s="530"/>
      <c r="AB291" s="530"/>
      <c r="AC291" s="530"/>
      <c r="AD291" s="530"/>
      <c r="AE291" s="530"/>
      <c r="AF291" s="530"/>
      <c r="AG291" s="530"/>
      <c r="AH291" s="530"/>
      <c r="AI291" s="530"/>
      <c r="AJ291" s="530"/>
      <c r="AK291" s="530"/>
      <c r="AL291" s="530"/>
      <c r="AM291" s="530"/>
      <c r="AN291" s="530"/>
      <c r="AO291" s="530"/>
      <c r="AP291" s="530"/>
      <c r="AQ291" s="530"/>
      <c r="AR291" s="530"/>
      <c r="AS291" s="530"/>
      <c r="AT291" s="530"/>
      <c r="AU291" s="530"/>
      <c r="AV291" s="530"/>
      <c r="AW291" s="530"/>
      <c r="AX291" s="530"/>
      <c r="AY291" s="530"/>
      <c r="AZ291" s="530"/>
      <c r="BA291" s="530"/>
      <c r="BB291" s="530"/>
      <c r="BC291" s="530"/>
      <c r="BD291" s="530"/>
      <c r="BE291" s="530"/>
      <c r="BF291" s="530"/>
      <c r="BG291" s="530"/>
      <c r="BH291" s="530"/>
      <c r="BI291" s="530"/>
      <c r="BJ291" s="530"/>
      <c r="BK291" s="117"/>
      <c r="BL291" s="117"/>
      <c r="BM291" s="567">
        <f t="shared" si="21"/>
        <v>0.03</v>
      </c>
      <c r="BO291" s="134"/>
    </row>
    <row r="292" spans="1:69" ht="31.5">
      <c r="A292" s="117">
        <v>290</v>
      </c>
      <c r="B292" s="535" t="s">
        <v>1419</v>
      </c>
      <c r="C292" s="535"/>
      <c r="D292" s="117" t="s">
        <v>128</v>
      </c>
      <c r="E292" s="117">
        <v>40.29</v>
      </c>
      <c r="F292" s="117" t="s">
        <v>595</v>
      </c>
      <c r="G292" s="117" t="s">
        <v>30</v>
      </c>
      <c r="H292" s="118" t="s">
        <v>1218</v>
      </c>
      <c r="I292" s="751" t="s">
        <v>1279</v>
      </c>
      <c r="J292" s="118" t="s">
        <v>1099</v>
      </c>
      <c r="K292" s="395">
        <f t="shared" si="23"/>
        <v>0</v>
      </c>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567">
        <f t="shared" si="21"/>
        <v>0</v>
      </c>
      <c r="BN292" s="117"/>
      <c r="BO292" s="117">
        <v>39.6</v>
      </c>
      <c r="BP292" s="117" t="s">
        <v>1431</v>
      </c>
      <c r="BQ292" s="117"/>
    </row>
    <row r="293" spans="1:69" ht="31.5">
      <c r="A293" s="117">
        <v>291</v>
      </c>
      <c r="B293" s="135" t="s">
        <v>771</v>
      </c>
      <c r="C293" s="135"/>
      <c r="D293" s="118" t="s">
        <v>128</v>
      </c>
      <c r="E293" s="531">
        <f t="shared" ref="E293:E317" si="25">SUM(L293:BJ293)</f>
        <v>15</v>
      </c>
      <c r="F293" s="118" t="s">
        <v>989</v>
      </c>
      <c r="G293" s="118" t="s">
        <v>18</v>
      </c>
      <c r="H293" s="118" t="s">
        <v>1126</v>
      </c>
      <c r="I293" s="751"/>
      <c r="J293" s="118"/>
      <c r="K293" s="395">
        <f t="shared" si="23"/>
        <v>0</v>
      </c>
      <c r="L293" s="530"/>
      <c r="M293" s="530"/>
      <c r="N293" s="530"/>
      <c r="O293" s="530"/>
      <c r="P293" s="530"/>
      <c r="Q293" s="530"/>
      <c r="R293" s="530">
        <v>15</v>
      </c>
      <c r="S293" s="530"/>
      <c r="T293" s="530"/>
      <c r="U293" s="530"/>
      <c r="V293" s="530"/>
      <c r="W293" s="530"/>
      <c r="X293" s="530"/>
      <c r="Y293" s="530"/>
      <c r="Z293" s="530"/>
      <c r="AA293" s="530"/>
      <c r="AB293" s="530"/>
      <c r="AC293" s="530"/>
      <c r="AD293" s="530"/>
      <c r="AE293" s="530"/>
      <c r="AF293" s="530"/>
      <c r="AG293" s="530"/>
      <c r="AH293" s="530"/>
      <c r="AI293" s="530"/>
      <c r="AJ293" s="530"/>
      <c r="AK293" s="530"/>
      <c r="AL293" s="530"/>
      <c r="AM293" s="530"/>
      <c r="AN293" s="530"/>
      <c r="AO293" s="530"/>
      <c r="AP293" s="530"/>
      <c r="AQ293" s="530"/>
      <c r="AR293" s="530"/>
      <c r="AS293" s="530"/>
      <c r="AT293" s="530"/>
      <c r="AU293" s="530"/>
      <c r="AV293" s="530"/>
      <c r="AW293" s="530"/>
      <c r="AX293" s="530"/>
      <c r="AY293" s="530"/>
      <c r="AZ293" s="530"/>
      <c r="BA293" s="530"/>
      <c r="BB293" s="530"/>
      <c r="BC293" s="530"/>
      <c r="BD293" s="530"/>
      <c r="BE293" s="530"/>
      <c r="BF293" s="530"/>
      <c r="BG293" s="530"/>
      <c r="BH293" s="530"/>
      <c r="BI293" s="530"/>
      <c r="BJ293" s="530"/>
      <c r="BK293" s="117"/>
      <c r="BL293" s="117"/>
      <c r="BM293" s="567">
        <f t="shared" si="21"/>
        <v>15</v>
      </c>
      <c r="BO293" s="134"/>
    </row>
    <row r="294" spans="1:69" ht="31.5">
      <c r="A294" s="117">
        <v>292</v>
      </c>
      <c r="B294" s="135" t="s">
        <v>772</v>
      </c>
      <c r="C294" s="135"/>
      <c r="D294" s="118" t="s">
        <v>128</v>
      </c>
      <c r="E294" s="531">
        <f t="shared" si="25"/>
        <v>20</v>
      </c>
      <c r="F294" s="118" t="s">
        <v>989</v>
      </c>
      <c r="G294" s="118" t="s">
        <v>18</v>
      </c>
      <c r="H294" s="118" t="s">
        <v>1126</v>
      </c>
      <c r="I294" s="751"/>
      <c r="J294" s="118"/>
      <c r="K294" s="395">
        <f t="shared" si="23"/>
        <v>0</v>
      </c>
      <c r="L294" s="530"/>
      <c r="M294" s="530"/>
      <c r="N294" s="530"/>
      <c r="O294" s="530">
        <v>2</v>
      </c>
      <c r="P294" s="530"/>
      <c r="Q294" s="530"/>
      <c r="R294" s="530">
        <v>18</v>
      </c>
      <c r="S294" s="530"/>
      <c r="T294" s="530"/>
      <c r="U294" s="530"/>
      <c r="V294" s="530"/>
      <c r="W294" s="530"/>
      <c r="X294" s="530"/>
      <c r="Y294" s="530"/>
      <c r="Z294" s="530"/>
      <c r="AA294" s="530"/>
      <c r="AB294" s="530"/>
      <c r="AC294" s="530"/>
      <c r="AD294" s="530"/>
      <c r="AE294" s="530"/>
      <c r="AF294" s="530"/>
      <c r="AG294" s="530"/>
      <c r="AH294" s="530"/>
      <c r="AI294" s="530"/>
      <c r="AJ294" s="530"/>
      <c r="AK294" s="530"/>
      <c r="AL294" s="530"/>
      <c r="AM294" s="530"/>
      <c r="AN294" s="530"/>
      <c r="AO294" s="530"/>
      <c r="AP294" s="530"/>
      <c r="AQ294" s="530"/>
      <c r="AR294" s="530"/>
      <c r="AS294" s="530"/>
      <c r="AT294" s="530"/>
      <c r="AU294" s="530"/>
      <c r="AV294" s="530"/>
      <c r="AW294" s="530"/>
      <c r="AX294" s="530"/>
      <c r="AY294" s="530"/>
      <c r="AZ294" s="530"/>
      <c r="BA294" s="530"/>
      <c r="BB294" s="530"/>
      <c r="BC294" s="530"/>
      <c r="BD294" s="530"/>
      <c r="BE294" s="530"/>
      <c r="BF294" s="530"/>
      <c r="BG294" s="530"/>
      <c r="BH294" s="530"/>
      <c r="BI294" s="530"/>
      <c r="BJ294" s="530"/>
      <c r="BK294" s="117"/>
      <c r="BL294" s="117"/>
      <c r="BM294" s="567">
        <f t="shared" si="21"/>
        <v>20</v>
      </c>
      <c r="BO294" s="134"/>
    </row>
    <row r="295" spans="1:69" ht="31.5">
      <c r="A295" s="117">
        <v>293</v>
      </c>
      <c r="B295" s="135" t="s">
        <v>781</v>
      </c>
      <c r="C295" s="135"/>
      <c r="D295" s="118" t="s">
        <v>128</v>
      </c>
      <c r="E295" s="531">
        <f t="shared" si="25"/>
        <v>0.14000000000000001</v>
      </c>
      <c r="F295" s="118" t="s">
        <v>998</v>
      </c>
      <c r="G295" s="118" t="s">
        <v>48</v>
      </c>
      <c r="H295" s="118" t="s">
        <v>1126</v>
      </c>
      <c r="I295" s="751"/>
      <c r="J295" s="118"/>
      <c r="K295" s="395">
        <f t="shared" ref="K295:K317" si="26">L295+M295</f>
        <v>0</v>
      </c>
      <c r="L295" s="530"/>
      <c r="M295" s="530"/>
      <c r="N295" s="530"/>
      <c r="O295" s="530"/>
      <c r="P295" s="530"/>
      <c r="Q295" s="530"/>
      <c r="R295" s="530"/>
      <c r="S295" s="530"/>
      <c r="T295" s="530"/>
      <c r="U295" s="530"/>
      <c r="V295" s="530"/>
      <c r="W295" s="530"/>
      <c r="X295" s="530"/>
      <c r="Y295" s="530"/>
      <c r="Z295" s="530"/>
      <c r="AA295" s="530"/>
      <c r="AB295" s="530"/>
      <c r="AC295" s="530"/>
      <c r="AD295" s="530"/>
      <c r="AE295" s="530"/>
      <c r="AF295" s="530"/>
      <c r="AG295" s="530"/>
      <c r="AH295" s="530"/>
      <c r="AI295" s="530"/>
      <c r="AJ295" s="530"/>
      <c r="AK295" s="530">
        <v>0.14000000000000001</v>
      </c>
      <c r="AL295" s="530"/>
      <c r="AM295" s="530"/>
      <c r="AN295" s="530"/>
      <c r="AO295" s="530"/>
      <c r="AP295" s="530"/>
      <c r="AQ295" s="530"/>
      <c r="AR295" s="530"/>
      <c r="AS295" s="530"/>
      <c r="AT295" s="530"/>
      <c r="AU295" s="530"/>
      <c r="AV295" s="530"/>
      <c r="AW295" s="530"/>
      <c r="AX295" s="530"/>
      <c r="AY295" s="530"/>
      <c r="AZ295" s="530"/>
      <c r="BA295" s="530"/>
      <c r="BB295" s="530"/>
      <c r="BC295" s="530"/>
      <c r="BD295" s="530"/>
      <c r="BE295" s="530"/>
      <c r="BF295" s="530"/>
      <c r="BG295" s="530"/>
      <c r="BH295" s="530"/>
      <c r="BI295" s="530"/>
      <c r="BJ295" s="530"/>
      <c r="BK295" s="117"/>
      <c r="BL295" s="117"/>
      <c r="BM295" s="567">
        <f t="shared" si="21"/>
        <v>0.14000000000000001</v>
      </c>
      <c r="BO295" s="134"/>
    </row>
    <row r="296" spans="1:69" ht="31.5">
      <c r="A296" s="117">
        <v>294</v>
      </c>
      <c r="B296" s="135" t="s">
        <v>782</v>
      </c>
      <c r="C296" s="135"/>
      <c r="D296" s="118" t="s">
        <v>128</v>
      </c>
      <c r="E296" s="531">
        <f t="shared" si="25"/>
        <v>0.58000000000000007</v>
      </c>
      <c r="F296" s="118" t="s">
        <v>999</v>
      </c>
      <c r="G296" s="118" t="s">
        <v>48</v>
      </c>
      <c r="H296" s="118" t="s">
        <v>1126</v>
      </c>
      <c r="I296" s="751"/>
      <c r="J296" s="118"/>
      <c r="K296" s="395">
        <f t="shared" si="26"/>
        <v>0.54</v>
      </c>
      <c r="L296" s="530">
        <v>0.54</v>
      </c>
      <c r="M296" s="530"/>
      <c r="N296" s="530"/>
      <c r="O296" s="530"/>
      <c r="P296" s="530"/>
      <c r="Q296" s="530"/>
      <c r="R296" s="530"/>
      <c r="S296" s="530"/>
      <c r="T296" s="530"/>
      <c r="U296" s="530"/>
      <c r="V296" s="530"/>
      <c r="W296" s="530"/>
      <c r="X296" s="530"/>
      <c r="Y296" s="530"/>
      <c r="Z296" s="530"/>
      <c r="AA296" s="530"/>
      <c r="AB296" s="530"/>
      <c r="AC296" s="530"/>
      <c r="AD296" s="530"/>
      <c r="AE296" s="530"/>
      <c r="AF296" s="530"/>
      <c r="AG296" s="530"/>
      <c r="AH296" s="530">
        <v>0.04</v>
      </c>
      <c r="AI296" s="530"/>
      <c r="AJ296" s="530"/>
      <c r="AK296" s="530"/>
      <c r="AL296" s="530"/>
      <c r="AM296" s="530"/>
      <c r="AN296" s="530"/>
      <c r="AO296" s="530"/>
      <c r="AP296" s="530"/>
      <c r="AQ296" s="530"/>
      <c r="AR296" s="530"/>
      <c r="AS296" s="530">
        <v>0</v>
      </c>
      <c r="AT296" s="530"/>
      <c r="AU296" s="530"/>
      <c r="AV296" s="530"/>
      <c r="AW296" s="530"/>
      <c r="AX296" s="530"/>
      <c r="AY296" s="530"/>
      <c r="AZ296" s="530"/>
      <c r="BA296" s="530"/>
      <c r="BB296" s="530"/>
      <c r="BC296" s="530"/>
      <c r="BD296" s="530"/>
      <c r="BE296" s="530"/>
      <c r="BF296" s="530"/>
      <c r="BG296" s="530"/>
      <c r="BH296" s="530"/>
      <c r="BI296" s="530"/>
      <c r="BJ296" s="530"/>
      <c r="BK296" s="117"/>
      <c r="BL296" s="117"/>
      <c r="BM296" s="567">
        <f t="shared" si="21"/>
        <v>0.58000000000000007</v>
      </c>
      <c r="BO296" s="134"/>
    </row>
    <row r="297" spans="1:69" ht="31.5">
      <c r="A297" s="117">
        <v>295</v>
      </c>
      <c r="B297" s="135" t="s">
        <v>783</v>
      </c>
      <c r="C297" s="135"/>
      <c r="D297" s="118" t="s">
        <v>128</v>
      </c>
      <c r="E297" s="531">
        <f t="shared" si="25"/>
        <v>0.99</v>
      </c>
      <c r="F297" s="118" t="s">
        <v>962</v>
      </c>
      <c r="G297" s="118" t="s">
        <v>48</v>
      </c>
      <c r="H297" s="118" t="s">
        <v>1126</v>
      </c>
      <c r="I297" s="751"/>
      <c r="J297" s="118"/>
      <c r="K297" s="395">
        <f t="shared" si="26"/>
        <v>0</v>
      </c>
      <c r="L297" s="530"/>
      <c r="M297" s="530"/>
      <c r="N297" s="530">
        <v>0.06</v>
      </c>
      <c r="O297" s="530">
        <v>0.93</v>
      </c>
      <c r="P297" s="530"/>
      <c r="Q297" s="530"/>
      <c r="R297" s="530"/>
      <c r="S297" s="530"/>
      <c r="T297" s="530"/>
      <c r="U297" s="530"/>
      <c r="V297" s="530"/>
      <c r="W297" s="530"/>
      <c r="X297" s="530"/>
      <c r="Y297" s="530"/>
      <c r="Z297" s="530"/>
      <c r="AA297" s="530"/>
      <c r="AB297" s="530"/>
      <c r="AC297" s="530"/>
      <c r="AD297" s="530"/>
      <c r="AE297" s="530"/>
      <c r="AF297" s="530"/>
      <c r="AG297" s="530"/>
      <c r="AH297" s="530"/>
      <c r="AI297" s="530"/>
      <c r="AJ297" s="530"/>
      <c r="AK297" s="530"/>
      <c r="AL297" s="530"/>
      <c r="AM297" s="530"/>
      <c r="AN297" s="530"/>
      <c r="AO297" s="530"/>
      <c r="AP297" s="530"/>
      <c r="AQ297" s="530"/>
      <c r="AR297" s="530"/>
      <c r="AS297" s="530"/>
      <c r="AT297" s="530"/>
      <c r="AU297" s="530"/>
      <c r="AV297" s="530"/>
      <c r="AW297" s="530"/>
      <c r="AX297" s="530"/>
      <c r="AY297" s="530"/>
      <c r="AZ297" s="530"/>
      <c r="BA297" s="530"/>
      <c r="BB297" s="530"/>
      <c r="BC297" s="530"/>
      <c r="BD297" s="530"/>
      <c r="BE297" s="530"/>
      <c r="BF297" s="530"/>
      <c r="BG297" s="530"/>
      <c r="BH297" s="530"/>
      <c r="BI297" s="530"/>
      <c r="BJ297" s="530"/>
      <c r="BK297" s="117"/>
      <c r="BL297" s="117"/>
      <c r="BM297" s="567">
        <f t="shared" si="21"/>
        <v>0.99</v>
      </c>
      <c r="BO297" s="134"/>
    </row>
    <row r="298" spans="1:69" ht="31.5">
      <c r="A298" s="117">
        <v>296</v>
      </c>
      <c r="B298" s="135" t="s">
        <v>784</v>
      </c>
      <c r="C298" s="135"/>
      <c r="D298" s="118" t="s">
        <v>128</v>
      </c>
      <c r="E298" s="531">
        <f t="shared" si="25"/>
        <v>3.3299999999999996</v>
      </c>
      <c r="F298" s="118" t="s">
        <v>1000</v>
      </c>
      <c r="G298" s="118" t="s">
        <v>48</v>
      </c>
      <c r="H298" s="118" t="s">
        <v>1126</v>
      </c>
      <c r="I298" s="751"/>
      <c r="J298" s="118"/>
      <c r="K298" s="395">
        <f t="shared" si="26"/>
        <v>0</v>
      </c>
      <c r="L298" s="530"/>
      <c r="M298" s="530"/>
      <c r="N298" s="530">
        <v>0.09</v>
      </c>
      <c r="O298" s="530">
        <v>3.2399999999999998</v>
      </c>
      <c r="P298" s="530"/>
      <c r="Q298" s="530"/>
      <c r="R298" s="530"/>
      <c r="S298" s="530"/>
      <c r="T298" s="530"/>
      <c r="U298" s="530"/>
      <c r="V298" s="530"/>
      <c r="W298" s="530"/>
      <c r="X298" s="530"/>
      <c r="Y298" s="530"/>
      <c r="Z298" s="530"/>
      <c r="AA298" s="530"/>
      <c r="AB298" s="530"/>
      <c r="AC298" s="530"/>
      <c r="AD298" s="530"/>
      <c r="AE298" s="530"/>
      <c r="AF298" s="530"/>
      <c r="AG298" s="530"/>
      <c r="AH298" s="530"/>
      <c r="AI298" s="530"/>
      <c r="AJ298" s="530"/>
      <c r="AK298" s="530"/>
      <c r="AL298" s="530"/>
      <c r="AM298" s="530"/>
      <c r="AN298" s="530"/>
      <c r="AO298" s="530"/>
      <c r="AP298" s="530"/>
      <c r="AQ298" s="530"/>
      <c r="AR298" s="530"/>
      <c r="AS298" s="530">
        <v>0</v>
      </c>
      <c r="AT298" s="530"/>
      <c r="AU298" s="530"/>
      <c r="AV298" s="530"/>
      <c r="AW298" s="530"/>
      <c r="AX298" s="530"/>
      <c r="AY298" s="530"/>
      <c r="AZ298" s="530"/>
      <c r="BA298" s="530"/>
      <c r="BB298" s="530"/>
      <c r="BC298" s="530"/>
      <c r="BD298" s="530"/>
      <c r="BE298" s="530"/>
      <c r="BF298" s="530"/>
      <c r="BG298" s="530"/>
      <c r="BH298" s="530"/>
      <c r="BI298" s="530"/>
      <c r="BJ298" s="530"/>
      <c r="BK298" s="117"/>
      <c r="BL298" s="117"/>
      <c r="BM298" s="567">
        <f t="shared" si="21"/>
        <v>3.3299999999999996</v>
      </c>
      <c r="BO298" s="134"/>
    </row>
    <row r="299" spans="1:69" ht="94.5">
      <c r="A299" s="117">
        <v>297</v>
      </c>
      <c r="B299" s="135" t="s">
        <v>785</v>
      </c>
      <c r="C299" s="135"/>
      <c r="D299" s="118" t="s">
        <v>128</v>
      </c>
      <c r="E299" s="531">
        <f t="shared" si="25"/>
        <v>2.0299999999999998</v>
      </c>
      <c r="F299" s="118" t="s">
        <v>1001</v>
      </c>
      <c r="G299" s="118" t="s">
        <v>48</v>
      </c>
      <c r="H299" s="118" t="s">
        <v>1126</v>
      </c>
      <c r="I299" s="751"/>
      <c r="J299" s="118"/>
      <c r="K299" s="395">
        <f t="shared" si="26"/>
        <v>0</v>
      </c>
      <c r="L299" s="530"/>
      <c r="M299" s="530"/>
      <c r="N299" s="530">
        <v>2.0299999999999998</v>
      </c>
      <c r="O299" s="530"/>
      <c r="P299" s="530"/>
      <c r="Q299" s="530"/>
      <c r="R299" s="530"/>
      <c r="S299" s="530"/>
      <c r="T299" s="530"/>
      <c r="U299" s="530"/>
      <c r="V299" s="530"/>
      <c r="W299" s="530"/>
      <c r="X299" s="530"/>
      <c r="Y299" s="530"/>
      <c r="Z299" s="530"/>
      <c r="AA299" s="530"/>
      <c r="AB299" s="530"/>
      <c r="AC299" s="530"/>
      <c r="AD299" s="530"/>
      <c r="AE299" s="530"/>
      <c r="AF299" s="530"/>
      <c r="AG299" s="530"/>
      <c r="AH299" s="530"/>
      <c r="AI299" s="530"/>
      <c r="AJ299" s="530"/>
      <c r="AK299" s="530"/>
      <c r="AL299" s="530"/>
      <c r="AM299" s="530"/>
      <c r="AN299" s="530"/>
      <c r="AO299" s="530"/>
      <c r="AP299" s="530"/>
      <c r="AQ299" s="530"/>
      <c r="AR299" s="530"/>
      <c r="AS299" s="530"/>
      <c r="AT299" s="530"/>
      <c r="AU299" s="530"/>
      <c r="AV299" s="530"/>
      <c r="AW299" s="530"/>
      <c r="AX299" s="530"/>
      <c r="AY299" s="530"/>
      <c r="AZ299" s="530"/>
      <c r="BA299" s="530"/>
      <c r="BB299" s="530"/>
      <c r="BC299" s="530"/>
      <c r="BD299" s="530"/>
      <c r="BE299" s="530"/>
      <c r="BF299" s="530"/>
      <c r="BG299" s="530"/>
      <c r="BH299" s="530"/>
      <c r="BI299" s="530"/>
      <c r="BJ299" s="530"/>
      <c r="BK299" s="117"/>
      <c r="BL299" s="117"/>
      <c r="BM299" s="567">
        <f>SUM(L299:BJ299)</f>
        <v>2.0299999999999998</v>
      </c>
      <c r="BO299" s="134"/>
    </row>
    <row r="300" spans="1:69" ht="63">
      <c r="A300" s="117">
        <v>298</v>
      </c>
      <c r="B300" s="135" t="s">
        <v>486</v>
      </c>
      <c r="C300" s="135"/>
      <c r="D300" s="118" t="s">
        <v>128</v>
      </c>
      <c r="E300" s="531">
        <f t="shared" si="25"/>
        <v>6.3999999999999995</v>
      </c>
      <c r="F300" s="118" t="s">
        <v>997</v>
      </c>
      <c r="G300" s="118" t="s">
        <v>48</v>
      </c>
      <c r="H300" s="118" t="s">
        <v>1126</v>
      </c>
      <c r="I300" s="751"/>
      <c r="J300" s="118"/>
      <c r="K300" s="395">
        <f t="shared" si="26"/>
        <v>0.3</v>
      </c>
      <c r="L300" s="530">
        <v>0.3</v>
      </c>
      <c r="M300" s="530"/>
      <c r="N300" s="530">
        <v>0.92</v>
      </c>
      <c r="O300" s="530">
        <v>5.18</v>
      </c>
      <c r="P300" s="530"/>
      <c r="Q300" s="530"/>
      <c r="R300" s="530"/>
      <c r="S300" s="530"/>
      <c r="T300" s="530"/>
      <c r="U300" s="530"/>
      <c r="V300" s="530"/>
      <c r="W300" s="530"/>
      <c r="X300" s="530"/>
      <c r="Y300" s="530"/>
      <c r="Z300" s="530"/>
      <c r="AA300" s="530"/>
      <c r="AB300" s="530"/>
      <c r="AC300" s="530"/>
      <c r="AD300" s="530"/>
      <c r="AE300" s="530"/>
      <c r="AF300" s="530"/>
      <c r="AG300" s="530"/>
      <c r="AH300" s="530"/>
      <c r="AI300" s="530"/>
      <c r="AJ300" s="530"/>
      <c r="AK300" s="530"/>
      <c r="AL300" s="530"/>
      <c r="AM300" s="530"/>
      <c r="AN300" s="530"/>
      <c r="AO300" s="530"/>
      <c r="AP300" s="530"/>
      <c r="AQ300" s="530"/>
      <c r="AR300" s="530"/>
      <c r="AS300" s="530"/>
      <c r="AT300" s="530"/>
      <c r="AU300" s="530"/>
      <c r="AV300" s="530"/>
      <c r="AW300" s="530"/>
      <c r="AX300" s="530"/>
      <c r="AY300" s="530"/>
      <c r="AZ300" s="530"/>
      <c r="BA300" s="530"/>
      <c r="BB300" s="530"/>
      <c r="BC300" s="530"/>
      <c r="BD300" s="530"/>
      <c r="BE300" s="530"/>
      <c r="BF300" s="530"/>
      <c r="BG300" s="530"/>
      <c r="BH300" s="530"/>
      <c r="BI300" s="530"/>
      <c r="BJ300" s="530"/>
      <c r="BK300" s="117"/>
      <c r="BL300" s="117"/>
      <c r="BM300" s="567">
        <f t="shared" si="21"/>
        <v>6.3999999999999995</v>
      </c>
      <c r="BO300" s="134"/>
    </row>
    <row r="301" spans="1:69" ht="31.5">
      <c r="A301" s="117">
        <v>299</v>
      </c>
      <c r="B301" s="135" t="s">
        <v>495</v>
      </c>
      <c r="C301" s="135"/>
      <c r="D301" s="117" t="s">
        <v>296</v>
      </c>
      <c r="E301" s="117">
        <f t="shared" si="25"/>
        <v>1</v>
      </c>
      <c r="F301" s="117">
        <v>9</v>
      </c>
      <c r="G301" s="117" t="s">
        <v>27</v>
      </c>
      <c r="H301" s="118" t="s">
        <v>1126</v>
      </c>
      <c r="I301" s="751"/>
      <c r="J301" s="118"/>
      <c r="K301" s="395">
        <f t="shared" si="26"/>
        <v>0</v>
      </c>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v>1</v>
      </c>
      <c r="BG301" s="117"/>
      <c r="BH301" s="117"/>
      <c r="BI301" s="117"/>
      <c r="BJ301" s="117"/>
      <c r="BK301" s="117" t="s">
        <v>448</v>
      </c>
      <c r="BL301" s="117"/>
      <c r="BM301" s="567">
        <f t="shared" si="21"/>
        <v>1</v>
      </c>
      <c r="BO301" s="134"/>
    </row>
    <row r="302" spans="1:69" ht="63">
      <c r="A302" s="117">
        <v>300</v>
      </c>
      <c r="B302" s="135" t="s">
        <v>773</v>
      </c>
      <c r="C302" s="135"/>
      <c r="D302" s="514" t="s">
        <v>128</v>
      </c>
      <c r="E302" s="117">
        <f t="shared" si="25"/>
        <v>25.51</v>
      </c>
      <c r="F302" s="514" t="s">
        <v>990</v>
      </c>
      <c r="G302" s="514" t="s">
        <v>27</v>
      </c>
      <c r="H302" s="118" t="s">
        <v>1126</v>
      </c>
      <c r="I302" s="751"/>
      <c r="J302" s="514"/>
      <c r="K302" s="395">
        <f t="shared" si="26"/>
        <v>0</v>
      </c>
      <c r="L302" s="530"/>
      <c r="M302" s="530"/>
      <c r="N302" s="530"/>
      <c r="O302" s="530"/>
      <c r="P302" s="530"/>
      <c r="Q302" s="530"/>
      <c r="R302" s="530">
        <v>25.51</v>
      </c>
      <c r="S302" s="530"/>
      <c r="T302" s="530"/>
      <c r="U302" s="530"/>
      <c r="V302" s="530"/>
      <c r="W302" s="530"/>
      <c r="X302" s="530"/>
      <c r="Y302" s="530"/>
      <c r="Z302" s="530"/>
      <c r="AA302" s="530"/>
      <c r="AB302" s="530"/>
      <c r="AC302" s="530"/>
      <c r="AD302" s="530"/>
      <c r="AE302" s="530"/>
      <c r="AF302" s="530"/>
      <c r="AG302" s="530"/>
      <c r="AH302" s="530"/>
      <c r="AI302" s="530"/>
      <c r="AJ302" s="530"/>
      <c r="AK302" s="530"/>
      <c r="AL302" s="530"/>
      <c r="AM302" s="530"/>
      <c r="AN302" s="530"/>
      <c r="AO302" s="530"/>
      <c r="AP302" s="530"/>
      <c r="AQ302" s="530"/>
      <c r="AR302" s="530"/>
      <c r="AS302" s="530"/>
      <c r="AT302" s="530"/>
      <c r="AU302" s="530"/>
      <c r="AV302" s="530"/>
      <c r="AW302" s="530"/>
      <c r="AX302" s="530"/>
      <c r="AY302" s="530"/>
      <c r="AZ302" s="530"/>
      <c r="BA302" s="530"/>
      <c r="BB302" s="530"/>
      <c r="BC302" s="530"/>
      <c r="BD302" s="530"/>
      <c r="BE302" s="530"/>
      <c r="BF302" s="530"/>
      <c r="BG302" s="530"/>
      <c r="BH302" s="530"/>
      <c r="BI302" s="530"/>
      <c r="BJ302" s="530"/>
      <c r="BK302" s="117"/>
      <c r="BL302" s="117"/>
      <c r="BM302" s="567">
        <f t="shared" si="21"/>
        <v>25.51</v>
      </c>
      <c r="BO302" s="134"/>
    </row>
    <row r="303" spans="1:69" ht="31.5">
      <c r="A303" s="117">
        <v>301</v>
      </c>
      <c r="B303" s="135" t="s">
        <v>1437</v>
      </c>
      <c r="C303" s="135"/>
      <c r="D303" s="117" t="s">
        <v>296</v>
      </c>
      <c r="E303" s="531">
        <f t="shared" si="25"/>
        <v>0.28000000000000003</v>
      </c>
      <c r="F303" s="117">
        <v>2</v>
      </c>
      <c r="G303" s="117" t="s">
        <v>24</v>
      </c>
      <c r="H303" s="118" t="s">
        <v>1067</v>
      </c>
      <c r="I303" s="751"/>
      <c r="J303" s="118"/>
      <c r="K303" s="395">
        <f t="shared" si="26"/>
        <v>0</v>
      </c>
      <c r="L303" s="117"/>
      <c r="M303" s="117"/>
      <c r="N303" s="117">
        <v>0.28000000000000003</v>
      </c>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t="s">
        <v>387</v>
      </c>
      <c r="BL303" s="117" t="s">
        <v>1067</v>
      </c>
      <c r="BM303" s="567">
        <f t="shared" si="21"/>
        <v>0.28000000000000003</v>
      </c>
      <c r="BO303" s="134"/>
    </row>
    <row r="304" spans="1:69" ht="31.5">
      <c r="A304" s="117">
        <v>302</v>
      </c>
      <c r="B304" s="135" t="s">
        <v>1198</v>
      </c>
      <c r="C304" s="135"/>
      <c r="D304" s="118" t="s">
        <v>121</v>
      </c>
      <c r="E304" s="531">
        <f t="shared" si="25"/>
        <v>0.1</v>
      </c>
      <c r="F304" s="546" t="s">
        <v>1052</v>
      </c>
      <c r="G304" s="546" t="s">
        <v>21</v>
      </c>
      <c r="H304" s="118" t="s">
        <v>1066</v>
      </c>
      <c r="I304" s="751"/>
      <c r="J304" s="546"/>
      <c r="K304" s="395">
        <f t="shared" si="26"/>
        <v>0.1</v>
      </c>
      <c r="L304" s="547">
        <v>0.1</v>
      </c>
      <c r="M304" s="547"/>
      <c r="N304" s="534"/>
      <c r="O304" s="547"/>
      <c r="P304" s="547"/>
      <c r="Q304" s="547"/>
      <c r="R304" s="547"/>
      <c r="S304" s="547"/>
      <c r="T304" s="547"/>
      <c r="U304" s="548"/>
      <c r="V304" s="547"/>
      <c r="W304" s="549"/>
      <c r="X304" s="301"/>
      <c r="Y304" s="301"/>
      <c r="Z304" s="549"/>
      <c r="AA304" s="549"/>
      <c r="AB304" s="549"/>
      <c r="AC304" s="549"/>
      <c r="AD304" s="549"/>
      <c r="AE304" s="549"/>
      <c r="AF304" s="549"/>
      <c r="AG304" s="549"/>
      <c r="AH304" s="549"/>
      <c r="AI304" s="549"/>
      <c r="AJ304" s="549"/>
      <c r="AK304" s="549"/>
      <c r="AL304" s="549"/>
      <c r="AM304" s="549"/>
      <c r="AN304" s="549"/>
      <c r="AO304" s="549"/>
      <c r="AP304" s="549"/>
      <c r="AQ304" s="549"/>
      <c r="AR304" s="549"/>
      <c r="AS304" s="549"/>
      <c r="AT304" s="549"/>
      <c r="AU304" s="549"/>
      <c r="AV304" s="549"/>
      <c r="AW304" s="549"/>
      <c r="AX304" s="549"/>
      <c r="AY304" s="549"/>
      <c r="AZ304" s="549"/>
      <c r="BA304" s="549"/>
      <c r="BB304" s="549"/>
      <c r="BC304" s="549"/>
      <c r="BD304" s="549"/>
      <c r="BE304" s="549"/>
      <c r="BF304" s="549"/>
      <c r="BG304" s="549"/>
      <c r="BH304" s="549"/>
      <c r="BI304" s="549"/>
      <c r="BJ304" s="534"/>
      <c r="BK304" s="117"/>
      <c r="BL304" s="117"/>
      <c r="BM304" s="567">
        <f t="shared" si="21"/>
        <v>0.1</v>
      </c>
      <c r="BO304" s="134"/>
    </row>
    <row r="305" spans="1:67" ht="31.5">
      <c r="A305" s="117">
        <v>303</v>
      </c>
      <c r="B305" s="343" t="s">
        <v>294</v>
      </c>
      <c r="C305" s="343"/>
      <c r="D305" s="344" t="s">
        <v>293</v>
      </c>
      <c r="E305" s="573">
        <f t="shared" si="25"/>
        <v>0.15</v>
      </c>
      <c r="F305" s="117"/>
      <c r="G305" s="117" t="s">
        <v>33</v>
      </c>
      <c r="H305" s="118" t="s">
        <v>1066</v>
      </c>
      <c r="I305" s="751"/>
      <c r="J305" s="118"/>
      <c r="K305" s="395">
        <f t="shared" si="26"/>
        <v>0.15</v>
      </c>
      <c r="L305" s="117">
        <v>0.15</v>
      </c>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567">
        <f t="shared" si="21"/>
        <v>0.15</v>
      </c>
      <c r="BO305" s="134"/>
    </row>
    <row r="306" spans="1:67" ht="31.5">
      <c r="A306" s="117">
        <v>304</v>
      </c>
      <c r="B306" s="135" t="s">
        <v>1235</v>
      </c>
      <c r="C306" s="135"/>
      <c r="D306" s="118" t="s">
        <v>121</v>
      </c>
      <c r="E306" s="531">
        <f t="shared" si="25"/>
        <v>7.0000000000000007E-2</v>
      </c>
      <c r="F306" s="118" t="s">
        <v>1057</v>
      </c>
      <c r="G306" s="118" t="s">
        <v>47</v>
      </c>
      <c r="H306" s="118" t="s">
        <v>1066</v>
      </c>
      <c r="I306" s="751"/>
      <c r="J306" s="118"/>
      <c r="K306" s="395">
        <f t="shared" si="26"/>
        <v>0</v>
      </c>
      <c r="L306" s="530"/>
      <c r="M306" s="530"/>
      <c r="N306" s="530"/>
      <c r="O306" s="530"/>
      <c r="P306" s="530"/>
      <c r="Q306" s="530"/>
      <c r="R306" s="530"/>
      <c r="S306" s="530"/>
      <c r="T306" s="530"/>
      <c r="U306" s="530"/>
      <c r="V306" s="530"/>
      <c r="W306" s="530"/>
      <c r="X306" s="530"/>
      <c r="Y306" s="530"/>
      <c r="Z306" s="530"/>
      <c r="AA306" s="530"/>
      <c r="AB306" s="530"/>
      <c r="AC306" s="530">
        <v>7.0000000000000007E-2</v>
      </c>
      <c r="AD306" s="530"/>
      <c r="AE306" s="530"/>
      <c r="AF306" s="530"/>
      <c r="AG306" s="530"/>
      <c r="AH306" s="530"/>
      <c r="AI306" s="530"/>
      <c r="AJ306" s="530"/>
      <c r="AK306" s="530"/>
      <c r="AL306" s="530"/>
      <c r="AM306" s="530"/>
      <c r="AN306" s="530"/>
      <c r="AO306" s="530"/>
      <c r="AP306" s="530"/>
      <c r="AQ306" s="530"/>
      <c r="AR306" s="530"/>
      <c r="AS306" s="530"/>
      <c r="AT306" s="530"/>
      <c r="AU306" s="530"/>
      <c r="AV306" s="530"/>
      <c r="AW306" s="530"/>
      <c r="AX306" s="530"/>
      <c r="AY306" s="530"/>
      <c r="AZ306" s="530"/>
      <c r="BA306" s="530"/>
      <c r="BB306" s="530"/>
      <c r="BC306" s="530"/>
      <c r="BD306" s="530"/>
      <c r="BE306" s="530"/>
      <c r="BF306" s="530"/>
      <c r="BG306" s="530"/>
      <c r="BH306" s="530"/>
      <c r="BI306" s="530"/>
      <c r="BJ306" s="530"/>
      <c r="BK306" s="117"/>
      <c r="BL306" s="117"/>
      <c r="BM306" s="567">
        <f t="shared" si="21"/>
        <v>7.0000000000000007E-2</v>
      </c>
      <c r="BO306" s="134"/>
    </row>
    <row r="307" spans="1:67" ht="31.5">
      <c r="A307" s="117">
        <v>305</v>
      </c>
      <c r="B307" s="545" t="s">
        <v>847</v>
      </c>
      <c r="C307" s="545"/>
      <c r="D307" s="118" t="s">
        <v>121</v>
      </c>
      <c r="E307" s="117">
        <f t="shared" si="25"/>
        <v>0.1</v>
      </c>
      <c r="F307" s="546" t="s">
        <v>878</v>
      </c>
      <c r="G307" s="546" t="s">
        <v>30</v>
      </c>
      <c r="H307" s="118" t="s">
        <v>1126</v>
      </c>
      <c r="I307" s="751"/>
      <c r="J307" s="546"/>
      <c r="K307" s="395">
        <f t="shared" si="26"/>
        <v>0</v>
      </c>
      <c r="L307" s="547"/>
      <c r="M307" s="547"/>
      <c r="N307" s="530">
        <v>0.05</v>
      </c>
      <c r="O307" s="547"/>
      <c r="P307" s="547"/>
      <c r="Q307" s="547"/>
      <c r="R307" s="547"/>
      <c r="S307" s="547"/>
      <c r="T307" s="547"/>
      <c r="U307" s="548"/>
      <c r="V307" s="547"/>
      <c r="W307" s="549"/>
      <c r="X307" s="301"/>
      <c r="Y307" s="301"/>
      <c r="Z307" s="549"/>
      <c r="AA307" s="549"/>
      <c r="AB307" s="549"/>
      <c r="AC307" s="549"/>
      <c r="AD307" s="549"/>
      <c r="AE307" s="549"/>
      <c r="AF307" s="549"/>
      <c r="AG307" s="549"/>
      <c r="AH307" s="549"/>
      <c r="AI307" s="549"/>
      <c r="AJ307" s="549"/>
      <c r="AK307" s="549"/>
      <c r="AL307" s="549"/>
      <c r="AM307" s="549"/>
      <c r="AN307" s="549"/>
      <c r="AO307" s="549"/>
      <c r="AP307" s="549"/>
      <c r="AQ307" s="549"/>
      <c r="AR307" s="549"/>
      <c r="AS307" s="549"/>
      <c r="AT307" s="549"/>
      <c r="AU307" s="549"/>
      <c r="AV307" s="549"/>
      <c r="AW307" s="549"/>
      <c r="AX307" s="549"/>
      <c r="AY307" s="549"/>
      <c r="AZ307" s="549"/>
      <c r="BA307" s="549"/>
      <c r="BB307" s="549"/>
      <c r="BC307" s="549"/>
      <c r="BD307" s="549"/>
      <c r="BE307" s="549"/>
      <c r="BF307" s="549">
        <v>0.05</v>
      </c>
      <c r="BG307" s="549"/>
      <c r="BH307" s="549"/>
      <c r="BI307" s="549"/>
      <c r="BJ307" s="534"/>
      <c r="BK307" s="117"/>
      <c r="BL307" s="117"/>
      <c r="BM307" s="567">
        <f t="shared" si="21"/>
        <v>0.1</v>
      </c>
      <c r="BO307" s="134"/>
    </row>
    <row r="308" spans="1:67" ht="78.75">
      <c r="A308" s="117">
        <v>306</v>
      </c>
      <c r="B308" s="135" t="s">
        <v>1300</v>
      </c>
      <c r="C308" s="135"/>
      <c r="D308" s="118" t="s">
        <v>121</v>
      </c>
      <c r="E308" s="514">
        <f t="shared" si="25"/>
        <v>0.03</v>
      </c>
      <c r="F308" s="118" t="s">
        <v>1056</v>
      </c>
      <c r="G308" s="118" t="s">
        <v>31</v>
      </c>
      <c r="H308" s="118" t="s">
        <v>1302</v>
      </c>
      <c r="I308" s="751"/>
      <c r="J308" s="118"/>
      <c r="K308" s="395">
        <f t="shared" si="26"/>
        <v>0</v>
      </c>
      <c r="L308" s="530"/>
      <c r="M308" s="530"/>
      <c r="N308" s="530"/>
      <c r="O308" s="530"/>
      <c r="P308" s="530"/>
      <c r="Q308" s="530"/>
      <c r="R308" s="530"/>
      <c r="S308" s="530"/>
      <c r="T308" s="530"/>
      <c r="U308" s="530"/>
      <c r="V308" s="530"/>
      <c r="W308" s="530"/>
      <c r="X308" s="530"/>
      <c r="Y308" s="530"/>
      <c r="Z308" s="530"/>
      <c r="AA308" s="530"/>
      <c r="AB308" s="530"/>
      <c r="AC308" s="530"/>
      <c r="AD308" s="530"/>
      <c r="AE308" s="530"/>
      <c r="AF308" s="530"/>
      <c r="AG308" s="530"/>
      <c r="AH308" s="530"/>
      <c r="AI308" s="530"/>
      <c r="AJ308" s="530"/>
      <c r="AK308" s="530"/>
      <c r="AL308" s="530"/>
      <c r="AM308" s="530"/>
      <c r="AN308" s="530"/>
      <c r="AO308" s="530"/>
      <c r="AP308" s="530"/>
      <c r="AQ308" s="530"/>
      <c r="AR308" s="530"/>
      <c r="AS308" s="530"/>
      <c r="AT308" s="530"/>
      <c r="AU308" s="530"/>
      <c r="AV308" s="530"/>
      <c r="AW308" s="530"/>
      <c r="AX308" s="530"/>
      <c r="AY308" s="530"/>
      <c r="AZ308" s="530">
        <v>0.03</v>
      </c>
      <c r="BA308" s="530"/>
      <c r="BB308" s="530"/>
      <c r="BC308" s="530"/>
      <c r="BD308" s="530"/>
      <c r="BE308" s="530"/>
      <c r="BF308" s="530"/>
      <c r="BG308" s="530"/>
      <c r="BH308" s="530"/>
      <c r="BI308" s="530"/>
      <c r="BJ308" s="530"/>
      <c r="BK308" s="117"/>
      <c r="BL308" s="117"/>
      <c r="BM308" s="567">
        <f t="shared" si="21"/>
        <v>0.03</v>
      </c>
      <c r="BO308" s="134"/>
    </row>
    <row r="309" spans="1:67" ht="31.5">
      <c r="A309" s="117">
        <v>307</v>
      </c>
      <c r="B309" s="135" t="s">
        <v>307</v>
      </c>
      <c r="C309" s="135"/>
      <c r="D309" s="118" t="s">
        <v>121</v>
      </c>
      <c r="E309" s="494">
        <f t="shared" si="25"/>
        <v>1</v>
      </c>
      <c r="F309" s="118" t="s">
        <v>1055</v>
      </c>
      <c r="G309" s="118" t="s">
        <v>41</v>
      </c>
      <c r="H309" s="118" t="s">
        <v>1126</v>
      </c>
      <c r="I309" s="751"/>
      <c r="J309" s="118"/>
      <c r="K309" s="395">
        <f t="shared" si="26"/>
        <v>0</v>
      </c>
      <c r="L309" s="530"/>
      <c r="M309" s="530"/>
      <c r="N309" s="530">
        <v>0.89</v>
      </c>
      <c r="O309" s="530"/>
      <c r="P309" s="530"/>
      <c r="Q309" s="530"/>
      <c r="R309" s="530"/>
      <c r="S309" s="530"/>
      <c r="T309" s="530"/>
      <c r="U309" s="530"/>
      <c r="V309" s="530"/>
      <c r="W309" s="530"/>
      <c r="X309" s="530"/>
      <c r="Y309" s="530"/>
      <c r="Z309" s="530"/>
      <c r="AA309" s="530"/>
      <c r="AB309" s="530"/>
      <c r="AC309" s="530"/>
      <c r="AD309" s="530"/>
      <c r="AE309" s="530"/>
      <c r="AF309" s="530"/>
      <c r="AG309" s="530"/>
      <c r="AH309" s="530"/>
      <c r="AI309" s="530"/>
      <c r="AJ309" s="530"/>
      <c r="AK309" s="530"/>
      <c r="AL309" s="530"/>
      <c r="AM309" s="530"/>
      <c r="AN309" s="530"/>
      <c r="AO309" s="530"/>
      <c r="AP309" s="530"/>
      <c r="AQ309" s="530"/>
      <c r="AR309" s="530"/>
      <c r="AS309" s="530"/>
      <c r="AT309" s="530"/>
      <c r="AU309" s="530"/>
      <c r="AV309" s="530"/>
      <c r="AW309" s="530"/>
      <c r="AX309" s="530"/>
      <c r="AY309" s="530"/>
      <c r="AZ309" s="530"/>
      <c r="BA309" s="530"/>
      <c r="BB309" s="530"/>
      <c r="BC309" s="530"/>
      <c r="BD309" s="530"/>
      <c r="BE309" s="530"/>
      <c r="BF309" s="530"/>
      <c r="BG309" s="530"/>
      <c r="BH309" s="530"/>
      <c r="BI309" s="530">
        <v>0.11</v>
      </c>
      <c r="BJ309" s="530"/>
      <c r="BK309" s="117"/>
      <c r="BL309" s="117"/>
      <c r="BM309" s="567">
        <f t="shared" si="21"/>
        <v>1</v>
      </c>
      <c r="BO309" s="134"/>
    </row>
    <row r="310" spans="1:67" ht="31.5">
      <c r="A310" s="117">
        <v>308</v>
      </c>
      <c r="B310" s="135" t="s">
        <v>486</v>
      </c>
      <c r="C310" s="135"/>
      <c r="D310" s="118" t="s">
        <v>121</v>
      </c>
      <c r="E310" s="531">
        <f t="shared" si="25"/>
        <v>0.69000000000000006</v>
      </c>
      <c r="F310" s="118" t="s">
        <v>1061</v>
      </c>
      <c r="G310" s="118" t="s">
        <v>48</v>
      </c>
      <c r="H310" s="118" t="s">
        <v>1066</v>
      </c>
      <c r="I310" s="751"/>
      <c r="J310" s="118"/>
      <c r="K310" s="395">
        <f t="shared" si="26"/>
        <v>0.67</v>
      </c>
      <c r="L310" s="530">
        <v>0.67</v>
      </c>
      <c r="M310" s="530"/>
      <c r="N310" s="530"/>
      <c r="O310" s="530"/>
      <c r="P310" s="530"/>
      <c r="Q310" s="530"/>
      <c r="R310" s="530"/>
      <c r="S310" s="530"/>
      <c r="T310" s="530"/>
      <c r="U310" s="530"/>
      <c r="V310" s="530"/>
      <c r="W310" s="530"/>
      <c r="X310" s="530"/>
      <c r="Y310" s="530"/>
      <c r="Z310" s="530"/>
      <c r="AA310" s="530"/>
      <c r="AB310" s="530"/>
      <c r="AC310" s="530"/>
      <c r="AD310" s="530"/>
      <c r="AE310" s="530"/>
      <c r="AF310" s="530"/>
      <c r="AG310" s="530"/>
      <c r="AH310" s="530"/>
      <c r="AI310" s="530"/>
      <c r="AJ310" s="530"/>
      <c r="AK310" s="530"/>
      <c r="AL310" s="530"/>
      <c r="AM310" s="530"/>
      <c r="AN310" s="530"/>
      <c r="AO310" s="530"/>
      <c r="AP310" s="530"/>
      <c r="AQ310" s="530"/>
      <c r="AR310" s="530"/>
      <c r="AS310" s="530"/>
      <c r="AT310" s="530"/>
      <c r="AU310" s="530"/>
      <c r="AV310" s="530"/>
      <c r="AW310" s="530"/>
      <c r="AX310" s="530"/>
      <c r="AY310" s="530"/>
      <c r="AZ310" s="530"/>
      <c r="BA310" s="530"/>
      <c r="BB310" s="530"/>
      <c r="BC310" s="530"/>
      <c r="BD310" s="530"/>
      <c r="BE310" s="530"/>
      <c r="BF310" s="530"/>
      <c r="BG310" s="530">
        <v>0.02</v>
      </c>
      <c r="BH310" s="530"/>
      <c r="BI310" s="530"/>
      <c r="BJ310" s="530"/>
      <c r="BK310" s="117" t="s">
        <v>387</v>
      </c>
      <c r="BL310" s="117" t="s">
        <v>1066</v>
      </c>
      <c r="BM310" s="567">
        <f t="shared" si="21"/>
        <v>0.69000000000000006</v>
      </c>
      <c r="BO310" s="134"/>
    </row>
    <row r="311" spans="1:67" ht="31.5">
      <c r="A311" s="117">
        <v>309</v>
      </c>
      <c r="B311" s="135" t="s">
        <v>486</v>
      </c>
      <c r="C311" s="135"/>
      <c r="D311" s="118" t="s">
        <v>121</v>
      </c>
      <c r="E311" s="531">
        <f t="shared" si="25"/>
        <v>0.52</v>
      </c>
      <c r="F311" s="118" t="s">
        <v>944</v>
      </c>
      <c r="G311" s="118" t="s">
        <v>48</v>
      </c>
      <c r="H311" s="118" t="s">
        <v>1066</v>
      </c>
      <c r="I311" s="751"/>
      <c r="J311" s="118"/>
      <c r="K311" s="395">
        <f t="shared" si="26"/>
        <v>0.43</v>
      </c>
      <c r="L311" s="530">
        <v>0.43</v>
      </c>
      <c r="M311" s="530"/>
      <c r="N311" s="530">
        <v>7.0000000000000007E-2</v>
      </c>
      <c r="O311" s="530"/>
      <c r="P311" s="530"/>
      <c r="Q311" s="530"/>
      <c r="R311" s="530"/>
      <c r="S311" s="530"/>
      <c r="T311" s="530"/>
      <c r="U311" s="530"/>
      <c r="V311" s="530"/>
      <c r="W311" s="530"/>
      <c r="X311" s="530"/>
      <c r="Y311" s="530"/>
      <c r="Z311" s="530"/>
      <c r="AA311" s="530"/>
      <c r="AB311" s="530"/>
      <c r="AC311" s="530"/>
      <c r="AD311" s="530"/>
      <c r="AE311" s="530"/>
      <c r="AF311" s="530"/>
      <c r="AG311" s="530"/>
      <c r="AH311" s="530">
        <v>0.02</v>
      </c>
      <c r="AI311" s="530"/>
      <c r="AJ311" s="530"/>
      <c r="AK311" s="530"/>
      <c r="AL311" s="530"/>
      <c r="AM311" s="530"/>
      <c r="AN311" s="530"/>
      <c r="AO311" s="530"/>
      <c r="AP311" s="530"/>
      <c r="AQ311" s="530"/>
      <c r="AR311" s="530"/>
      <c r="AS311" s="530"/>
      <c r="AT311" s="530"/>
      <c r="AU311" s="530"/>
      <c r="AV311" s="530"/>
      <c r="AW311" s="530"/>
      <c r="AX311" s="530"/>
      <c r="AY311" s="530"/>
      <c r="AZ311" s="530"/>
      <c r="BA311" s="530"/>
      <c r="BB311" s="530"/>
      <c r="BC311" s="530"/>
      <c r="BD311" s="530"/>
      <c r="BE311" s="530"/>
      <c r="BF311" s="530"/>
      <c r="BG311" s="530"/>
      <c r="BH311" s="530"/>
      <c r="BI311" s="530"/>
      <c r="BJ311" s="530"/>
      <c r="BK311" s="117" t="s">
        <v>387</v>
      </c>
      <c r="BL311" s="117" t="s">
        <v>1066</v>
      </c>
      <c r="BM311" s="567">
        <f t="shared" si="21"/>
        <v>0.52</v>
      </c>
      <c r="BO311" s="134"/>
    </row>
    <row r="312" spans="1:67" ht="47.25">
      <c r="A312" s="117">
        <v>310</v>
      </c>
      <c r="B312" s="135" t="s">
        <v>850</v>
      </c>
      <c r="C312" s="135"/>
      <c r="D312" s="118" t="s">
        <v>121</v>
      </c>
      <c r="E312" s="531">
        <f t="shared" si="25"/>
        <v>0.22</v>
      </c>
      <c r="F312" s="118" t="s">
        <v>1058</v>
      </c>
      <c r="G312" s="118" t="s">
        <v>48</v>
      </c>
      <c r="H312" s="118" t="s">
        <v>1126</v>
      </c>
      <c r="I312" s="751"/>
      <c r="J312" s="118"/>
      <c r="K312" s="395">
        <f t="shared" si="26"/>
        <v>0</v>
      </c>
      <c r="L312" s="301"/>
      <c r="M312" s="301"/>
      <c r="N312" s="301"/>
      <c r="O312" s="301"/>
      <c r="P312" s="301"/>
      <c r="Q312" s="301"/>
      <c r="R312" s="534"/>
      <c r="S312" s="534"/>
      <c r="T312" s="301"/>
      <c r="U312" s="301"/>
      <c r="V312" s="301"/>
      <c r="W312" s="301"/>
      <c r="X312" s="301"/>
      <c r="Y312" s="301"/>
      <c r="Z312" s="301"/>
      <c r="AA312" s="301"/>
      <c r="AB312" s="301"/>
      <c r="AC312" s="301"/>
      <c r="AD312" s="301"/>
      <c r="AE312" s="301"/>
      <c r="AF312" s="301"/>
      <c r="AG312" s="301"/>
      <c r="AH312" s="301"/>
      <c r="AI312" s="301"/>
      <c r="AJ312" s="301"/>
      <c r="AK312" s="301">
        <v>0.22</v>
      </c>
      <c r="AL312" s="301"/>
      <c r="AM312" s="301"/>
      <c r="AN312" s="301"/>
      <c r="AO312" s="301"/>
      <c r="AP312" s="301"/>
      <c r="AQ312" s="301"/>
      <c r="AR312" s="301"/>
      <c r="AS312" s="301"/>
      <c r="AT312" s="301"/>
      <c r="AU312" s="301"/>
      <c r="AV312" s="301"/>
      <c r="AW312" s="301"/>
      <c r="AX312" s="301"/>
      <c r="AY312" s="301"/>
      <c r="AZ312" s="301"/>
      <c r="BA312" s="301"/>
      <c r="BB312" s="301"/>
      <c r="BC312" s="301"/>
      <c r="BD312" s="301"/>
      <c r="BE312" s="301"/>
      <c r="BF312" s="301"/>
      <c r="BG312" s="301"/>
      <c r="BH312" s="301"/>
      <c r="BI312" s="301"/>
      <c r="BJ312" s="301"/>
      <c r="BK312" s="117"/>
      <c r="BL312" s="117"/>
      <c r="BM312" s="567">
        <f t="shared" si="21"/>
        <v>0.22</v>
      </c>
      <c r="BO312" s="134"/>
    </row>
    <row r="313" spans="1:67" ht="31.5">
      <c r="A313" s="117">
        <v>311</v>
      </c>
      <c r="B313" s="135" t="s">
        <v>1077</v>
      </c>
      <c r="C313" s="135"/>
      <c r="D313" s="118" t="s">
        <v>121</v>
      </c>
      <c r="E313" s="531">
        <f t="shared" si="25"/>
        <v>0.15</v>
      </c>
      <c r="F313" s="118" t="s">
        <v>1060</v>
      </c>
      <c r="G313" s="118" t="s">
        <v>48</v>
      </c>
      <c r="H313" s="118" t="s">
        <v>1126</v>
      </c>
      <c r="I313" s="751"/>
      <c r="J313" s="118"/>
      <c r="K313" s="395">
        <f t="shared" si="26"/>
        <v>0</v>
      </c>
      <c r="L313" s="530"/>
      <c r="M313" s="530"/>
      <c r="N313" s="530">
        <v>0.15</v>
      </c>
      <c r="O313" s="530"/>
      <c r="P313" s="530"/>
      <c r="Q313" s="530"/>
      <c r="R313" s="530"/>
      <c r="S313" s="530"/>
      <c r="T313" s="530"/>
      <c r="U313" s="530"/>
      <c r="V313" s="530"/>
      <c r="W313" s="530"/>
      <c r="X313" s="530"/>
      <c r="Y313" s="530"/>
      <c r="Z313" s="530"/>
      <c r="AA313" s="530"/>
      <c r="AB313" s="530"/>
      <c r="AC313" s="530"/>
      <c r="AD313" s="530"/>
      <c r="AE313" s="530"/>
      <c r="AF313" s="530"/>
      <c r="AG313" s="530"/>
      <c r="AH313" s="530"/>
      <c r="AI313" s="530"/>
      <c r="AJ313" s="530"/>
      <c r="AK313" s="530"/>
      <c r="AL313" s="530"/>
      <c r="AM313" s="530"/>
      <c r="AN313" s="530"/>
      <c r="AO313" s="530"/>
      <c r="AP313" s="530"/>
      <c r="AQ313" s="530"/>
      <c r="AR313" s="530"/>
      <c r="AS313" s="530"/>
      <c r="AT313" s="530"/>
      <c r="AU313" s="530"/>
      <c r="AV313" s="530"/>
      <c r="AW313" s="530"/>
      <c r="AX313" s="530"/>
      <c r="AY313" s="530"/>
      <c r="AZ313" s="530"/>
      <c r="BA313" s="530"/>
      <c r="BB313" s="530"/>
      <c r="BC313" s="530"/>
      <c r="BD313" s="530"/>
      <c r="BE313" s="530"/>
      <c r="BF313" s="530"/>
      <c r="BG313" s="530"/>
      <c r="BH313" s="530"/>
      <c r="BI313" s="530"/>
      <c r="BJ313" s="530"/>
      <c r="BK313" s="117"/>
      <c r="BL313" s="117"/>
      <c r="BM313" s="567">
        <f t="shared" si="21"/>
        <v>0.15</v>
      </c>
      <c r="BO313" s="134"/>
    </row>
    <row r="314" spans="1:67">
      <c r="A314" s="117">
        <v>312</v>
      </c>
      <c r="B314" s="135" t="s">
        <v>852</v>
      </c>
      <c r="C314" s="135"/>
      <c r="D314" s="118" t="s">
        <v>121</v>
      </c>
      <c r="E314" s="531">
        <f t="shared" si="25"/>
        <v>0.76</v>
      </c>
      <c r="F314" s="118" t="s">
        <v>961</v>
      </c>
      <c r="G314" s="118" t="s">
        <v>48</v>
      </c>
      <c r="H314" s="118" t="s">
        <v>1126</v>
      </c>
      <c r="I314" s="751"/>
      <c r="J314" s="118"/>
      <c r="K314" s="395">
        <f t="shared" si="26"/>
        <v>0.05</v>
      </c>
      <c r="L314" s="530">
        <v>0.05</v>
      </c>
      <c r="M314" s="530"/>
      <c r="N314" s="530">
        <v>0.71</v>
      </c>
      <c r="O314" s="530"/>
      <c r="P314" s="530"/>
      <c r="Q314" s="530"/>
      <c r="R314" s="530"/>
      <c r="S314" s="530"/>
      <c r="T314" s="530"/>
      <c r="U314" s="530"/>
      <c r="V314" s="530"/>
      <c r="W314" s="530"/>
      <c r="X314" s="530"/>
      <c r="Y314" s="530"/>
      <c r="Z314" s="530"/>
      <c r="AA314" s="530"/>
      <c r="AB314" s="530"/>
      <c r="AC314" s="530"/>
      <c r="AD314" s="530"/>
      <c r="AE314" s="530"/>
      <c r="AF314" s="530"/>
      <c r="AG314" s="530"/>
      <c r="AH314" s="530"/>
      <c r="AI314" s="530"/>
      <c r="AJ314" s="530"/>
      <c r="AK314" s="530"/>
      <c r="AL314" s="530"/>
      <c r="AM314" s="530"/>
      <c r="AN314" s="530"/>
      <c r="AO314" s="530"/>
      <c r="AP314" s="530"/>
      <c r="AQ314" s="530"/>
      <c r="AR314" s="530"/>
      <c r="AS314" s="530"/>
      <c r="AT314" s="530"/>
      <c r="AU314" s="530"/>
      <c r="AV314" s="530"/>
      <c r="AW314" s="530"/>
      <c r="AX314" s="530"/>
      <c r="AY314" s="530"/>
      <c r="AZ314" s="530"/>
      <c r="BA314" s="530"/>
      <c r="BB314" s="530"/>
      <c r="BC314" s="530"/>
      <c r="BD314" s="530"/>
      <c r="BE314" s="530"/>
      <c r="BF314" s="530"/>
      <c r="BG314" s="530"/>
      <c r="BH314" s="530"/>
      <c r="BI314" s="530"/>
      <c r="BJ314" s="530"/>
      <c r="BK314" s="117"/>
      <c r="BL314" s="117"/>
      <c r="BM314" s="567">
        <f t="shared" si="21"/>
        <v>0.76</v>
      </c>
      <c r="BO314" s="134"/>
    </row>
    <row r="315" spans="1:67" ht="47.25">
      <c r="A315" s="117">
        <v>313</v>
      </c>
      <c r="B315" s="135" t="s">
        <v>486</v>
      </c>
      <c r="C315" s="135"/>
      <c r="D315" s="118" t="s">
        <v>121</v>
      </c>
      <c r="E315" s="531">
        <f t="shared" si="25"/>
        <v>5.54</v>
      </c>
      <c r="F315" s="118" t="s">
        <v>1059</v>
      </c>
      <c r="G315" s="118" t="s">
        <v>48</v>
      </c>
      <c r="H315" s="118" t="s">
        <v>1126</v>
      </c>
      <c r="I315" s="751"/>
      <c r="J315" s="118"/>
      <c r="K315" s="395">
        <f t="shared" si="26"/>
        <v>0.68</v>
      </c>
      <c r="L315" s="530">
        <v>0.68</v>
      </c>
      <c r="M315" s="530"/>
      <c r="N315" s="530">
        <v>3.27</v>
      </c>
      <c r="O315" s="530">
        <v>1.59</v>
      </c>
      <c r="P315" s="530"/>
      <c r="Q315" s="530"/>
      <c r="R315" s="530"/>
      <c r="S315" s="530"/>
      <c r="T315" s="530"/>
      <c r="U315" s="530"/>
      <c r="V315" s="530"/>
      <c r="W315" s="530"/>
      <c r="X315" s="530"/>
      <c r="Y315" s="530"/>
      <c r="Z315" s="530"/>
      <c r="AA315" s="530"/>
      <c r="AB315" s="530"/>
      <c r="AC315" s="530"/>
      <c r="AD315" s="530"/>
      <c r="AE315" s="530"/>
      <c r="AF315" s="530"/>
      <c r="AG315" s="530"/>
      <c r="AH315" s="530"/>
      <c r="AI315" s="530"/>
      <c r="AJ315" s="530"/>
      <c r="AK315" s="530"/>
      <c r="AL315" s="530"/>
      <c r="AM315" s="530"/>
      <c r="AN315" s="530"/>
      <c r="AO315" s="530"/>
      <c r="AP315" s="530"/>
      <c r="AQ315" s="530"/>
      <c r="AR315" s="530"/>
      <c r="AS315" s="530"/>
      <c r="AT315" s="530"/>
      <c r="AU315" s="530"/>
      <c r="AV315" s="530"/>
      <c r="AW315" s="530"/>
      <c r="AX315" s="530"/>
      <c r="AY315" s="530"/>
      <c r="AZ315" s="530"/>
      <c r="BA315" s="530"/>
      <c r="BB315" s="530"/>
      <c r="BC315" s="530"/>
      <c r="BD315" s="530"/>
      <c r="BE315" s="530"/>
      <c r="BF315" s="530"/>
      <c r="BG315" s="530"/>
      <c r="BH315" s="530"/>
      <c r="BI315" s="530"/>
      <c r="BJ315" s="530"/>
      <c r="BK315" s="117"/>
      <c r="BL315" s="117"/>
      <c r="BM315" s="567">
        <f t="shared" si="21"/>
        <v>5.54</v>
      </c>
      <c r="BO315" s="134"/>
    </row>
    <row r="316" spans="1:67">
      <c r="A316" s="117">
        <v>314</v>
      </c>
      <c r="B316" s="765" t="s">
        <v>845</v>
      </c>
      <c r="C316" s="545"/>
      <c r="D316" s="118" t="s">
        <v>121</v>
      </c>
      <c r="E316" s="531">
        <f t="shared" si="25"/>
        <v>0.03</v>
      </c>
      <c r="F316" s="546" t="s">
        <v>1053</v>
      </c>
      <c r="G316" s="546" t="s">
        <v>24</v>
      </c>
      <c r="H316" s="118" t="s">
        <v>1126</v>
      </c>
      <c r="I316" s="751"/>
      <c r="J316" s="546"/>
      <c r="K316" s="395">
        <f t="shared" si="26"/>
        <v>0</v>
      </c>
      <c r="L316" s="547"/>
      <c r="M316" s="547"/>
      <c r="N316" s="534"/>
      <c r="O316" s="547"/>
      <c r="P316" s="547"/>
      <c r="Q316" s="547"/>
      <c r="R316" s="547"/>
      <c r="S316" s="547"/>
      <c r="T316" s="547"/>
      <c r="U316" s="548"/>
      <c r="V316" s="547"/>
      <c r="W316" s="549"/>
      <c r="X316" s="301"/>
      <c r="Y316" s="301"/>
      <c r="Z316" s="549"/>
      <c r="AA316" s="549"/>
      <c r="AB316" s="549"/>
      <c r="AC316" s="549"/>
      <c r="AD316" s="549"/>
      <c r="AE316" s="549"/>
      <c r="AF316" s="549"/>
      <c r="AG316" s="549"/>
      <c r="AH316" s="549"/>
      <c r="AI316" s="549"/>
      <c r="AJ316" s="549"/>
      <c r="AK316" s="549"/>
      <c r="AL316" s="549"/>
      <c r="AM316" s="549"/>
      <c r="AN316" s="549"/>
      <c r="AO316" s="549"/>
      <c r="AP316" s="549"/>
      <c r="AQ316" s="549"/>
      <c r="AR316" s="549"/>
      <c r="AS316" s="549"/>
      <c r="AT316" s="549"/>
      <c r="AU316" s="549"/>
      <c r="AV316" s="549"/>
      <c r="AW316" s="549"/>
      <c r="AX316" s="549">
        <v>0.03</v>
      </c>
      <c r="AY316" s="549"/>
      <c r="AZ316" s="549"/>
      <c r="BA316" s="549"/>
      <c r="BB316" s="549"/>
      <c r="BC316" s="549"/>
      <c r="BD316" s="549"/>
      <c r="BE316" s="549"/>
      <c r="BF316" s="549"/>
      <c r="BG316" s="549"/>
      <c r="BH316" s="549"/>
      <c r="BI316" s="549"/>
      <c r="BJ316" s="534"/>
      <c r="BK316" s="117"/>
      <c r="BL316" s="117"/>
      <c r="BM316" s="567">
        <f t="shared" si="21"/>
        <v>0.03</v>
      </c>
      <c r="BO316" s="134"/>
    </row>
    <row r="317" spans="1:67" ht="31.5">
      <c r="A317" s="117">
        <v>315</v>
      </c>
      <c r="B317" s="135" t="s">
        <v>846</v>
      </c>
      <c r="C317" s="135"/>
      <c r="D317" s="514" t="s">
        <v>121</v>
      </c>
      <c r="E317" s="531">
        <f t="shared" si="25"/>
        <v>9.75</v>
      </c>
      <c r="F317" s="514" t="s">
        <v>1054</v>
      </c>
      <c r="G317" s="514" t="s">
        <v>24</v>
      </c>
      <c r="H317" s="118" t="s">
        <v>1126</v>
      </c>
      <c r="I317" s="751"/>
      <c r="J317" s="514"/>
      <c r="K317" s="395">
        <f t="shared" si="26"/>
        <v>0</v>
      </c>
      <c r="L317" s="530"/>
      <c r="M317" s="530"/>
      <c r="N317" s="530"/>
      <c r="O317" s="530"/>
      <c r="P317" s="530"/>
      <c r="Q317" s="530"/>
      <c r="R317" s="530"/>
      <c r="S317" s="530"/>
      <c r="T317" s="530"/>
      <c r="U317" s="530"/>
      <c r="V317" s="530"/>
      <c r="W317" s="530"/>
      <c r="X317" s="530"/>
      <c r="Y317" s="530"/>
      <c r="Z317" s="530"/>
      <c r="AA317" s="530"/>
      <c r="AB317" s="530"/>
      <c r="AC317" s="530"/>
      <c r="AD317" s="530"/>
      <c r="AE317" s="530"/>
      <c r="AF317" s="530"/>
      <c r="AG317" s="530"/>
      <c r="AH317" s="530"/>
      <c r="AI317" s="530"/>
      <c r="AJ317" s="530"/>
      <c r="AK317" s="530"/>
      <c r="AL317" s="530"/>
      <c r="AM317" s="530"/>
      <c r="AN317" s="530"/>
      <c r="AO317" s="530"/>
      <c r="AP317" s="530"/>
      <c r="AQ317" s="530"/>
      <c r="AR317" s="530"/>
      <c r="AS317" s="530"/>
      <c r="AT317" s="530"/>
      <c r="AU317" s="530"/>
      <c r="AV317" s="530"/>
      <c r="AW317" s="530"/>
      <c r="AX317" s="530"/>
      <c r="AY317" s="530"/>
      <c r="AZ317" s="530"/>
      <c r="BA317" s="530"/>
      <c r="BB317" s="530"/>
      <c r="BC317" s="530"/>
      <c r="BD317" s="530"/>
      <c r="BE317" s="530"/>
      <c r="BF317" s="530"/>
      <c r="BG317" s="530">
        <v>9.75</v>
      </c>
      <c r="BH317" s="530"/>
      <c r="BI317" s="530"/>
      <c r="BJ317" s="530"/>
      <c r="BK317" s="117"/>
      <c r="BL317" s="117"/>
      <c r="BM317" s="567">
        <f t="shared" si="21"/>
        <v>9.75</v>
      </c>
      <c r="BO317" s="134"/>
    </row>
    <row r="321" spans="10:10" s="134" customFormat="1">
      <c r="J321" s="461">
        <f>30-16.46</f>
        <v>13.54</v>
      </c>
    </row>
  </sheetData>
  <sortState ref="B3:BL317">
    <sortCondition ref="D3:D317"/>
    <sortCondition ref="G3:G317"/>
    <sortCondition ref="H3:H317"/>
  </sortState>
  <mergeCells count="1">
    <mergeCell ref="A1:H1"/>
  </mergeCells>
  <hyperlinks>
    <hyperlink ref="B233" r:id="rId1" tooltip="Xem thông tin văn bản" display="https://vanban.quangngai.gov.vn/thongtin/vanban/detail?id=149796"/>
  </hyperlinks>
  <printOptions horizontalCentered="1"/>
  <pageMargins left="0.31496062992125984" right="0.31496062992125984" top="0.35433070866141736" bottom="0.35433070866141736" header="0.31496062992125984" footer="0.31496062992125984"/>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J427"/>
  <sheetViews>
    <sheetView zoomScale="80" zoomScaleNormal="80" workbookViewId="0">
      <pane ySplit="1" topLeftCell="A414" activePane="bottomLeft" state="frozen"/>
      <selection activeCell="B1" sqref="B1"/>
      <selection pane="bottomLeft" sqref="A1:XFD1"/>
    </sheetView>
  </sheetViews>
  <sheetFormatPr defaultColWidth="9" defaultRowHeight="62.25" customHeight="1"/>
  <cols>
    <col min="1" max="1" width="7.125" style="134" bestFit="1" customWidth="1"/>
    <col min="2" max="2" width="75.875" style="311" customWidth="1"/>
    <col min="3" max="3" width="34.375" style="134" customWidth="1"/>
    <col min="4" max="4" width="10.125" style="134" customWidth="1"/>
    <col min="5" max="5" width="19.875" style="309" customWidth="1"/>
    <col min="6" max="6" width="11.25" style="310" customWidth="1"/>
    <col min="7" max="7" width="10" style="391" customWidth="1"/>
    <col min="8" max="8" width="5.875" style="309" hidden="1" customWidth="1"/>
    <col min="9" max="9" width="6.125" style="393" hidden="1" customWidth="1"/>
    <col min="10" max="10" width="6.125" style="309" customWidth="1"/>
    <col min="11" max="11" width="11.5" style="309" customWidth="1"/>
    <col min="12" max="12" width="7.375" style="392" customWidth="1"/>
    <col min="13" max="13" width="10" style="309" customWidth="1"/>
    <col min="14" max="14" width="7.125" style="309" customWidth="1"/>
    <col min="15" max="15" width="5.375" style="309" customWidth="1"/>
    <col min="16" max="16" width="7.5" style="309" customWidth="1"/>
    <col min="17" max="17" width="6.75" style="309" customWidth="1"/>
    <col min="18" max="18" width="6.125" style="392" customWidth="1"/>
    <col min="19" max="19" width="5.5" style="309" customWidth="1"/>
    <col min="20" max="20" width="5.375" style="309" customWidth="1"/>
    <col min="21" max="21" width="5.875" style="309" customWidth="1"/>
    <col min="22" max="22" width="7.875" style="309" customWidth="1"/>
    <col min="23" max="23" width="5.125" style="309" customWidth="1"/>
    <col min="24" max="25" width="5" style="309" customWidth="1"/>
    <col min="26" max="26" width="5.625" style="309" customWidth="1"/>
    <col min="27" max="27" width="7.125" style="309" customWidth="1"/>
    <col min="28" max="28" width="4.625" style="309" customWidth="1"/>
    <col min="29" max="29" width="6.125" style="309" customWidth="1"/>
    <col min="30" max="30" width="5.125" style="309" customWidth="1"/>
    <col min="31" max="31" width="7.25" style="309" customWidth="1"/>
    <col min="32" max="32" width="6.125" style="309" customWidth="1"/>
    <col min="33" max="33" width="6" style="309" customWidth="1"/>
    <col min="34" max="34" width="5.625" style="309" customWidth="1"/>
    <col min="35" max="35" width="6.125" style="309" customWidth="1"/>
    <col min="36" max="36" width="5.625" style="309" customWidth="1"/>
    <col min="37" max="38" width="5.875" style="309" customWidth="1"/>
    <col min="39" max="39" width="6" style="309" customWidth="1"/>
    <col min="40" max="43" width="5.875" style="309" customWidth="1"/>
    <col min="44" max="46" width="6" style="309" customWidth="1"/>
    <col min="47" max="47" width="5.125" style="309" customWidth="1"/>
    <col min="48" max="48" width="6.125" style="309" customWidth="1"/>
    <col min="49" max="49" width="5.25" style="309" customWidth="1"/>
    <col min="50" max="50" width="8.125" style="392" customWidth="1"/>
    <col min="51" max="51" width="5.125" style="392" customWidth="1"/>
    <col min="52" max="52" width="6" style="392" customWidth="1"/>
    <col min="53" max="53" width="6" style="309" customWidth="1"/>
    <col min="54" max="54" width="5.375" style="309" customWidth="1"/>
    <col min="55" max="55" width="5.5" style="309" customWidth="1"/>
    <col min="56" max="56" width="7" style="309" customWidth="1"/>
    <col min="57" max="57" width="5.75" style="309" customWidth="1"/>
    <col min="58" max="58" width="7.25" style="309" customWidth="1"/>
    <col min="59" max="59" width="8.625" style="392" customWidth="1"/>
    <col min="60" max="60" width="5.625" style="392" customWidth="1"/>
    <col min="61" max="61" width="15.875" style="134" customWidth="1"/>
    <col min="62" max="62" width="37.125" style="134" customWidth="1"/>
    <col min="63" max="16384" width="9" style="134"/>
  </cols>
  <sheetData>
    <row r="1" spans="1:62" s="309" customFormat="1" ht="45.75" customHeight="1">
      <c r="A1" s="232" t="s">
        <v>0</v>
      </c>
      <c r="B1" s="232" t="s">
        <v>1</v>
      </c>
      <c r="C1" s="269" t="s">
        <v>2</v>
      </c>
      <c r="D1" s="269" t="s">
        <v>5</v>
      </c>
      <c r="E1" s="269" t="s">
        <v>3</v>
      </c>
      <c r="F1" s="290" t="s">
        <v>4</v>
      </c>
      <c r="G1" s="389" t="s">
        <v>1064</v>
      </c>
      <c r="H1" s="129" t="s">
        <v>7</v>
      </c>
      <c r="I1" s="390" t="s">
        <v>8</v>
      </c>
      <c r="J1" s="129" t="s">
        <v>9</v>
      </c>
      <c r="K1" s="129" t="s">
        <v>396</v>
      </c>
      <c r="L1" s="390" t="s">
        <v>10</v>
      </c>
      <c r="M1" s="129" t="s">
        <v>11</v>
      </c>
      <c r="N1" s="129" t="s">
        <v>12</v>
      </c>
      <c r="O1" s="129" t="s">
        <v>13</v>
      </c>
      <c r="P1" s="129" t="s">
        <v>14</v>
      </c>
      <c r="Q1" s="129" t="s">
        <v>15</v>
      </c>
      <c r="R1" s="390" t="s">
        <v>16</v>
      </c>
      <c r="S1" s="129" t="s">
        <v>17</v>
      </c>
      <c r="T1" s="129" t="s">
        <v>18</v>
      </c>
      <c r="U1" s="129" t="s">
        <v>19</v>
      </c>
      <c r="V1" s="129" t="s">
        <v>20</v>
      </c>
      <c r="W1" s="129" t="s">
        <v>21</v>
      </c>
      <c r="X1" s="129" t="s">
        <v>22</v>
      </c>
      <c r="Y1" s="129" t="s">
        <v>23</v>
      </c>
      <c r="Z1" s="129" t="s">
        <v>24</v>
      </c>
      <c r="AA1" s="129" t="s">
        <v>25</v>
      </c>
      <c r="AB1" s="129" t="s">
        <v>26</v>
      </c>
      <c r="AC1" s="129" t="s">
        <v>27</v>
      </c>
      <c r="AD1" s="129" t="s">
        <v>28</v>
      </c>
      <c r="AE1" s="129" t="s">
        <v>29</v>
      </c>
      <c r="AF1" s="129" t="s">
        <v>30</v>
      </c>
      <c r="AG1" s="129" t="s">
        <v>31</v>
      </c>
      <c r="AH1" s="129" t="s">
        <v>32</v>
      </c>
      <c r="AI1" s="129" t="s">
        <v>33</v>
      </c>
      <c r="AJ1" s="129" t="s">
        <v>34</v>
      </c>
      <c r="AK1" s="129" t="s">
        <v>35</v>
      </c>
      <c r="AL1" s="129" t="s">
        <v>36</v>
      </c>
      <c r="AM1" s="129" t="s">
        <v>37</v>
      </c>
      <c r="AN1" s="129" t="s">
        <v>38</v>
      </c>
      <c r="AO1" s="129" t="s">
        <v>39</v>
      </c>
      <c r="AP1" s="129" t="s">
        <v>40</v>
      </c>
      <c r="AQ1" s="129" t="s">
        <v>41</v>
      </c>
      <c r="AR1" s="129" t="s">
        <v>42</v>
      </c>
      <c r="AS1" s="129" t="s">
        <v>43</v>
      </c>
      <c r="AT1" s="129" t="s">
        <v>44</v>
      </c>
      <c r="AU1" s="129" t="s">
        <v>45</v>
      </c>
      <c r="AV1" s="129" t="s">
        <v>46</v>
      </c>
      <c r="AW1" s="129" t="s">
        <v>47</v>
      </c>
      <c r="AX1" s="390" t="s">
        <v>48</v>
      </c>
      <c r="AY1" s="390" t="s">
        <v>49</v>
      </c>
      <c r="AZ1" s="390" t="s">
        <v>50</v>
      </c>
      <c r="BA1" s="129" t="s">
        <v>51</v>
      </c>
      <c r="BB1" s="129" t="s">
        <v>52</v>
      </c>
      <c r="BC1" s="129" t="s">
        <v>53</v>
      </c>
      <c r="BD1" s="129" t="s">
        <v>54</v>
      </c>
      <c r="BE1" s="129" t="s">
        <v>55</v>
      </c>
      <c r="BF1" s="129" t="s">
        <v>56</v>
      </c>
      <c r="BG1" s="366" t="s">
        <v>57</v>
      </c>
      <c r="BH1" s="394" t="s">
        <v>1062</v>
      </c>
      <c r="BI1" s="232" t="s">
        <v>470</v>
      </c>
      <c r="BJ1" s="232"/>
    </row>
    <row r="2" spans="1:62" s="402" customFormat="1" ht="20.25" customHeight="1">
      <c r="A2" s="396"/>
      <c r="B2" s="397" t="s">
        <v>616</v>
      </c>
      <c r="C2" s="398" t="s">
        <v>853</v>
      </c>
      <c r="D2" s="420">
        <f>SUM(J2:BH2)</f>
        <v>1.6700000000000002</v>
      </c>
      <c r="E2" s="398" t="s">
        <v>862</v>
      </c>
      <c r="F2" s="398" t="s">
        <v>18</v>
      </c>
      <c r="G2" s="398"/>
      <c r="H2" s="232"/>
      <c r="I2" s="366"/>
      <c r="J2" s="401"/>
      <c r="K2" s="401"/>
      <c r="L2" s="401"/>
      <c r="M2" s="401">
        <v>1.6700000000000002</v>
      </c>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396"/>
      <c r="BJ2" s="396"/>
    </row>
    <row r="3" spans="1:62" s="402" customFormat="1" ht="20.25" customHeight="1">
      <c r="A3" s="396"/>
      <c r="B3" s="397" t="s">
        <v>617</v>
      </c>
      <c r="C3" s="398" t="s">
        <v>853</v>
      </c>
      <c r="D3" s="420">
        <f t="shared" ref="D3:D5" si="0">SUM(J3:BH3)</f>
        <v>5.12</v>
      </c>
      <c r="E3" s="398" t="s">
        <v>863</v>
      </c>
      <c r="F3" s="398" t="s">
        <v>18</v>
      </c>
      <c r="G3" s="398"/>
      <c r="H3" s="232"/>
      <c r="I3" s="366"/>
      <c r="J3" s="401"/>
      <c r="K3" s="401"/>
      <c r="L3" s="401">
        <v>0.53999999999999992</v>
      </c>
      <c r="M3" s="401">
        <v>4.51</v>
      </c>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v>7.0000000000000007E-2</v>
      </c>
      <c r="BH3" s="401"/>
      <c r="BI3" s="396" t="s">
        <v>387</v>
      </c>
      <c r="BJ3" s="396" t="s">
        <v>1066</v>
      </c>
    </row>
    <row r="4" spans="1:62" s="402" customFormat="1" ht="20.25" customHeight="1">
      <c r="A4" s="396"/>
      <c r="B4" s="397" t="s">
        <v>618</v>
      </c>
      <c r="C4" s="398" t="s">
        <v>853</v>
      </c>
      <c r="D4" s="420">
        <f t="shared" si="0"/>
        <v>2.63</v>
      </c>
      <c r="E4" s="398" t="s">
        <v>864</v>
      </c>
      <c r="F4" s="398" t="s">
        <v>18</v>
      </c>
      <c r="G4" s="398"/>
      <c r="H4" s="232"/>
      <c r="I4" s="366"/>
      <c r="J4" s="401"/>
      <c r="K4" s="401"/>
      <c r="L4" s="401"/>
      <c r="M4" s="401">
        <v>2.63</v>
      </c>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c r="BD4" s="401"/>
      <c r="BE4" s="401"/>
      <c r="BF4" s="401"/>
      <c r="BG4" s="401"/>
      <c r="BH4" s="401"/>
      <c r="BI4" s="396"/>
      <c r="BJ4" s="396"/>
    </row>
    <row r="5" spans="1:62" s="402" customFormat="1" ht="20.25" customHeight="1">
      <c r="A5" s="396"/>
      <c r="B5" s="397" t="s">
        <v>619</v>
      </c>
      <c r="C5" s="398" t="s">
        <v>853</v>
      </c>
      <c r="D5" s="420">
        <f t="shared" si="0"/>
        <v>10.889999999999997</v>
      </c>
      <c r="E5" s="398" t="s">
        <v>865</v>
      </c>
      <c r="F5" s="398" t="s">
        <v>18</v>
      </c>
      <c r="G5" s="398"/>
      <c r="H5" s="232"/>
      <c r="I5" s="366">
        <v>0.42</v>
      </c>
      <c r="J5" s="401">
        <v>0.16999999999999998</v>
      </c>
      <c r="K5" s="401">
        <v>0.25</v>
      </c>
      <c r="L5" s="401">
        <v>1.6000000000000003</v>
      </c>
      <c r="M5" s="401">
        <v>8.8499999999999961</v>
      </c>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v>0.02</v>
      </c>
      <c r="BH5" s="401"/>
      <c r="BI5" s="396"/>
      <c r="BJ5" s="396"/>
    </row>
    <row r="6" spans="1:62" s="402" customFormat="1" ht="20.25" customHeight="1">
      <c r="A6" s="396"/>
      <c r="B6" s="397" t="s">
        <v>620</v>
      </c>
      <c r="C6" s="398" t="s">
        <v>853</v>
      </c>
      <c r="D6" s="399">
        <f>SUM(J6:BH6)</f>
        <v>0.01</v>
      </c>
      <c r="E6" s="398" t="s">
        <v>866</v>
      </c>
      <c r="F6" s="398" t="s">
        <v>21</v>
      </c>
      <c r="G6" s="398"/>
      <c r="H6" s="396"/>
      <c r="I6" s="400"/>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v>0.01</v>
      </c>
      <c r="BA6" s="401"/>
      <c r="BB6" s="401"/>
      <c r="BC6" s="401"/>
      <c r="BD6" s="401"/>
      <c r="BE6" s="401"/>
      <c r="BF6" s="401"/>
      <c r="BG6" s="401"/>
      <c r="BH6" s="401"/>
      <c r="BI6" s="396"/>
      <c r="BJ6" s="396"/>
    </row>
    <row r="7" spans="1:62" s="402" customFormat="1" ht="20.25" customHeight="1">
      <c r="A7" s="396"/>
      <c r="B7" s="397" t="s">
        <v>621</v>
      </c>
      <c r="C7" s="398" t="s">
        <v>853</v>
      </c>
      <c r="D7" s="420">
        <f>SUM(J7:BH7)</f>
        <v>6.32</v>
      </c>
      <c r="E7" s="398" t="s">
        <v>867</v>
      </c>
      <c r="F7" s="398" t="s">
        <v>30</v>
      </c>
      <c r="G7" s="398"/>
      <c r="H7" s="232"/>
      <c r="I7" s="366">
        <v>0.69000000000000006</v>
      </c>
      <c r="J7" s="401">
        <v>0.66</v>
      </c>
      <c r="K7" s="401">
        <v>0.03</v>
      </c>
      <c r="L7" s="401">
        <v>0.08</v>
      </c>
      <c r="M7" s="401">
        <v>1.21</v>
      </c>
      <c r="N7" s="401"/>
      <c r="O7" s="401"/>
      <c r="P7" s="401">
        <v>3.91</v>
      </c>
      <c r="Q7" s="401"/>
      <c r="R7" s="401"/>
      <c r="S7" s="401"/>
      <c r="T7" s="401">
        <v>0.02</v>
      </c>
      <c r="U7" s="401"/>
      <c r="V7" s="401">
        <v>0.24</v>
      </c>
      <c r="W7" s="401"/>
      <c r="X7" s="401"/>
      <c r="Y7" s="401"/>
      <c r="Z7" s="401"/>
      <c r="AA7" s="401"/>
      <c r="AB7" s="401"/>
      <c r="AC7" s="401"/>
      <c r="AD7" s="401"/>
      <c r="AE7" s="401">
        <v>0.17</v>
      </c>
      <c r="AF7" s="401"/>
      <c r="AG7" s="401"/>
      <c r="AH7" s="401"/>
      <c r="AI7" s="401"/>
      <c r="AJ7" s="401"/>
      <c r="AK7" s="401"/>
      <c r="AL7" s="401"/>
      <c r="AM7" s="401"/>
      <c r="AN7" s="401"/>
      <c r="AO7" s="401"/>
      <c r="AP7" s="401"/>
      <c r="AQ7" s="401">
        <v>0</v>
      </c>
      <c r="AR7" s="401"/>
      <c r="AS7" s="401"/>
      <c r="AT7" s="401"/>
      <c r="AU7" s="401"/>
      <c r="AV7" s="401"/>
      <c r="AW7" s="401"/>
      <c r="AX7" s="401"/>
      <c r="AY7" s="401"/>
      <c r="AZ7" s="401"/>
      <c r="BA7" s="401"/>
      <c r="BB7" s="401"/>
      <c r="BC7" s="401"/>
      <c r="BD7" s="401"/>
      <c r="BE7" s="401"/>
      <c r="BF7" s="401"/>
      <c r="BG7" s="401"/>
      <c r="BH7" s="401"/>
      <c r="BI7" s="396"/>
      <c r="BJ7" s="396"/>
    </row>
    <row r="8" spans="1:62" s="402" customFormat="1" ht="20.25" customHeight="1">
      <c r="A8" s="396"/>
      <c r="B8" s="397" t="s">
        <v>622</v>
      </c>
      <c r="C8" s="398" t="s">
        <v>853</v>
      </c>
      <c r="D8" s="420">
        <f>SUM(J8:BH8)</f>
        <v>0.11</v>
      </c>
      <c r="E8" s="398" t="s">
        <v>866</v>
      </c>
      <c r="F8" s="398" t="s">
        <v>31</v>
      </c>
      <c r="G8" s="398"/>
      <c r="H8" s="232"/>
      <c r="I8" s="366"/>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v>0.11</v>
      </c>
      <c r="BB8" s="401"/>
      <c r="BC8" s="401"/>
      <c r="BD8" s="401"/>
      <c r="BE8" s="401"/>
      <c r="BF8" s="401"/>
      <c r="BG8" s="401"/>
      <c r="BH8" s="401"/>
      <c r="BI8" s="396"/>
      <c r="BJ8" s="396"/>
    </row>
    <row r="9" spans="1:62" s="402" customFormat="1" ht="20.25" customHeight="1">
      <c r="A9" s="396"/>
      <c r="B9" s="397" t="s">
        <v>623</v>
      </c>
      <c r="C9" s="398" t="s">
        <v>853</v>
      </c>
      <c r="D9" s="420">
        <f>SUM(J9:BH9)</f>
        <v>0.1</v>
      </c>
      <c r="E9" s="398" t="s">
        <v>868</v>
      </c>
      <c r="F9" s="398" t="s">
        <v>31</v>
      </c>
      <c r="G9" s="398"/>
      <c r="H9" s="232"/>
      <c r="I9" s="366"/>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v>0.1</v>
      </c>
      <c r="BB9" s="401"/>
      <c r="BC9" s="401"/>
      <c r="BD9" s="401"/>
      <c r="BE9" s="401"/>
      <c r="BF9" s="401"/>
      <c r="BG9" s="401"/>
      <c r="BH9" s="401"/>
      <c r="BI9" s="396" t="s">
        <v>387</v>
      </c>
      <c r="BJ9" s="467" t="s">
        <v>1066</v>
      </c>
    </row>
    <row r="10" spans="1:62" s="402" customFormat="1" ht="20.25" customHeight="1">
      <c r="A10" s="396"/>
      <c r="B10" s="397" t="s">
        <v>624</v>
      </c>
      <c r="C10" s="398" t="s">
        <v>853</v>
      </c>
      <c r="D10" s="420">
        <f>SUM(J10:BH10)</f>
        <v>0.03</v>
      </c>
      <c r="E10" s="398" t="s">
        <v>869</v>
      </c>
      <c r="F10" s="398" t="s">
        <v>48</v>
      </c>
      <c r="G10" s="398"/>
      <c r="H10" s="232"/>
      <c r="I10" s="366"/>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v>0.03</v>
      </c>
      <c r="AW10" s="401"/>
      <c r="AX10" s="401"/>
      <c r="AY10" s="401"/>
      <c r="AZ10" s="401"/>
      <c r="BA10" s="401"/>
      <c r="BB10" s="401"/>
      <c r="BC10" s="401"/>
      <c r="BD10" s="401"/>
      <c r="BE10" s="401"/>
      <c r="BF10" s="401"/>
      <c r="BG10" s="401"/>
      <c r="BH10" s="401"/>
      <c r="BI10" s="396"/>
      <c r="BJ10" s="396"/>
    </row>
    <row r="11" spans="1:62" s="402" customFormat="1" ht="20.25" customHeight="1">
      <c r="A11" s="396"/>
      <c r="B11" s="397" t="s">
        <v>625</v>
      </c>
      <c r="C11" s="398" t="s">
        <v>853</v>
      </c>
      <c r="D11" s="420">
        <f t="shared" ref="D11:D21" si="1">SUM(J11:BH11)</f>
        <v>0.65</v>
      </c>
      <c r="E11" s="398" t="s">
        <v>870</v>
      </c>
      <c r="F11" s="398" t="s">
        <v>48</v>
      </c>
      <c r="G11" s="398"/>
      <c r="H11" s="232"/>
      <c r="I11" s="366"/>
      <c r="J11" s="401"/>
      <c r="K11" s="401"/>
      <c r="L11" s="401">
        <v>0.65</v>
      </c>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1"/>
      <c r="BD11" s="401"/>
      <c r="BE11" s="401"/>
      <c r="BF11" s="401"/>
      <c r="BG11" s="401"/>
      <c r="BH11" s="401"/>
      <c r="BI11" s="396"/>
      <c r="BJ11" s="396"/>
    </row>
    <row r="12" spans="1:62" s="402" customFormat="1" ht="20.25" customHeight="1">
      <c r="A12" s="396"/>
      <c r="B12" s="397" t="s">
        <v>626</v>
      </c>
      <c r="C12" s="398" t="s">
        <v>853</v>
      </c>
      <c r="D12" s="420">
        <f t="shared" si="1"/>
        <v>1.2799999999999998</v>
      </c>
      <c r="E12" s="398" t="s">
        <v>871</v>
      </c>
      <c r="F12" s="398" t="s">
        <v>48</v>
      </c>
      <c r="G12" s="398"/>
      <c r="H12" s="232"/>
      <c r="I12" s="366"/>
      <c r="J12" s="401"/>
      <c r="K12" s="401"/>
      <c r="L12" s="401">
        <v>1.2799999999999998</v>
      </c>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401"/>
      <c r="AL12" s="401"/>
      <c r="AM12" s="401"/>
      <c r="AN12" s="401"/>
      <c r="AO12" s="401"/>
      <c r="AP12" s="401"/>
      <c r="AQ12" s="401"/>
      <c r="AR12" s="401"/>
      <c r="AS12" s="401"/>
      <c r="AT12" s="401"/>
      <c r="AU12" s="401"/>
      <c r="AV12" s="401"/>
      <c r="AW12" s="401"/>
      <c r="AX12" s="401"/>
      <c r="AY12" s="401"/>
      <c r="AZ12" s="401"/>
      <c r="BA12" s="401"/>
      <c r="BB12" s="401"/>
      <c r="BC12" s="401"/>
      <c r="BD12" s="401"/>
      <c r="BE12" s="401"/>
      <c r="BF12" s="401"/>
      <c r="BG12" s="401"/>
      <c r="BH12" s="401"/>
      <c r="BI12" s="396"/>
      <c r="BJ12" s="396"/>
    </row>
    <row r="13" spans="1:62" s="402" customFormat="1" ht="20.25" customHeight="1">
      <c r="A13" s="396"/>
      <c r="B13" s="397" t="s">
        <v>627</v>
      </c>
      <c r="C13" s="398" t="s">
        <v>853</v>
      </c>
      <c r="D13" s="420">
        <f t="shared" si="1"/>
        <v>1.8699999999999997</v>
      </c>
      <c r="E13" s="398" t="s">
        <v>872</v>
      </c>
      <c r="F13" s="398" t="s">
        <v>48</v>
      </c>
      <c r="G13" s="398"/>
      <c r="H13" s="232"/>
      <c r="I13" s="366">
        <v>0.32999999999999996</v>
      </c>
      <c r="J13" s="401">
        <v>0.32999999999999996</v>
      </c>
      <c r="K13" s="401"/>
      <c r="L13" s="401">
        <v>1.5399999999999998</v>
      </c>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1"/>
      <c r="AX13" s="401"/>
      <c r="AY13" s="401"/>
      <c r="AZ13" s="401"/>
      <c r="BA13" s="401"/>
      <c r="BB13" s="401"/>
      <c r="BC13" s="401"/>
      <c r="BD13" s="401"/>
      <c r="BE13" s="401"/>
      <c r="BF13" s="401"/>
      <c r="BG13" s="401"/>
      <c r="BH13" s="401"/>
      <c r="BI13" s="396"/>
      <c r="BJ13" s="396"/>
    </row>
    <row r="14" spans="1:62" s="402" customFormat="1" ht="20.25" customHeight="1">
      <c r="A14" s="396"/>
      <c r="B14" s="397" t="s">
        <v>469</v>
      </c>
      <c r="C14" s="398" t="s">
        <v>853</v>
      </c>
      <c r="D14" s="420">
        <f t="shared" si="1"/>
        <v>6.62</v>
      </c>
      <c r="E14" s="398" t="s">
        <v>863</v>
      </c>
      <c r="F14" s="398" t="s">
        <v>48</v>
      </c>
      <c r="G14" s="398"/>
      <c r="H14" s="232"/>
      <c r="I14" s="366"/>
      <c r="J14" s="401"/>
      <c r="K14" s="401"/>
      <c r="L14" s="401">
        <v>1.1600000000000001</v>
      </c>
      <c r="M14" s="401">
        <v>5.21</v>
      </c>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v>0.25</v>
      </c>
      <c r="AR14" s="401"/>
      <c r="AS14" s="401"/>
      <c r="AT14" s="401"/>
      <c r="AU14" s="401"/>
      <c r="AV14" s="401"/>
      <c r="AW14" s="401"/>
      <c r="AX14" s="401"/>
      <c r="AY14" s="401"/>
      <c r="AZ14" s="401"/>
      <c r="BA14" s="401"/>
      <c r="BB14" s="401"/>
      <c r="BC14" s="401"/>
      <c r="BD14" s="401"/>
      <c r="BE14" s="401"/>
      <c r="BF14" s="401"/>
      <c r="BG14" s="401"/>
      <c r="BH14" s="401"/>
      <c r="BI14" s="396" t="s">
        <v>387</v>
      </c>
      <c r="BJ14" s="396" t="s">
        <v>1066</v>
      </c>
    </row>
    <row r="15" spans="1:62" s="402" customFormat="1" ht="20.25" customHeight="1">
      <c r="A15" s="396"/>
      <c r="B15" s="397" t="s">
        <v>628</v>
      </c>
      <c r="C15" s="398" t="s">
        <v>853</v>
      </c>
      <c r="D15" s="420">
        <f t="shared" si="1"/>
        <v>0.09</v>
      </c>
      <c r="E15" s="398" t="s">
        <v>873</v>
      </c>
      <c r="F15" s="398" t="s">
        <v>48</v>
      </c>
      <c r="G15" s="398"/>
      <c r="H15" s="232"/>
      <c r="I15" s="366">
        <v>0.05</v>
      </c>
      <c r="J15" s="401"/>
      <c r="K15" s="401">
        <v>0.05</v>
      </c>
      <c r="L15" s="401">
        <v>0.04</v>
      </c>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1"/>
      <c r="AX15" s="401"/>
      <c r="AY15" s="401"/>
      <c r="AZ15" s="401"/>
      <c r="BA15" s="401"/>
      <c r="BB15" s="401"/>
      <c r="BC15" s="401"/>
      <c r="BD15" s="401"/>
      <c r="BE15" s="401"/>
      <c r="BF15" s="401"/>
      <c r="BG15" s="401"/>
      <c r="BH15" s="401"/>
      <c r="BI15" s="396"/>
      <c r="BJ15" s="396"/>
    </row>
    <row r="16" spans="1:62" s="402" customFormat="1" ht="20.25" customHeight="1">
      <c r="A16" s="396"/>
      <c r="B16" s="397" t="s">
        <v>629</v>
      </c>
      <c r="C16" s="398" t="s">
        <v>853</v>
      </c>
      <c r="D16" s="420">
        <f t="shared" si="1"/>
        <v>0.51</v>
      </c>
      <c r="E16" s="398" t="s">
        <v>874</v>
      </c>
      <c r="F16" s="398" t="s">
        <v>56</v>
      </c>
      <c r="G16" s="398"/>
      <c r="H16" s="232"/>
      <c r="I16" s="366"/>
      <c r="J16" s="470"/>
      <c r="K16" s="470"/>
      <c r="L16" s="470"/>
      <c r="M16" s="470"/>
      <c r="N16" s="470"/>
      <c r="O16" s="470"/>
      <c r="P16" s="471"/>
      <c r="Q16" s="471"/>
      <c r="R16" s="470"/>
      <c r="S16" s="470"/>
      <c r="T16" s="470"/>
      <c r="U16" s="470"/>
      <c r="V16" s="470"/>
      <c r="W16" s="470"/>
      <c r="X16" s="470"/>
      <c r="Y16" s="470"/>
      <c r="Z16" s="470"/>
      <c r="AA16" s="470">
        <v>0.51</v>
      </c>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0"/>
      <c r="BD16" s="470"/>
      <c r="BE16" s="470"/>
      <c r="BF16" s="470"/>
      <c r="BG16" s="470"/>
      <c r="BH16" s="470"/>
      <c r="BI16" s="396"/>
      <c r="BJ16" s="396"/>
    </row>
    <row r="17" spans="1:62" s="402" customFormat="1" ht="20.25" customHeight="1">
      <c r="A17" s="396">
        <v>107</v>
      </c>
      <c r="B17" s="418" t="s">
        <v>511</v>
      </c>
      <c r="C17" s="396" t="s">
        <v>519</v>
      </c>
      <c r="D17" s="420">
        <f t="shared" si="1"/>
        <v>0.1</v>
      </c>
      <c r="E17" s="396">
        <v>32</v>
      </c>
      <c r="F17" s="396" t="s">
        <v>31</v>
      </c>
      <c r="G17" s="404"/>
      <c r="H17" s="232"/>
      <c r="I17" s="366"/>
      <c r="J17" s="396"/>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v>7.0000000000000007E-2</v>
      </c>
      <c r="AJ17" s="396"/>
      <c r="AK17" s="396"/>
      <c r="AL17" s="396"/>
      <c r="AM17" s="396"/>
      <c r="AN17" s="396"/>
      <c r="AO17" s="396"/>
      <c r="AP17" s="396"/>
      <c r="AQ17" s="396"/>
      <c r="AR17" s="396"/>
      <c r="AS17" s="396"/>
      <c r="AT17" s="396"/>
      <c r="AU17" s="396"/>
      <c r="AV17" s="396"/>
      <c r="AW17" s="396">
        <v>0.03</v>
      </c>
      <c r="AX17" s="396"/>
      <c r="AY17" s="396"/>
      <c r="AZ17" s="396"/>
      <c r="BA17" s="396"/>
      <c r="BB17" s="396"/>
      <c r="BC17" s="396"/>
      <c r="BD17" s="396"/>
      <c r="BE17" s="396"/>
      <c r="BF17" s="396"/>
      <c r="BG17" s="396"/>
      <c r="BH17" s="396"/>
      <c r="BI17" s="396" t="s">
        <v>388</v>
      </c>
      <c r="BJ17" s="396"/>
    </row>
    <row r="18" spans="1:62" s="402" customFormat="1" ht="20.25" customHeight="1">
      <c r="A18" s="396">
        <v>108</v>
      </c>
      <c r="B18" s="418" t="s">
        <v>512</v>
      </c>
      <c r="C18" s="396" t="s">
        <v>519</v>
      </c>
      <c r="D18" s="420">
        <f t="shared" si="1"/>
        <v>0.47000000000000003</v>
      </c>
      <c r="E18" s="396">
        <v>20</v>
      </c>
      <c r="F18" s="396" t="s">
        <v>48</v>
      </c>
      <c r="G18" s="404"/>
      <c r="H18" s="232"/>
      <c r="I18" s="366"/>
      <c r="J18" s="396"/>
      <c r="K18" s="396"/>
      <c r="L18" s="396">
        <v>0.46</v>
      </c>
      <c r="M18" s="396"/>
      <c r="N18" s="396"/>
      <c r="O18" s="396"/>
      <c r="P18" s="396"/>
      <c r="Q18" s="396"/>
      <c r="R18" s="396"/>
      <c r="S18" s="396"/>
      <c r="T18" s="396"/>
      <c r="U18" s="396"/>
      <c r="V18" s="396"/>
      <c r="W18" s="396"/>
      <c r="X18" s="396"/>
      <c r="Y18" s="396"/>
      <c r="Z18" s="396"/>
      <c r="AA18" s="396"/>
      <c r="AB18" s="396"/>
      <c r="AC18" s="396"/>
      <c r="AD18" s="396"/>
      <c r="AE18" s="396">
        <v>0.01</v>
      </c>
      <c r="AF18" s="396"/>
      <c r="AG18" s="396"/>
      <c r="AH18" s="396"/>
      <c r="AI18" s="396"/>
      <c r="AJ18" s="396"/>
      <c r="AK18" s="396"/>
      <c r="AL18" s="396"/>
      <c r="AM18" s="396"/>
      <c r="AN18" s="396"/>
      <c r="AO18" s="396"/>
      <c r="AP18" s="396"/>
      <c r="AQ18" s="396"/>
      <c r="AR18" s="396"/>
      <c r="AS18" s="396"/>
      <c r="AT18" s="396"/>
      <c r="AU18" s="396"/>
      <c r="AV18" s="396"/>
      <c r="AW18" s="396"/>
      <c r="AX18" s="396"/>
      <c r="AY18" s="396"/>
      <c r="AZ18" s="396"/>
      <c r="BA18" s="396"/>
      <c r="BB18" s="396"/>
      <c r="BC18" s="396"/>
      <c r="BD18" s="396"/>
      <c r="BE18" s="396"/>
      <c r="BF18" s="396"/>
      <c r="BG18" s="396"/>
      <c r="BH18" s="396"/>
      <c r="BI18" s="396" t="s">
        <v>388</v>
      </c>
      <c r="BJ18" s="396"/>
    </row>
    <row r="19" spans="1:62" s="402" customFormat="1" ht="20.25" customHeight="1">
      <c r="A19" s="396">
        <v>109</v>
      </c>
      <c r="B19" s="418" t="s">
        <v>513</v>
      </c>
      <c r="C19" s="396" t="s">
        <v>519</v>
      </c>
      <c r="D19" s="396">
        <f t="shared" si="1"/>
        <v>0.9</v>
      </c>
      <c r="E19" s="396">
        <v>21</v>
      </c>
      <c r="F19" s="396" t="s">
        <v>41</v>
      </c>
      <c r="G19" s="404"/>
      <c r="H19" s="232"/>
      <c r="I19" s="366"/>
      <c r="J19" s="396"/>
      <c r="K19" s="396"/>
      <c r="L19" s="396"/>
      <c r="M19" s="396">
        <v>0.9</v>
      </c>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6"/>
      <c r="BA19" s="396"/>
      <c r="BB19" s="396"/>
      <c r="BC19" s="396"/>
      <c r="BD19" s="396"/>
      <c r="BE19" s="396"/>
      <c r="BF19" s="396"/>
      <c r="BG19" s="396"/>
      <c r="BH19" s="396"/>
      <c r="BI19" s="396" t="s">
        <v>388</v>
      </c>
      <c r="BJ19" s="396"/>
    </row>
    <row r="20" spans="1:62" s="402" customFormat="1" ht="20.25" customHeight="1">
      <c r="A20" s="396">
        <v>110</v>
      </c>
      <c r="B20" s="418" t="s">
        <v>514</v>
      </c>
      <c r="C20" s="396" t="s">
        <v>519</v>
      </c>
      <c r="D20" s="396">
        <f t="shared" si="1"/>
        <v>0.56999999999999995</v>
      </c>
      <c r="E20" s="396">
        <v>20</v>
      </c>
      <c r="F20" s="396" t="s">
        <v>41</v>
      </c>
      <c r="G20" s="404"/>
      <c r="H20" s="232"/>
      <c r="I20" s="366"/>
      <c r="J20" s="396"/>
      <c r="K20" s="396"/>
      <c r="L20" s="396"/>
      <c r="M20" s="396">
        <v>0.56999999999999995</v>
      </c>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c r="AK20" s="396"/>
      <c r="AL20" s="396"/>
      <c r="AM20" s="396"/>
      <c r="AN20" s="396"/>
      <c r="AO20" s="396"/>
      <c r="AP20" s="396"/>
      <c r="AQ20" s="396"/>
      <c r="AR20" s="396"/>
      <c r="AS20" s="396"/>
      <c r="AT20" s="396"/>
      <c r="AU20" s="396"/>
      <c r="AV20" s="396"/>
      <c r="AW20" s="396"/>
      <c r="AX20" s="396"/>
      <c r="AY20" s="396"/>
      <c r="AZ20" s="396"/>
      <c r="BA20" s="396"/>
      <c r="BB20" s="396"/>
      <c r="BC20" s="396"/>
      <c r="BD20" s="396"/>
      <c r="BE20" s="396"/>
      <c r="BF20" s="396"/>
      <c r="BG20" s="396"/>
      <c r="BH20" s="396"/>
      <c r="BI20" s="396" t="s">
        <v>388</v>
      </c>
      <c r="BJ20" s="396"/>
    </row>
    <row r="21" spans="1:62" s="402" customFormat="1" ht="36" customHeight="1">
      <c r="A21" s="396"/>
      <c r="B21" s="397" t="s">
        <v>630</v>
      </c>
      <c r="C21" s="398" t="s">
        <v>854</v>
      </c>
      <c r="D21" s="420">
        <f t="shared" si="1"/>
        <v>162</v>
      </c>
      <c r="E21" s="398" t="s">
        <v>875</v>
      </c>
      <c r="F21" s="398" t="s">
        <v>20</v>
      </c>
      <c r="G21" s="398"/>
      <c r="H21" s="232"/>
      <c r="I21" s="366"/>
      <c r="J21" s="401"/>
      <c r="K21" s="401"/>
      <c r="L21" s="401"/>
      <c r="M21" s="401"/>
      <c r="N21" s="401"/>
      <c r="O21" s="401"/>
      <c r="P21" s="401">
        <v>162</v>
      </c>
      <c r="Q21" s="401"/>
      <c r="R21" s="401"/>
      <c r="S21" s="401"/>
      <c r="T21" s="401"/>
      <c r="U21" s="401"/>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1"/>
      <c r="AV21" s="401"/>
      <c r="AW21" s="401"/>
      <c r="AX21" s="401"/>
      <c r="AY21" s="401"/>
      <c r="AZ21" s="401"/>
      <c r="BA21" s="401"/>
      <c r="BB21" s="401"/>
      <c r="BC21" s="401"/>
      <c r="BD21" s="401"/>
      <c r="BE21" s="401"/>
      <c r="BF21" s="401"/>
      <c r="BG21" s="401"/>
      <c r="BH21" s="401"/>
      <c r="BI21" s="396"/>
      <c r="BJ21" s="396"/>
    </row>
    <row r="22" spans="1:62" s="402" customFormat="1" ht="20.25" customHeight="1">
      <c r="A22" s="396"/>
      <c r="B22" s="397" t="s">
        <v>631</v>
      </c>
      <c r="C22" s="398" t="s">
        <v>855</v>
      </c>
      <c r="D22" s="474">
        <v>0.12</v>
      </c>
      <c r="E22" s="398"/>
      <c r="F22" s="398" t="s">
        <v>35</v>
      </c>
      <c r="G22" s="460" t="s">
        <v>1082</v>
      </c>
      <c r="H22" s="232"/>
      <c r="I22" s="366"/>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401"/>
      <c r="AL22" s="401"/>
      <c r="AM22" s="401"/>
      <c r="AN22" s="401"/>
      <c r="AO22" s="401"/>
      <c r="AP22" s="401"/>
      <c r="AQ22" s="401"/>
      <c r="AR22" s="401"/>
      <c r="AS22" s="401"/>
      <c r="AT22" s="401"/>
      <c r="AU22" s="401"/>
      <c r="AV22" s="401"/>
      <c r="AW22" s="401"/>
      <c r="AX22" s="401"/>
      <c r="AY22" s="401"/>
      <c r="AZ22" s="401"/>
      <c r="BA22" s="401"/>
      <c r="BB22" s="401"/>
      <c r="BC22" s="401"/>
      <c r="BD22" s="401"/>
      <c r="BE22" s="401"/>
      <c r="BF22" s="401"/>
      <c r="BG22" s="401"/>
      <c r="BH22" s="401"/>
      <c r="BI22" s="396"/>
      <c r="BJ22" s="396"/>
    </row>
    <row r="23" spans="1:62" s="402" customFormat="1" ht="20.25" customHeight="1">
      <c r="A23" s="396"/>
      <c r="B23" s="397" t="s">
        <v>634</v>
      </c>
      <c r="C23" s="398" t="s">
        <v>858</v>
      </c>
      <c r="D23" s="420">
        <f>SUM(J23:BH23)</f>
        <v>1.1200000000000001</v>
      </c>
      <c r="E23" s="398" t="s">
        <v>877</v>
      </c>
      <c r="F23" s="398" t="s">
        <v>29</v>
      </c>
      <c r="G23" s="398"/>
      <c r="H23" s="232"/>
      <c r="I23" s="366">
        <v>0.03</v>
      </c>
      <c r="J23" s="401">
        <v>0.03</v>
      </c>
      <c r="K23" s="401">
        <v>0</v>
      </c>
      <c r="L23" s="401">
        <v>0.04</v>
      </c>
      <c r="M23" s="401">
        <v>0.03</v>
      </c>
      <c r="N23" s="401">
        <v>0</v>
      </c>
      <c r="O23" s="401">
        <v>0</v>
      </c>
      <c r="P23" s="401">
        <v>0</v>
      </c>
      <c r="Q23" s="401"/>
      <c r="R23" s="401">
        <v>0</v>
      </c>
      <c r="S23" s="401">
        <v>0</v>
      </c>
      <c r="T23" s="401">
        <v>0</v>
      </c>
      <c r="U23" s="401">
        <v>0</v>
      </c>
      <c r="V23" s="401">
        <v>0</v>
      </c>
      <c r="W23" s="401">
        <v>0</v>
      </c>
      <c r="X23" s="401">
        <v>0</v>
      </c>
      <c r="Y23" s="401">
        <v>0</v>
      </c>
      <c r="Z23" s="401">
        <v>0</v>
      </c>
      <c r="AA23" s="401">
        <v>0</v>
      </c>
      <c r="AB23" s="401">
        <v>0</v>
      </c>
      <c r="AC23" s="401">
        <v>0</v>
      </c>
      <c r="AD23" s="401">
        <v>0</v>
      </c>
      <c r="AE23" s="401">
        <v>0</v>
      </c>
      <c r="AF23" s="401">
        <v>9.0000000000000011E-2</v>
      </c>
      <c r="AG23" s="401">
        <v>0</v>
      </c>
      <c r="AH23" s="401">
        <v>0</v>
      </c>
      <c r="AI23" s="401">
        <v>0</v>
      </c>
      <c r="AJ23" s="401">
        <v>0</v>
      </c>
      <c r="AK23" s="401">
        <v>0</v>
      </c>
      <c r="AL23" s="401">
        <v>0</v>
      </c>
      <c r="AM23" s="401">
        <v>0</v>
      </c>
      <c r="AN23" s="401">
        <v>0</v>
      </c>
      <c r="AO23" s="401">
        <v>0</v>
      </c>
      <c r="AP23" s="401">
        <v>0</v>
      </c>
      <c r="AQ23" s="401">
        <v>0.03</v>
      </c>
      <c r="AR23" s="401">
        <v>0</v>
      </c>
      <c r="AS23" s="401">
        <v>0</v>
      </c>
      <c r="AT23" s="401">
        <v>0</v>
      </c>
      <c r="AU23" s="401">
        <v>0</v>
      </c>
      <c r="AV23" s="401">
        <v>0</v>
      </c>
      <c r="AW23" s="401">
        <v>0</v>
      </c>
      <c r="AX23" s="401">
        <v>0.88</v>
      </c>
      <c r="AY23" s="401">
        <v>0</v>
      </c>
      <c r="AZ23" s="401">
        <v>0</v>
      </c>
      <c r="BA23" s="401">
        <v>0</v>
      </c>
      <c r="BB23" s="401">
        <v>0</v>
      </c>
      <c r="BC23" s="401">
        <v>0</v>
      </c>
      <c r="BD23" s="401">
        <v>0.02</v>
      </c>
      <c r="BE23" s="401">
        <v>0</v>
      </c>
      <c r="BF23" s="401">
        <v>0</v>
      </c>
      <c r="BG23" s="401">
        <v>0</v>
      </c>
      <c r="BH23" s="401">
        <v>0</v>
      </c>
      <c r="BI23" s="396"/>
      <c r="BJ23" s="396"/>
    </row>
    <row r="24" spans="1:62" s="402" customFormat="1" ht="38.25" customHeight="1">
      <c r="A24" s="396"/>
      <c r="B24" s="439" t="s">
        <v>632</v>
      </c>
      <c r="C24" s="440" t="s">
        <v>856</v>
      </c>
      <c r="D24" s="420">
        <f>SUM(J24:BH24)</f>
        <v>48.38</v>
      </c>
      <c r="E24" s="398" t="s">
        <v>876</v>
      </c>
      <c r="F24" s="440" t="s">
        <v>39</v>
      </c>
      <c r="G24" s="440"/>
      <c r="H24" s="232"/>
      <c r="I24" s="366">
        <v>4.99</v>
      </c>
      <c r="J24" s="401">
        <v>2.95</v>
      </c>
      <c r="K24" s="401">
        <v>2.04</v>
      </c>
      <c r="L24" s="401">
        <v>10.14</v>
      </c>
      <c r="M24" s="401">
        <v>17.29</v>
      </c>
      <c r="N24" s="401">
        <v>0</v>
      </c>
      <c r="O24" s="401">
        <v>0</v>
      </c>
      <c r="P24" s="401">
        <v>10.75</v>
      </c>
      <c r="Q24" s="401"/>
      <c r="R24" s="401">
        <v>0.03</v>
      </c>
      <c r="S24" s="401">
        <v>0</v>
      </c>
      <c r="T24" s="401">
        <v>0</v>
      </c>
      <c r="U24" s="401">
        <v>0</v>
      </c>
      <c r="V24" s="401">
        <v>0</v>
      </c>
      <c r="W24" s="401">
        <v>0</v>
      </c>
      <c r="X24" s="401">
        <v>0</v>
      </c>
      <c r="Y24" s="401">
        <v>0</v>
      </c>
      <c r="Z24" s="401">
        <v>0</v>
      </c>
      <c r="AA24" s="401">
        <v>0</v>
      </c>
      <c r="AB24" s="401">
        <v>0</v>
      </c>
      <c r="AC24" s="401"/>
      <c r="AD24" s="401">
        <v>0</v>
      </c>
      <c r="AE24" s="401">
        <v>1.25</v>
      </c>
      <c r="AF24" s="401">
        <v>0.6</v>
      </c>
      <c r="AG24" s="401">
        <v>0</v>
      </c>
      <c r="AH24" s="401">
        <v>0</v>
      </c>
      <c r="AI24" s="401">
        <v>0</v>
      </c>
      <c r="AJ24" s="401">
        <v>0</v>
      </c>
      <c r="AK24" s="401">
        <v>0</v>
      </c>
      <c r="AL24" s="401">
        <v>0</v>
      </c>
      <c r="AM24" s="401">
        <v>0</v>
      </c>
      <c r="AN24" s="401">
        <v>0</v>
      </c>
      <c r="AO24" s="401">
        <v>0</v>
      </c>
      <c r="AP24" s="401"/>
      <c r="AQ24" s="401">
        <v>0</v>
      </c>
      <c r="AR24" s="401">
        <v>0</v>
      </c>
      <c r="AS24" s="401">
        <v>0</v>
      </c>
      <c r="AT24" s="401">
        <v>0</v>
      </c>
      <c r="AU24" s="401">
        <v>0</v>
      </c>
      <c r="AV24" s="401">
        <v>0</v>
      </c>
      <c r="AW24" s="401">
        <v>0</v>
      </c>
      <c r="AX24" s="401">
        <v>0.66</v>
      </c>
      <c r="AY24" s="401">
        <v>0</v>
      </c>
      <c r="AZ24" s="401">
        <v>0</v>
      </c>
      <c r="BA24" s="401">
        <v>0</v>
      </c>
      <c r="BB24" s="401">
        <v>0</v>
      </c>
      <c r="BC24" s="401">
        <v>0</v>
      </c>
      <c r="BD24" s="401">
        <v>0</v>
      </c>
      <c r="BE24" s="401">
        <v>0</v>
      </c>
      <c r="BF24" s="401">
        <v>0</v>
      </c>
      <c r="BG24" s="401">
        <v>2.67</v>
      </c>
      <c r="BH24" s="401">
        <v>0</v>
      </c>
      <c r="BI24" s="396"/>
      <c r="BJ24" s="452" t="s">
        <v>1083</v>
      </c>
    </row>
    <row r="25" spans="1:62" s="454" customFormat="1" ht="38.25" customHeight="1">
      <c r="A25" s="452"/>
      <c r="B25" s="489" t="s">
        <v>633</v>
      </c>
      <c r="C25" s="460" t="s">
        <v>857</v>
      </c>
      <c r="D25" s="490">
        <f t="shared" ref="D25:D26" si="2">SUM(J25:BH25)</f>
        <v>44.899999999999991</v>
      </c>
      <c r="E25" s="460"/>
      <c r="F25" s="460" t="s">
        <v>29</v>
      </c>
      <c r="G25" s="460" t="s">
        <v>1094</v>
      </c>
      <c r="H25" s="232"/>
      <c r="I25" s="366">
        <v>16.919999999999995</v>
      </c>
      <c r="J25" s="505">
        <v>16.919999999999995</v>
      </c>
      <c r="K25" s="505">
        <v>0</v>
      </c>
      <c r="L25" s="505">
        <v>6.9799999999999995</v>
      </c>
      <c r="M25" s="505">
        <v>3.62</v>
      </c>
      <c r="N25" s="505">
        <v>0</v>
      </c>
      <c r="O25" s="505">
        <v>0</v>
      </c>
      <c r="P25" s="505">
        <v>0.55000000000000004</v>
      </c>
      <c r="Q25" s="505"/>
      <c r="R25" s="505">
        <v>0</v>
      </c>
      <c r="S25" s="505">
        <v>0</v>
      </c>
      <c r="T25" s="505">
        <v>1.02</v>
      </c>
      <c r="U25" s="505">
        <v>0</v>
      </c>
      <c r="V25" s="505">
        <v>0</v>
      </c>
      <c r="W25" s="505">
        <v>0</v>
      </c>
      <c r="X25" s="505">
        <v>0</v>
      </c>
      <c r="Y25" s="505">
        <v>0</v>
      </c>
      <c r="Z25" s="505">
        <v>0</v>
      </c>
      <c r="AA25" s="505">
        <v>0</v>
      </c>
      <c r="AB25" s="505">
        <v>0</v>
      </c>
      <c r="AC25" s="505">
        <v>0</v>
      </c>
      <c r="AD25" s="505">
        <v>0</v>
      </c>
      <c r="AE25" s="505">
        <v>0.42000000000000004</v>
      </c>
      <c r="AF25" s="505">
        <v>1.2900000000000003</v>
      </c>
      <c r="AG25" s="505">
        <v>0</v>
      </c>
      <c r="AH25" s="505">
        <v>0</v>
      </c>
      <c r="AI25" s="505">
        <v>0</v>
      </c>
      <c r="AJ25" s="505">
        <v>0</v>
      </c>
      <c r="AK25" s="505">
        <v>0.01</v>
      </c>
      <c r="AL25" s="505">
        <v>0</v>
      </c>
      <c r="AM25" s="505">
        <v>0</v>
      </c>
      <c r="AN25" s="505">
        <v>0</v>
      </c>
      <c r="AO25" s="505">
        <v>0</v>
      </c>
      <c r="AP25" s="505">
        <v>0.15000000000000002</v>
      </c>
      <c r="AQ25" s="505">
        <v>2.25</v>
      </c>
      <c r="AR25" s="505">
        <v>0</v>
      </c>
      <c r="AS25" s="505">
        <v>0</v>
      </c>
      <c r="AT25" s="505">
        <v>0</v>
      </c>
      <c r="AU25" s="505">
        <v>0</v>
      </c>
      <c r="AV25" s="505">
        <v>0</v>
      </c>
      <c r="AW25" s="505">
        <v>0</v>
      </c>
      <c r="AX25" s="505">
        <v>8.7900000000000009</v>
      </c>
      <c r="AY25" s="505">
        <v>0</v>
      </c>
      <c r="AZ25" s="505">
        <v>0</v>
      </c>
      <c r="BA25" s="505">
        <v>0</v>
      </c>
      <c r="BB25" s="505">
        <v>0</v>
      </c>
      <c r="BC25" s="505">
        <v>0</v>
      </c>
      <c r="BD25" s="505">
        <v>2.87</v>
      </c>
      <c r="BE25" s="505">
        <v>0</v>
      </c>
      <c r="BF25" s="505">
        <v>0</v>
      </c>
      <c r="BG25" s="505">
        <v>0.02</v>
      </c>
      <c r="BH25" s="505">
        <v>0.01</v>
      </c>
      <c r="BI25" s="452"/>
      <c r="BJ25" s="452"/>
    </row>
    <row r="26" spans="1:62" s="402" customFormat="1" ht="20.25" customHeight="1">
      <c r="A26" s="396"/>
      <c r="B26" s="397" t="s">
        <v>635</v>
      </c>
      <c r="C26" s="398" t="s">
        <v>859</v>
      </c>
      <c r="D26" s="420">
        <f t="shared" si="2"/>
        <v>11.23</v>
      </c>
      <c r="E26" s="398"/>
      <c r="F26" s="398" t="s">
        <v>29</v>
      </c>
      <c r="G26" s="398"/>
      <c r="H26" s="232"/>
      <c r="I26" s="366">
        <v>4.4800000000000004</v>
      </c>
      <c r="J26" s="401">
        <v>4.4800000000000004</v>
      </c>
      <c r="K26" s="401">
        <v>0</v>
      </c>
      <c r="L26" s="401">
        <v>1.54</v>
      </c>
      <c r="M26" s="401">
        <v>0.02</v>
      </c>
      <c r="N26" s="401">
        <v>0</v>
      </c>
      <c r="O26" s="401">
        <v>0</v>
      </c>
      <c r="P26" s="401">
        <v>0</v>
      </c>
      <c r="Q26" s="401"/>
      <c r="R26" s="401">
        <v>0</v>
      </c>
      <c r="S26" s="401">
        <v>0</v>
      </c>
      <c r="T26" s="401">
        <v>0</v>
      </c>
      <c r="U26" s="401">
        <v>0</v>
      </c>
      <c r="V26" s="401">
        <v>0</v>
      </c>
      <c r="W26" s="401">
        <v>0</v>
      </c>
      <c r="X26" s="401">
        <v>0</v>
      </c>
      <c r="Y26" s="401">
        <v>0</v>
      </c>
      <c r="Z26" s="401">
        <v>0</v>
      </c>
      <c r="AA26" s="401">
        <v>0</v>
      </c>
      <c r="AB26" s="401">
        <v>0</v>
      </c>
      <c r="AC26" s="401">
        <v>0</v>
      </c>
      <c r="AD26" s="401">
        <v>0</v>
      </c>
      <c r="AE26" s="401">
        <v>0.30000000000000004</v>
      </c>
      <c r="AF26" s="401">
        <v>0.69000000000000006</v>
      </c>
      <c r="AG26" s="401">
        <v>0</v>
      </c>
      <c r="AH26" s="401">
        <v>0</v>
      </c>
      <c r="AI26" s="401">
        <v>0</v>
      </c>
      <c r="AJ26" s="401">
        <v>0</v>
      </c>
      <c r="AK26" s="401">
        <v>0</v>
      </c>
      <c r="AL26" s="401">
        <v>0</v>
      </c>
      <c r="AM26" s="401">
        <v>0</v>
      </c>
      <c r="AN26" s="401">
        <v>0</v>
      </c>
      <c r="AO26" s="401">
        <v>0</v>
      </c>
      <c r="AP26" s="401">
        <v>0</v>
      </c>
      <c r="AQ26" s="401">
        <v>0.21</v>
      </c>
      <c r="AR26" s="401">
        <v>0</v>
      </c>
      <c r="AS26" s="401">
        <v>0</v>
      </c>
      <c r="AT26" s="401">
        <v>0</v>
      </c>
      <c r="AU26" s="401">
        <v>0</v>
      </c>
      <c r="AV26" s="401">
        <v>0</v>
      </c>
      <c r="AW26" s="401">
        <v>0</v>
      </c>
      <c r="AX26" s="401">
        <v>1.2999999999999998</v>
      </c>
      <c r="AY26" s="401">
        <v>2.2400000000000002</v>
      </c>
      <c r="AZ26" s="401">
        <v>0</v>
      </c>
      <c r="BA26" s="401">
        <v>0</v>
      </c>
      <c r="BB26" s="401">
        <v>0</v>
      </c>
      <c r="BC26" s="401">
        <v>0</v>
      </c>
      <c r="BD26" s="401">
        <v>0.13</v>
      </c>
      <c r="BE26" s="401">
        <v>0.27</v>
      </c>
      <c r="BF26" s="401">
        <v>0</v>
      </c>
      <c r="BG26" s="401">
        <v>0.05</v>
      </c>
      <c r="BH26" s="401">
        <v>0</v>
      </c>
      <c r="BI26" s="396"/>
      <c r="BJ26" s="396"/>
    </row>
    <row r="27" spans="1:62" s="402" customFormat="1" ht="20.25" customHeight="1">
      <c r="A27" s="396">
        <v>164</v>
      </c>
      <c r="B27" s="442" t="s">
        <v>299</v>
      </c>
      <c r="C27" s="443" t="s">
        <v>104</v>
      </c>
      <c r="D27" s="396">
        <f>SUM(J27:BH27)</f>
        <v>0.74</v>
      </c>
      <c r="E27" s="396"/>
      <c r="F27" s="396" t="s">
        <v>50</v>
      </c>
      <c r="G27" s="404"/>
      <c r="H27" s="232"/>
      <c r="I27" s="366">
        <v>0.03</v>
      </c>
      <c r="J27" s="396">
        <v>0.03</v>
      </c>
      <c r="K27" s="396"/>
      <c r="L27" s="396">
        <v>0.32</v>
      </c>
      <c r="M27" s="396">
        <v>0.05</v>
      </c>
      <c r="N27" s="396"/>
      <c r="O27" s="396"/>
      <c r="P27" s="396"/>
      <c r="Q27" s="396"/>
      <c r="R27" s="396">
        <v>0.03</v>
      </c>
      <c r="S27" s="396"/>
      <c r="T27" s="396"/>
      <c r="U27" s="396"/>
      <c r="V27" s="396"/>
      <c r="W27" s="396"/>
      <c r="X27" s="396"/>
      <c r="Y27" s="396"/>
      <c r="Z27" s="396"/>
      <c r="AA27" s="396">
        <v>0.03</v>
      </c>
      <c r="AB27" s="396"/>
      <c r="AC27" s="396"/>
      <c r="AD27" s="396"/>
      <c r="AE27" s="396"/>
      <c r="AF27" s="396">
        <v>0.01</v>
      </c>
      <c r="AG27" s="396"/>
      <c r="AH27" s="396"/>
      <c r="AI27" s="396"/>
      <c r="AJ27" s="396"/>
      <c r="AK27" s="396"/>
      <c r="AL27" s="396"/>
      <c r="AM27" s="396"/>
      <c r="AN27" s="396"/>
      <c r="AO27" s="396"/>
      <c r="AP27" s="396"/>
      <c r="AQ27" s="396">
        <v>0.04</v>
      </c>
      <c r="AR27" s="396"/>
      <c r="AS27" s="396"/>
      <c r="AT27" s="396"/>
      <c r="AU27" s="396"/>
      <c r="AV27" s="396"/>
      <c r="AW27" s="396"/>
      <c r="AX27" s="396"/>
      <c r="AY27" s="396">
        <v>0.03</v>
      </c>
      <c r="AZ27" s="396">
        <v>0.2</v>
      </c>
      <c r="BA27" s="396"/>
      <c r="BB27" s="396"/>
      <c r="BC27" s="396"/>
      <c r="BD27" s="396"/>
      <c r="BE27" s="396"/>
      <c r="BF27" s="396"/>
      <c r="BG27" s="396"/>
      <c r="BH27" s="396"/>
      <c r="BI27" s="396"/>
      <c r="BJ27" s="396"/>
    </row>
    <row r="28" spans="1:62" s="402" customFormat="1" ht="20.25" customHeight="1">
      <c r="A28" s="396"/>
      <c r="B28" s="397" t="s">
        <v>636</v>
      </c>
      <c r="C28" s="398" t="s">
        <v>285</v>
      </c>
      <c r="D28" s="399">
        <f>SUM(J28:BH28)</f>
        <v>0.04</v>
      </c>
      <c r="E28" s="398" t="s">
        <v>878</v>
      </c>
      <c r="F28" s="398" t="s">
        <v>21</v>
      </c>
      <c r="G28" s="398"/>
      <c r="H28" s="396"/>
      <c r="I28" s="400"/>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c r="AL28" s="401"/>
      <c r="AM28" s="401"/>
      <c r="AN28" s="401"/>
      <c r="AO28" s="401"/>
      <c r="AP28" s="401"/>
      <c r="AQ28" s="401"/>
      <c r="AR28" s="401"/>
      <c r="AS28" s="401"/>
      <c r="AT28" s="401"/>
      <c r="AU28" s="401"/>
      <c r="AV28" s="401"/>
      <c r="AW28" s="401"/>
      <c r="AX28" s="401"/>
      <c r="AY28" s="401"/>
      <c r="AZ28" s="401">
        <v>0.04</v>
      </c>
      <c r="BA28" s="401"/>
      <c r="BB28" s="401"/>
      <c r="BC28" s="401"/>
      <c r="BD28" s="401"/>
      <c r="BE28" s="401"/>
      <c r="BF28" s="401"/>
      <c r="BG28" s="401"/>
      <c r="BH28" s="401"/>
      <c r="BI28" s="396"/>
      <c r="BJ28" s="396"/>
    </row>
    <row r="29" spans="1:62" s="454" customFormat="1" ht="20.25" customHeight="1">
      <c r="A29" s="452"/>
      <c r="B29" s="489" t="s">
        <v>637</v>
      </c>
      <c r="C29" s="460" t="s">
        <v>285</v>
      </c>
      <c r="D29" s="490">
        <f>SUM(J29:BH29)</f>
        <v>16.46</v>
      </c>
      <c r="E29" s="460" t="s">
        <v>879</v>
      </c>
      <c r="F29" s="460" t="s">
        <v>23</v>
      </c>
      <c r="G29" s="460"/>
      <c r="H29" s="232"/>
      <c r="I29" s="366">
        <v>10.18</v>
      </c>
      <c r="J29" s="491">
        <v>1.39</v>
      </c>
      <c r="K29" s="492"/>
      <c r="L29" s="491"/>
      <c r="M29" s="491"/>
      <c r="N29" s="492"/>
      <c r="O29" s="492"/>
      <c r="P29" s="492"/>
      <c r="Q29" s="492"/>
      <c r="R29" s="491"/>
      <c r="S29" s="492"/>
      <c r="T29" s="492"/>
      <c r="U29" s="492"/>
      <c r="V29" s="492"/>
      <c r="W29" s="491"/>
      <c r="X29" s="492"/>
      <c r="Y29" s="493">
        <v>13.54</v>
      </c>
      <c r="Z29" s="491"/>
      <c r="AA29" s="492"/>
      <c r="AB29" s="492"/>
      <c r="AC29" s="492"/>
      <c r="AD29" s="492"/>
      <c r="AE29" s="491">
        <v>0.31000000000000005</v>
      </c>
      <c r="AF29" s="491"/>
      <c r="AG29" s="491"/>
      <c r="AH29" s="491"/>
      <c r="AI29" s="491"/>
      <c r="AJ29" s="491"/>
      <c r="AK29" s="491"/>
      <c r="AL29" s="491"/>
      <c r="AM29" s="492"/>
      <c r="AN29" s="491"/>
      <c r="AO29" s="492"/>
      <c r="AP29" s="491"/>
      <c r="AQ29" s="491">
        <v>1.1800000000000002</v>
      </c>
      <c r="AR29" s="492"/>
      <c r="AS29" s="492"/>
      <c r="AT29" s="491"/>
      <c r="AU29" s="492"/>
      <c r="AV29" s="492"/>
      <c r="AW29" s="491"/>
      <c r="AX29" s="491"/>
      <c r="AY29" s="491"/>
      <c r="AZ29" s="491"/>
      <c r="BA29" s="491"/>
      <c r="BB29" s="492"/>
      <c r="BC29" s="491"/>
      <c r="BD29" s="491">
        <v>0.02</v>
      </c>
      <c r="BE29" s="491">
        <v>0.02</v>
      </c>
      <c r="BF29" s="491"/>
      <c r="BG29" s="492"/>
      <c r="BH29" s="492"/>
      <c r="BI29" s="452"/>
      <c r="BJ29" s="452"/>
    </row>
    <row r="30" spans="1:62" s="402" customFormat="1" ht="20.25" customHeight="1">
      <c r="A30" s="396"/>
      <c r="B30" s="397" t="s">
        <v>638</v>
      </c>
      <c r="C30" s="398" t="s">
        <v>285</v>
      </c>
      <c r="D30" s="420">
        <f>SUM(J30:BH30)</f>
        <v>0.31</v>
      </c>
      <c r="E30" s="398" t="s">
        <v>880</v>
      </c>
      <c r="F30" s="398" t="s">
        <v>24</v>
      </c>
      <c r="G30" s="398"/>
      <c r="H30" s="232"/>
      <c r="I30" s="366"/>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401"/>
      <c r="AL30" s="401"/>
      <c r="AM30" s="401"/>
      <c r="AN30" s="401"/>
      <c r="AO30" s="401"/>
      <c r="AP30" s="401"/>
      <c r="AQ30" s="401"/>
      <c r="AR30" s="401"/>
      <c r="AS30" s="401"/>
      <c r="AT30" s="401"/>
      <c r="AU30" s="401"/>
      <c r="AV30" s="401"/>
      <c r="AW30" s="401"/>
      <c r="AX30" s="401"/>
      <c r="AY30" s="401">
        <v>0.31</v>
      </c>
      <c r="AZ30" s="401"/>
      <c r="BA30" s="401"/>
      <c r="BB30" s="401"/>
      <c r="BC30" s="401"/>
      <c r="BD30" s="401"/>
      <c r="BE30" s="401"/>
      <c r="BF30" s="401"/>
      <c r="BG30" s="401"/>
      <c r="BH30" s="401"/>
      <c r="BI30" s="396"/>
      <c r="BJ30" s="396"/>
    </row>
    <row r="31" spans="1:62" s="402" customFormat="1" ht="20.25" customHeight="1">
      <c r="A31" s="396"/>
      <c r="B31" s="397" t="s">
        <v>639</v>
      </c>
      <c r="C31" s="398" t="s">
        <v>285</v>
      </c>
      <c r="D31" s="420">
        <f t="shared" ref="D31:D40" si="3">SUM(J31:BH31)</f>
        <v>0.13</v>
      </c>
      <c r="E31" s="398"/>
      <c r="F31" s="398" t="s">
        <v>24</v>
      </c>
      <c r="G31" s="398"/>
      <c r="H31" s="232"/>
      <c r="I31" s="366"/>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401"/>
      <c r="AL31" s="401"/>
      <c r="AM31" s="401"/>
      <c r="AN31" s="401"/>
      <c r="AO31" s="401"/>
      <c r="AP31" s="401"/>
      <c r="AQ31" s="401"/>
      <c r="AR31" s="401"/>
      <c r="AS31" s="401"/>
      <c r="AT31" s="401"/>
      <c r="AU31" s="401"/>
      <c r="AV31" s="401"/>
      <c r="AW31" s="401"/>
      <c r="AX31" s="401"/>
      <c r="AY31" s="401"/>
      <c r="AZ31" s="401">
        <v>0.13</v>
      </c>
      <c r="BA31" s="401"/>
      <c r="BB31" s="401"/>
      <c r="BC31" s="401"/>
      <c r="BD31" s="401"/>
      <c r="BE31" s="401"/>
      <c r="BF31" s="401"/>
      <c r="BG31" s="401"/>
      <c r="BH31" s="401"/>
      <c r="BI31" s="396"/>
      <c r="BJ31" s="396"/>
    </row>
    <row r="32" spans="1:62" s="402" customFormat="1" ht="20.25" customHeight="1">
      <c r="A32" s="396"/>
      <c r="B32" s="397" t="s">
        <v>640</v>
      </c>
      <c r="C32" s="398" t="s">
        <v>285</v>
      </c>
      <c r="D32" s="420">
        <f t="shared" si="3"/>
        <v>7.4499999999999993</v>
      </c>
      <c r="E32" s="398" t="s">
        <v>881</v>
      </c>
      <c r="F32" s="398" t="s">
        <v>24</v>
      </c>
      <c r="G32" s="398"/>
      <c r="H32" s="232"/>
      <c r="I32" s="366">
        <v>1.19</v>
      </c>
      <c r="J32" s="401">
        <v>1.19</v>
      </c>
      <c r="K32" s="401"/>
      <c r="L32" s="401">
        <v>0.97</v>
      </c>
      <c r="M32" s="401"/>
      <c r="N32" s="401"/>
      <c r="O32" s="401"/>
      <c r="P32" s="401"/>
      <c r="Q32" s="401"/>
      <c r="R32" s="401"/>
      <c r="S32" s="401"/>
      <c r="T32" s="401"/>
      <c r="U32" s="401"/>
      <c r="V32" s="401"/>
      <c r="W32" s="401"/>
      <c r="X32" s="401"/>
      <c r="Y32" s="401"/>
      <c r="Z32" s="401"/>
      <c r="AA32" s="401"/>
      <c r="AB32" s="401"/>
      <c r="AC32" s="401"/>
      <c r="AD32" s="401"/>
      <c r="AE32" s="401">
        <v>0.13</v>
      </c>
      <c r="AF32" s="401"/>
      <c r="AG32" s="401"/>
      <c r="AH32" s="401"/>
      <c r="AI32" s="401"/>
      <c r="AJ32" s="401"/>
      <c r="AK32" s="401"/>
      <c r="AL32" s="401"/>
      <c r="AM32" s="401"/>
      <c r="AN32" s="401"/>
      <c r="AO32" s="401"/>
      <c r="AP32" s="401"/>
      <c r="AQ32" s="401">
        <v>0.32</v>
      </c>
      <c r="AR32" s="401"/>
      <c r="AS32" s="401"/>
      <c r="AT32" s="401"/>
      <c r="AU32" s="401"/>
      <c r="AV32" s="401"/>
      <c r="AW32" s="401"/>
      <c r="AX32" s="401"/>
      <c r="AY32" s="401">
        <v>4.84</v>
      </c>
      <c r="AZ32" s="401"/>
      <c r="BA32" s="401"/>
      <c r="BB32" s="401"/>
      <c r="BC32" s="401"/>
      <c r="BD32" s="401"/>
      <c r="BE32" s="401"/>
      <c r="BF32" s="401"/>
      <c r="BG32" s="401"/>
      <c r="BH32" s="401"/>
      <c r="BI32" s="396"/>
      <c r="BJ32" s="396"/>
    </row>
    <row r="33" spans="1:62" s="402" customFormat="1" ht="20.25" customHeight="1">
      <c r="A33" s="396"/>
      <c r="B33" s="397" t="s">
        <v>641</v>
      </c>
      <c r="C33" s="398" t="s">
        <v>285</v>
      </c>
      <c r="D33" s="420">
        <f t="shared" si="3"/>
        <v>1.99</v>
      </c>
      <c r="E33" s="398" t="s">
        <v>882</v>
      </c>
      <c r="F33" s="398" t="s">
        <v>29</v>
      </c>
      <c r="G33" s="398"/>
      <c r="H33" s="232"/>
      <c r="I33" s="366">
        <v>0.91999999999999993</v>
      </c>
      <c r="J33" s="401">
        <v>0.91999999999999993</v>
      </c>
      <c r="K33" s="401"/>
      <c r="L33" s="401">
        <v>0.81</v>
      </c>
      <c r="M33" s="401"/>
      <c r="N33" s="401"/>
      <c r="O33" s="401"/>
      <c r="P33" s="401"/>
      <c r="Q33" s="401"/>
      <c r="R33" s="401"/>
      <c r="S33" s="401"/>
      <c r="T33" s="401"/>
      <c r="U33" s="401"/>
      <c r="V33" s="401"/>
      <c r="W33" s="401"/>
      <c r="X33" s="401"/>
      <c r="Y33" s="401"/>
      <c r="Z33" s="401"/>
      <c r="AA33" s="401"/>
      <c r="AB33" s="401"/>
      <c r="AC33" s="401"/>
      <c r="AD33" s="401"/>
      <c r="AE33" s="401"/>
      <c r="AF33" s="401">
        <v>0.03</v>
      </c>
      <c r="AG33" s="401"/>
      <c r="AH33" s="401"/>
      <c r="AI33" s="401"/>
      <c r="AJ33" s="401"/>
      <c r="AK33" s="401"/>
      <c r="AL33" s="401"/>
      <c r="AM33" s="401"/>
      <c r="AN33" s="401"/>
      <c r="AO33" s="401"/>
      <c r="AP33" s="401"/>
      <c r="AQ33" s="401">
        <v>0.02</v>
      </c>
      <c r="AR33" s="401"/>
      <c r="AS33" s="401"/>
      <c r="AT33" s="401"/>
      <c r="AU33" s="401"/>
      <c r="AV33" s="401"/>
      <c r="AW33" s="401"/>
      <c r="AX33" s="401"/>
      <c r="AY33" s="401">
        <v>0.21000000000000002</v>
      </c>
      <c r="AZ33" s="401"/>
      <c r="BA33" s="401"/>
      <c r="BB33" s="401"/>
      <c r="BC33" s="401"/>
      <c r="BD33" s="401"/>
      <c r="BE33" s="401"/>
      <c r="BF33" s="401"/>
      <c r="BG33" s="401"/>
      <c r="BH33" s="401"/>
      <c r="BI33" s="396"/>
      <c r="BJ33" s="396"/>
    </row>
    <row r="34" spans="1:62" s="402" customFormat="1" ht="20.25" customHeight="1">
      <c r="A34" s="396"/>
      <c r="B34" s="397" t="s">
        <v>642</v>
      </c>
      <c r="C34" s="398" t="s">
        <v>285</v>
      </c>
      <c r="D34" s="420">
        <f t="shared" si="3"/>
        <v>7.5500000000000007</v>
      </c>
      <c r="E34" s="398" t="s">
        <v>883</v>
      </c>
      <c r="F34" s="398" t="s">
        <v>29</v>
      </c>
      <c r="G34" s="398"/>
      <c r="H34" s="232"/>
      <c r="I34" s="366">
        <v>1.7500000000000002</v>
      </c>
      <c r="J34" s="401">
        <v>1.7500000000000002</v>
      </c>
      <c r="K34" s="401"/>
      <c r="L34" s="401">
        <v>1.41</v>
      </c>
      <c r="M34" s="401"/>
      <c r="N34" s="401"/>
      <c r="O34" s="401"/>
      <c r="P34" s="401"/>
      <c r="Q34" s="401"/>
      <c r="R34" s="401"/>
      <c r="S34" s="401"/>
      <c r="T34" s="401"/>
      <c r="U34" s="401"/>
      <c r="V34" s="401"/>
      <c r="W34" s="401"/>
      <c r="X34" s="401"/>
      <c r="Y34" s="401"/>
      <c r="Z34" s="401"/>
      <c r="AA34" s="401"/>
      <c r="AB34" s="401"/>
      <c r="AC34" s="401"/>
      <c r="AD34" s="401"/>
      <c r="AE34" s="401">
        <v>0.81</v>
      </c>
      <c r="AF34" s="401">
        <v>0.34</v>
      </c>
      <c r="AG34" s="401"/>
      <c r="AH34" s="401"/>
      <c r="AI34" s="401">
        <v>7.0000000000000007E-2</v>
      </c>
      <c r="AJ34" s="401"/>
      <c r="AK34" s="401"/>
      <c r="AL34" s="401"/>
      <c r="AM34" s="401"/>
      <c r="AN34" s="401"/>
      <c r="AO34" s="401"/>
      <c r="AP34" s="401"/>
      <c r="AQ34" s="401">
        <v>0.32</v>
      </c>
      <c r="AR34" s="401"/>
      <c r="AS34" s="401"/>
      <c r="AT34" s="401"/>
      <c r="AU34" s="401"/>
      <c r="AV34" s="401"/>
      <c r="AW34" s="401"/>
      <c r="AX34" s="401"/>
      <c r="AY34" s="401">
        <v>2.59</v>
      </c>
      <c r="AZ34" s="401">
        <v>0.03</v>
      </c>
      <c r="BA34" s="401"/>
      <c r="BB34" s="401"/>
      <c r="BC34" s="401"/>
      <c r="BD34" s="401">
        <v>0.1</v>
      </c>
      <c r="BE34" s="401">
        <v>0.13</v>
      </c>
      <c r="BF34" s="401"/>
      <c r="BG34" s="401"/>
      <c r="BH34" s="401"/>
      <c r="BI34" s="396"/>
      <c r="BJ34" s="396"/>
    </row>
    <row r="35" spans="1:62" s="402" customFormat="1" ht="38.25" customHeight="1">
      <c r="A35" s="396"/>
      <c r="B35" s="397" t="s">
        <v>643</v>
      </c>
      <c r="C35" s="398" t="s">
        <v>285</v>
      </c>
      <c r="D35" s="420">
        <f t="shared" si="3"/>
        <v>48.1</v>
      </c>
      <c r="E35" s="398" t="s">
        <v>884</v>
      </c>
      <c r="F35" s="398" t="s">
        <v>29</v>
      </c>
      <c r="G35" s="398"/>
      <c r="H35" s="232"/>
      <c r="I35" s="366">
        <v>5.68</v>
      </c>
      <c r="J35" s="401">
        <v>5.68</v>
      </c>
      <c r="K35" s="401">
        <v>0</v>
      </c>
      <c r="L35" s="401">
        <v>12.41</v>
      </c>
      <c r="M35" s="401">
        <v>11.82</v>
      </c>
      <c r="N35" s="401">
        <v>0</v>
      </c>
      <c r="O35" s="401">
        <v>0</v>
      </c>
      <c r="P35" s="401">
        <v>0</v>
      </c>
      <c r="Q35" s="401"/>
      <c r="R35" s="401">
        <v>0.03</v>
      </c>
      <c r="S35" s="401">
        <v>0</v>
      </c>
      <c r="T35" s="401">
        <v>0</v>
      </c>
      <c r="U35" s="401">
        <v>0</v>
      </c>
      <c r="V35" s="401">
        <v>0</v>
      </c>
      <c r="W35" s="401">
        <v>0</v>
      </c>
      <c r="X35" s="401">
        <v>0</v>
      </c>
      <c r="Y35" s="401">
        <v>0.47</v>
      </c>
      <c r="Z35" s="401">
        <v>0.02</v>
      </c>
      <c r="AA35" s="401">
        <v>0</v>
      </c>
      <c r="AB35" s="401">
        <v>0</v>
      </c>
      <c r="AC35" s="401">
        <v>0</v>
      </c>
      <c r="AD35" s="401">
        <v>0</v>
      </c>
      <c r="AE35" s="401"/>
      <c r="AF35" s="401">
        <v>1.9600000000000006</v>
      </c>
      <c r="AG35" s="401">
        <v>0</v>
      </c>
      <c r="AH35" s="401">
        <v>0.03</v>
      </c>
      <c r="AI35" s="401">
        <v>0.5</v>
      </c>
      <c r="AJ35" s="401">
        <v>0.2</v>
      </c>
      <c r="AK35" s="401">
        <v>0</v>
      </c>
      <c r="AL35" s="401">
        <v>0.02</v>
      </c>
      <c r="AM35" s="401">
        <v>0</v>
      </c>
      <c r="AN35" s="401">
        <v>0</v>
      </c>
      <c r="AO35" s="401">
        <v>0</v>
      </c>
      <c r="AP35" s="401">
        <v>0.15</v>
      </c>
      <c r="AQ35" s="401">
        <v>3.98</v>
      </c>
      <c r="AR35" s="401">
        <v>0</v>
      </c>
      <c r="AS35" s="401">
        <v>0</v>
      </c>
      <c r="AT35" s="401">
        <v>0.01</v>
      </c>
      <c r="AU35" s="401">
        <v>0</v>
      </c>
      <c r="AV35" s="401">
        <v>0</v>
      </c>
      <c r="AW35" s="401">
        <v>0</v>
      </c>
      <c r="AX35" s="401"/>
      <c r="AY35" s="401">
        <v>9.3699999999999992</v>
      </c>
      <c r="AZ35" s="401">
        <v>0.1</v>
      </c>
      <c r="BA35" s="401">
        <v>0.03</v>
      </c>
      <c r="BB35" s="401">
        <v>0</v>
      </c>
      <c r="BC35" s="401">
        <v>0.08</v>
      </c>
      <c r="BD35" s="401">
        <v>0.85000000000000009</v>
      </c>
      <c r="BE35" s="401">
        <v>0.34</v>
      </c>
      <c r="BF35" s="401">
        <v>0.01</v>
      </c>
      <c r="BG35" s="401">
        <v>0.04</v>
      </c>
      <c r="BH35" s="401">
        <v>0</v>
      </c>
      <c r="BI35" s="396"/>
      <c r="BJ35" s="396"/>
    </row>
    <row r="36" spans="1:62" s="402" customFormat="1" ht="20.25" customHeight="1">
      <c r="A36" s="396"/>
      <c r="B36" s="397" t="s">
        <v>644</v>
      </c>
      <c r="C36" s="398" t="s">
        <v>285</v>
      </c>
      <c r="D36" s="420">
        <f t="shared" si="3"/>
        <v>1.7600000000000002</v>
      </c>
      <c r="E36" s="398" t="s">
        <v>885</v>
      </c>
      <c r="F36" s="398" t="s">
        <v>29</v>
      </c>
      <c r="G36" s="398"/>
      <c r="H36" s="232"/>
      <c r="I36" s="366">
        <v>1.1400000000000001</v>
      </c>
      <c r="J36" s="401">
        <v>1.1400000000000001</v>
      </c>
      <c r="K36" s="401"/>
      <c r="L36" s="401">
        <v>0.56000000000000005</v>
      </c>
      <c r="M36" s="401"/>
      <c r="N36" s="401"/>
      <c r="O36" s="401"/>
      <c r="P36" s="401"/>
      <c r="Q36" s="401"/>
      <c r="R36" s="401"/>
      <c r="S36" s="401"/>
      <c r="T36" s="401"/>
      <c r="U36" s="401"/>
      <c r="V36" s="401"/>
      <c r="W36" s="401"/>
      <c r="X36" s="401"/>
      <c r="Y36" s="401"/>
      <c r="Z36" s="401"/>
      <c r="AA36" s="401"/>
      <c r="AB36" s="401"/>
      <c r="AC36" s="401"/>
      <c r="AD36" s="401"/>
      <c r="AE36" s="401"/>
      <c r="AF36" s="401">
        <v>0.06</v>
      </c>
      <c r="AG36" s="401"/>
      <c r="AH36" s="401"/>
      <c r="AI36" s="401"/>
      <c r="AJ36" s="401"/>
      <c r="AK36" s="401"/>
      <c r="AL36" s="401"/>
      <c r="AM36" s="401"/>
      <c r="AN36" s="401"/>
      <c r="AO36" s="401"/>
      <c r="AP36" s="401"/>
      <c r="AQ36" s="401"/>
      <c r="AR36" s="401"/>
      <c r="AS36" s="401"/>
      <c r="AT36" s="401"/>
      <c r="AU36" s="401"/>
      <c r="AV36" s="401"/>
      <c r="AW36" s="401"/>
      <c r="AX36" s="401"/>
      <c r="AY36" s="401">
        <v>0</v>
      </c>
      <c r="AZ36" s="401"/>
      <c r="BA36" s="401"/>
      <c r="BB36" s="401"/>
      <c r="BC36" s="401"/>
      <c r="BD36" s="401"/>
      <c r="BE36" s="401"/>
      <c r="BF36" s="401"/>
      <c r="BG36" s="401"/>
      <c r="BH36" s="401"/>
      <c r="BI36" s="396"/>
      <c r="BJ36" s="396"/>
    </row>
    <row r="37" spans="1:62" s="402" customFormat="1" ht="20.25" customHeight="1">
      <c r="A37" s="396"/>
      <c r="B37" s="397" t="s">
        <v>645</v>
      </c>
      <c r="C37" s="398" t="s">
        <v>285</v>
      </c>
      <c r="D37" s="420">
        <f t="shared" si="3"/>
        <v>2.9100000000000006</v>
      </c>
      <c r="E37" s="398" t="s">
        <v>886</v>
      </c>
      <c r="F37" s="398" t="s">
        <v>30</v>
      </c>
      <c r="G37" s="398"/>
      <c r="H37" s="232"/>
      <c r="I37" s="366"/>
      <c r="J37" s="401"/>
      <c r="K37" s="401"/>
      <c r="L37" s="401">
        <v>0.52000000000000013</v>
      </c>
      <c r="M37" s="401">
        <v>0.25</v>
      </c>
      <c r="N37" s="401"/>
      <c r="O37" s="401"/>
      <c r="P37" s="401"/>
      <c r="Q37" s="401"/>
      <c r="R37" s="401"/>
      <c r="S37" s="401"/>
      <c r="T37" s="401"/>
      <c r="U37" s="401"/>
      <c r="V37" s="401"/>
      <c r="W37" s="401"/>
      <c r="X37" s="401"/>
      <c r="Y37" s="401"/>
      <c r="Z37" s="401"/>
      <c r="AA37" s="401"/>
      <c r="AB37" s="401"/>
      <c r="AC37" s="401"/>
      <c r="AD37" s="401"/>
      <c r="AE37" s="401">
        <v>0.18</v>
      </c>
      <c r="AF37" s="401"/>
      <c r="AG37" s="401"/>
      <c r="AH37" s="401"/>
      <c r="AI37" s="401"/>
      <c r="AJ37" s="401"/>
      <c r="AK37" s="401"/>
      <c r="AL37" s="401"/>
      <c r="AM37" s="401"/>
      <c r="AN37" s="401"/>
      <c r="AO37" s="401"/>
      <c r="AP37" s="401"/>
      <c r="AQ37" s="401">
        <v>0.02</v>
      </c>
      <c r="AR37" s="401"/>
      <c r="AS37" s="401"/>
      <c r="AT37" s="401"/>
      <c r="AU37" s="401"/>
      <c r="AV37" s="401"/>
      <c r="AW37" s="401"/>
      <c r="AX37" s="401"/>
      <c r="AY37" s="401">
        <v>1.1500000000000004</v>
      </c>
      <c r="AZ37" s="401"/>
      <c r="BA37" s="401"/>
      <c r="BB37" s="401"/>
      <c r="BC37" s="401"/>
      <c r="BD37" s="401">
        <v>0.79</v>
      </c>
      <c r="BE37" s="401"/>
      <c r="BF37" s="401"/>
      <c r="BG37" s="401"/>
      <c r="BH37" s="401"/>
      <c r="BI37" s="396"/>
      <c r="BJ37" s="396"/>
    </row>
    <row r="38" spans="1:62" s="402" customFormat="1" ht="20.25" customHeight="1">
      <c r="A38" s="396"/>
      <c r="B38" s="397" t="s">
        <v>646</v>
      </c>
      <c r="C38" s="398" t="s">
        <v>285</v>
      </c>
      <c r="D38" s="420">
        <f t="shared" si="3"/>
        <v>3.3799999999999994</v>
      </c>
      <c r="E38" s="398" t="s">
        <v>887</v>
      </c>
      <c r="F38" s="398" t="s">
        <v>30</v>
      </c>
      <c r="G38" s="398"/>
      <c r="H38" s="232"/>
      <c r="I38" s="366">
        <v>3.1699999999999995</v>
      </c>
      <c r="J38" s="401">
        <v>3.1699999999999995</v>
      </c>
      <c r="K38" s="401"/>
      <c r="L38" s="401"/>
      <c r="M38" s="401"/>
      <c r="N38" s="401"/>
      <c r="O38" s="401"/>
      <c r="P38" s="401"/>
      <c r="Q38" s="401"/>
      <c r="R38" s="401"/>
      <c r="S38" s="401"/>
      <c r="T38" s="401"/>
      <c r="U38" s="401"/>
      <c r="V38" s="401"/>
      <c r="W38" s="401"/>
      <c r="X38" s="401"/>
      <c r="Y38" s="401"/>
      <c r="Z38" s="401"/>
      <c r="AA38" s="401"/>
      <c r="AB38" s="401"/>
      <c r="AC38" s="401"/>
      <c r="AD38" s="401"/>
      <c r="AE38" s="401">
        <v>0.16</v>
      </c>
      <c r="AF38" s="401"/>
      <c r="AG38" s="401"/>
      <c r="AH38" s="401"/>
      <c r="AI38" s="401"/>
      <c r="AJ38" s="401"/>
      <c r="AK38" s="401"/>
      <c r="AL38" s="401"/>
      <c r="AM38" s="401"/>
      <c r="AN38" s="401"/>
      <c r="AO38" s="401"/>
      <c r="AP38" s="401"/>
      <c r="AQ38" s="401">
        <v>0.05</v>
      </c>
      <c r="AR38" s="401"/>
      <c r="AS38" s="401"/>
      <c r="AT38" s="401"/>
      <c r="AU38" s="401"/>
      <c r="AV38" s="401"/>
      <c r="AW38" s="401"/>
      <c r="AX38" s="401"/>
      <c r="AY38" s="401"/>
      <c r="AZ38" s="401"/>
      <c r="BA38" s="401"/>
      <c r="BB38" s="401"/>
      <c r="BC38" s="401"/>
      <c r="BD38" s="401"/>
      <c r="BE38" s="401"/>
      <c r="BF38" s="401"/>
      <c r="BG38" s="401"/>
      <c r="BH38" s="401"/>
      <c r="BI38" s="396"/>
      <c r="BJ38" s="396"/>
    </row>
    <row r="39" spans="1:62" s="402" customFormat="1" ht="20.25" customHeight="1">
      <c r="A39" s="396"/>
      <c r="B39" s="397" t="s">
        <v>647</v>
      </c>
      <c r="C39" s="398" t="s">
        <v>285</v>
      </c>
      <c r="D39" s="420">
        <f t="shared" si="3"/>
        <v>0.67</v>
      </c>
      <c r="E39" s="398" t="s">
        <v>888</v>
      </c>
      <c r="F39" s="398" t="s">
        <v>30</v>
      </c>
      <c r="G39" s="398"/>
      <c r="H39" s="232"/>
      <c r="I39" s="366"/>
      <c r="J39" s="401"/>
      <c r="K39" s="401"/>
      <c r="L39" s="401">
        <v>0.52</v>
      </c>
      <c r="M39" s="401">
        <v>0.08</v>
      </c>
      <c r="N39" s="401"/>
      <c r="O39" s="401"/>
      <c r="P39" s="401"/>
      <c r="Q39" s="401"/>
      <c r="R39" s="401"/>
      <c r="S39" s="401"/>
      <c r="T39" s="401"/>
      <c r="U39" s="401"/>
      <c r="V39" s="401"/>
      <c r="W39" s="401"/>
      <c r="X39" s="401"/>
      <c r="Y39" s="401"/>
      <c r="Z39" s="401"/>
      <c r="AA39" s="401"/>
      <c r="AB39" s="401"/>
      <c r="AC39" s="401"/>
      <c r="AD39" s="401"/>
      <c r="AE39" s="401">
        <v>0.04</v>
      </c>
      <c r="AF39" s="401"/>
      <c r="AG39" s="401"/>
      <c r="AH39" s="401"/>
      <c r="AI39" s="401"/>
      <c r="AJ39" s="401"/>
      <c r="AK39" s="401"/>
      <c r="AL39" s="401"/>
      <c r="AM39" s="401"/>
      <c r="AN39" s="401"/>
      <c r="AO39" s="401"/>
      <c r="AP39" s="401"/>
      <c r="AQ39" s="401"/>
      <c r="AR39" s="401"/>
      <c r="AS39" s="401"/>
      <c r="AT39" s="401"/>
      <c r="AU39" s="401"/>
      <c r="AV39" s="401"/>
      <c r="AW39" s="401"/>
      <c r="AX39" s="401"/>
      <c r="AY39" s="401">
        <v>0.03</v>
      </c>
      <c r="AZ39" s="401"/>
      <c r="BA39" s="401"/>
      <c r="BB39" s="401"/>
      <c r="BC39" s="401"/>
      <c r="BD39" s="401"/>
      <c r="BE39" s="401"/>
      <c r="BF39" s="401"/>
      <c r="BG39" s="401"/>
      <c r="BH39" s="401"/>
      <c r="BI39" s="396"/>
      <c r="BJ39" s="396"/>
    </row>
    <row r="40" spans="1:62" s="402" customFormat="1" ht="20.25" customHeight="1">
      <c r="A40" s="396"/>
      <c r="B40" s="439" t="s">
        <v>648</v>
      </c>
      <c r="C40" s="406" t="s">
        <v>285</v>
      </c>
      <c r="D40" s="420">
        <f t="shared" si="3"/>
        <v>0.21</v>
      </c>
      <c r="E40" s="406" t="s">
        <v>889</v>
      </c>
      <c r="F40" s="406" t="s">
        <v>30</v>
      </c>
      <c r="G40" s="406"/>
      <c r="H40" s="232"/>
      <c r="I40" s="366"/>
      <c r="J40" s="401"/>
      <c r="K40" s="401"/>
      <c r="L40" s="401">
        <v>0.21</v>
      </c>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396"/>
      <c r="BJ40" s="396"/>
    </row>
    <row r="41" spans="1:62" s="402" customFormat="1" ht="20.25" customHeight="1">
      <c r="A41" s="396"/>
      <c r="B41" s="439" t="s">
        <v>649</v>
      </c>
      <c r="C41" s="440" t="s">
        <v>285</v>
      </c>
      <c r="D41" s="420">
        <f>SUM(J41:BH41)</f>
        <v>0.57999999999999996</v>
      </c>
      <c r="E41" s="398" t="s">
        <v>890</v>
      </c>
      <c r="F41" s="398" t="s">
        <v>31</v>
      </c>
      <c r="G41" s="398"/>
      <c r="H41" s="232"/>
      <c r="I41" s="366">
        <v>0.09</v>
      </c>
      <c r="J41" s="401">
        <v>0.09</v>
      </c>
      <c r="K41" s="401"/>
      <c r="L41" s="401"/>
      <c r="M41" s="401"/>
      <c r="N41" s="401"/>
      <c r="O41" s="401"/>
      <c r="P41" s="401"/>
      <c r="Q41" s="401"/>
      <c r="R41" s="401"/>
      <c r="S41" s="401"/>
      <c r="T41" s="401"/>
      <c r="U41" s="401"/>
      <c r="V41" s="401"/>
      <c r="W41" s="401"/>
      <c r="X41" s="401"/>
      <c r="Y41" s="401"/>
      <c r="Z41" s="401"/>
      <c r="AA41" s="401"/>
      <c r="AB41" s="401"/>
      <c r="AC41" s="401"/>
      <c r="AD41" s="401"/>
      <c r="AE41" s="401">
        <v>0.01</v>
      </c>
      <c r="AF41" s="401">
        <v>0.01</v>
      </c>
      <c r="AG41" s="401"/>
      <c r="AH41" s="401"/>
      <c r="AI41" s="401">
        <v>0.18</v>
      </c>
      <c r="AJ41" s="401"/>
      <c r="AK41" s="401"/>
      <c r="AL41" s="401"/>
      <c r="AM41" s="401"/>
      <c r="AN41" s="401"/>
      <c r="AO41" s="401"/>
      <c r="AP41" s="401"/>
      <c r="AQ41" s="401"/>
      <c r="AR41" s="401"/>
      <c r="AS41" s="401"/>
      <c r="AT41" s="401"/>
      <c r="AU41" s="401"/>
      <c r="AV41" s="401"/>
      <c r="AW41" s="401"/>
      <c r="AX41" s="401"/>
      <c r="AY41" s="401">
        <v>0.28999999999999998</v>
      </c>
      <c r="AZ41" s="401"/>
      <c r="BA41" s="401"/>
      <c r="BB41" s="401"/>
      <c r="BC41" s="401"/>
      <c r="BD41" s="401"/>
      <c r="BE41" s="401"/>
      <c r="BF41" s="401"/>
      <c r="BG41" s="401"/>
      <c r="BH41" s="401"/>
      <c r="BI41" s="396"/>
      <c r="BJ41" s="396"/>
    </row>
    <row r="42" spans="1:62" s="402" customFormat="1" ht="20.25" customHeight="1">
      <c r="A42" s="396"/>
      <c r="B42" s="439" t="s">
        <v>650</v>
      </c>
      <c r="C42" s="440" t="s">
        <v>285</v>
      </c>
      <c r="D42" s="424">
        <f>SUM(J42:BH42)</f>
        <v>2.88</v>
      </c>
      <c r="E42" s="440" t="s">
        <v>891</v>
      </c>
      <c r="F42" s="440" t="s">
        <v>47</v>
      </c>
      <c r="G42" s="440"/>
      <c r="H42" s="232"/>
      <c r="I42" s="366">
        <v>1.98</v>
      </c>
      <c r="J42" s="401">
        <v>1.98</v>
      </c>
      <c r="K42" s="401">
        <v>0</v>
      </c>
      <c r="L42" s="401"/>
      <c r="M42" s="401">
        <v>0</v>
      </c>
      <c r="N42" s="401">
        <v>0</v>
      </c>
      <c r="O42" s="401">
        <v>0</v>
      </c>
      <c r="P42" s="401">
        <v>0</v>
      </c>
      <c r="Q42" s="401"/>
      <c r="R42" s="401">
        <v>0</v>
      </c>
      <c r="S42" s="401">
        <v>0</v>
      </c>
      <c r="T42" s="401">
        <v>0</v>
      </c>
      <c r="U42" s="401">
        <v>0</v>
      </c>
      <c r="V42" s="401">
        <v>0</v>
      </c>
      <c r="W42" s="401">
        <v>0</v>
      </c>
      <c r="X42" s="401">
        <v>0</v>
      </c>
      <c r="Y42" s="401">
        <v>0</v>
      </c>
      <c r="Z42" s="401">
        <v>0.28000000000000003</v>
      </c>
      <c r="AA42" s="401">
        <v>0</v>
      </c>
      <c r="AB42" s="401">
        <v>0</v>
      </c>
      <c r="AC42" s="401">
        <v>0</v>
      </c>
      <c r="AD42" s="401">
        <v>0</v>
      </c>
      <c r="AE42" s="401">
        <v>0.1</v>
      </c>
      <c r="AF42" s="401">
        <v>0.08</v>
      </c>
      <c r="AG42" s="401">
        <v>0</v>
      </c>
      <c r="AH42" s="401">
        <v>0</v>
      </c>
      <c r="AI42" s="401">
        <v>0</v>
      </c>
      <c r="AJ42" s="401">
        <v>0</v>
      </c>
      <c r="AK42" s="401">
        <v>0</v>
      </c>
      <c r="AL42" s="401">
        <v>0</v>
      </c>
      <c r="AM42" s="401">
        <v>0</v>
      </c>
      <c r="AN42" s="401">
        <v>0</v>
      </c>
      <c r="AO42" s="401">
        <v>0</v>
      </c>
      <c r="AP42" s="401">
        <v>0</v>
      </c>
      <c r="AQ42" s="401">
        <v>0</v>
      </c>
      <c r="AR42" s="401">
        <v>0</v>
      </c>
      <c r="AS42" s="401">
        <v>0</v>
      </c>
      <c r="AT42" s="401">
        <v>0</v>
      </c>
      <c r="AU42" s="401">
        <v>0</v>
      </c>
      <c r="AV42" s="401">
        <v>0</v>
      </c>
      <c r="AW42" s="401">
        <v>0.44</v>
      </c>
      <c r="AX42" s="401">
        <v>0</v>
      </c>
      <c r="AY42" s="401">
        <v>0</v>
      </c>
      <c r="AZ42" s="401">
        <v>0</v>
      </c>
      <c r="BA42" s="401">
        <v>0</v>
      </c>
      <c r="BB42" s="401">
        <v>0</v>
      </c>
      <c r="BC42" s="401">
        <v>0</v>
      </c>
      <c r="BD42" s="401">
        <v>0</v>
      </c>
      <c r="BE42" s="401">
        <v>0</v>
      </c>
      <c r="BF42" s="401">
        <v>0</v>
      </c>
      <c r="BG42" s="401">
        <v>0</v>
      </c>
      <c r="BH42" s="401">
        <v>0</v>
      </c>
      <c r="BI42" s="396"/>
      <c r="BJ42" s="396"/>
    </row>
    <row r="43" spans="1:62" s="402" customFormat="1" ht="27.75" customHeight="1">
      <c r="A43" s="396"/>
      <c r="B43" s="435" t="s">
        <v>651</v>
      </c>
      <c r="C43" s="436" t="s">
        <v>285</v>
      </c>
      <c r="D43" s="475">
        <v>0.3</v>
      </c>
      <c r="E43" s="436" t="s">
        <v>892</v>
      </c>
      <c r="F43" s="436" t="s">
        <v>33</v>
      </c>
      <c r="G43" s="446" t="s">
        <v>1078</v>
      </c>
      <c r="H43" s="232"/>
      <c r="I43" s="366"/>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445"/>
      <c r="AQ43" s="445"/>
      <c r="AR43" s="445"/>
      <c r="AS43" s="445"/>
      <c r="AT43" s="445"/>
      <c r="AU43" s="445"/>
      <c r="AV43" s="445"/>
      <c r="AW43" s="445"/>
      <c r="AX43" s="445"/>
      <c r="AY43" s="445"/>
      <c r="AZ43" s="445"/>
      <c r="BA43" s="445"/>
      <c r="BB43" s="445"/>
      <c r="BC43" s="445"/>
      <c r="BD43" s="445"/>
      <c r="BE43" s="445"/>
      <c r="BF43" s="445"/>
      <c r="BG43" s="445"/>
      <c r="BH43" s="445"/>
      <c r="BI43" s="396"/>
      <c r="BJ43" s="396"/>
    </row>
    <row r="44" spans="1:62" s="402" customFormat="1" ht="20.25" customHeight="1">
      <c r="A44" s="396"/>
      <c r="B44" s="439" t="s">
        <v>652</v>
      </c>
      <c r="C44" s="440" t="s">
        <v>285</v>
      </c>
      <c r="D44" s="424">
        <f>SUM(J44:BH44)</f>
        <v>0.35000000000000003</v>
      </c>
      <c r="E44" s="398" t="s">
        <v>890</v>
      </c>
      <c r="F44" s="398" t="s">
        <v>33</v>
      </c>
      <c r="G44" s="398"/>
      <c r="H44" s="232"/>
      <c r="I44" s="366"/>
      <c r="J44" s="401"/>
      <c r="K44" s="401"/>
      <c r="L44" s="401"/>
      <c r="M44" s="401"/>
      <c r="N44" s="401"/>
      <c r="O44" s="401"/>
      <c r="P44" s="401"/>
      <c r="Q44" s="401"/>
      <c r="R44" s="401"/>
      <c r="S44" s="401"/>
      <c r="T44" s="401"/>
      <c r="U44" s="401"/>
      <c r="V44" s="401"/>
      <c r="W44" s="401"/>
      <c r="X44" s="401"/>
      <c r="Y44" s="401"/>
      <c r="Z44" s="401"/>
      <c r="AA44" s="401"/>
      <c r="AB44" s="401"/>
      <c r="AC44" s="401"/>
      <c r="AD44" s="401"/>
      <c r="AE44" s="401">
        <v>0.01</v>
      </c>
      <c r="AF44" s="401"/>
      <c r="AG44" s="401"/>
      <c r="AH44" s="401"/>
      <c r="AI44" s="401">
        <v>0.22</v>
      </c>
      <c r="AJ44" s="401">
        <v>0.1</v>
      </c>
      <c r="AK44" s="401"/>
      <c r="AL44" s="401"/>
      <c r="AM44" s="401"/>
      <c r="AN44" s="401"/>
      <c r="AO44" s="401"/>
      <c r="AP44" s="401"/>
      <c r="AQ44" s="401"/>
      <c r="AR44" s="401"/>
      <c r="AS44" s="401"/>
      <c r="AT44" s="401"/>
      <c r="AU44" s="401"/>
      <c r="AV44" s="401"/>
      <c r="AW44" s="401"/>
      <c r="AX44" s="401"/>
      <c r="AY44" s="401">
        <v>0.02</v>
      </c>
      <c r="AZ44" s="401"/>
      <c r="BA44" s="401"/>
      <c r="BB44" s="401"/>
      <c r="BC44" s="401"/>
      <c r="BD44" s="401"/>
      <c r="BE44" s="401"/>
      <c r="BF44" s="401"/>
      <c r="BG44" s="401"/>
      <c r="BH44" s="401"/>
      <c r="BI44" s="396"/>
      <c r="BJ44" s="396"/>
    </row>
    <row r="45" spans="1:62" s="402" customFormat="1" ht="20.25" customHeight="1">
      <c r="A45" s="396"/>
      <c r="B45" s="439" t="s">
        <v>653</v>
      </c>
      <c r="C45" s="406" t="s">
        <v>285</v>
      </c>
      <c r="D45" s="424">
        <f t="shared" ref="D45" si="4">SUM(J45:BH45)</f>
        <v>1.1300000000000001</v>
      </c>
      <c r="E45" s="406" t="s">
        <v>893</v>
      </c>
      <c r="F45" s="406" t="s">
        <v>33</v>
      </c>
      <c r="G45" s="406"/>
      <c r="H45" s="232"/>
      <c r="I45" s="366">
        <v>0.18</v>
      </c>
      <c r="J45" s="401">
        <v>0.18</v>
      </c>
      <c r="K45" s="401"/>
      <c r="L45" s="401">
        <v>0.93</v>
      </c>
      <c r="M45" s="401"/>
      <c r="N45" s="401"/>
      <c r="O45" s="401"/>
      <c r="P45" s="401"/>
      <c r="Q45" s="401"/>
      <c r="R45" s="401"/>
      <c r="S45" s="401"/>
      <c r="T45" s="401"/>
      <c r="U45" s="401"/>
      <c r="V45" s="401"/>
      <c r="W45" s="401"/>
      <c r="X45" s="401"/>
      <c r="Y45" s="401"/>
      <c r="Z45" s="401"/>
      <c r="AA45" s="401"/>
      <c r="AB45" s="401"/>
      <c r="AC45" s="401"/>
      <c r="AD45" s="401"/>
      <c r="AE45" s="401"/>
      <c r="AF45" s="401">
        <v>0.02</v>
      </c>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396"/>
      <c r="BJ45" s="396"/>
    </row>
    <row r="46" spans="1:62" s="402" customFormat="1" ht="20.25" customHeight="1">
      <c r="A46" s="396"/>
      <c r="B46" s="439" t="s">
        <v>654</v>
      </c>
      <c r="C46" s="406" t="s">
        <v>285</v>
      </c>
      <c r="D46" s="476">
        <v>0.8</v>
      </c>
      <c r="E46" s="406" t="s">
        <v>894</v>
      </c>
      <c r="F46" s="406" t="s">
        <v>33</v>
      </c>
      <c r="G46" s="446" t="s">
        <v>1078</v>
      </c>
      <c r="H46" s="232"/>
      <c r="I46" s="366"/>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396"/>
      <c r="BJ46" s="396"/>
    </row>
    <row r="47" spans="1:62" s="402" customFormat="1" ht="20.25" customHeight="1">
      <c r="A47" s="396"/>
      <c r="B47" s="439" t="s">
        <v>655</v>
      </c>
      <c r="C47" s="440" t="s">
        <v>285</v>
      </c>
      <c r="D47" s="424">
        <f>SUM(J47:BH47)</f>
        <v>2.73</v>
      </c>
      <c r="E47" s="398" t="s">
        <v>895</v>
      </c>
      <c r="F47" s="398" t="s">
        <v>34</v>
      </c>
      <c r="G47" s="398"/>
      <c r="H47" s="232"/>
      <c r="I47" s="366">
        <v>0.37</v>
      </c>
      <c r="J47" s="401">
        <v>0.37</v>
      </c>
      <c r="K47" s="401">
        <v>0</v>
      </c>
      <c r="L47" s="401">
        <v>0.54</v>
      </c>
      <c r="M47" s="401">
        <v>0</v>
      </c>
      <c r="N47" s="401">
        <v>0</v>
      </c>
      <c r="O47" s="401">
        <v>0</v>
      </c>
      <c r="P47" s="401">
        <v>0</v>
      </c>
      <c r="Q47" s="401"/>
      <c r="R47" s="401">
        <v>0</v>
      </c>
      <c r="S47" s="401">
        <v>0</v>
      </c>
      <c r="T47" s="401">
        <v>0</v>
      </c>
      <c r="U47" s="401">
        <v>0</v>
      </c>
      <c r="V47" s="401">
        <v>0</v>
      </c>
      <c r="W47" s="401">
        <v>0</v>
      </c>
      <c r="X47" s="401">
        <v>0</v>
      </c>
      <c r="Y47" s="401">
        <v>0</v>
      </c>
      <c r="Z47" s="401">
        <v>0</v>
      </c>
      <c r="AA47" s="401">
        <v>0</v>
      </c>
      <c r="AB47" s="401">
        <v>0</v>
      </c>
      <c r="AC47" s="401">
        <v>0</v>
      </c>
      <c r="AD47" s="401">
        <v>0</v>
      </c>
      <c r="AE47" s="401">
        <v>0</v>
      </c>
      <c r="AF47" s="401">
        <v>0</v>
      </c>
      <c r="AG47" s="401">
        <v>0</v>
      </c>
      <c r="AH47" s="401">
        <v>0</v>
      </c>
      <c r="AI47" s="401">
        <v>0.24</v>
      </c>
      <c r="AJ47" s="401"/>
      <c r="AK47" s="401">
        <v>0</v>
      </c>
      <c r="AL47" s="401">
        <v>0</v>
      </c>
      <c r="AM47" s="401">
        <v>0</v>
      </c>
      <c r="AN47" s="401">
        <v>0</v>
      </c>
      <c r="AO47" s="401">
        <v>0</v>
      </c>
      <c r="AP47" s="401">
        <v>0</v>
      </c>
      <c r="AQ47" s="401">
        <v>0.8</v>
      </c>
      <c r="AR47" s="401">
        <v>0</v>
      </c>
      <c r="AS47" s="401">
        <v>0</v>
      </c>
      <c r="AT47" s="401">
        <v>0</v>
      </c>
      <c r="AU47" s="401">
        <v>0</v>
      </c>
      <c r="AV47" s="401">
        <v>0</v>
      </c>
      <c r="AW47" s="401">
        <v>0</v>
      </c>
      <c r="AX47" s="401">
        <v>0</v>
      </c>
      <c r="AY47" s="401">
        <v>0.05</v>
      </c>
      <c r="AZ47" s="401">
        <v>0.06</v>
      </c>
      <c r="BA47" s="401">
        <v>0</v>
      </c>
      <c r="BB47" s="401">
        <v>0</v>
      </c>
      <c r="BC47" s="401">
        <v>0</v>
      </c>
      <c r="BD47" s="401">
        <v>0</v>
      </c>
      <c r="BE47" s="401">
        <v>0.67</v>
      </c>
      <c r="BF47" s="401">
        <v>0</v>
      </c>
      <c r="BG47" s="401">
        <v>0</v>
      </c>
      <c r="BH47" s="401">
        <v>0</v>
      </c>
      <c r="BI47" s="396"/>
      <c r="BJ47" s="396"/>
    </row>
    <row r="48" spans="1:62" s="402" customFormat="1" ht="20.25" customHeight="1">
      <c r="A48" s="396"/>
      <c r="B48" s="439" t="s">
        <v>656</v>
      </c>
      <c r="C48" s="440" t="s">
        <v>285</v>
      </c>
      <c r="D48" s="424">
        <f t="shared" ref="D48:D50" si="5">SUM(J48:BH48)</f>
        <v>0.80999999999999994</v>
      </c>
      <c r="E48" s="398" t="s">
        <v>862</v>
      </c>
      <c r="F48" s="398" t="s">
        <v>34</v>
      </c>
      <c r="G48" s="398"/>
      <c r="H48" s="232"/>
      <c r="I48" s="366"/>
      <c r="J48" s="401">
        <v>0</v>
      </c>
      <c r="K48" s="401">
        <v>0</v>
      </c>
      <c r="L48" s="401"/>
      <c r="M48" s="401">
        <v>0.1</v>
      </c>
      <c r="N48" s="401">
        <v>0</v>
      </c>
      <c r="O48" s="401">
        <v>0</v>
      </c>
      <c r="P48" s="401">
        <v>0</v>
      </c>
      <c r="Q48" s="401"/>
      <c r="R48" s="401">
        <v>0</v>
      </c>
      <c r="S48" s="401">
        <v>0</v>
      </c>
      <c r="T48" s="401">
        <v>0</v>
      </c>
      <c r="U48" s="401">
        <v>0</v>
      </c>
      <c r="V48" s="401">
        <v>0</v>
      </c>
      <c r="W48" s="401">
        <v>0</v>
      </c>
      <c r="X48" s="401">
        <v>0</v>
      </c>
      <c r="Y48" s="401">
        <v>0</v>
      </c>
      <c r="Z48" s="401">
        <v>0</v>
      </c>
      <c r="AA48" s="401">
        <v>0</v>
      </c>
      <c r="AB48" s="401">
        <v>0</v>
      </c>
      <c r="AC48" s="401">
        <v>0</v>
      </c>
      <c r="AD48" s="401">
        <v>0</v>
      </c>
      <c r="AE48" s="401">
        <v>0</v>
      </c>
      <c r="AF48" s="401">
        <v>0</v>
      </c>
      <c r="AG48" s="401">
        <v>0</v>
      </c>
      <c r="AH48" s="401">
        <v>0</v>
      </c>
      <c r="AI48" s="401">
        <v>0</v>
      </c>
      <c r="AJ48" s="401"/>
      <c r="AK48" s="401">
        <v>0</v>
      </c>
      <c r="AL48" s="401">
        <v>0</v>
      </c>
      <c r="AM48" s="401">
        <v>0</v>
      </c>
      <c r="AN48" s="401">
        <v>0</v>
      </c>
      <c r="AO48" s="401">
        <v>0</v>
      </c>
      <c r="AP48" s="401">
        <v>0</v>
      </c>
      <c r="AQ48" s="401">
        <v>0.63</v>
      </c>
      <c r="AR48" s="401">
        <v>0</v>
      </c>
      <c r="AS48" s="401">
        <v>0</v>
      </c>
      <c r="AT48" s="401">
        <v>0</v>
      </c>
      <c r="AU48" s="401">
        <v>0</v>
      </c>
      <c r="AV48" s="401">
        <v>0</v>
      </c>
      <c r="AW48" s="401">
        <v>0</v>
      </c>
      <c r="AX48" s="401">
        <v>0</v>
      </c>
      <c r="AY48" s="401">
        <v>0.08</v>
      </c>
      <c r="AZ48" s="401">
        <v>0</v>
      </c>
      <c r="BA48" s="401">
        <v>0</v>
      </c>
      <c r="BB48" s="401">
        <v>0</v>
      </c>
      <c r="BC48" s="401">
        <v>0</v>
      </c>
      <c r="BD48" s="401">
        <v>0</v>
      </c>
      <c r="BE48" s="401">
        <v>0</v>
      </c>
      <c r="BF48" s="401">
        <v>0</v>
      </c>
      <c r="BG48" s="401">
        <v>0</v>
      </c>
      <c r="BH48" s="401">
        <v>0</v>
      </c>
      <c r="BI48" s="396"/>
      <c r="BJ48" s="396"/>
    </row>
    <row r="49" spans="1:62" s="402" customFormat="1" ht="20.25" customHeight="1">
      <c r="A49" s="396"/>
      <c r="B49" s="439" t="s">
        <v>657</v>
      </c>
      <c r="C49" s="440" t="s">
        <v>285</v>
      </c>
      <c r="D49" s="424">
        <f t="shared" si="5"/>
        <v>0.63000000000000012</v>
      </c>
      <c r="E49" s="398" t="s">
        <v>896</v>
      </c>
      <c r="F49" s="398" t="s">
        <v>34</v>
      </c>
      <c r="G49" s="398"/>
      <c r="H49" s="232"/>
      <c r="I49" s="366">
        <v>0.17</v>
      </c>
      <c r="J49" s="401">
        <v>0.17</v>
      </c>
      <c r="K49" s="401">
        <v>0</v>
      </c>
      <c r="L49" s="401">
        <v>0.37</v>
      </c>
      <c r="M49" s="401">
        <v>0</v>
      </c>
      <c r="N49" s="401">
        <v>0</v>
      </c>
      <c r="O49" s="401">
        <v>0</v>
      </c>
      <c r="P49" s="401">
        <v>0</v>
      </c>
      <c r="Q49" s="401"/>
      <c r="R49" s="401">
        <v>0</v>
      </c>
      <c r="S49" s="401">
        <v>0</v>
      </c>
      <c r="T49" s="401">
        <v>0</v>
      </c>
      <c r="U49" s="401">
        <v>0</v>
      </c>
      <c r="V49" s="401">
        <v>0</v>
      </c>
      <c r="W49" s="401">
        <v>0</v>
      </c>
      <c r="X49" s="401">
        <v>0</v>
      </c>
      <c r="Y49" s="401">
        <v>0</v>
      </c>
      <c r="Z49" s="401">
        <v>0</v>
      </c>
      <c r="AA49" s="401">
        <v>0</v>
      </c>
      <c r="AB49" s="401">
        <v>0</v>
      </c>
      <c r="AC49" s="401">
        <v>0</v>
      </c>
      <c r="AD49" s="401">
        <v>0</v>
      </c>
      <c r="AE49" s="401">
        <v>0.01</v>
      </c>
      <c r="AF49" s="401">
        <v>0</v>
      </c>
      <c r="AG49" s="401">
        <v>0</v>
      </c>
      <c r="AH49" s="401">
        <v>0</v>
      </c>
      <c r="AI49" s="401">
        <v>0</v>
      </c>
      <c r="AJ49" s="401">
        <v>0</v>
      </c>
      <c r="AK49" s="401">
        <v>0</v>
      </c>
      <c r="AL49" s="401">
        <v>0</v>
      </c>
      <c r="AM49" s="401">
        <v>0</v>
      </c>
      <c r="AN49" s="401">
        <v>0</v>
      </c>
      <c r="AO49" s="401">
        <v>0</v>
      </c>
      <c r="AP49" s="401">
        <v>0</v>
      </c>
      <c r="AQ49" s="401">
        <v>0.02</v>
      </c>
      <c r="AR49" s="401">
        <v>0</v>
      </c>
      <c r="AS49" s="401">
        <v>0</v>
      </c>
      <c r="AT49" s="401">
        <v>0</v>
      </c>
      <c r="AU49" s="401">
        <v>0</v>
      </c>
      <c r="AV49" s="401">
        <v>0</v>
      </c>
      <c r="AW49" s="401">
        <v>0</v>
      </c>
      <c r="AX49" s="401">
        <v>0</v>
      </c>
      <c r="AY49" s="401">
        <v>0.06</v>
      </c>
      <c r="AZ49" s="401">
        <v>0</v>
      </c>
      <c r="BA49" s="401">
        <v>0</v>
      </c>
      <c r="BB49" s="401">
        <v>0</v>
      </c>
      <c r="BC49" s="401">
        <v>0</v>
      </c>
      <c r="BD49" s="401">
        <v>0</v>
      </c>
      <c r="BE49" s="401">
        <v>0</v>
      </c>
      <c r="BF49" s="401">
        <v>0</v>
      </c>
      <c r="BG49" s="401">
        <v>0</v>
      </c>
      <c r="BH49" s="401">
        <v>0</v>
      </c>
      <c r="BI49" s="396"/>
      <c r="BJ49" s="396"/>
    </row>
    <row r="50" spans="1:62" s="402" customFormat="1" ht="20.25" customHeight="1">
      <c r="A50" s="396"/>
      <c r="B50" s="439" t="s">
        <v>658</v>
      </c>
      <c r="C50" s="440" t="s">
        <v>285</v>
      </c>
      <c r="D50" s="424">
        <f t="shared" si="5"/>
        <v>4.62</v>
      </c>
      <c r="E50" s="398" t="s">
        <v>897</v>
      </c>
      <c r="F50" s="398" t="s">
        <v>34</v>
      </c>
      <c r="G50" s="398"/>
      <c r="H50" s="232"/>
      <c r="I50" s="366"/>
      <c r="J50" s="401">
        <v>0</v>
      </c>
      <c r="K50" s="401">
        <v>0</v>
      </c>
      <c r="L50" s="401">
        <v>4.1500000000000004</v>
      </c>
      <c r="M50" s="401">
        <v>0</v>
      </c>
      <c r="N50" s="401">
        <v>0</v>
      </c>
      <c r="O50" s="401">
        <v>0</v>
      </c>
      <c r="P50" s="401">
        <v>0</v>
      </c>
      <c r="Q50" s="401"/>
      <c r="R50" s="401">
        <v>0</v>
      </c>
      <c r="S50" s="401">
        <v>0</v>
      </c>
      <c r="T50" s="401">
        <v>0</v>
      </c>
      <c r="U50" s="401">
        <v>0</v>
      </c>
      <c r="V50" s="401">
        <v>0</v>
      </c>
      <c r="W50" s="401">
        <v>0</v>
      </c>
      <c r="X50" s="401">
        <v>0</v>
      </c>
      <c r="Y50" s="401">
        <v>0</v>
      </c>
      <c r="Z50" s="401">
        <v>0</v>
      </c>
      <c r="AA50" s="401">
        <v>0</v>
      </c>
      <c r="AB50" s="401">
        <v>0</v>
      </c>
      <c r="AC50" s="401">
        <v>0</v>
      </c>
      <c r="AD50" s="401">
        <v>0</v>
      </c>
      <c r="AE50" s="401">
        <v>0.09</v>
      </c>
      <c r="AF50" s="401">
        <v>0.03</v>
      </c>
      <c r="AG50" s="401">
        <v>0</v>
      </c>
      <c r="AH50" s="401">
        <v>0</v>
      </c>
      <c r="AI50" s="401">
        <v>0</v>
      </c>
      <c r="AJ50" s="401">
        <v>0</v>
      </c>
      <c r="AK50" s="401">
        <v>0</v>
      </c>
      <c r="AL50" s="401">
        <v>0</v>
      </c>
      <c r="AM50" s="401">
        <v>0</v>
      </c>
      <c r="AN50" s="401">
        <v>0</v>
      </c>
      <c r="AO50" s="401">
        <v>0</v>
      </c>
      <c r="AP50" s="401">
        <v>0</v>
      </c>
      <c r="AQ50" s="401">
        <v>0</v>
      </c>
      <c r="AR50" s="401">
        <v>0</v>
      </c>
      <c r="AS50" s="401">
        <v>0</v>
      </c>
      <c r="AT50" s="401">
        <v>0</v>
      </c>
      <c r="AU50" s="401">
        <v>0</v>
      </c>
      <c r="AV50" s="401">
        <v>0</v>
      </c>
      <c r="AW50" s="401">
        <v>0</v>
      </c>
      <c r="AX50" s="401">
        <v>0</v>
      </c>
      <c r="AY50" s="401">
        <v>0.35</v>
      </c>
      <c r="AZ50" s="401">
        <v>0</v>
      </c>
      <c r="BA50" s="401">
        <v>0</v>
      </c>
      <c r="BB50" s="401">
        <v>0</v>
      </c>
      <c r="BC50" s="401">
        <v>0</v>
      </c>
      <c r="BD50" s="401">
        <v>0</v>
      </c>
      <c r="BE50" s="401">
        <v>0</v>
      </c>
      <c r="BF50" s="401">
        <v>0</v>
      </c>
      <c r="BG50" s="401">
        <v>0</v>
      </c>
      <c r="BH50" s="401">
        <v>0</v>
      </c>
      <c r="BI50" s="396"/>
      <c r="BJ50" s="396"/>
    </row>
    <row r="51" spans="1:62" s="402" customFormat="1" ht="20.25" customHeight="1">
      <c r="A51" s="396"/>
      <c r="B51" s="439" t="s">
        <v>659</v>
      </c>
      <c r="C51" s="440" t="s">
        <v>285</v>
      </c>
      <c r="D51" s="420">
        <f>SUM(J51:BH51)</f>
        <v>0.47</v>
      </c>
      <c r="E51" s="440" t="s">
        <v>898</v>
      </c>
      <c r="F51" s="440" t="s">
        <v>31</v>
      </c>
      <c r="G51" s="440"/>
      <c r="H51" s="232"/>
      <c r="I51" s="366"/>
      <c r="J51" s="401"/>
      <c r="K51" s="401"/>
      <c r="L51" s="401"/>
      <c r="M51" s="401">
        <v>0.14000000000000001</v>
      </c>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1">
        <v>0.32999999999999996</v>
      </c>
      <c r="AZ51" s="401"/>
      <c r="BA51" s="401"/>
      <c r="BB51" s="401"/>
      <c r="BC51" s="401"/>
      <c r="BD51" s="401"/>
      <c r="BE51" s="401"/>
      <c r="BF51" s="401"/>
      <c r="BG51" s="401"/>
      <c r="BH51" s="401"/>
      <c r="BI51" s="396"/>
      <c r="BJ51" s="396"/>
    </row>
    <row r="52" spans="1:62" s="402" customFormat="1" ht="20.25" customHeight="1">
      <c r="A52" s="396"/>
      <c r="B52" s="439" t="s">
        <v>660</v>
      </c>
      <c r="C52" s="440" t="s">
        <v>285</v>
      </c>
      <c r="D52" s="396">
        <f>SUM(J52:BH52)</f>
        <v>2.0499999999999998</v>
      </c>
      <c r="E52" s="440" t="s">
        <v>899</v>
      </c>
      <c r="F52" s="440" t="s">
        <v>41</v>
      </c>
      <c r="G52" s="440"/>
      <c r="H52" s="232"/>
      <c r="I52" s="366">
        <v>0.24</v>
      </c>
      <c r="J52" s="401">
        <v>0.24</v>
      </c>
      <c r="K52" s="401">
        <v>0</v>
      </c>
      <c r="L52" s="401">
        <v>0.57999999999999996</v>
      </c>
      <c r="M52" s="401">
        <v>0</v>
      </c>
      <c r="N52" s="401">
        <v>0</v>
      </c>
      <c r="O52" s="401">
        <v>0</v>
      </c>
      <c r="P52" s="401">
        <v>0</v>
      </c>
      <c r="Q52" s="401"/>
      <c r="R52" s="401">
        <v>0.06</v>
      </c>
      <c r="S52" s="401">
        <v>0</v>
      </c>
      <c r="T52" s="401">
        <v>0</v>
      </c>
      <c r="U52" s="401">
        <v>0</v>
      </c>
      <c r="V52" s="401">
        <v>0</v>
      </c>
      <c r="W52" s="401">
        <v>0</v>
      </c>
      <c r="X52" s="401">
        <v>0</v>
      </c>
      <c r="Y52" s="401">
        <v>0</v>
      </c>
      <c r="Z52" s="401">
        <v>0</v>
      </c>
      <c r="AA52" s="401">
        <v>0</v>
      </c>
      <c r="AB52" s="401">
        <v>0</v>
      </c>
      <c r="AC52" s="401">
        <v>0</v>
      </c>
      <c r="AD52" s="401">
        <v>0</v>
      </c>
      <c r="AE52" s="401">
        <v>0.15</v>
      </c>
      <c r="AF52" s="401">
        <v>0.19</v>
      </c>
      <c r="AG52" s="401">
        <v>0</v>
      </c>
      <c r="AH52" s="401">
        <v>0</v>
      </c>
      <c r="AI52" s="401">
        <v>0</v>
      </c>
      <c r="AJ52" s="401">
        <v>0</v>
      </c>
      <c r="AK52" s="401">
        <v>0</v>
      </c>
      <c r="AL52" s="401">
        <v>0</v>
      </c>
      <c r="AM52" s="401">
        <v>0</v>
      </c>
      <c r="AN52" s="401">
        <v>0</v>
      </c>
      <c r="AO52" s="401">
        <v>0</v>
      </c>
      <c r="AP52" s="401">
        <v>0</v>
      </c>
      <c r="AQ52" s="401"/>
      <c r="AR52" s="401">
        <v>0</v>
      </c>
      <c r="AS52" s="401">
        <v>0</v>
      </c>
      <c r="AT52" s="401">
        <v>0</v>
      </c>
      <c r="AU52" s="401">
        <v>0</v>
      </c>
      <c r="AV52" s="401">
        <v>0</v>
      </c>
      <c r="AW52" s="401">
        <v>0</v>
      </c>
      <c r="AX52" s="401">
        <v>0</v>
      </c>
      <c r="AY52" s="401">
        <v>0.83</v>
      </c>
      <c r="AZ52" s="401">
        <v>0</v>
      </c>
      <c r="BA52" s="401">
        <v>0</v>
      </c>
      <c r="BB52" s="401">
        <v>0</v>
      </c>
      <c r="BC52" s="401">
        <v>0</v>
      </c>
      <c r="BD52" s="401">
        <v>0</v>
      </c>
      <c r="BE52" s="401">
        <v>0</v>
      </c>
      <c r="BF52" s="401">
        <v>0</v>
      </c>
      <c r="BG52" s="401">
        <v>0</v>
      </c>
      <c r="BH52" s="401">
        <v>0</v>
      </c>
      <c r="BI52" s="396"/>
      <c r="BJ52" s="396"/>
    </row>
    <row r="53" spans="1:62" s="402" customFormat="1" ht="20.25" customHeight="1">
      <c r="A53" s="396"/>
      <c r="B53" s="439" t="s">
        <v>661</v>
      </c>
      <c r="C53" s="440" t="s">
        <v>285</v>
      </c>
      <c r="D53" s="420">
        <f>SUM(J53:BH53)</f>
        <v>0.14000000000000001</v>
      </c>
      <c r="E53" s="440" t="s">
        <v>900</v>
      </c>
      <c r="F53" s="440" t="s">
        <v>31</v>
      </c>
      <c r="G53" s="440"/>
      <c r="H53" s="232"/>
      <c r="I53" s="366"/>
      <c r="J53" s="401"/>
      <c r="K53" s="401"/>
      <c r="L53" s="401">
        <v>0.14000000000000001</v>
      </c>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1"/>
      <c r="BB53" s="401"/>
      <c r="BC53" s="401"/>
      <c r="BD53" s="401"/>
      <c r="BE53" s="401"/>
      <c r="BF53" s="401"/>
      <c r="BG53" s="401"/>
      <c r="BH53" s="401"/>
      <c r="BI53" s="396"/>
      <c r="BJ53" s="396"/>
    </row>
    <row r="54" spans="1:62" s="402" customFormat="1" ht="20.25" customHeight="1">
      <c r="A54" s="396"/>
      <c r="B54" s="439" t="s">
        <v>662</v>
      </c>
      <c r="C54" s="440" t="s">
        <v>285</v>
      </c>
      <c r="D54" s="424">
        <f t="shared" ref="D54:D56" si="6">SUM(J54:BH54)</f>
        <v>2.5399999999999996</v>
      </c>
      <c r="E54" s="398" t="s">
        <v>901</v>
      </c>
      <c r="F54" s="440" t="s">
        <v>47</v>
      </c>
      <c r="G54" s="440"/>
      <c r="H54" s="232"/>
      <c r="I54" s="366"/>
      <c r="J54" s="401">
        <v>0</v>
      </c>
      <c r="K54" s="401">
        <v>0</v>
      </c>
      <c r="L54" s="401">
        <v>2.33</v>
      </c>
      <c r="M54" s="401">
        <v>0</v>
      </c>
      <c r="N54" s="401">
        <v>0</v>
      </c>
      <c r="O54" s="401">
        <v>0</v>
      </c>
      <c r="P54" s="401">
        <v>0</v>
      </c>
      <c r="Q54" s="401"/>
      <c r="R54" s="401">
        <v>0</v>
      </c>
      <c r="S54" s="401">
        <v>0</v>
      </c>
      <c r="T54" s="401">
        <v>0</v>
      </c>
      <c r="U54" s="401">
        <v>0</v>
      </c>
      <c r="V54" s="401">
        <v>0</v>
      </c>
      <c r="W54" s="401">
        <v>0</v>
      </c>
      <c r="X54" s="401">
        <v>0</v>
      </c>
      <c r="Y54" s="401">
        <v>0</v>
      </c>
      <c r="Z54" s="401">
        <v>0</v>
      </c>
      <c r="AA54" s="401">
        <v>0</v>
      </c>
      <c r="AB54" s="401">
        <v>0</v>
      </c>
      <c r="AC54" s="401">
        <v>0</v>
      </c>
      <c r="AD54" s="401">
        <v>0</v>
      </c>
      <c r="AE54" s="401">
        <v>0.06</v>
      </c>
      <c r="AF54" s="401">
        <v>0.01</v>
      </c>
      <c r="AG54" s="401">
        <v>0</v>
      </c>
      <c r="AH54" s="401">
        <v>0</v>
      </c>
      <c r="AI54" s="401">
        <v>0</v>
      </c>
      <c r="AJ54" s="401">
        <v>0</v>
      </c>
      <c r="AK54" s="401">
        <v>0</v>
      </c>
      <c r="AL54" s="401">
        <v>0</v>
      </c>
      <c r="AM54" s="401">
        <v>0</v>
      </c>
      <c r="AN54" s="401">
        <v>0</v>
      </c>
      <c r="AO54" s="401">
        <v>0</v>
      </c>
      <c r="AP54" s="401">
        <v>0</v>
      </c>
      <c r="AQ54" s="401">
        <v>0.1</v>
      </c>
      <c r="AR54" s="401">
        <v>0</v>
      </c>
      <c r="AS54" s="401">
        <v>0</v>
      </c>
      <c r="AT54" s="401">
        <v>0</v>
      </c>
      <c r="AU54" s="401">
        <v>0</v>
      </c>
      <c r="AV54" s="401">
        <v>0</v>
      </c>
      <c r="AW54" s="401">
        <v>0</v>
      </c>
      <c r="AX54" s="401">
        <v>0</v>
      </c>
      <c r="AY54" s="401">
        <v>0.01</v>
      </c>
      <c r="AZ54" s="401">
        <v>0</v>
      </c>
      <c r="BA54" s="401">
        <v>0</v>
      </c>
      <c r="BB54" s="401">
        <v>0</v>
      </c>
      <c r="BC54" s="401">
        <v>0</v>
      </c>
      <c r="BD54" s="401">
        <v>0</v>
      </c>
      <c r="BE54" s="401">
        <v>0.03</v>
      </c>
      <c r="BF54" s="401">
        <v>0</v>
      </c>
      <c r="BG54" s="401">
        <v>0</v>
      </c>
      <c r="BH54" s="401">
        <v>0</v>
      </c>
      <c r="BI54" s="396"/>
      <c r="BJ54" s="396"/>
    </row>
    <row r="55" spans="1:62" s="402" customFormat="1" ht="20.25" customHeight="1">
      <c r="A55" s="396"/>
      <c r="B55" s="439" t="s">
        <v>1080</v>
      </c>
      <c r="C55" s="440" t="s">
        <v>285</v>
      </c>
      <c r="D55" s="424">
        <f t="shared" si="6"/>
        <v>13.459999999999999</v>
      </c>
      <c r="E55" s="398" t="s">
        <v>886</v>
      </c>
      <c r="F55" s="440" t="s">
        <v>47</v>
      </c>
      <c r="G55" s="440"/>
      <c r="H55" s="232"/>
      <c r="I55" s="366"/>
      <c r="J55" s="401">
        <v>0</v>
      </c>
      <c r="K55" s="401">
        <v>0</v>
      </c>
      <c r="L55" s="401">
        <v>3.58</v>
      </c>
      <c r="M55" s="401">
        <v>0.81</v>
      </c>
      <c r="N55" s="401">
        <v>0</v>
      </c>
      <c r="O55" s="401">
        <v>0</v>
      </c>
      <c r="P55" s="401">
        <v>0</v>
      </c>
      <c r="Q55" s="401"/>
      <c r="R55" s="401">
        <v>0</v>
      </c>
      <c r="S55" s="401">
        <v>0</v>
      </c>
      <c r="T55" s="401">
        <v>0</v>
      </c>
      <c r="U55" s="401">
        <v>0</v>
      </c>
      <c r="V55" s="401">
        <v>0</v>
      </c>
      <c r="W55" s="401">
        <v>0</v>
      </c>
      <c r="X55" s="401">
        <v>0</v>
      </c>
      <c r="Y55" s="401">
        <v>0</v>
      </c>
      <c r="Z55" s="401">
        <v>0</v>
      </c>
      <c r="AA55" s="401">
        <v>0</v>
      </c>
      <c r="AB55" s="401">
        <v>0</v>
      </c>
      <c r="AC55" s="401">
        <v>0</v>
      </c>
      <c r="AD55" s="401">
        <v>0</v>
      </c>
      <c r="AE55" s="401">
        <v>1.01</v>
      </c>
      <c r="AF55" s="401">
        <v>0.01</v>
      </c>
      <c r="AG55" s="401">
        <v>0</v>
      </c>
      <c r="AH55" s="401">
        <v>0</v>
      </c>
      <c r="AI55" s="401">
        <v>0</v>
      </c>
      <c r="AJ55" s="401">
        <v>0</v>
      </c>
      <c r="AK55" s="401">
        <v>0</v>
      </c>
      <c r="AL55" s="401">
        <v>0</v>
      </c>
      <c r="AM55" s="401">
        <v>0</v>
      </c>
      <c r="AN55" s="401">
        <v>0</v>
      </c>
      <c r="AO55" s="401">
        <v>0</v>
      </c>
      <c r="AP55" s="401">
        <v>0</v>
      </c>
      <c r="AQ55" s="401">
        <v>0.06</v>
      </c>
      <c r="AR55" s="401">
        <v>0</v>
      </c>
      <c r="AS55" s="401">
        <v>0</v>
      </c>
      <c r="AT55" s="401">
        <v>0</v>
      </c>
      <c r="AU55" s="401">
        <v>0</v>
      </c>
      <c r="AV55" s="401">
        <v>0</v>
      </c>
      <c r="AW55" s="401">
        <v>0</v>
      </c>
      <c r="AX55" s="401">
        <v>0</v>
      </c>
      <c r="AY55" s="401">
        <v>6.68</v>
      </c>
      <c r="AZ55" s="401">
        <v>0</v>
      </c>
      <c r="BA55" s="401">
        <v>0</v>
      </c>
      <c r="BB55" s="401">
        <v>0</v>
      </c>
      <c r="BC55" s="401">
        <v>0</v>
      </c>
      <c r="BD55" s="401">
        <v>1.31</v>
      </c>
      <c r="BE55" s="401">
        <v>0</v>
      </c>
      <c r="BF55" s="401">
        <v>0</v>
      </c>
      <c r="BG55" s="401">
        <v>0</v>
      </c>
      <c r="BH55" s="401">
        <v>0</v>
      </c>
      <c r="BI55" s="396"/>
      <c r="BJ55" s="396"/>
    </row>
    <row r="56" spans="1:62" s="402" customFormat="1" ht="20.25" customHeight="1">
      <c r="A56" s="396"/>
      <c r="B56" s="397" t="s">
        <v>663</v>
      </c>
      <c r="C56" s="440" t="s">
        <v>285</v>
      </c>
      <c r="D56" s="424">
        <f t="shared" si="6"/>
        <v>5.1800000000000006</v>
      </c>
      <c r="E56" s="455" t="s">
        <v>902</v>
      </c>
      <c r="F56" s="455" t="s">
        <v>47</v>
      </c>
      <c r="G56" s="455"/>
      <c r="H56" s="232"/>
      <c r="I56" s="366">
        <v>0.59</v>
      </c>
      <c r="J56" s="401">
        <v>0.59</v>
      </c>
      <c r="K56" s="401">
        <v>0</v>
      </c>
      <c r="L56" s="401">
        <v>2.52</v>
      </c>
      <c r="M56" s="401">
        <v>0</v>
      </c>
      <c r="N56" s="401">
        <v>0</v>
      </c>
      <c r="O56" s="401">
        <v>0</v>
      </c>
      <c r="P56" s="401">
        <v>0</v>
      </c>
      <c r="Q56" s="401"/>
      <c r="R56" s="401">
        <v>0</v>
      </c>
      <c r="S56" s="401">
        <v>0</v>
      </c>
      <c r="T56" s="401">
        <v>0</v>
      </c>
      <c r="U56" s="401">
        <v>0</v>
      </c>
      <c r="V56" s="401">
        <v>0</v>
      </c>
      <c r="W56" s="401">
        <v>0</v>
      </c>
      <c r="X56" s="401">
        <v>0</v>
      </c>
      <c r="Y56" s="401">
        <v>0</v>
      </c>
      <c r="Z56" s="401">
        <v>0</v>
      </c>
      <c r="AA56" s="401">
        <v>0</v>
      </c>
      <c r="AB56" s="401">
        <v>0</v>
      </c>
      <c r="AC56" s="401">
        <v>0</v>
      </c>
      <c r="AD56" s="401">
        <v>0</v>
      </c>
      <c r="AE56" s="401">
        <v>0.67000000000000015</v>
      </c>
      <c r="AF56" s="401">
        <v>0.04</v>
      </c>
      <c r="AG56" s="401">
        <v>0</v>
      </c>
      <c r="AH56" s="401">
        <v>0</v>
      </c>
      <c r="AI56" s="401">
        <v>0.03</v>
      </c>
      <c r="AJ56" s="401">
        <v>0</v>
      </c>
      <c r="AK56" s="401">
        <v>0</v>
      </c>
      <c r="AL56" s="401">
        <v>0</v>
      </c>
      <c r="AM56" s="401">
        <v>0</v>
      </c>
      <c r="AN56" s="401">
        <v>0</v>
      </c>
      <c r="AO56" s="401">
        <v>0</v>
      </c>
      <c r="AP56" s="401">
        <v>0</v>
      </c>
      <c r="AQ56" s="401">
        <v>1.07</v>
      </c>
      <c r="AR56" s="401">
        <v>0</v>
      </c>
      <c r="AS56" s="401">
        <v>0</v>
      </c>
      <c r="AT56" s="401">
        <v>0</v>
      </c>
      <c r="AU56" s="401">
        <v>0</v>
      </c>
      <c r="AV56" s="401">
        <v>0</v>
      </c>
      <c r="AW56" s="401">
        <v>0</v>
      </c>
      <c r="AX56" s="401">
        <v>0</v>
      </c>
      <c r="AY56" s="401">
        <v>0.23</v>
      </c>
      <c r="AZ56" s="401">
        <v>0</v>
      </c>
      <c r="BA56" s="401">
        <v>0</v>
      </c>
      <c r="BB56" s="401">
        <v>0</v>
      </c>
      <c r="BC56" s="401">
        <v>0</v>
      </c>
      <c r="BD56" s="401">
        <v>0</v>
      </c>
      <c r="BE56" s="401">
        <v>0.03</v>
      </c>
      <c r="BF56" s="401">
        <v>0</v>
      </c>
      <c r="BG56" s="401">
        <v>0</v>
      </c>
      <c r="BH56" s="401">
        <v>0</v>
      </c>
      <c r="BI56" s="396"/>
      <c r="BJ56" s="396"/>
    </row>
    <row r="57" spans="1:62" s="402" customFormat="1" ht="38.25" customHeight="1">
      <c r="A57" s="396"/>
      <c r="B57" s="397" t="s">
        <v>664</v>
      </c>
      <c r="C57" s="398" t="s">
        <v>285</v>
      </c>
      <c r="D57" s="420">
        <f>SUM(J57:BH57)</f>
        <v>26.9</v>
      </c>
      <c r="E57" s="398" t="s">
        <v>903</v>
      </c>
      <c r="F57" s="398" t="s">
        <v>49</v>
      </c>
      <c r="G57" s="398"/>
      <c r="H57" s="232"/>
      <c r="I57" s="366">
        <v>9.49</v>
      </c>
      <c r="J57" s="401">
        <v>9.49</v>
      </c>
      <c r="K57" s="401">
        <v>0</v>
      </c>
      <c r="L57" s="401">
        <v>15.06</v>
      </c>
      <c r="M57" s="401">
        <v>0.44</v>
      </c>
      <c r="N57" s="401">
        <v>0</v>
      </c>
      <c r="O57" s="401">
        <v>0</v>
      </c>
      <c r="P57" s="401">
        <v>0</v>
      </c>
      <c r="Q57" s="401"/>
      <c r="R57" s="401">
        <v>0</v>
      </c>
      <c r="S57" s="401">
        <v>0</v>
      </c>
      <c r="T57" s="401">
        <v>0</v>
      </c>
      <c r="U57" s="401">
        <v>0</v>
      </c>
      <c r="V57" s="401">
        <v>0</v>
      </c>
      <c r="W57" s="401">
        <v>0</v>
      </c>
      <c r="X57" s="401">
        <v>0</v>
      </c>
      <c r="Y57" s="401">
        <v>0</v>
      </c>
      <c r="Z57" s="401">
        <v>0</v>
      </c>
      <c r="AA57" s="401">
        <v>0</v>
      </c>
      <c r="AB57" s="401">
        <v>0</v>
      </c>
      <c r="AC57" s="401">
        <v>0</v>
      </c>
      <c r="AD57" s="401">
        <v>0</v>
      </c>
      <c r="AE57" s="401">
        <v>0.47000000000000003</v>
      </c>
      <c r="AF57" s="401">
        <v>0.24</v>
      </c>
      <c r="AG57" s="401">
        <v>0</v>
      </c>
      <c r="AH57" s="401">
        <v>0</v>
      </c>
      <c r="AI57" s="401">
        <v>0.02</v>
      </c>
      <c r="AJ57" s="401">
        <v>0</v>
      </c>
      <c r="AK57" s="401">
        <v>0</v>
      </c>
      <c r="AL57" s="401">
        <v>0</v>
      </c>
      <c r="AM57" s="401">
        <v>0</v>
      </c>
      <c r="AN57" s="401">
        <v>0</v>
      </c>
      <c r="AO57" s="401">
        <v>0</v>
      </c>
      <c r="AP57" s="401">
        <v>7.0000000000000007E-2</v>
      </c>
      <c r="AQ57" s="401">
        <v>1</v>
      </c>
      <c r="AR57" s="401">
        <v>0</v>
      </c>
      <c r="AS57" s="401">
        <v>0</v>
      </c>
      <c r="AT57" s="401">
        <v>0</v>
      </c>
      <c r="AU57" s="401">
        <v>0</v>
      </c>
      <c r="AV57" s="401">
        <v>0</v>
      </c>
      <c r="AW57" s="401">
        <v>0</v>
      </c>
      <c r="AX57" s="401">
        <v>0</v>
      </c>
      <c r="AY57" s="401"/>
      <c r="AZ57" s="401">
        <v>0</v>
      </c>
      <c r="BA57" s="401">
        <v>0</v>
      </c>
      <c r="BB57" s="401">
        <v>0</v>
      </c>
      <c r="BC57" s="401">
        <v>0</v>
      </c>
      <c r="BD57" s="401">
        <v>0</v>
      </c>
      <c r="BE57" s="401">
        <v>0</v>
      </c>
      <c r="BF57" s="401">
        <v>0</v>
      </c>
      <c r="BG57" s="401">
        <v>0.11</v>
      </c>
      <c r="BH57" s="401">
        <v>0</v>
      </c>
      <c r="BI57" s="396"/>
      <c r="BJ57" s="396"/>
    </row>
    <row r="58" spans="1:62" s="402" customFormat="1" ht="20.25" customHeight="1">
      <c r="A58" s="396"/>
      <c r="B58" s="397" t="s">
        <v>665</v>
      </c>
      <c r="C58" s="398" t="s">
        <v>285</v>
      </c>
      <c r="D58" s="420">
        <f t="shared" ref="D58:D68" si="7">SUM(J58:BH58)</f>
        <v>0.05</v>
      </c>
      <c r="E58" s="455" t="s">
        <v>904</v>
      </c>
      <c r="F58" s="398" t="s">
        <v>49</v>
      </c>
      <c r="G58" s="398"/>
      <c r="H58" s="232"/>
      <c r="I58" s="366"/>
      <c r="J58" s="401"/>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v>0.05</v>
      </c>
      <c r="AJ58" s="401"/>
      <c r="AK58" s="401"/>
      <c r="AL58" s="401"/>
      <c r="AM58" s="401"/>
      <c r="AN58" s="401"/>
      <c r="AO58" s="401"/>
      <c r="AP58" s="401"/>
      <c r="AQ58" s="401"/>
      <c r="AR58" s="401"/>
      <c r="AS58" s="401"/>
      <c r="AT58" s="401"/>
      <c r="AU58" s="401"/>
      <c r="AV58" s="401"/>
      <c r="AW58" s="401"/>
      <c r="AX58" s="401"/>
      <c r="AY58" s="401"/>
      <c r="AZ58" s="401"/>
      <c r="BA58" s="401"/>
      <c r="BB58" s="401"/>
      <c r="BC58" s="401"/>
      <c r="BD58" s="401"/>
      <c r="BE58" s="401"/>
      <c r="BF58" s="401"/>
      <c r="BG58" s="401"/>
      <c r="BH58" s="401"/>
      <c r="BI58" s="396"/>
      <c r="BJ58" s="396"/>
    </row>
    <row r="59" spans="1:62" s="402" customFormat="1" ht="20.25" customHeight="1">
      <c r="A59" s="396"/>
      <c r="B59" s="397" t="s">
        <v>666</v>
      </c>
      <c r="C59" s="398" t="s">
        <v>285</v>
      </c>
      <c r="D59" s="420">
        <f t="shared" si="7"/>
        <v>0.05</v>
      </c>
      <c r="E59" s="455" t="s">
        <v>905</v>
      </c>
      <c r="F59" s="398" t="s">
        <v>49</v>
      </c>
      <c r="G59" s="398"/>
      <c r="H59" s="232"/>
      <c r="I59" s="366"/>
      <c r="J59" s="401"/>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v>0.05</v>
      </c>
      <c r="AJ59" s="401"/>
      <c r="AK59" s="401"/>
      <c r="AL59" s="401"/>
      <c r="AM59" s="401"/>
      <c r="AN59" s="401"/>
      <c r="AO59" s="401"/>
      <c r="AP59" s="401"/>
      <c r="AQ59" s="401"/>
      <c r="AR59" s="401"/>
      <c r="AS59" s="401"/>
      <c r="AT59" s="401"/>
      <c r="AU59" s="401"/>
      <c r="AV59" s="401"/>
      <c r="AW59" s="401"/>
      <c r="AX59" s="401"/>
      <c r="AY59" s="401"/>
      <c r="AZ59" s="401"/>
      <c r="BA59" s="401"/>
      <c r="BB59" s="401"/>
      <c r="BC59" s="401"/>
      <c r="BD59" s="401"/>
      <c r="BE59" s="401"/>
      <c r="BF59" s="401"/>
      <c r="BG59" s="401"/>
      <c r="BH59" s="401"/>
      <c r="BI59" s="396"/>
      <c r="BJ59" s="396"/>
    </row>
    <row r="60" spans="1:62" s="402" customFormat="1" ht="20.25" customHeight="1">
      <c r="A60" s="396"/>
      <c r="B60" s="397" t="s">
        <v>667</v>
      </c>
      <c r="C60" s="398" t="s">
        <v>285</v>
      </c>
      <c r="D60" s="420">
        <f t="shared" si="7"/>
        <v>7.0000000000000007E-2</v>
      </c>
      <c r="E60" s="455" t="s">
        <v>906</v>
      </c>
      <c r="F60" s="398" t="s">
        <v>49</v>
      </c>
      <c r="G60" s="398"/>
      <c r="H60" s="232"/>
      <c r="I60" s="366"/>
      <c r="J60" s="401"/>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v>7.0000000000000007E-2</v>
      </c>
      <c r="AJ60" s="401"/>
      <c r="AK60" s="401"/>
      <c r="AL60" s="401"/>
      <c r="AM60" s="401"/>
      <c r="AN60" s="401"/>
      <c r="AO60" s="401"/>
      <c r="AP60" s="401"/>
      <c r="AQ60" s="401"/>
      <c r="AR60" s="401"/>
      <c r="AS60" s="401"/>
      <c r="AT60" s="401"/>
      <c r="AU60" s="401"/>
      <c r="AV60" s="401"/>
      <c r="AW60" s="401"/>
      <c r="AX60" s="401"/>
      <c r="AY60" s="401"/>
      <c r="AZ60" s="401"/>
      <c r="BA60" s="401"/>
      <c r="BB60" s="401"/>
      <c r="BC60" s="401"/>
      <c r="BD60" s="401"/>
      <c r="BE60" s="401"/>
      <c r="BF60" s="401"/>
      <c r="BG60" s="401"/>
      <c r="BH60" s="401"/>
      <c r="BI60" s="396"/>
      <c r="BJ60" s="396"/>
    </row>
    <row r="61" spans="1:62" s="402" customFormat="1" ht="20.25" customHeight="1">
      <c r="A61" s="396"/>
      <c r="B61" s="397" t="s">
        <v>668</v>
      </c>
      <c r="C61" s="398" t="s">
        <v>285</v>
      </c>
      <c r="D61" s="420">
        <f t="shared" si="7"/>
        <v>0.04</v>
      </c>
      <c r="E61" s="455" t="s">
        <v>907</v>
      </c>
      <c r="F61" s="398" t="s">
        <v>49</v>
      </c>
      <c r="G61" s="398"/>
      <c r="H61" s="232"/>
      <c r="I61" s="366"/>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v>0.04</v>
      </c>
      <c r="AJ61" s="401"/>
      <c r="AK61" s="401"/>
      <c r="AL61" s="401"/>
      <c r="AM61" s="401"/>
      <c r="AN61" s="401"/>
      <c r="AO61" s="401"/>
      <c r="AP61" s="401"/>
      <c r="AQ61" s="401"/>
      <c r="AR61" s="401"/>
      <c r="AS61" s="401"/>
      <c r="AT61" s="401"/>
      <c r="AU61" s="401"/>
      <c r="AV61" s="401"/>
      <c r="AW61" s="401"/>
      <c r="AX61" s="401"/>
      <c r="AY61" s="401"/>
      <c r="AZ61" s="401"/>
      <c r="BA61" s="401"/>
      <c r="BB61" s="401"/>
      <c r="BC61" s="401"/>
      <c r="BD61" s="401"/>
      <c r="BE61" s="401"/>
      <c r="BF61" s="401"/>
      <c r="BG61" s="401"/>
      <c r="BH61" s="401"/>
      <c r="BI61" s="396"/>
      <c r="BJ61" s="396"/>
    </row>
    <row r="62" spans="1:62" s="402" customFormat="1" ht="20.25" customHeight="1">
      <c r="A62" s="396"/>
      <c r="B62" s="397" t="s">
        <v>669</v>
      </c>
      <c r="C62" s="398" t="s">
        <v>285</v>
      </c>
      <c r="D62" s="420">
        <f t="shared" si="7"/>
        <v>0.09</v>
      </c>
      <c r="E62" s="455" t="s">
        <v>908</v>
      </c>
      <c r="F62" s="398" t="s">
        <v>49</v>
      </c>
      <c r="G62" s="398"/>
      <c r="H62" s="232"/>
      <c r="I62" s="366"/>
      <c r="J62" s="401"/>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v>0.09</v>
      </c>
      <c r="AJ62" s="401"/>
      <c r="AK62" s="401"/>
      <c r="AL62" s="401"/>
      <c r="AM62" s="401"/>
      <c r="AN62" s="401"/>
      <c r="AO62" s="401"/>
      <c r="AP62" s="401"/>
      <c r="AQ62" s="401"/>
      <c r="AR62" s="401"/>
      <c r="AS62" s="401"/>
      <c r="AT62" s="401"/>
      <c r="AU62" s="401"/>
      <c r="AV62" s="401"/>
      <c r="AW62" s="401"/>
      <c r="AX62" s="401"/>
      <c r="AY62" s="401"/>
      <c r="AZ62" s="401"/>
      <c r="BA62" s="401"/>
      <c r="BB62" s="401"/>
      <c r="BC62" s="401"/>
      <c r="BD62" s="401"/>
      <c r="BE62" s="401"/>
      <c r="BF62" s="401"/>
      <c r="BG62" s="401"/>
      <c r="BH62" s="401"/>
      <c r="BI62" s="396"/>
      <c r="BJ62" s="396"/>
    </row>
    <row r="63" spans="1:62" s="402" customFormat="1" ht="20.25" customHeight="1">
      <c r="A63" s="396"/>
      <c r="B63" s="397" t="s">
        <v>670</v>
      </c>
      <c r="C63" s="398" t="s">
        <v>285</v>
      </c>
      <c r="D63" s="420">
        <f t="shared" si="7"/>
        <v>0.15</v>
      </c>
      <c r="E63" s="455" t="s">
        <v>909</v>
      </c>
      <c r="F63" s="398" t="s">
        <v>49</v>
      </c>
      <c r="G63" s="398"/>
      <c r="H63" s="232"/>
      <c r="I63" s="366"/>
      <c r="J63" s="401"/>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v>0.15</v>
      </c>
      <c r="AZ63" s="401"/>
      <c r="BA63" s="401"/>
      <c r="BB63" s="401"/>
      <c r="BC63" s="401"/>
      <c r="BD63" s="401"/>
      <c r="BE63" s="401"/>
      <c r="BF63" s="401"/>
      <c r="BG63" s="401"/>
      <c r="BH63" s="401"/>
      <c r="BI63" s="396"/>
      <c r="BJ63" s="396"/>
    </row>
    <row r="64" spans="1:62" s="402" customFormat="1" ht="20.25" customHeight="1">
      <c r="A64" s="396"/>
      <c r="B64" s="397" t="s">
        <v>671</v>
      </c>
      <c r="C64" s="398" t="s">
        <v>285</v>
      </c>
      <c r="D64" s="420">
        <f t="shared" si="7"/>
        <v>17.580000000000002</v>
      </c>
      <c r="E64" s="398" t="s">
        <v>910</v>
      </c>
      <c r="F64" s="398" t="s">
        <v>49</v>
      </c>
      <c r="G64" s="398"/>
      <c r="H64" s="232"/>
      <c r="I64" s="366">
        <v>9.5300000000000011</v>
      </c>
      <c r="J64" s="401">
        <v>9.5300000000000011</v>
      </c>
      <c r="K64" s="401">
        <v>0</v>
      </c>
      <c r="L64" s="401">
        <v>3.2499999999999996</v>
      </c>
      <c r="M64" s="401">
        <v>0</v>
      </c>
      <c r="N64" s="401">
        <v>0</v>
      </c>
      <c r="O64" s="401">
        <v>0</v>
      </c>
      <c r="P64" s="401">
        <v>0</v>
      </c>
      <c r="Q64" s="401"/>
      <c r="R64" s="401">
        <v>0</v>
      </c>
      <c r="S64" s="401">
        <v>0</v>
      </c>
      <c r="T64" s="401">
        <v>0</v>
      </c>
      <c r="U64" s="401">
        <v>0</v>
      </c>
      <c r="V64" s="401">
        <v>0</v>
      </c>
      <c r="W64" s="401">
        <v>0.02</v>
      </c>
      <c r="X64" s="401">
        <v>0</v>
      </c>
      <c r="Y64" s="401">
        <v>0</v>
      </c>
      <c r="Z64" s="401">
        <v>0</v>
      </c>
      <c r="AA64" s="401">
        <v>0</v>
      </c>
      <c r="AB64" s="401">
        <v>0</v>
      </c>
      <c r="AC64" s="401">
        <v>0</v>
      </c>
      <c r="AD64" s="401">
        <v>0</v>
      </c>
      <c r="AE64" s="401"/>
      <c r="AF64" s="401">
        <v>0.86999999999999988</v>
      </c>
      <c r="AG64" s="401">
        <v>0</v>
      </c>
      <c r="AH64" s="401">
        <v>0.08</v>
      </c>
      <c r="AI64" s="401">
        <v>0.13</v>
      </c>
      <c r="AJ64" s="401">
        <v>0.19</v>
      </c>
      <c r="AK64" s="401">
        <v>0</v>
      </c>
      <c r="AL64" s="401">
        <v>0</v>
      </c>
      <c r="AM64" s="401">
        <v>0</v>
      </c>
      <c r="AN64" s="401">
        <v>0</v>
      </c>
      <c r="AO64" s="401">
        <v>0</v>
      </c>
      <c r="AP64" s="401">
        <v>0</v>
      </c>
      <c r="AQ64" s="401">
        <v>2.4499999999999997</v>
      </c>
      <c r="AR64" s="401">
        <v>0</v>
      </c>
      <c r="AS64" s="401">
        <v>0</v>
      </c>
      <c r="AT64" s="401">
        <v>0.02</v>
      </c>
      <c r="AU64" s="401">
        <v>0</v>
      </c>
      <c r="AV64" s="401">
        <v>0.19</v>
      </c>
      <c r="AW64" s="401">
        <v>0</v>
      </c>
      <c r="AX64" s="401">
        <v>0</v>
      </c>
      <c r="AY64" s="401"/>
      <c r="AZ64" s="401">
        <v>0.01</v>
      </c>
      <c r="BA64" s="401">
        <v>0.09</v>
      </c>
      <c r="BB64" s="401">
        <v>0</v>
      </c>
      <c r="BC64" s="401">
        <v>0</v>
      </c>
      <c r="BD64" s="401">
        <v>0.45</v>
      </c>
      <c r="BE64" s="401">
        <v>0.28000000000000003</v>
      </c>
      <c r="BF64" s="401">
        <v>0.02</v>
      </c>
      <c r="BG64" s="401">
        <v>0</v>
      </c>
      <c r="BH64" s="401">
        <v>0</v>
      </c>
      <c r="BI64" s="396"/>
      <c r="BJ64" s="396"/>
    </row>
    <row r="65" spans="1:62" s="402" customFormat="1" ht="20.25" customHeight="1">
      <c r="A65" s="396"/>
      <c r="B65" s="397" t="s">
        <v>672</v>
      </c>
      <c r="C65" s="398" t="s">
        <v>285</v>
      </c>
      <c r="D65" s="420">
        <f t="shared" si="7"/>
        <v>0.30000000000000004</v>
      </c>
      <c r="E65" s="455" t="s">
        <v>911</v>
      </c>
      <c r="F65" s="398" t="s">
        <v>49</v>
      </c>
      <c r="G65" s="398"/>
      <c r="H65" s="232"/>
      <c r="I65" s="366">
        <v>0.13</v>
      </c>
      <c r="J65" s="401">
        <v>0.13</v>
      </c>
      <c r="K65" s="401">
        <v>0</v>
      </c>
      <c r="L65" s="401">
        <v>7.0000000000000007E-2</v>
      </c>
      <c r="M65" s="401">
        <v>0</v>
      </c>
      <c r="N65" s="401">
        <v>0</v>
      </c>
      <c r="O65" s="401">
        <v>0</v>
      </c>
      <c r="P65" s="401">
        <v>0</v>
      </c>
      <c r="Q65" s="401"/>
      <c r="R65" s="401">
        <v>0</v>
      </c>
      <c r="S65" s="401">
        <v>0</v>
      </c>
      <c r="T65" s="401">
        <v>0</v>
      </c>
      <c r="U65" s="401">
        <v>0</v>
      </c>
      <c r="V65" s="401">
        <v>0</v>
      </c>
      <c r="W65" s="401">
        <v>0</v>
      </c>
      <c r="X65" s="401">
        <v>0</v>
      </c>
      <c r="Y65" s="401">
        <v>0</v>
      </c>
      <c r="Z65" s="401">
        <v>0</v>
      </c>
      <c r="AA65" s="401">
        <v>0</v>
      </c>
      <c r="AB65" s="401">
        <v>0</v>
      </c>
      <c r="AC65" s="401">
        <v>0</v>
      </c>
      <c r="AD65" s="401">
        <v>0</v>
      </c>
      <c r="AE65" s="401"/>
      <c r="AF65" s="401">
        <v>0.01</v>
      </c>
      <c r="AG65" s="401">
        <v>0</v>
      </c>
      <c r="AH65" s="401">
        <v>0</v>
      </c>
      <c r="AI65" s="401">
        <v>0</v>
      </c>
      <c r="AJ65" s="401">
        <v>0</v>
      </c>
      <c r="AK65" s="401">
        <v>0</v>
      </c>
      <c r="AL65" s="401">
        <v>0</v>
      </c>
      <c r="AM65" s="401">
        <v>0</v>
      </c>
      <c r="AN65" s="401">
        <v>0</v>
      </c>
      <c r="AO65" s="401">
        <v>0</v>
      </c>
      <c r="AP65" s="401">
        <v>0</v>
      </c>
      <c r="AQ65" s="401">
        <v>0.03</v>
      </c>
      <c r="AR65" s="401">
        <v>0</v>
      </c>
      <c r="AS65" s="401">
        <v>0</v>
      </c>
      <c r="AT65" s="401">
        <v>0</v>
      </c>
      <c r="AU65" s="401">
        <v>0</v>
      </c>
      <c r="AV65" s="401">
        <v>0</v>
      </c>
      <c r="AW65" s="401">
        <v>0</v>
      </c>
      <c r="AX65" s="401">
        <v>0</v>
      </c>
      <c r="AY65" s="401"/>
      <c r="AZ65" s="401">
        <v>0</v>
      </c>
      <c r="BA65" s="401">
        <v>0</v>
      </c>
      <c r="BB65" s="401">
        <v>0</v>
      </c>
      <c r="BC65" s="401">
        <v>0</v>
      </c>
      <c r="BD65" s="401">
        <v>0</v>
      </c>
      <c r="BE65" s="401">
        <v>0.06</v>
      </c>
      <c r="BF65" s="401">
        <v>0</v>
      </c>
      <c r="BG65" s="401">
        <v>0</v>
      </c>
      <c r="BH65" s="401">
        <v>0</v>
      </c>
      <c r="BI65" s="396"/>
      <c r="BJ65" s="396"/>
    </row>
    <row r="66" spans="1:62" s="402" customFormat="1" ht="20.25" customHeight="1">
      <c r="A66" s="396"/>
      <c r="B66" s="397" t="s">
        <v>224</v>
      </c>
      <c r="C66" s="398" t="s">
        <v>285</v>
      </c>
      <c r="D66" s="420">
        <f t="shared" si="7"/>
        <v>0</v>
      </c>
      <c r="E66" s="455" t="s">
        <v>223</v>
      </c>
      <c r="F66" s="398" t="s">
        <v>49</v>
      </c>
      <c r="G66" s="398"/>
      <c r="H66" s="232"/>
      <c r="I66" s="366"/>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1"/>
      <c r="AS66" s="401"/>
      <c r="AT66" s="401"/>
      <c r="AU66" s="401"/>
      <c r="AV66" s="401"/>
      <c r="AW66" s="401"/>
      <c r="AX66" s="401"/>
      <c r="AY66" s="401"/>
      <c r="AZ66" s="401"/>
      <c r="BA66" s="401"/>
      <c r="BB66" s="401"/>
      <c r="BC66" s="401"/>
      <c r="BD66" s="401"/>
      <c r="BE66" s="401"/>
      <c r="BF66" s="401"/>
      <c r="BG66" s="401"/>
      <c r="BH66" s="401"/>
      <c r="BI66" s="396"/>
      <c r="BJ66" s="396"/>
    </row>
    <row r="67" spans="1:62" s="402" customFormat="1" ht="20.25" customHeight="1">
      <c r="A67" s="396"/>
      <c r="B67" s="397" t="s">
        <v>342</v>
      </c>
      <c r="C67" s="398" t="s">
        <v>285</v>
      </c>
      <c r="D67" s="420">
        <f t="shared" si="7"/>
        <v>2.42</v>
      </c>
      <c r="E67" s="455" t="s">
        <v>912</v>
      </c>
      <c r="F67" s="398" t="s">
        <v>49</v>
      </c>
      <c r="G67" s="398"/>
      <c r="H67" s="232"/>
      <c r="I67" s="366">
        <v>2.36</v>
      </c>
      <c r="J67" s="401">
        <v>2.36</v>
      </c>
      <c r="K67" s="401">
        <v>0</v>
      </c>
      <c r="L67" s="401"/>
      <c r="M67" s="401">
        <v>0</v>
      </c>
      <c r="N67" s="401">
        <v>0</v>
      </c>
      <c r="O67" s="401">
        <v>0</v>
      </c>
      <c r="P67" s="401">
        <v>0</v>
      </c>
      <c r="Q67" s="401"/>
      <c r="R67" s="401">
        <v>0</v>
      </c>
      <c r="S67" s="401">
        <v>0</v>
      </c>
      <c r="T67" s="401">
        <v>0</v>
      </c>
      <c r="U67" s="401">
        <v>0</v>
      </c>
      <c r="V67" s="401">
        <v>0</v>
      </c>
      <c r="W67" s="401">
        <v>0</v>
      </c>
      <c r="X67" s="401">
        <v>0</v>
      </c>
      <c r="Y67" s="401">
        <v>0</v>
      </c>
      <c r="Z67" s="401">
        <v>0</v>
      </c>
      <c r="AA67" s="401">
        <v>0</v>
      </c>
      <c r="AB67" s="401">
        <v>0</v>
      </c>
      <c r="AC67" s="401">
        <v>0</v>
      </c>
      <c r="AD67" s="401">
        <v>0</v>
      </c>
      <c r="AE67" s="401"/>
      <c r="AF67" s="401">
        <v>0.06</v>
      </c>
      <c r="AG67" s="401">
        <v>0</v>
      </c>
      <c r="AH67" s="401">
        <v>0</v>
      </c>
      <c r="AI67" s="401">
        <v>0</v>
      </c>
      <c r="AJ67" s="401">
        <v>0</v>
      </c>
      <c r="AK67" s="401">
        <v>0</v>
      </c>
      <c r="AL67" s="401">
        <v>0</v>
      </c>
      <c r="AM67" s="401">
        <v>0</v>
      </c>
      <c r="AN67" s="401">
        <v>0</v>
      </c>
      <c r="AO67" s="401">
        <v>0</v>
      </c>
      <c r="AP67" s="401">
        <v>0</v>
      </c>
      <c r="AQ67" s="401">
        <v>0</v>
      </c>
      <c r="AR67" s="401">
        <v>0</v>
      </c>
      <c r="AS67" s="401">
        <v>0</v>
      </c>
      <c r="AT67" s="401">
        <v>0</v>
      </c>
      <c r="AU67" s="401">
        <v>0</v>
      </c>
      <c r="AV67" s="401">
        <v>0</v>
      </c>
      <c r="AW67" s="401">
        <v>0</v>
      </c>
      <c r="AX67" s="401">
        <v>0</v>
      </c>
      <c r="AY67" s="401"/>
      <c r="AZ67" s="401">
        <v>0</v>
      </c>
      <c r="BA67" s="401">
        <v>0</v>
      </c>
      <c r="BB67" s="401">
        <v>0</v>
      </c>
      <c r="BC67" s="401">
        <v>0</v>
      </c>
      <c r="BD67" s="401">
        <v>0</v>
      </c>
      <c r="BE67" s="401">
        <v>0</v>
      </c>
      <c r="BF67" s="401">
        <v>0</v>
      </c>
      <c r="BG67" s="401">
        <v>0</v>
      </c>
      <c r="BH67" s="401">
        <v>0</v>
      </c>
      <c r="BI67" s="396"/>
      <c r="BJ67" s="396"/>
    </row>
    <row r="68" spans="1:62" s="402" customFormat="1" ht="20.25" customHeight="1">
      <c r="A68" s="396"/>
      <c r="B68" s="397" t="s">
        <v>673</v>
      </c>
      <c r="C68" s="398" t="s">
        <v>285</v>
      </c>
      <c r="D68" s="420">
        <f t="shared" si="7"/>
        <v>2.73</v>
      </c>
      <c r="E68" s="398" t="s">
        <v>913</v>
      </c>
      <c r="F68" s="398" t="s">
        <v>49</v>
      </c>
      <c r="G68" s="398"/>
      <c r="H68" s="232"/>
      <c r="I68" s="366">
        <v>2.58</v>
      </c>
      <c r="J68" s="401">
        <v>2.58</v>
      </c>
      <c r="K68" s="401">
        <v>0</v>
      </c>
      <c r="L68" s="401"/>
      <c r="M68" s="401">
        <v>0</v>
      </c>
      <c r="N68" s="401">
        <v>0</v>
      </c>
      <c r="O68" s="401">
        <v>0</v>
      </c>
      <c r="P68" s="401">
        <v>0</v>
      </c>
      <c r="Q68" s="401"/>
      <c r="R68" s="401">
        <v>0</v>
      </c>
      <c r="S68" s="401">
        <v>0</v>
      </c>
      <c r="T68" s="401">
        <v>0</v>
      </c>
      <c r="U68" s="401">
        <v>0</v>
      </c>
      <c r="V68" s="401">
        <v>0</v>
      </c>
      <c r="W68" s="401">
        <v>0</v>
      </c>
      <c r="X68" s="401">
        <v>0</v>
      </c>
      <c r="Y68" s="401">
        <v>0</v>
      </c>
      <c r="Z68" s="401">
        <v>0</v>
      </c>
      <c r="AA68" s="401">
        <v>0</v>
      </c>
      <c r="AB68" s="401">
        <v>0</v>
      </c>
      <c r="AC68" s="401">
        <v>0</v>
      </c>
      <c r="AD68" s="401">
        <v>0</v>
      </c>
      <c r="AE68" s="401"/>
      <c r="AF68" s="401">
        <v>0.1</v>
      </c>
      <c r="AG68" s="401">
        <v>0</v>
      </c>
      <c r="AH68" s="401">
        <v>0</v>
      </c>
      <c r="AI68" s="401">
        <v>0</v>
      </c>
      <c r="AJ68" s="401">
        <v>0</v>
      </c>
      <c r="AK68" s="401">
        <v>0</v>
      </c>
      <c r="AL68" s="401">
        <v>0</v>
      </c>
      <c r="AM68" s="401">
        <v>0</v>
      </c>
      <c r="AN68" s="401">
        <v>0</v>
      </c>
      <c r="AO68" s="401">
        <v>0</v>
      </c>
      <c r="AP68" s="401">
        <v>0</v>
      </c>
      <c r="AQ68" s="401">
        <v>0.05</v>
      </c>
      <c r="AR68" s="401">
        <v>0</v>
      </c>
      <c r="AS68" s="401">
        <v>0</v>
      </c>
      <c r="AT68" s="401">
        <v>0</v>
      </c>
      <c r="AU68" s="401">
        <v>0</v>
      </c>
      <c r="AV68" s="401">
        <v>0</v>
      </c>
      <c r="AW68" s="401">
        <v>0</v>
      </c>
      <c r="AX68" s="401">
        <v>0</v>
      </c>
      <c r="AY68" s="401"/>
      <c r="AZ68" s="401">
        <v>0</v>
      </c>
      <c r="BA68" s="401">
        <v>0</v>
      </c>
      <c r="BB68" s="401">
        <v>0</v>
      </c>
      <c r="BC68" s="401">
        <v>0</v>
      </c>
      <c r="BD68" s="401">
        <v>0</v>
      </c>
      <c r="BE68" s="401">
        <v>0</v>
      </c>
      <c r="BF68" s="401">
        <v>0</v>
      </c>
      <c r="BG68" s="401">
        <v>0</v>
      </c>
      <c r="BH68" s="401">
        <v>0</v>
      </c>
      <c r="BI68" s="396"/>
      <c r="BJ68" s="396"/>
    </row>
    <row r="69" spans="1:62" s="402" customFormat="1" ht="20.25" customHeight="1">
      <c r="A69" s="396"/>
      <c r="B69" s="397" t="s">
        <v>674</v>
      </c>
      <c r="C69" s="398" t="s">
        <v>285</v>
      </c>
      <c r="D69" s="474">
        <v>73.88</v>
      </c>
      <c r="E69" s="398"/>
      <c r="F69" s="398" t="s">
        <v>49</v>
      </c>
      <c r="G69" s="398"/>
      <c r="H69" s="232"/>
      <c r="I69" s="366"/>
      <c r="J69" s="401"/>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401"/>
      <c r="AL69" s="401"/>
      <c r="AM69" s="401"/>
      <c r="AN69" s="401"/>
      <c r="AO69" s="401"/>
      <c r="AP69" s="401"/>
      <c r="AQ69" s="401"/>
      <c r="AR69" s="401"/>
      <c r="AS69" s="401"/>
      <c r="AT69" s="401"/>
      <c r="AU69" s="401"/>
      <c r="AV69" s="401"/>
      <c r="AW69" s="401"/>
      <c r="AX69" s="401"/>
      <c r="AY69" s="401"/>
      <c r="AZ69" s="401"/>
      <c r="BA69" s="401"/>
      <c r="BB69" s="401"/>
      <c r="BC69" s="401"/>
      <c r="BD69" s="401"/>
      <c r="BE69" s="401"/>
      <c r="BF69" s="401"/>
      <c r="BG69" s="401"/>
      <c r="BH69" s="401"/>
      <c r="BI69" s="396"/>
      <c r="BJ69" s="396"/>
    </row>
    <row r="70" spans="1:62" s="402" customFormat="1" ht="20.25" customHeight="1">
      <c r="A70" s="396"/>
      <c r="B70" s="397" t="s">
        <v>675</v>
      </c>
      <c r="C70" s="398" t="s">
        <v>285</v>
      </c>
      <c r="D70" s="474">
        <v>32.53</v>
      </c>
      <c r="E70" s="398"/>
      <c r="F70" s="398" t="s">
        <v>49</v>
      </c>
      <c r="G70" s="398"/>
      <c r="H70" s="232"/>
      <c r="I70" s="366"/>
      <c r="J70" s="401"/>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401"/>
      <c r="AX70" s="401"/>
      <c r="AY70" s="401"/>
      <c r="AZ70" s="401"/>
      <c r="BA70" s="401"/>
      <c r="BB70" s="401"/>
      <c r="BC70" s="401"/>
      <c r="BD70" s="401"/>
      <c r="BE70" s="401"/>
      <c r="BF70" s="401"/>
      <c r="BG70" s="401"/>
      <c r="BH70" s="401"/>
      <c r="BI70" s="396"/>
      <c r="BJ70" s="396"/>
    </row>
    <row r="71" spans="1:62" s="402" customFormat="1" ht="20.25" customHeight="1">
      <c r="A71" s="396"/>
      <c r="B71" s="439" t="s">
        <v>676</v>
      </c>
      <c r="C71" s="440" t="s">
        <v>285</v>
      </c>
      <c r="D71" s="441">
        <v>0.2</v>
      </c>
      <c r="E71" s="440" t="s">
        <v>914</v>
      </c>
      <c r="F71" s="440" t="s">
        <v>50</v>
      </c>
      <c r="G71" s="440"/>
      <c r="H71" s="232"/>
      <c r="I71" s="366"/>
      <c r="J71" s="401"/>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401"/>
      <c r="AL71" s="401"/>
      <c r="AM71" s="401"/>
      <c r="AN71" s="401"/>
      <c r="AO71" s="401"/>
      <c r="AP71" s="401"/>
      <c r="AQ71" s="401"/>
      <c r="AR71" s="401"/>
      <c r="AS71" s="401"/>
      <c r="AT71" s="401"/>
      <c r="AU71" s="401"/>
      <c r="AV71" s="401"/>
      <c r="AW71" s="401"/>
      <c r="AX71" s="401"/>
      <c r="AY71" s="401"/>
      <c r="AZ71" s="401"/>
      <c r="BA71" s="401"/>
      <c r="BB71" s="401"/>
      <c r="BC71" s="401"/>
      <c r="BD71" s="401"/>
      <c r="BE71" s="401"/>
      <c r="BF71" s="401"/>
      <c r="BG71" s="401"/>
      <c r="BH71" s="401"/>
      <c r="BI71" s="396"/>
      <c r="BJ71" s="396"/>
    </row>
    <row r="72" spans="1:62" s="402" customFormat="1" ht="20.25" customHeight="1">
      <c r="A72" s="396"/>
      <c r="B72" s="439" t="s">
        <v>677</v>
      </c>
      <c r="C72" s="440" t="s">
        <v>285</v>
      </c>
      <c r="D72" s="396">
        <f t="shared" ref="D72:D74" si="8">SUM(J72:BH72)</f>
        <v>0.22</v>
      </c>
      <c r="E72" s="440" t="s">
        <v>915</v>
      </c>
      <c r="F72" s="440" t="s">
        <v>50</v>
      </c>
      <c r="G72" s="440"/>
      <c r="H72" s="232"/>
      <c r="I72" s="366">
        <v>0.17</v>
      </c>
      <c r="J72" s="401">
        <v>0.17</v>
      </c>
      <c r="K72" s="401">
        <v>0</v>
      </c>
      <c r="L72" s="401"/>
      <c r="M72" s="401">
        <v>0</v>
      </c>
      <c r="N72" s="401">
        <v>0</v>
      </c>
      <c r="O72" s="401">
        <v>0</v>
      </c>
      <c r="P72" s="401">
        <v>0</v>
      </c>
      <c r="Q72" s="401"/>
      <c r="R72" s="401">
        <v>0</v>
      </c>
      <c r="S72" s="401">
        <v>0</v>
      </c>
      <c r="T72" s="401">
        <v>0</v>
      </c>
      <c r="U72" s="401">
        <v>0</v>
      </c>
      <c r="V72" s="401">
        <v>0</v>
      </c>
      <c r="W72" s="401">
        <v>0</v>
      </c>
      <c r="X72" s="401">
        <v>0</v>
      </c>
      <c r="Y72" s="401">
        <v>0</v>
      </c>
      <c r="Z72" s="401">
        <v>0</v>
      </c>
      <c r="AA72" s="401">
        <v>0</v>
      </c>
      <c r="AB72" s="401">
        <v>0</v>
      </c>
      <c r="AC72" s="401">
        <v>0</v>
      </c>
      <c r="AD72" s="401">
        <v>0</v>
      </c>
      <c r="AE72" s="401">
        <v>0.03</v>
      </c>
      <c r="AF72" s="401">
        <v>0.02</v>
      </c>
      <c r="AG72" s="401"/>
      <c r="AH72" s="401">
        <v>0</v>
      </c>
      <c r="AI72" s="401">
        <v>0</v>
      </c>
      <c r="AJ72" s="401">
        <v>0</v>
      </c>
      <c r="AK72" s="401">
        <v>0</v>
      </c>
      <c r="AL72" s="401">
        <v>0</v>
      </c>
      <c r="AM72" s="401">
        <v>0</v>
      </c>
      <c r="AN72" s="401">
        <v>0</v>
      </c>
      <c r="AO72" s="401">
        <v>0</v>
      </c>
      <c r="AP72" s="401">
        <v>0</v>
      </c>
      <c r="AQ72" s="401">
        <v>0</v>
      </c>
      <c r="AR72" s="401">
        <v>0</v>
      </c>
      <c r="AS72" s="401">
        <v>0</v>
      </c>
      <c r="AT72" s="401">
        <v>0</v>
      </c>
      <c r="AU72" s="401">
        <v>0</v>
      </c>
      <c r="AV72" s="401">
        <v>0</v>
      </c>
      <c r="AW72" s="401">
        <v>0</v>
      </c>
      <c r="AX72" s="401">
        <v>0</v>
      </c>
      <c r="AY72" s="401">
        <v>0</v>
      </c>
      <c r="AZ72" s="401"/>
      <c r="BA72" s="401">
        <v>0</v>
      </c>
      <c r="BB72" s="401">
        <v>0</v>
      </c>
      <c r="BC72" s="401">
        <v>0</v>
      </c>
      <c r="BD72" s="401">
        <v>0</v>
      </c>
      <c r="BE72" s="401">
        <v>0</v>
      </c>
      <c r="BF72" s="401">
        <v>0</v>
      </c>
      <c r="BG72" s="401">
        <v>0</v>
      </c>
      <c r="BH72" s="401">
        <v>0</v>
      </c>
      <c r="BI72" s="396"/>
      <c r="BJ72" s="396"/>
    </row>
    <row r="73" spans="1:62" s="402" customFormat="1" ht="20.25" customHeight="1">
      <c r="A73" s="396"/>
      <c r="B73" s="439" t="s">
        <v>678</v>
      </c>
      <c r="C73" s="440" t="s">
        <v>285</v>
      </c>
      <c r="D73" s="420">
        <f t="shared" si="8"/>
        <v>2.6999999999999997</v>
      </c>
      <c r="E73" s="440" t="s">
        <v>916</v>
      </c>
      <c r="F73" s="440" t="s">
        <v>56</v>
      </c>
      <c r="G73" s="440"/>
      <c r="H73" s="232"/>
      <c r="I73" s="366">
        <v>0.92999999999999994</v>
      </c>
      <c r="J73" s="401">
        <v>0.92999999999999994</v>
      </c>
      <c r="K73" s="401">
        <v>0</v>
      </c>
      <c r="L73" s="401">
        <v>0.25</v>
      </c>
      <c r="M73" s="401">
        <v>0</v>
      </c>
      <c r="N73" s="401">
        <v>0</v>
      </c>
      <c r="O73" s="401">
        <v>0</v>
      </c>
      <c r="P73" s="401">
        <v>0</v>
      </c>
      <c r="Q73" s="401"/>
      <c r="R73" s="401">
        <v>0</v>
      </c>
      <c r="S73" s="401">
        <v>0</v>
      </c>
      <c r="T73" s="401">
        <v>0</v>
      </c>
      <c r="U73" s="401">
        <v>0</v>
      </c>
      <c r="V73" s="401">
        <v>0</v>
      </c>
      <c r="W73" s="401">
        <v>0</v>
      </c>
      <c r="X73" s="401">
        <v>0</v>
      </c>
      <c r="Y73" s="401">
        <v>0</v>
      </c>
      <c r="Z73" s="401">
        <v>0</v>
      </c>
      <c r="AA73" s="401">
        <v>0</v>
      </c>
      <c r="AB73" s="401">
        <v>0</v>
      </c>
      <c r="AC73" s="401">
        <v>0</v>
      </c>
      <c r="AD73" s="401">
        <v>0</v>
      </c>
      <c r="AE73" s="401">
        <v>0.17</v>
      </c>
      <c r="AF73" s="401">
        <v>0.05</v>
      </c>
      <c r="AG73" s="401">
        <v>0</v>
      </c>
      <c r="AH73" s="401">
        <v>0</v>
      </c>
      <c r="AI73" s="401">
        <v>0</v>
      </c>
      <c r="AJ73" s="401">
        <v>0</v>
      </c>
      <c r="AK73" s="401">
        <v>0</v>
      </c>
      <c r="AL73" s="401">
        <v>0</v>
      </c>
      <c r="AM73" s="401">
        <v>0</v>
      </c>
      <c r="AN73" s="401">
        <v>0</v>
      </c>
      <c r="AO73" s="401">
        <v>0</v>
      </c>
      <c r="AP73" s="401">
        <v>0</v>
      </c>
      <c r="AQ73" s="401">
        <v>0.14000000000000001</v>
      </c>
      <c r="AR73" s="401">
        <v>0</v>
      </c>
      <c r="AS73" s="401">
        <v>0</v>
      </c>
      <c r="AT73" s="401">
        <v>0</v>
      </c>
      <c r="AU73" s="401">
        <v>0</v>
      </c>
      <c r="AV73" s="401">
        <v>0</v>
      </c>
      <c r="AW73" s="401">
        <v>0</v>
      </c>
      <c r="AX73" s="401">
        <v>0</v>
      </c>
      <c r="AY73" s="401">
        <v>1.05</v>
      </c>
      <c r="AZ73" s="401">
        <v>0.09</v>
      </c>
      <c r="BA73" s="401">
        <v>0</v>
      </c>
      <c r="BB73" s="401">
        <v>0</v>
      </c>
      <c r="BC73" s="401">
        <v>0</v>
      </c>
      <c r="BD73" s="401">
        <v>0</v>
      </c>
      <c r="BE73" s="401">
        <v>0.02</v>
      </c>
      <c r="BF73" s="401">
        <v>0</v>
      </c>
      <c r="BG73" s="401"/>
      <c r="BH73" s="401">
        <v>0</v>
      </c>
      <c r="BI73" s="396"/>
      <c r="BJ73" s="396"/>
    </row>
    <row r="74" spans="1:62" s="402" customFormat="1" ht="20.25" customHeight="1">
      <c r="A74" s="396"/>
      <c r="B74" s="439" t="s">
        <v>679</v>
      </c>
      <c r="C74" s="440" t="s">
        <v>285</v>
      </c>
      <c r="D74" s="420">
        <f t="shared" si="8"/>
        <v>2.63</v>
      </c>
      <c r="E74" s="440" t="s">
        <v>917</v>
      </c>
      <c r="F74" s="440" t="s">
        <v>56</v>
      </c>
      <c r="G74" s="440"/>
      <c r="H74" s="232"/>
      <c r="I74" s="366"/>
      <c r="J74" s="401"/>
      <c r="K74" s="401"/>
      <c r="L74" s="401">
        <v>1.02</v>
      </c>
      <c r="M74" s="401"/>
      <c r="N74" s="401"/>
      <c r="O74" s="401"/>
      <c r="P74" s="401"/>
      <c r="Q74" s="401"/>
      <c r="R74" s="401"/>
      <c r="S74" s="401"/>
      <c r="T74" s="401"/>
      <c r="U74" s="401"/>
      <c r="V74" s="401"/>
      <c r="W74" s="401"/>
      <c r="X74" s="401"/>
      <c r="Y74" s="401"/>
      <c r="Z74" s="401"/>
      <c r="AA74" s="401"/>
      <c r="AB74" s="401"/>
      <c r="AC74" s="401"/>
      <c r="AD74" s="401"/>
      <c r="AE74" s="401">
        <v>0.17</v>
      </c>
      <c r="AF74" s="401"/>
      <c r="AG74" s="401"/>
      <c r="AH74" s="401"/>
      <c r="AI74" s="401"/>
      <c r="AJ74" s="401"/>
      <c r="AK74" s="401"/>
      <c r="AL74" s="401"/>
      <c r="AM74" s="401"/>
      <c r="AN74" s="401"/>
      <c r="AO74" s="401"/>
      <c r="AP74" s="401"/>
      <c r="AQ74" s="401">
        <v>0.04</v>
      </c>
      <c r="AR74" s="401"/>
      <c r="AS74" s="401"/>
      <c r="AT74" s="401"/>
      <c r="AU74" s="401"/>
      <c r="AV74" s="401"/>
      <c r="AW74" s="401"/>
      <c r="AX74" s="401"/>
      <c r="AY74" s="401">
        <v>1.4</v>
      </c>
      <c r="AZ74" s="401"/>
      <c r="BA74" s="401"/>
      <c r="BB74" s="401"/>
      <c r="BC74" s="401"/>
      <c r="BD74" s="401"/>
      <c r="BE74" s="401"/>
      <c r="BF74" s="401"/>
      <c r="BG74" s="401"/>
      <c r="BH74" s="401"/>
      <c r="BI74" s="396"/>
      <c r="BJ74" s="396"/>
    </row>
    <row r="75" spans="1:62" s="402" customFormat="1" ht="20.25" customHeight="1">
      <c r="A75" s="396"/>
      <c r="B75" s="439" t="s">
        <v>680</v>
      </c>
      <c r="C75" s="436" t="s">
        <v>860</v>
      </c>
      <c r="D75" s="474">
        <v>13.16</v>
      </c>
      <c r="E75" s="396"/>
      <c r="F75" s="398" t="s">
        <v>29</v>
      </c>
      <c r="G75" s="398"/>
      <c r="H75" s="232"/>
      <c r="I75" s="366"/>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401"/>
      <c r="AL75" s="401"/>
      <c r="AM75" s="401"/>
      <c r="AN75" s="401"/>
      <c r="AO75" s="401"/>
      <c r="AP75" s="401"/>
      <c r="AQ75" s="401"/>
      <c r="AR75" s="401"/>
      <c r="AS75" s="401"/>
      <c r="AT75" s="401"/>
      <c r="AU75" s="401"/>
      <c r="AV75" s="401"/>
      <c r="AW75" s="401"/>
      <c r="AX75" s="401"/>
      <c r="AY75" s="401"/>
      <c r="AZ75" s="401"/>
      <c r="BA75" s="401"/>
      <c r="BB75" s="401"/>
      <c r="BC75" s="401"/>
      <c r="BD75" s="401"/>
      <c r="BE75" s="401"/>
      <c r="BF75" s="401"/>
      <c r="BG75" s="401"/>
      <c r="BH75" s="401"/>
      <c r="BI75" s="396"/>
      <c r="BJ75" s="396"/>
    </row>
    <row r="76" spans="1:62" s="402" customFormat="1" ht="20.25" customHeight="1">
      <c r="A76" s="396"/>
      <c r="B76" s="439" t="s">
        <v>681</v>
      </c>
      <c r="C76" s="436" t="s">
        <v>861</v>
      </c>
      <c r="D76" s="474">
        <v>24.97</v>
      </c>
      <c r="E76" s="396"/>
      <c r="F76" s="398" t="s">
        <v>29</v>
      </c>
      <c r="G76" s="398"/>
      <c r="H76" s="232"/>
      <c r="I76" s="366"/>
      <c r="J76" s="401"/>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401"/>
      <c r="AL76" s="401"/>
      <c r="AM76" s="401"/>
      <c r="AN76" s="401"/>
      <c r="AO76" s="401"/>
      <c r="AP76" s="401"/>
      <c r="AQ76" s="401"/>
      <c r="AR76" s="401"/>
      <c r="AS76" s="401"/>
      <c r="AT76" s="401"/>
      <c r="AU76" s="401"/>
      <c r="AV76" s="401"/>
      <c r="AW76" s="401"/>
      <c r="AX76" s="401"/>
      <c r="AY76" s="401"/>
      <c r="AZ76" s="401"/>
      <c r="BA76" s="401"/>
      <c r="BB76" s="401"/>
      <c r="BC76" s="401"/>
      <c r="BD76" s="401"/>
      <c r="BE76" s="401"/>
      <c r="BF76" s="401"/>
      <c r="BG76" s="401"/>
      <c r="BH76" s="401"/>
      <c r="BI76" s="396"/>
      <c r="BJ76" s="396"/>
    </row>
    <row r="77" spans="1:62" s="402" customFormat="1" ht="20.25" customHeight="1">
      <c r="A77" s="396">
        <v>63</v>
      </c>
      <c r="B77" s="403" t="s">
        <v>460</v>
      </c>
      <c r="C77" s="456" t="s">
        <v>330</v>
      </c>
      <c r="D77" s="396">
        <f>SUM(J77:BH77)</f>
        <v>20.25</v>
      </c>
      <c r="E77" s="396" t="s">
        <v>461</v>
      </c>
      <c r="F77" s="396" t="s">
        <v>41</v>
      </c>
      <c r="G77" s="404"/>
      <c r="H77" s="232"/>
      <c r="I77" s="366">
        <v>0.22</v>
      </c>
      <c r="J77" s="396">
        <v>0.12</v>
      </c>
      <c r="K77" s="396">
        <v>0.1</v>
      </c>
      <c r="L77" s="396"/>
      <c r="M77" s="396">
        <v>1.86</v>
      </c>
      <c r="N77" s="396"/>
      <c r="O77" s="396"/>
      <c r="P77" s="396">
        <v>17.600000000000001</v>
      </c>
      <c r="Q77" s="396"/>
      <c r="R77" s="396"/>
      <c r="S77" s="396"/>
      <c r="T77" s="396"/>
      <c r="U77" s="396"/>
      <c r="V77" s="396"/>
      <c r="W77" s="396"/>
      <c r="X77" s="396"/>
      <c r="Y77" s="396"/>
      <c r="Z77" s="396"/>
      <c r="AA77" s="396"/>
      <c r="AB77" s="396"/>
      <c r="AC77" s="396"/>
      <c r="AD77" s="396"/>
      <c r="AE77" s="396">
        <v>0.56999999999999995</v>
      </c>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396"/>
      <c r="BC77" s="396"/>
      <c r="BD77" s="396"/>
      <c r="BE77" s="396"/>
      <c r="BF77" s="396"/>
      <c r="BG77" s="396"/>
      <c r="BH77" s="396"/>
      <c r="BI77" s="396" t="s">
        <v>387</v>
      </c>
      <c r="BJ77" s="396" t="s">
        <v>1067</v>
      </c>
    </row>
    <row r="78" spans="1:62" s="402" customFormat="1" ht="20.25" customHeight="1">
      <c r="A78" s="396">
        <v>64</v>
      </c>
      <c r="B78" s="403" t="s">
        <v>453</v>
      </c>
      <c r="C78" s="456" t="s">
        <v>330</v>
      </c>
      <c r="D78" s="424">
        <f t="shared" ref="D78:D83" si="9">SUM(J78:BH78)</f>
        <v>0.12</v>
      </c>
      <c r="E78" s="396">
        <v>7</v>
      </c>
      <c r="F78" s="396" t="s">
        <v>47</v>
      </c>
      <c r="G78" s="404"/>
      <c r="H78" s="232"/>
      <c r="I78" s="36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K78" s="396"/>
      <c r="AL78" s="396"/>
      <c r="AM78" s="396"/>
      <c r="AN78" s="396"/>
      <c r="AO78" s="396"/>
      <c r="AP78" s="396"/>
      <c r="AQ78" s="396"/>
      <c r="AR78" s="396"/>
      <c r="AS78" s="396"/>
      <c r="AT78" s="396"/>
      <c r="AU78" s="396"/>
      <c r="AV78" s="396">
        <v>0.12</v>
      </c>
      <c r="AW78" s="396"/>
      <c r="AX78" s="396"/>
      <c r="AY78" s="396"/>
      <c r="AZ78" s="396"/>
      <c r="BA78" s="396"/>
      <c r="BB78" s="396"/>
      <c r="BC78" s="396"/>
      <c r="BD78" s="396"/>
      <c r="BE78" s="396"/>
      <c r="BF78" s="396"/>
      <c r="BG78" s="396"/>
      <c r="BH78" s="396"/>
      <c r="BI78" s="396" t="s">
        <v>387</v>
      </c>
      <c r="BJ78" s="467" t="s">
        <v>1067</v>
      </c>
    </row>
    <row r="79" spans="1:62" s="402" customFormat="1" ht="20.25" customHeight="1">
      <c r="A79" s="396">
        <v>65</v>
      </c>
      <c r="B79" s="403" t="s">
        <v>454</v>
      </c>
      <c r="C79" s="456" t="s">
        <v>330</v>
      </c>
      <c r="D79" s="424">
        <f t="shared" si="9"/>
        <v>0.06</v>
      </c>
      <c r="E79" s="396">
        <v>11</v>
      </c>
      <c r="F79" s="396" t="s">
        <v>47</v>
      </c>
      <c r="G79" s="404"/>
      <c r="H79" s="232"/>
      <c r="I79" s="36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v>0.06</v>
      </c>
      <c r="AJ79" s="396"/>
      <c r="AK79" s="396"/>
      <c r="AL79" s="396"/>
      <c r="AM79" s="396"/>
      <c r="AN79" s="396"/>
      <c r="AO79" s="396"/>
      <c r="AP79" s="396"/>
      <c r="AQ79" s="396"/>
      <c r="AR79" s="396"/>
      <c r="AS79" s="396"/>
      <c r="AT79" s="396"/>
      <c r="AU79" s="396"/>
      <c r="AV79" s="396"/>
      <c r="AW79" s="396"/>
      <c r="AX79" s="396"/>
      <c r="AY79" s="396"/>
      <c r="AZ79" s="396"/>
      <c r="BA79" s="396"/>
      <c r="BB79" s="396"/>
      <c r="BC79" s="396"/>
      <c r="BD79" s="396"/>
      <c r="BE79" s="396"/>
      <c r="BF79" s="396"/>
      <c r="BG79" s="396"/>
      <c r="BH79" s="396"/>
      <c r="BI79" s="396" t="s">
        <v>387</v>
      </c>
      <c r="BJ79" s="467" t="s">
        <v>1067</v>
      </c>
    </row>
    <row r="80" spans="1:62" s="402" customFormat="1" ht="20.25" customHeight="1">
      <c r="A80" s="396">
        <v>66</v>
      </c>
      <c r="B80" s="403" t="s">
        <v>590</v>
      </c>
      <c r="C80" s="456" t="s">
        <v>330</v>
      </c>
      <c r="D80" s="420">
        <f t="shared" si="9"/>
        <v>5.6</v>
      </c>
      <c r="E80" s="396" t="s">
        <v>462</v>
      </c>
      <c r="F80" s="396" t="s">
        <v>48</v>
      </c>
      <c r="G80" s="404"/>
      <c r="H80" s="232"/>
      <c r="I80" s="366"/>
      <c r="J80" s="396">
        <v>0.82</v>
      </c>
      <c r="K80" s="396"/>
      <c r="L80" s="396">
        <v>0.8</v>
      </c>
      <c r="M80" s="396">
        <v>2.99</v>
      </c>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v>0.01</v>
      </c>
      <c r="AR80" s="396"/>
      <c r="AS80" s="396"/>
      <c r="AT80" s="396"/>
      <c r="AU80" s="396"/>
      <c r="AV80" s="396"/>
      <c r="AW80" s="396"/>
      <c r="AX80" s="396">
        <v>0.98</v>
      </c>
      <c r="AY80" s="396"/>
      <c r="AZ80" s="396"/>
      <c r="BA80" s="396"/>
      <c r="BB80" s="396"/>
      <c r="BC80" s="396"/>
      <c r="BD80" s="396"/>
      <c r="BE80" s="396"/>
      <c r="BF80" s="396"/>
      <c r="BG80" s="396"/>
      <c r="BH80" s="396"/>
      <c r="BI80" s="396" t="s">
        <v>387</v>
      </c>
      <c r="BJ80" s="396" t="s">
        <v>1085</v>
      </c>
    </row>
    <row r="81" spans="1:62" s="402" customFormat="1" ht="20.25" customHeight="1">
      <c r="A81" s="396">
        <v>67</v>
      </c>
      <c r="B81" s="403" t="s">
        <v>455</v>
      </c>
      <c r="C81" s="456" t="s">
        <v>330</v>
      </c>
      <c r="D81" s="420">
        <f t="shared" si="9"/>
        <v>0.24000000000000002</v>
      </c>
      <c r="E81" s="396">
        <v>13</v>
      </c>
      <c r="F81" s="396" t="s">
        <v>48</v>
      </c>
      <c r="G81" s="404"/>
      <c r="H81" s="232"/>
      <c r="I81" s="366">
        <v>0.05</v>
      </c>
      <c r="J81" s="396">
        <v>0.05</v>
      </c>
      <c r="K81" s="396"/>
      <c r="L81" s="396">
        <v>7.0000000000000007E-2</v>
      </c>
      <c r="M81" s="396">
        <v>0.11</v>
      </c>
      <c r="N81" s="396"/>
      <c r="O81" s="396"/>
      <c r="P81" s="396"/>
      <c r="Q81" s="396"/>
      <c r="R81" s="396"/>
      <c r="S81" s="396"/>
      <c r="T81" s="396"/>
      <c r="U81" s="396"/>
      <c r="V81" s="396"/>
      <c r="W81" s="396"/>
      <c r="X81" s="396"/>
      <c r="Y81" s="396"/>
      <c r="Z81" s="396"/>
      <c r="AA81" s="396"/>
      <c r="AB81" s="396"/>
      <c r="AC81" s="396"/>
      <c r="AD81" s="396"/>
      <c r="AE81" s="396"/>
      <c r="AF81" s="396">
        <v>0.01</v>
      </c>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396"/>
      <c r="BC81" s="396"/>
      <c r="BD81" s="396"/>
      <c r="BE81" s="396"/>
      <c r="BF81" s="396"/>
      <c r="BG81" s="396"/>
      <c r="BH81" s="396"/>
      <c r="BI81" s="396" t="s">
        <v>387</v>
      </c>
      <c r="BJ81" s="396" t="s">
        <v>1067</v>
      </c>
    </row>
    <row r="82" spans="1:62" s="402" customFormat="1" ht="20.25" customHeight="1">
      <c r="A82" s="396">
        <v>68</v>
      </c>
      <c r="B82" s="403" t="s">
        <v>456</v>
      </c>
      <c r="C82" s="456" t="s">
        <v>330</v>
      </c>
      <c r="D82" s="420">
        <f t="shared" si="9"/>
        <v>0.26</v>
      </c>
      <c r="E82" s="396">
        <v>18</v>
      </c>
      <c r="F82" s="396" t="s">
        <v>48</v>
      </c>
      <c r="G82" s="404"/>
      <c r="H82" s="232"/>
      <c r="I82" s="366"/>
      <c r="J82" s="396"/>
      <c r="K82" s="396"/>
      <c r="L82" s="396"/>
      <c r="M82" s="396">
        <v>0.26</v>
      </c>
      <c r="N82" s="396"/>
      <c r="O82" s="396"/>
      <c r="P82" s="396"/>
      <c r="Q82" s="396"/>
      <c r="R82" s="396"/>
      <c r="S82" s="396"/>
      <c r="T82" s="396"/>
      <c r="U82" s="396"/>
      <c r="V82" s="396"/>
      <c r="W82" s="396"/>
      <c r="X82" s="396"/>
      <c r="Y82" s="396"/>
      <c r="Z82" s="396"/>
      <c r="AA82" s="396"/>
      <c r="AB82" s="396"/>
      <c r="AC82" s="396"/>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c r="BB82" s="396"/>
      <c r="BC82" s="396"/>
      <c r="BD82" s="396"/>
      <c r="BE82" s="396"/>
      <c r="BF82" s="396"/>
      <c r="BG82" s="396"/>
      <c r="BH82" s="396"/>
      <c r="BI82" s="396" t="s">
        <v>387</v>
      </c>
      <c r="BJ82" s="396" t="s">
        <v>1067</v>
      </c>
    </row>
    <row r="83" spans="1:62" s="402" customFormat="1" ht="20.25" customHeight="1">
      <c r="A83" s="396">
        <v>69</v>
      </c>
      <c r="B83" s="403" t="s">
        <v>457</v>
      </c>
      <c r="C83" s="456" t="s">
        <v>330</v>
      </c>
      <c r="D83" s="420">
        <f t="shared" si="9"/>
        <v>4.839999999999999</v>
      </c>
      <c r="E83" s="396" t="s">
        <v>463</v>
      </c>
      <c r="F83" s="396" t="s">
        <v>48</v>
      </c>
      <c r="G83" s="404"/>
      <c r="H83" s="232"/>
      <c r="I83" s="366">
        <v>3.93</v>
      </c>
      <c r="J83" s="396">
        <v>3.85</v>
      </c>
      <c r="K83" s="396">
        <v>0.08</v>
      </c>
      <c r="L83" s="396">
        <v>0.62</v>
      </c>
      <c r="M83" s="396"/>
      <c r="N83" s="396"/>
      <c r="O83" s="396"/>
      <c r="P83" s="396"/>
      <c r="Q83" s="396"/>
      <c r="R83" s="396"/>
      <c r="S83" s="396"/>
      <c r="T83" s="396"/>
      <c r="U83" s="396"/>
      <c r="V83" s="396"/>
      <c r="W83" s="396"/>
      <c r="X83" s="396"/>
      <c r="Y83" s="396"/>
      <c r="Z83" s="396"/>
      <c r="AA83" s="396"/>
      <c r="AB83" s="396"/>
      <c r="AC83" s="396"/>
      <c r="AD83" s="396"/>
      <c r="AE83" s="396">
        <v>0.02</v>
      </c>
      <c r="AF83" s="396">
        <v>0.22</v>
      </c>
      <c r="AG83" s="396"/>
      <c r="AH83" s="396"/>
      <c r="AI83" s="396"/>
      <c r="AJ83" s="396"/>
      <c r="AK83" s="396"/>
      <c r="AL83" s="396"/>
      <c r="AM83" s="396"/>
      <c r="AN83" s="396"/>
      <c r="AO83" s="396"/>
      <c r="AP83" s="396"/>
      <c r="AQ83" s="396">
        <v>0.03</v>
      </c>
      <c r="AR83" s="396"/>
      <c r="AS83" s="396"/>
      <c r="AT83" s="396"/>
      <c r="AU83" s="396"/>
      <c r="AV83" s="396"/>
      <c r="AW83" s="396"/>
      <c r="AX83" s="396"/>
      <c r="AY83" s="396"/>
      <c r="AZ83" s="396"/>
      <c r="BA83" s="396"/>
      <c r="BB83" s="396"/>
      <c r="BC83" s="396"/>
      <c r="BD83" s="396"/>
      <c r="BE83" s="396"/>
      <c r="BF83" s="396"/>
      <c r="BG83" s="396">
        <v>0.02</v>
      </c>
      <c r="BH83" s="396"/>
      <c r="BI83" s="396" t="s">
        <v>387</v>
      </c>
      <c r="BJ83" s="396" t="s">
        <v>1067</v>
      </c>
    </row>
    <row r="84" spans="1:62" s="402" customFormat="1" ht="20.25" customHeight="1">
      <c r="A84" s="396">
        <v>71</v>
      </c>
      <c r="B84" s="403" t="s">
        <v>354</v>
      </c>
      <c r="C84" s="456" t="s">
        <v>330</v>
      </c>
      <c r="D84" s="420">
        <f>SUM(J84:BH84)</f>
        <v>0.16</v>
      </c>
      <c r="E84" s="396">
        <v>30</v>
      </c>
      <c r="F84" s="396" t="s">
        <v>24</v>
      </c>
      <c r="G84" s="404"/>
      <c r="H84" s="232"/>
      <c r="I84" s="366">
        <v>0.16</v>
      </c>
      <c r="J84" s="396">
        <v>0.16</v>
      </c>
      <c r="K84" s="396"/>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6"/>
      <c r="BB84" s="396"/>
      <c r="BC84" s="396"/>
      <c r="BD84" s="396"/>
      <c r="BE84" s="396"/>
      <c r="BF84" s="396"/>
      <c r="BG84" s="396"/>
      <c r="BH84" s="396"/>
      <c r="BI84" s="396" t="s">
        <v>387</v>
      </c>
      <c r="BJ84" s="396" t="s">
        <v>1069</v>
      </c>
    </row>
    <row r="85" spans="1:62" s="402" customFormat="1" ht="20.25" customHeight="1">
      <c r="A85" s="396">
        <v>75</v>
      </c>
      <c r="B85" s="403" t="s">
        <v>459</v>
      </c>
      <c r="C85" s="456" t="s">
        <v>330</v>
      </c>
      <c r="D85" s="399">
        <f>SUM(J85:BH85)</f>
        <v>5</v>
      </c>
      <c r="E85" s="396" t="s">
        <v>1089</v>
      </c>
      <c r="F85" s="396" t="s">
        <v>18</v>
      </c>
      <c r="G85" s="404"/>
      <c r="H85" s="485"/>
      <c r="I85" s="486"/>
      <c r="J85" s="396"/>
      <c r="K85" s="396"/>
      <c r="L85" s="396"/>
      <c r="M85" s="396"/>
      <c r="N85" s="396"/>
      <c r="O85" s="396"/>
      <c r="P85" s="396">
        <v>5</v>
      </c>
      <c r="Q85" s="396"/>
      <c r="R85" s="396"/>
      <c r="S85" s="396"/>
      <c r="T85" s="396"/>
      <c r="U85" s="396"/>
      <c r="V85" s="396"/>
      <c r="W85" s="396"/>
      <c r="X85" s="396"/>
      <c r="Y85" s="396"/>
      <c r="Z85" s="396"/>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c r="BB85" s="396"/>
      <c r="BC85" s="396"/>
      <c r="BD85" s="396"/>
      <c r="BE85" s="396"/>
      <c r="BF85" s="396"/>
      <c r="BG85" s="396"/>
      <c r="BH85" s="396"/>
      <c r="BI85" s="404" t="s">
        <v>1090</v>
      </c>
      <c r="BJ85" s="404" t="s">
        <v>1091</v>
      </c>
    </row>
    <row r="86" spans="1:62" s="402" customFormat="1" ht="20.25" customHeight="1">
      <c r="A86" s="396">
        <v>76</v>
      </c>
      <c r="B86" s="403" t="s">
        <v>472</v>
      </c>
      <c r="C86" s="456" t="s">
        <v>330</v>
      </c>
      <c r="D86" s="420">
        <f t="shared" ref="D86:D87" si="10">SUM(J86:BH86)</f>
        <v>0.06</v>
      </c>
      <c r="E86" s="396">
        <v>26</v>
      </c>
      <c r="F86" s="396" t="s">
        <v>24</v>
      </c>
      <c r="G86" s="404"/>
      <c r="H86" s="232"/>
      <c r="I86" s="36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c r="AJ86" s="396"/>
      <c r="AK86" s="396"/>
      <c r="AL86" s="396"/>
      <c r="AM86" s="396"/>
      <c r="AN86" s="396"/>
      <c r="AO86" s="396"/>
      <c r="AP86" s="396"/>
      <c r="AQ86" s="396"/>
      <c r="AR86" s="396"/>
      <c r="AS86" s="396"/>
      <c r="AT86" s="396"/>
      <c r="AU86" s="396"/>
      <c r="AV86" s="396"/>
      <c r="AW86" s="396"/>
      <c r="AX86" s="396"/>
      <c r="AY86" s="396"/>
      <c r="AZ86" s="396">
        <v>0.06</v>
      </c>
      <c r="BA86" s="396"/>
      <c r="BB86" s="396"/>
      <c r="BC86" s="396"/>
      <c r="BD86" s="396"/>
      <c r="BE86" s="396"/>
      <c r="BF86" s="396"/>
      <c r="BG86" s="396"/>
      <c r="BH86" s="396"/>
      <c r="BI86" s="396" t="s">
        <v>388</v>
      </c>
      <c r="BJ86" s="396"/>
    </row>
    <row r="87" spans="1:62" s="402" customFormat="1" ht="20.25" customHeight="1">
      <c r="A87" s="396">
        <v>77</v>
      </c>
      <c r="B87" s="403" t="s">
        <v>473</v>
      </c>
      <c r="C87" s="456" t="s">
        <v>330</v>
      </c>
      <c r="D87" s="420">
        <f t="shared" si="10"/>
        <v>0.2</v>
      </c>
      <c r="E87" s="396">
        <v>31</v>
      </c>
      <c r="F87" s="396" t="s">
        <v>24</v>
      </c>
      <c r="G87" s="404"/>
      <c r="H87" s="232"/>
      <c r="I87" s="36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396"/>
      <c r="AT87" s="396"/>
      <c r="AU87" s="396"/>
      <c r="AV87" s="396"/>
      <c r="AW87" s="396"/>
      <c r="AX87" s="396"/>
      <c r="AY87" s="396"/>
      <c r="AZ87" s="396"/>
      <c r="BA87" s="396">
        <v>0.2</v>
      </c>
      <c r="BB87" s="396"/>
      <c r="BC87" s="396"/>
      <c r="BD87" s="396"/>
      <c r="BE87" s="396"/>
      <c r="BF87" s="396"/>
      <c r="BG87" s="396"/>
      <c r="BH87" s="396"/>
      <c r="BI87" s="396" t="s">
        <v>388</v>
      </c>
      <c r="BJ87" s="396"/>
    </row>
    <row r="88" spans="1:62" s="402" customFormat="1" ht="20.25" customHeight="1">
      <c r="A88" s="396">
        <v>78</v>
      </c>
      <c r="B88" s="403" t="s">
        <v>474</v>
      </c>
      <c r="C88" s="456" t="s">
        <v>330</v>
      </c>
      <c r="D88" s="396">
        <f>SUM(J88:BH88)</f>
        <v>10.62</v>
      </c>
      <c r="E88" s="396" t="s">
        <v>475</v>
      </c>
      <c r="F88" s="396" t="s">
        <v>27</v>
      </c>
      <c r="G88" s="404"/>
      <c r="H88" s="232"/>
      <c r="I88" s="366"/>
      <c r="J88" s="396"/>
      <c r="K88" s="396"/>
      <c r="L88" s="396"/>
      <c r="M88" s="396"/>
      <c r="N88" s="396"/>
      <c r="O88" s="396"/>
      <c r="P88" s="396">
        <v>10.1</v>
      </c>
      <c r="Q88" s="396"/>
      <c r="R88" s="396"/>
      <c r="S88" s="396"/>
      <c r="T88" s="396"/>
      <c r="U88" s="396"/>
      <c r="V88" s="396"/>
      <c r="W88" s="396"/>
      <c r="X88" s="396"/>
      <c r="Y88" s="396"/>
      <c r="Z88" s="396"/>
      <c r="AA88" s="396"/>
      <c r="AB88" s="396"/>
      <c r="AC88" s="396"/>
      <c r="AD88" s="396"/>
      <c r="AE88" s="396">
        <v>0.52</v>
      </c>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c r="BC88" s="396"/>
      <c r="BD88" s="396"/>
      <c r="BE88" s="396"/>
      <c r="BF88" s="396"/>
      <c r="BG88" s="396"/>
      <c r="BH88" s="396"/>
      <c r="BI88" s="396" t="s">
        <v>388</v>
      </c>
      <c r="BJ88" s="396"/>
    </row>
    <row r="89" spans="1:62" s="402" customFormat="1" ht="20.25" customHeight="1">
      <c r="A89" s="396">
        <v>79</v>
      </c>
      <c r="B89" s="403" t="s">
        <v>572</v>
      </c>
      <c r="C89" s="456" t="s">
        <v>330</v>
      </c>
      <c r="D89" s="396">
        <f>SUM(J89:BH89)</f>
        <v>0.05</v>
      </c>
      <c r="E89" s="396">
        <v>26</v>
      </c>
      <c r="F89" s="396" t="s">
        <v>25</v>
      </c>
      <c r="G89" s="404"/>
      <c r="H89" s="232"/>
      <c r="I89" s="36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v>0.03</v>
      </c>
      <c r="AG89" s="396"/>
      <c r="AH89" s="396"/>
      <c r="AI89" s="396"/>
      <c r="AJ89" s="396"/>
      <c r="AK89" s="396"/>
      <c r="AL89" s="396"/>
      <c r="AM89" s="396"/>
      <c r="AN89" s="396"/>
      <c r="AO89" s="396"/>
      <c r="AP89" s="396"/>
      <c r="AQ89" s="396"/>
      <c r="AR89" s="396"/>
      <c r="AS89" s="396"/>
      <c r="AT89" s="396"/>
      <c r="AU89" s="396"/>
      <c r="AV89" s="396"/>
      <c r="AW89" s="396"/>
      <c r="AX89" s="396"/>
      <c r="AY89" s="396"/>
      <c r="AZ89" s="396">
        <v>0.02</v>
      </c>
      <c r="BA89" s="396"/>
      <c r="BB89" s="396"/>
      <c r="BC89" s="396"/>
      <c r="BD89" s="396"/>
      <c r="BE89" s="396"/>
      <c r="BF89" s="396"/>
      <c r="BG89" s="396"/>
      <c r="BH89" s="396"/>
      <c r="BI89" s="396"/>
      <c r="BJ89" s="396"/>
    </row>
    <row r="90" spans="1:62" s="402" customFormat="1" ht="20.25" customHeight="1">
      <c r="A90" s="396">
        <v>153</v>
      </c>
      <c r="B90" s="465" t="s">
        <v>329</v>
      </c>
      <c r="C90" s="396" t="s">
        <v>330</v>
      </c>
      <c r="D90" s="420">
        <f>SUM(J90:BH90)</f>
        <v>7.4999999999999991</v>
      </c>
      <c r="E90" s="396"/>
      <c r="F90" s="396" t="s">
        <v>48</v>
      </c>
      <c r="G90" s="404"/>
      <c r="H90" s="232"/>
      <c r="I90" s="366">
        <v>6.3199999999999994</v>
      </c>
      <c r="J90" s="396">
        <v>6.26</v>
      </c>
      <c r="K90" s="396">
        <v>0.06</v>
      </c>
      <c r="L90" s="396">
        <v>0.35</v>
      </c>
      <c r="M90" s="396">
        <v>0.1</v>
      </c>
      <c r="N90" s="396"/>
      <c r="O90" s="396"/>
      <c r="P90" s="396"/>
      <c r="Q90" s="396"/>
      <c r="R90" s="396"/>
      <c r="S90" s="396"/>
      <c r="T90" s="396"/>
      <c r="U90" s="396"/>
      <c r="V90" s="396"/>
      <c r="W90" s="396"/>
      <c r="X90" s="396"/>
      <c r="Y90" s="396"/>
      <c r="Z90" s="396"/>
      <c r="AA90" s="396"/>
      <c r="AB90" s="396"/>
      <c r="AC90" s="396"/>
      <c r="AD90" s="396"/>
      <c r="AE90" s="396">
        <v>0.32</v>
      </c>
      <c r="AF90" s="396">
        <v>0.41</v>
      </c>
      <c r="AG90" s="396"/>
      <c r="AH90" s="396"/>
      <c r="AI90" s="396"/>
      <c r="AJ90" s="396"/>
      <c r="AK90" s="396"/>
      <c r="AL90" s="396"/>
      <c r="AM90" s="396"/>
      <c r="AN90" s="396"/>
      <c r="AO90" s="396"/>
      <c r="AP90" s="396"/>
      <c r="AQ90" s="396"/>
      <c r="AR90" s="396"/>
      <c r="AS90" s="396"/>
      <c r="AT90" s="396"/>
      <c r="AU90" s="396"/>
      <c r="AV90" s="396"/>
      <c r="AW90" s="396"/>
      <c r="AX90" s="396"/>
      <c r="AY90" s="396"/>
      <c r="AZ90" s="396"/>
      <c r="BA90" s="396"/>
      <c r="BB90" s="396"/>
      <c r="BC90" s="396"/>
      <c r="BD90" s="396"/>
      <c r="BE90" s="396"/>
      <c r="BF90" s="396"/>
      <c r="BG90" s="396"/>
      <c r="BH90" s="396"/>
      <c r="BI90" s="396"/>
      <c r="BJ90" s="396"/>
    </row>
    <row r="91" spans="1:62" s="402" customFormat="1" ht="20.25" customHeight="1">
      <c r="A91" s="396"/>
      <c r="B91" s="397" t="s">
        <v>708</v>
      </c>
      <c r="C91" s="398" t="s">
        <v>330</v>
      </c>
      <c r="D91" s="396">
        <f>SUM(J91:BH91)</f>
        <v>10.130000000000001</v>
      </c>
      <c r="E91" s="398" t="s">
        <v>939</v>
      </c>
      <c r="F91" s="398" t="s">
        <v>27</v>
      </c>
      <c r="G91" s="398"/>
      <c r="H91" s="232"/>
      <c r="I91" s="366"/>
      <c r="J91" s="401"/>
      <c r="K91" s="401"/>
      <c r="L91" s="401"/>
      <c r="M91" s="401"/>
      <c r="N91" s="401"/>
      <c r="O91" s="401"/>
      <c r="P91" s="401">
        <v>10.130000000000001</v>
      </c>
      <c r="Q91" s="401"/>
      <c r="R91" s="401"/>
      <c r="S91" s="401"/>
      <c r="T91" s="401"/>
      <c r="U91" s="401"/>
      <c r="V91" s="401"/>
      <c r="W91" s="401"/>
      <c r="X91" s="401"/>
      <c r="Y91" s="401"/>
      <c r="Z91" s="401"/>
      <c r="AA91" s="401"/>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1"/>
      <c r="BD91" s="401"/>
      <c r="BE91" s="401"/>
      <c r="BF91" s="401"/>
      <c r="BG91" s="401"/>
      <c r="BH91" s="401"/>
      <c r="BI91" s="396"/>
      <c r="BJ91" s="396"/>
    </row>
    <row r="92" spans="1:62" s="402" customFormat="1" ht="20.25" customHeight="1">
      <c r="A92" s="396">
        <v>70</v>
      </c>
      <c r="B92" s="403" t="s">
        <v>458</v>
      </c>
      <c r="C92" s="456" t="s">
        <v>571</v>
      </c>
      <c r="D92" s="396">
        <f>SUM(J92:BH92)</f>
        <v>94.199999999999974</v>
      </c>
      <c r="E92" s="396" t="s">
        <v>464</v>
      </c>
      <c r="F92" s="396" t="s">
        <v>23</v>
      </c>
      <c r="G92" s="404"/>
      <c r="H92" s="232"/>
      <c r="I92" s="366">
        <v>5.91</v>
      </c>
      <c r="J92" s="396">
        <v>5.51</v>
      </c>
      <c r="K92" s="396">
        <v>0.4</v>
      </c>
      <c r="L92" s="396">
        <v>2.2200000000000002</v>
      </c>
      <c r="M92" s="396">
        <v>7.28</v>
      </c>
      <c r="N92" s="396"/>
      <c r="O92" s="396"/>
      <c r="P92" s="396">
        <v>75.599999999999994</v>
      </c>
      <c r="Q92" s="396"/>
      <c r="R92" s="396">
        <v>7.0000000000000007E-2</v>
      </c>
      <c r="S92" s="396"/>
      <c r="T92" s="396"/>
      <c r="U92" s="396"/>
      <c r="V92" s="396"/>
      <c r="W92" s="396"/>
      <c r="X92" s="396"/>
      <c r="Y92" s="396"/>
      <c r="Z92" s="396"/>
      <c r="AA92" s="396"/>
      <c r="AB92" s="396"/>
      <c r="AC92" s="396"/>
      <c r="AD92" s="396"/>
      <c r="AE92" s="396">
        <v>1.82</v>
      </c>
      <c r="AF92" s="396">
        <v>0.21</v>
      </c>
      <c r="AG92" s="396"/>
      <c r="AH92" s="396"/>
      <c r="AI92" s="396"/>
      <c r="AJ92" s="396"/>
      <c r="AK92" s="396"/>
      <c r="AL92" s="396"/>
      <c r="AM92" s="396"/>
      <c r="AN92" s="396"/>
      <c r="AO92" s="396"/>
      <c r="AP92" s="396"/>
      <c r="AQ92" s="396">
        <v>0.75</v>
      </c>
      <c r="AR92" s="396"/>
      <c r="AS92" s="396"/>
      <c r="AT92" s="396"/>
      <c r="AU92" s="396"/>
      <c r="AV92" s="396"/>
      <c r="AW92" s="396"/>
      <c r="AX92" s="396">
        <v>0.28000000000000003</v>
      </c>
      <c r="AY92" s="396"/>
      <c r="AZ92" s="396"/>
      <c r="BA92" s="396"/>
      <c r="BB92" s="396"/>
      <c r="BC92" s="396"/>
      <c r="BD92" s="396"/>
      <c r="BE92" s="396"/>
      <c r="BF92" s="396"/>
      <c r="BG92" s="396">
        <v>0.06</v>
      </c>
      <c r="BH92" s="396"/>
      <c r="BI92" s="396" t="s">
        <v>387</v>
      </c>
      <c r="BJ92" s="396" t="s">
        <v>1068</v>
      </c>
    </row>
    <row r="93" spans="1:62" s="402" customFormat="1" ht="20.25" customHeight="1">
      <c r="A93" s="396">
        <v>9</v>
      </c>
      <c r="B93" s="421" t="s">
        <v>389</v>
      </c>
      <c r="C93" s="447" t="s">
        <v>309</v>
      </c>
      <c r="D93" s="396">
        <f t="shared" ref="D93:D94" si="11">SUM(J93:BH93)</f>
        <v>12</v>
      </c>
      <c r="E93" s="423" t="s">
        <v>390</v>
      </c>
      <c r="F93" s="404" t="s">
        <v>41</v>
      </c>
      <c r="G93" s="404"/>
      <c r="H93" s="129"/>
      <c r="I93" s="366"/>
      <c r="J93" s="400"/>
      <c r="K93" s="400"/>
      <c r="L93" s="400"/>
      <c r="M93" s="472">
        <v>12</v>
      </c>
      <c r="N93" s="400"/>
      <c r="O93" s="400"/>
      <c r="P93" s="400"/>
      <c r="Q93" s="400"/>
      <c r="R93" s="400"/>
      <c r="S93" s="400"/>
      <c r="T93" s="400"/>
      <c r="U93" s="400"/>
      <c r="V93" s="400"/>
      <c r="W93" s="400"/>
      <c r="X93" s="400"/>
      <c r="Y93" s="400"/>
      <c r="Z93" s="400"/>
      <c r="AA93" s="400"/>
      <c r="AB93" s="400"/>
      <c r="AC93" s="400"/>
      <c r="AD93" s="400"/>
      <c r="AE93" s="400"/>
      <c r="AF93" s="400"/>
      <c r="AG93" s="400"/>
      <c r="AH93" s="400"/>
      <c r="AI93" s="400"/>
      <c r="AJ93" s="400"/>
      <c r="AK93" s="400"/>
      <c r="AL93" s="400"/>
      <c r="AM93" s="400"/>
      <c r="AN93" s="400"/>
      <c r="AO93" s="400"/>
      <c r="AP93" s="400"/>
      <c r="AQ93" s="400"/>
      <c r="AR93" s="400"/>
      <c r="AS93" s="400"/>
      <c r="AT93" s="400"/>
      <c r="AU93" s="400"/>
      <c r="AV93" s="400"/>
      <c r="AW93" s="400"/>
      <c r="AX93" s="400"/>
      <c r="AY93" s="400"/>
      <c r="AZ93" s="400"/>
      <c r="BA93" s="400"/>
      <c r="BB93" s="400"/>
      <c r="BC93" s="400"/>
      <c r="BD93" s="400"/>
      <c r="BE93" s="400"/>
      <c r="BF93" s="400"/>
      <c r="BG93" s="400"/>
      <c r="BH93" s="400"/>
      <c r="BI93" s="396" t="s">
        <v>387</v>
      </c>
      <c r="BJ93" s="396" t="s">
        <v>1068</v>
      </c>
    </row>
    <row r="94" spans="1:62" s="402" customFormat="1" ht="20.25" customHeight="1">
      <c r="A94" s="396">
        <v>10</v>
      </c>
      <c r="B94" s="403" t="s">
        <v>391</v>
      </c>
      <c r="C94" s="447" t="s">
        <v>309</v>
      </c>
      <c r="D94" s="396">
        <f t="shared" si="11"/>
        <v>0.56000000000000005</v>
      </c>
      <c r="E94" s="423">
        <v>9</v>
      </c>
      <c r="F94" s="404" t="s">
        <v>41</v>
      </c>
      <c r="G94" s="404"/>
      <c r="H94" s="129"/>
      <c r="I94" s="366"/>
      <c r="J94" s="400"/>
      <c r="K94" s="400"/>
      <c r="L94" s="400"/>
      <c r="M94" s="400">
        <v>0.56000000000000005</v>
      </c>
      <c r="N94" s="400"/>
      <c r="O94" s="400"/>
      <c r="P94" s="400"/>
      <c r="Q94" s="400"/>
      <c r="R94" s="400"/>
      <c r="S94" s="400"/>
      <c r="T94" s="400"/>
      <c r="U94" s="400"/>
      <c r="V94" s="400"/>
      <c r="W94" s="400"/>
      <c r="X94" s="400"/>
      <c r="Y94" s="400"/>
      <c r="Z94" s="400"/>
      <c r="AA94" s="400"/>
      <c r="AB94" s="400"/>
      <c r="AC94" s="400"/>
      <c r="AD94" s="400"/>
      <c r="AE94" s="400"/>
      <c r="AF94" s="400"/>
      <c r="AG94" s="400"/>
      <c r="AH94" s="400"/>
      <c r="AI94" s="400"/>
      <c r="AJ94" s="400"/>
      <c r="AK94" s="400"/>
      <c r="AL94" s="400"/>
      <c r="AM94" s="400"/>
      <c r="AN94" s="400"/>
      <c r="AO94" s="400"/>
      <c r="AP94" s="400"/>
      <c r="AQ94" s="400"/>
      <c r="AR94" s="400"/>
      <c r="AS94" s="400"/>
      <c r="AT94" s="400"/>
      <c r="AU94" s="400"/>
      <c r="AV94" s="400"/>
      <c r="AW94" s="400"/>
      <c r="AX94" s="400"/>
      <c r="AY94" s="400"/>
      <c r="AZ94" s="400"/>
      <c r="BA94" s="400"/>
      <c r="BB94" s="400"/>
      <c r="BC94" s="400"/>
      <c r="BD94" s="400"/>
      <c r="BE94" s="400"/>
      <c r="BF94" s="400"/>
      <c r="BG94" s="400"/>
      <c r="BH94" s="400"/>
      <c r="BI94" s="396" t="s">
        <v>387</v>
      </c>
      <c r="BJ94" s="396" t="s">
        <v>1068</v>
      </c>
    </row>
    <row r="95" spans="1:62" s="402" customFormat="1" ht="20.25" customHeight="1">
      <c r="A95" s="396">
        <v>11</v>
      </c>
      <c r="B95" s="403" t="s">
        <v>392</v>
      </c>
      <c r="C95" s="447" t="s">
        <v>309</v>
      </c>
      <c r="D95" s="462">
        <f>SUM(J95:BH95)</f>
        <v>0.18</v>
      </c>
      <c r="E95" s="423">
        <v>11</v>
      </c>
      <c r="F95" s="404" t="s">
        <v>46</v>
      </c>
      <c r="G95" s="404"/>
      <c r="H95" s="129"/>
      <c r="I95" s="366"/>
      <c r="J95" s="400"/>
      <c r="K95" s="400"/>
      <c r="L95" s="400"/>
      <c r="M95" s="400"/>
      <c r="N95" s="400"/>
      <c r="O95" s="400"/>
      <c r="P95" s="400"/>
      <c r="Q95" s="400"/>
      <c r="R95" s="400"/>
      <c r="S95" s="400"/>
      <c r="T95" s="400"/>
      <c r="U95" s="400"/>
      <c r="V95" s="400"/>
      <c r="W95" s="400"/>
      <c r="X95" s="400"/>
      <c r="Y95" s="400"/>
      <c r="Z95" s="400"/>
      <c r="AA95" s="400"/>
      <c r="AB95" s="400"/>
      <c r="AC95" s="400"/>
      <c r="AD95" s="400"/>
      <c r="AE95" s="400"/>
      <c r="AF95" s="400"/>
      <c r="AG95" s="400"/>
      <c r="AH95" s="400"/>
      <c r="AI95" s="400">
        <v>0.18</v>
      </c>
      <c r="AJ95" s="400"/>
      <c r="AK95" s="400"/>
      <c r="AL95" s="400"/>
      <c r="AM95" s="400"/>
      <c r="AN95" s="400"/>
      <c r="AO95" s="400"/>
      <c r="AP95" s="400"/>
      <c r="AQ95" s="400"/>
      <c r="AR95" s="400"/>
      <c r="AS95" s="400"/>
      <c r="AT95" s="400"/>
      <c r="AU95" s="400"/>
      <c r="AV95" s="400"/>
      <c r="AW95" s="400"/>
      <c r="AX95" s="400"/>
      <c r="AY95" s="400"/>
      <c r="AZ95" s="400"/>
      <c r="BA95" s="400"/>
      <c r="BB95" s="400"/>
      <c r="BC95" s="400"/>
      <c r="BD95" s="400"/>
      <c r="BE95" s="400"/>
      <c r="BF95" s="400"/>
      <c r="BG95" s="400"/>
      <c r="BH95" s="400"/>
      <c r="BI95" s="396" t="s">
        <v>387</v>
      </c>
      <c r="BJ95" s="467" t="s">
        <v>1067</v>
      </c>
    </row>
    <row r="96" spans="1:62" s="402" customFormat="1" ht="20.25" customHeight="1">
      <c r="A96" s="396">
        <v>12</v>
      </c>
      <c r="B96" s="403" t="s">
        <v>393</v>
      </c>
      <c r="C96" s="447" t="s">
        <v>309</v>
      </c>
      <c r="D96" s="420">
        <f t="shared" ref="D96:D107" si="12">SUM(J96:BH96)</f>
        <v>0.08</v>
      </c>
      <c r="E96" s="423">
        <v>16</v>
      </c>
      <c r="F96" s="404" t="s">
        <v>48</v>
      </c>
      <c r="G96" s="404"/>
      <c r="H96" s="129"/>
      <c r="I96" s="366"/>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400"/>
      <c r="AJ96" s="400"/>
      <c r="AK96" s="400"/>
      <c r="AL96" s="400"/>
      <c r="AM96" s="400"/>
      <c r="AN96" s="400"/>
      <c r="AO96" s="400"/>
      <c r="AP96" s="400"/>
      <c r="AQ96" s="400"/>
      <c r="AR96" s="400"/>
      <c r="AS96" s="400"/>
      <c r="AT96" s="400"/>
      <c r="AU96" s="400"/>
      <c r="AV96" s="400"/>
      <c r="AW96" s="400"/>
      <c r="AX96" s="400"/>
      <c r="AY96" s="400"/>
      <c r="AZ96" s="400"/>
      <c r="BA96" s="400"/>
      <c r="BB96" s="400"/>
      <c r="BC96" s="400"/>
      <c r="BD96" s="400"/>
      <c r="BE96" s="400"/>
      <c r="BF96" s="400"/>
      <c r="BG96" s="400">
        <v>0.08</v>
      </c>
      <c r="BH96" s="400"/>
      <c r="BI96" s="396" t="s">
        <v>388</v>
      </c>
      <c r="BJ96" s="396"/>
    </row>
    <row r="97" spans="1:62" s="402" customFormat="1" ht="20.25" customHeight="1">
      <c r="A97" s="396">
        <v>13</v>
      </c>
      <c r="B97" s="403" t="s">
        <v>394</v>
      </c>
      <c r="C97" s="447" t="s">
        <v>309</v>
      </c>
      <c r="D97" s="420">
        <f t="shared" si="12"/>
        <v>2.3370000000000002</v>
      </c>
      <c r="E97" s="423">
        <v>17</v>
      </c>
      <c r="F97" s="404" t="s">
        <v>48</v>
      </c>
      <c r="G97" s="404"/>
      <c r="H97" s="129"/>
      <c r="I97" s="366">
        <v>1.6700000000000002</v>
      </c>
      <c r="J97" s="400">
        <v>1.57</v>
      </c>
      <c r="K97" s="400">
        <v>0.1</v>
      </c>
      <c r="L97" s="400">
        <v>0.36</v>
      </c>
      <c r="M97" s="400"/>
      <c r="N97" s="400"/>
      <c r="O97" s="400"/>
      <c r="P97" s="400"/>
      <c r="Q97" s="400"/>
      <c r="R97" s="400"/>
      <c r="S97" s="400"/>
      <c r="T97" s="400"/>
      <c r="U97" s="400"/>
      <c r="V97" s="400"/>
      <c r="W97" s="400"/>
      <c r="X97" s="400"/>
      <c r="Y97" s="400"/>
      <c r="Z97" s="400"/>
      <c r="AA97" s="400"/>
      <c r="AB97" s="400"/>
      <c r="AC97" s="400"/>
      <c r="AD97" s="400"/>
      <c r="AE97" s="400"/>
      <c r="AF97" s="400">
        <v>0.3</v>
      </c>
      <c r="AG97" s="400"/>
      <c r="AH97" s="400"/>
      <c r="AI97" s="400"/>
      <c r="AJ97" s="400"/>
      <c r="AK97" s="400"/>
      <c r="AL97" s="400"/>
      <c r="AM97" s="400"/>
      <c r="AN97" s="400"/>
      <c r="AO97" s="400"/>
      <c r="AP97" s="400"/>
      <c r="AQ97" s="400"/>
      <c r="AR97" s="400"/>
      <c r="AS97" s="400"/>
      <c r="AT97" s="400"/>
      <c r="AU97" s="400"/>
      <c r="AV97" s="400"/>
      <c r="AW97" s="400"/>
      <c r="AX97" s="400"/>
      <c r="AY97" s="400"/>
      <c r="AZ97" s="400"/>
      <c r="BA97" s="400"/>
      <c r="BB97" s="400"/>
      <c r="BC97" s="400"/>
      <c r="BD97" s="400"/>
      <c r="BE97" s="400"/>
      <c r="BF97" s="400"/>
      <c r="BG97" s="400">
        <v>7.0000000000000001E-3</v>
      </c>
      <c r="BH97" s="400"/>
      <c r="BI97" s="396" t="s">
        <v>388</v>
      </c>
      <c r="BJ97" s="396"/>
    </row>
    <row r="98" spans="1:62" s="402" customFormat="1" ht="20.25" customHeight="1">
      <c r="A98" s="396">
        <v>14</v>
      </c>
      <c r="B98" s="403" t="s">
        <v>397</v>
      </c>
      <c r="C98" s="447" t="s">
        <v>309</v>
      </c>
      <c r="D98" s="420">
        <f t="shared" si="12"/>
        <v>0.02</v>
      </c>
      <c r="E98" s="423">
        <v>11</v>
      </c>
      <c r="F98" s="404" t="s">
        <v>29</v>
      </c>
      <c r="G98" s="404"/>
      <c r="H98" s="129"/>
      <c r="I98" s="366"/>
      <c r="J98" s="400"/>
      <c r="K98" s="400"/>
      <c r="L98" s="400"/>
      <c r="M98" s="400"/>
      <c r="N98" s="400"/>
      <c r="O98" s="400"/>
      <c r="P98" s="400"/>
      <c r="Q98" s="400"/>
      <c r="R98" s="400"/>
      <c r="S98" s="400"/>
      <c r="T98" s="400"/>
      <c r="U98" s="400"/>
      <c r="V98" s="400"/>
      <c r="W98" s="400"/>
      <c r="X98" s="400"/>
      <c r="Y98" s="400"/>
      <c r="Z98" s="400"/>
      <c r="AA98" s="400"/>
      <c r="AB98" s="400"/>
      <c r="AC98" s="400"/>
      <c r="AD98" s="400"/>
      <c r="AE98" s="400"/>
      <c r="AF98" s="400">
        <v>0.02</v>
      </c>
      <c r="AG98" s="400"/>
      <c r="AH98" s="400"/>
      <c r="AI98" s="400"/>
      <c r="AJ98" s="400"/>
      <c r="AK98" s="400"/>
      <c r="AL98" s="400"/>
      <c r="AM98" s="400"/>
      <c r="AN98" s="400"/>
      <c r="AO98" s="400"/>
      <c r="AP98" s="400"/>
      <c r="AQ98" s="400"/>
      <c r="AR98" s="400"/>
      <c r="AS98" s="400"/>
      <c r="AT98" s="400"/>
      <c r="AU98" s="400"/>
      <c r="AV98" s="400"/>
      <c r="AW98" s="400"/>
      <c r="AX98" s="400"/>
      <c r="AY98" s="400"/>
      <c r="AZ98" s="400"/>
      <c r="BA98" s="400"/>
      <c r="BB98" s="400"/>
      <c r="BC98" s="400"/>
      <c r="BD98" s="400"/>
      <c r="BE98" s="400"/>
      <c r="BF98" s="400"/>
      <c r="BG98" s="400"/>
      <c r="BH98" s="400"/>
      <c r="BI98" s="396" t="s">
        <v>388</v>
      </c>
      <c r="BJ98" s="396"/>
    </row>
    <row r="99" spans="1:62" s="402" customFormat="1" ht="20.25" customHeight="1">
      <c r="A99" s="396">
        <v>15</v>
      </c>
      <c r="B99" s="403" t="s">
        <v>398</v>
      </c>
      <c r="C99" s="447" t="s">
        <v>309</v>
      </c>
      <c r="D99" s="420">
        <f t="shared" si="12"/>
        <v>0.03</v>
      </c>
      <c r="E99" s="423">
        <v>12</v>
      </c>
      <c r="F99" s="404" t="s">
        <v>29</v>
      </c>
      <c r="G99" s="404"/>
      <c r="H99" s="129"/>
      <c r="I99" s="366"/>
      <c r="J99" s="400"/>
      <c r="K99" s="400"/>
      <c r="L99" s="400">
        <v>0.01</v>
      </c>
      <c r="M99" s="400"/>
      <c r="N99" s="400"/>
      <c r="O99" s="400"/>
      <c r="P99" s="400"/>
      <c r="Q99" s="400"/>
      <c r="R99" s="400"/>
      <c r="S99" s="400"/>
      <c r="T99" s="400"/>
      <c r="U99" s="400"/>
      <c r="V99" s="400"/>
      <c r="W99" s="400"/>
      <c r="X99" s="400"/>
      <c r="Y99" s="400"/>
      <c r="Z99" s="400"/>
      <c r="AA99" s="400"/>
      <c r="AB99" s="400"/>
      <c r="AC99" s="400"/>
      <c r="AD99" s="400"/>
      <c r="AE99" s="400"/>
      <c r="AF99" s="400">
        <v>0.02</v>
      </c>
      <c r="AG99" s="400"/>
      <c r="AH99" s="400"/>
      <c r="AI99" s="400"/>
      <c r="AJ99" s="400"/>
      <c r="AK99" s="400"/>
      <c r="AL99" s="400"/>
      <c r="AM99" s="400"/>
      <c r="AN99" s="400"/>
      <c r="AO99" s="400"/>
      <c r="AP99" s="400"/>
      <c r="AQ99" s="400"/>
      <c r="AR99" s="400"/>
      <c r="AS99" s="400"/>
      <c r="AT99" s="400"/>
      <c r="AU99" s="400"/>
      <c r="AV99" s="400"/>
      <c r="AW99" s="400"/>
      <c r="AX99" s="400"/>
      <c r="AY99" s="400"/>
      <c r="AZ99" s="400"/>
      <c r="BA99" s="400"/>
      <c r="BB99" s="400"/>
      <c r="BC99" s="400"/>
      <c r="BD99" s="400"/>
      <c r="BE99" s="400"/>
      <c r="BF99" s="400"/>
      <c r="BG99" s="400"/>
      <c r="BH99" s="400"/>
      <c r="BI99" s="396" t="s">
        <v>388</v>
      </c>
      <c r="BJ99" s="396"/>
    </row>
    <row r="100" spans="1:62" s="402" customFormat="1" ht="20.25" customHeight="1">
      <c r="A100" s="396">
        <v>16</v>
      </c>
      <c r="B100" s="403" t="s">
        <v>399</v>
      </c>
      <c r="C100" s="447" t="s">
        <v>309</v>
      </c>
      <c r="D100" s="420">
        <f t="shared" si="12"/>
        <v>0.16</v>
      </c>
      <c r="E100" s="423">
        <v>18</v>
      </c>
      <c r="F100" s="404" t="s">
        <v>29</v>
      </c>
      <c r="G100" s="404"/>
      <c r="H100" s="129"/>
      <c r="I100" s="366"/>
      <c r="J100" s="400"/>
      <c r="K100" s="400"/>
      <c r="L100" s="400"/>
      <c r="M100" s="400"/>
      <c r="N100" s="400"/>
      <c r="O100" s="400"/>
      <c r="P100" s="400"/>
      <c r="Q100" s="400"/>
      <c r="R100" s="400"/>
      <c r="S100" s="400"/>
      <c r="T100" s="400"/>
      <c r="U100" s="400"/>
      <c r="V100" s="400"/>
      <c r="W100" s="400"/>
      <c r="X100" s="400"/>
      <c r="Y100" s="400"/>
      <c r="Z100" s="400"/>
      <c r="AA100" s="400"/>
      <c r="AB100" s="400"/>
      <c r="AC100" s="400"/>
      <c r="AD100" s="400"/>
      <c r="AE100" s="400">
        <v>0.05</v>
      </c>
      <c r="AF100" s="400"/>
      <c r="AG100" s="400"/>
      <c r="AH100" s="400"/>
      <c r="AI100" s="400"/>
      <c r="AJ100" s="400"/>
      <c r="AK100" s="400"/>
      <c r="AL100" s="400"/>
      <c r="AM100" s="400"/>
      <c r="AN100" s="400"/>
      <c r="AO100" s="400"/>
      <c r="AP100" s="400"/>
      <c r="AQ100" s="400"/>
      <c r="AR100" s="400"/>
      <c r="AS100" s="400"/>
      <c r="AT100" s="400"/>
      <c r="AU100" s="400"/>
      <c r="AV100" s="400"/>
      <c r="AW100" s="400"/>
      <c r="AX100" s="400">
        <v>0.04</v>
      </c>
      <c r="AY100" s="400"/>
      <c r="AZ100" s="400"/>
      <c r="BA100" s="400"/>
      <c r="BB100" s="400"/>
      <c r="BC100" s="400"/>
      <c r="BD100" s="400">
        <v>7.0000000000000007E-2</v>
      </c>
      <c r="BE100" s="400"/>
      <c r="BF100" s="400"/>
      <c r="BG100" s="400"/>
      <c r="BH100" s="400"/>
      <c r="BI100" s="396" t="s">
        <v>388</v>
      </c>
      <c r="BJ100" s="396"/>
    </row>
    <row r="101" spans="1:62" s="402" customFormat="1" ht="20.25" customHeight="1">
      <c r="A101" s="396">
        <v>17</v>
      </c>
      <c r="B101" s="403" t="s">
        <v>400</v>
      </c>
      <c r="C101" s="447" t="s">
        <v>309</v>
      </c>
      <c r="D101" s="420">
        <f t="shared" si="12"/>
        <v>0.21000000000000002</v>
      </c>
      <c r="E101" s="423" t="s">
        <v>589</v>
      </c>
      <c r="F101" s="404" t="s">
        <v>29</v>
      </c>
      <c r="G101" s="404"/>
      <c r="H101" s="129"/>
      <c r="I101" s="366"/>
      <c r="J101" s="400"/>
      <c r="K101" s="400"/>
      <c r="L101" s="400">
        <v>0.03</v>
      </c>
      <c r="M101" s="400"/>
      <c r="N101" s="400"/>
      <c r="O101" s="400"/>
      <c r="P101" s="400"/>
      <c r="Q101" s="400"/>
      <c r="R101" s="400"/>
      <c r="S101" s="400"/>
      <c r="T101" s="400"/>
      <c r="U101" s="400"/>
      <c r="V101" s="400"/>
      <c r="W101" s="400"/>
      <c r="X101" s="400"/>
      <c r="Y101" s="400"/>
      <c r="Z101" s="400"/>
      <c r="AA101" s="400"/>
      <c r="AB101" s="400"/>
      <c r="AC101" s="400"/>
      <c r="AD101" s="400"/>
      <c r="AE101" s="400">
        <v>0.13</v>
      </c>
      <c r="AF101" s="400"/>
      <c r="AG101" s="400"/>
      <c r="AH101" s="400"/>
      <c r="AI101" s="400"/>
      <c r="AJ101" s="400"/>
      <c r="AK101" s="400"/>
      <c r="AL101" s="400"/>
      <c r="AM101" s="400"/>
      <c r="AN101" s="400"/>
      <c r="AO101" s="400"/>
      <c r="AP101" s="400"/>
      <c r="AQ101" s="400"/>
      <c r="AR101" s="400"/>
      <c r="AS101" s="400"/>
      <c r="AT101" s="400"/>
      <c r="AU101" s="400"/>
      <c r="AV101" s="400"/>
      <c r="AW101" s="400"/>
      <c r="AX101" s="400">
        <v>0.01</v>
      </c>
      <c r="AY101" s="400"/>
      <c r="AZ101" s="400"/>
      <c r="BA101" s="400"/>
      <c r="BB101" s="400"/>
      <c r="BC101" s="400"/>
      <c r="BD101" s="400">
        <v>0.04</v>
      </c>
      <c r="BE101" s="400"/>
      <c r="BF101" s="400"/>
      <c r="BG101" s="400"/>
      <c r="BH101" s="400"/>
      <c r="BI101" s="396" t="s">
        <v>388</v>
      </c>
      <c r="BJ101" s="396"/>
    </row>
    <row r="102" spans="1:62" s="402" customFormat="1" ht="20.25" customHeight="1">
      <c r="A102" s="396">
        <v>18</v>
      </c>
      <c r="B102" s="403" t="s">
        <v>566</v>
      </c>
      <c r="C102" s="447" t="s">
        <v>309</v>
      </c>
      <c r="D102" s="474">
        <f t="shared" si="12"/>
        <v>0</v>
      </c>
      <c r="E102" s="423"/>
      <c r="F102" s="404" t="s">
        <v>29</v>
      </c>
      <c r="G102" s="404"/>
      <c r="H102" s="129"/>
      <c r="I102" s="366"/>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400"/>
      <c r="AJ102" s="400"/>
      <c r="AK102" s="400"/>
      <c r="AL102" s="400"/>
      <c r="AM102" s="400"/>
      <c r="AN102" s="400"/>
      <c r="AO102" s="400"/>
      <c r="AP102" s="400"/>
      <c r="AQ102" s="400"/>
      <c r="AR102" s="400"/>
      <c r="AS102" s="400"/>
      <c r="AT102" s="400"/>
      <c r="AU102" s="400"/>
      <c r="AV102" s="400"/>
      <c r="AW102" s="400"/>
      <c r="AX102" s="400"/>
      <c r="AY102" s="400"/>
      <c r="AZ102" s="400"/>
      <c r="BA102" s="400"/>
      <c r="BB102" s="400"/>
      <c r="BC102" s="400"/>
      <c r="BD102" s="400"/>
      <c r="BE102" s="400"/>
      <c r="BF102" s="400"/>
      <c r="BG102" s="400"/>
      <c r="BH102" s="400"/>
      <c r="BI102" s="404" t="s">
        <v>594</v>
      </c>
      <c r="BJ102" s="396"/>
    </row>
    <row r="103" spans="1:62" s="402" customFormat="1" ht="20.25" customHeight="1">
      <c r="A103" s="396">
        <v>19</v>
      </c>
      <c r="B103" s="403" t="s">
        <v>405</v>
      </c>
      <c r="C103" s="447" t="s">
        <v>309</v>
      </c>
      <c r="D103" s="420">
        <f t="shared" si="12"/>
        <v>8.83</v>
      </c>
      <c r="E103" s="423"/>
      <c r="F103" s="404" t="s">
        <v>48</v>
      </c>
      <c r="G103" s="404"/>
      <c r="H103" s="129"/>
      <c r="I103" s="366">
        <v>7.03</v>
      </c>
      <c r="J103" s="400">
        <v>4.7300000000000004</v>
      </c>
      <c r="K103" s="400">
        <v>2.2999999999999998</v>
      </c>
      <c r="L103" s="400">
        <v>0.75</v>
      </c>
      <c r="M103" s="400">
        <v>0.04</v>
      </c>
      <c r="N103" s="400"/>
      <c r="O103" s="400"/>
      <c r="P103" s="400"/>
      <c r="Q103" s="400"/>
      <c r="R103" s="400"/>
      <c r="S103" s="400"/>
      <c r="T103" s="400"/>
      <c r="U103" s="400"/>
      <c r="V103" s="400"/>
      <c r="W103" s="400"/>
      <c r="X103" s="400"/>
      <c r="Y103" s="400"/>
      <c r="Z103" s="400"/>
      <c r="AA103" s="400"/>
      <c r="AB103" s="400"/>
      <c r="AC103" s="400"/>
      <c r="AD103" s="400"/>
      <c r="AE103" s="400">
        <v>0.27</v>
      </c>
      <c r="AF103" s="400">
        <v>0.32</v>
      </c>
      <c r="AG103" s="400"/>
      <c r="AH103" s="400"/>
      <c r="AI103" s="400"/>
      <c r="AJ103" s="400"/>
      <c r="AK103" s="400"/>
      <c r="AL103" s="400"/>
      <c r="AM103" s="400"/>
      <c r="AN103" s="400"/>
      <c r="AO103" s="400"/>
      <c r="AP103" s="400"/>
      <c r="AQ103" s="400"/>
      <c r="AR103" s="400"/>
      <c r="AS103" s="400"/>
      <c r="AT103" s="400"/>
      <c r="AU103" s="400"/>
      <c r="AV103" s="400"/>
      <c r="AW103" s="400"/>
      <c r="AX103" s="400"/>
      <c r="AY103" s="400"/>
      <c r="AZ103" s="400"/>
      <c r="BA103" s="400"/>
      <c r="BB103" s="400"/>
      <c r="BC103" s="400"/>
      <c r="BD103" s="400"/>
      <c r="BE103" s="400"/>
      <c r="BF103" s="400"/>
      <c r="BG103" s="400">
        <v>0.42</v>
      </c>
      <c r="BH103" s="400"/>
      <c r="BI103" s="396" t="s">
        <v>388</v>
      </c>
      <c r="BJ103" s="396"/>
    </row>
    <row r="104" spans="1:62" s="402" customFormat="1" ht="20.25" customHeight="1">
      <c r="A104" s="396">
        <v>20</v>
      </c>
      <c r="B104" s="403" t="s">
        <v>404</v>
      </c>
      <c r="C104" s="447" t="s">
        <v>309</v>
      </c>
      <c r="D104" s="420">
        <f t="shared" si="12"/>
        <v>6.5499999999999989</v>
      </c>
      <c r="E104" s="423"/>
      <c r="F104" s="404" t="s">
        <v>48</v>
      </c>
      <c r="G104" s="404"/>
      <c r="H104" s="129"/>
      <c r="I104" s="366">
        <v>5.4799999999999995</v>
      </c>
      <c r="J104" s="400">
        <v>5.26</v>
      </c>
      <c r="K104" s="400">
        <v>0.22</v>
      </c>
      <c r="L104" s="400">
        <v>0.65</v>
      </c>
      <c r="M104" s="400"/>
      <c r="N104" s="400"/>
      <c r="O104" s="400"/>
      <c r="P104" s="400"/>
      <c r="Q104" s="400"/>
      <c r="R104" s="400"/>
      <c r="S104" s="400"/>
      <c r="T104" s="400"/>
      <c r="U104" s="400"/>
      <c r="V104" s="400"/>
      <c r="W104" s="400"/>
      <c r="X104" s="400"/>
      <c r="Y104" s="400"/>
      <c r="Z104" s="400"/>
      <c r="AA104" s="400"/>
      <c r="AB104" s="400"/>
      <c r="AC104" s="400"/>
      <c r="AD104" s="400"/>
      <c r="AE104" s="400">
        <v>0.22</v>
      </c>
      <c r="AF104" s="400">
        <v>0.18</v>
      </c>
      <c r="AG104" s="400"/>
      <c r="AH104" s="400"/>
      <c r="AI104" s="400"/>
      <c r="AJ104" s="400"/>
      <c r="AK104" s="400"/>
      <c r="AL104" s="400"/>
      <c r="AM104" s="400"/>
      <c r="AN104" s="400"/>
      <c r="AO104" s="400"/>
      <c r="AP104" s="400"/>
      <c r="AQ104" s="400">
        <v>0.01</v>
      </c>
      <c r="AR104" s="400"/>
      <c r="AS104" s="400"/>
      <c r="AT104" s="400"/>
      <c r="AU104" s="400"/>
      <c r="AV104" s="400"/>
      <c r="AW104" s="400"/>
      <c r="AX104" s="400"/>
      <c r="AY104" s="400"/>
      <c r="AZ104" s="400"/>
      <c r="BA104" s="400"/>
      <c r="BB104" s="400"/>
      <c r="BC104" s="400"/>
      <c r="BD104" s="400"/>
      <c r="BE104" s="400"/>
      <c r="BF104" s="400"/>
      <c r="BG104" s="400">
        <v>0.01</v>
      </c>
      <c r="BH104" s="400"/>
      <c r="BI104" s="396" t="s">
        <v>388</v>
      </c>
      <c r="BJ104" s="396"/>
    </row>
    <row r="105" spans="1:62" s="402" customFormat="1" ht="20.25" customHeight="1">
      <c r="A105" s="396">
        <v>21</v>
      </c>
      <c r="B105" s="403" t="s">
        <v>401</v>
      </c>
      <c r="C105" s="447" t="s">
        <v>309</v>
      </c>
      <c r="D105" s="420">
        <f t="shared" si="12"/>
        <v>0.3</v>
      </c>
      <c r="E105" s="423">
        <v>21</v>
      </c>
      <c r="F105" s="404" t="s">
        <v>30</v>
      </c>
      <c r="G105" s="404"/>
      <c r="H105" s="129"/>
      <c r="I105" s="366"/>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v>0.3</v>
      </c>
      <c r="BE105" s="400"/>
      <c r="BF105" s="400"/>
      <c r="BG105" s="400"/>
      <c r="BH105" s="400"/>
      <c r="BI105" s="396" t="s">
        <v>388</v>
      </c>
      <c r="BJ105" s="396"/>
    </row>
    <row r="106" spans="1:62" s="402" customFormat="1" ht="20.25" customHeight="1">
      <c r="A106" s="396">
        <v>22</v>
      </c>
      <c r="B106" s="403" t="s">
        <v>407</v>
      </c>
      <c r="C106" s="447" t="s">
        <v>309</v>
      </c>
      <c r="D106" s="420">
        <f t="shared" si="12"/>
        <v>0.27</v>
      </c>
      <c r="E106" s="423" t="s">
        <v>406</v>
      </c>
      <c r="F106" s="404" t="s">
        <v>30</v>
      </c>
      <c r="G106" s="404"/>
      <c r="H106" s="129"/>
      <c r="I106" s="366"/>
      <c r="J106" s="400"/>
      <c r="K106" s="400"/>
      <c r="L106" s="400"/>
      <c r="M106" s="400"/>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v>0.27</v>
      </c>
      <c r="BE106" s="400"/>
      <c r="BF106" s="400"/>
      <c r="BG106" s="400"/>
      <c r="BH106" s="400"/>
      <c r="BI106" s="396" t="s">
        <v>388</v>
      </c>
      <c r="BJ106" s="396"/>
    </row>
    <row r="107" spans="1:62" s="402" customFormat="1" ht="20.25" customHeight="1">
      <c r="A107" s="396">
        <v>23</v>
      </c>
      <c r="B107" s="403" t="s">
        <v>402</v>
      </c>
      <c r="C107" s="447" t="s">
        <v>309</v>
      </c>
      <c r="D107" s="420">
        <f t="shared" si="12"/>
        <v>0.8</v>
      </c>
      <c r="E107" s="423">
        <v>24</v>
      </c>
      <c r="F107" s="404" t="s">
        <v>30</v>
      </c>
      <c r="G107" s="404"/>
      <c r="H107" s="129"/>
      <c r="I107" s="366"/>
      <c r="J107" s="400"/>
      <c r="K107" s="400"/>
      <c r="L107" s="400"/>
      <c r="M107" s="400"/>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v>0.6</v>
      </c>
      <c r="BE107" s="400"/>
      <c r="BF107" s="400"/>
      <c r="BG107" s="400">
        <v>0.2</v>
      </c>
      <c r="BH107" s="400"/>
      <c r="BI107" s="396" t="s">
        <v>388</v>
      </c>
      <c r="BJ107" s="396"/>
    </row>
    <row r="108" spans="1:62" s="402" customFormat="1" ht="20.25" customHeight="1">
      <c r="A108" s="396">
        <v>24</v>
      </c>
      <c r="B108" s="403" t="s">
        <v>403</v>
      </c>
      <c r="C108" s="447" t="s">
        <v>309</v>
      </c>
      <c r="D108" s="420">
        <f>SUM(J108:BH108)</f>
        <v>0.05</v>
      </c>
      <c r="E108" s="423" t="s">
        <v>408</v>
      </c>
      <c r="F108" s="404" t="s">
        <v>31</v>
      </c>
      <c r="G108" s="404"/>
      <c r="H108" s="129"/>
      <c r="I108" s="366"/>
      <c r="J108" s="400"/>
      <c r="K108" s="400"/>
      <c r="L108" s="400"/>
      <c r="M108" s="400"/>
      <c r="N108" s="400"/>
      <c r="O108" s="400"/>
      <c r="P108" s="400">
        <v>0.05</v>
      </c>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396" t="s">
        <v>388</v>
      </c>
      <c r="BJ108" s="396"/>
    </row>
    <row r="109" spans="1:62" s="402" customFormat="1" ht="20.25" customHeight="1">
      <c r="A109" s="396">
        <v>25</v>
      </c>
      <c r="B109" s="403" t="s">
        <v>576</v>
      </c>
      <c r="C109" s="447" t="s">
        <v>309</v>
      </c>
      <c r="D109" s="420">
        <f>SUM(J109:BH109)</f>
        <v>0.06</v>
      </c>
      <c r="E109" s="423">
        <v>10</v>
      </c>
      <c r="F109" s="404" t="s">
        <v>48</v>
      </c>
      <c r="G109" s="404"/>
      <c r="H109" s="129"/>
      <c r="I109" s="366"/>
      <c r="J109" s="400"/>
      <c r="K109" s="400"/>
      <c r="L109" s="400"/>
      <c r="M109" s="400">
        <v>0.02</v>
      </c>
      <c r="N109" s="400"/>
      <c r="O109" s="400"/>
      <c r="P109" s="400"/>
      <c r="Q109" s="400"/>
      <c r="R109" s="400"/>
      <c r="S109" s="400"/>
      <c r="T109" s="400"/>
      <c r="U109" s="400"/>
      <c r="V109" s="400"/>
      <c r="W109" s="400"/>
      <c r="X109" s="400"/>
      <c r="Y109" s="400"/>
      <c r="Z109" s="400"/>
      <c r="AA109" s="400">
        <v>0.04</v>
      </c>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396" t="s">
        <v>388</v>
      </c>
      <c r="BJ109" s="396"/>
    </row>
    <row r="110" spans="1:62" s="402" customFormat="1" ht="20.25" customHeight="1">
      <c r="A110" s="396">
        <v>26</v>
      </c>
      <c r="B110" s="403" t="s">
        <v>411</v>
      </c>
      <c r="C110" s="447" t="s">
        <v>309</v>
      </c>
      <c r="D110" s="424">
        <f t="shared" ref="D110:D128" si="13">SUM(J110:BH110)</f>
        <v>0.28999999999999998</v>
      </c>
      <c r="E110" s="423">
        <v>20</v>
      </c>
      <c r="F110" s="404" t="s">
        <v>34</v>
      </c>
      <c r="G110" s="404"/>
      <c r="H110" s="129"/>
      <c r="I110" s="366"/>
      <c r="J110" s="400"/>
      <c r="K110" s="400"/>
      <c r="L110" s="400"/>
      <c r="M110" s="400"/>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v>0.28999999999999998</v>
      </c>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396" t="s">
        <v>388</v>
      </c>
      <c r="BJ110" s="396"/>
    </row>
    <row r="111" spans="1:62" s="402" customFormat="1" ht="20.25" customHeight="1">
      <c r="A111" s="396">
        <v>27</v>
      </c>
      <c r="B111" s="403" t="s">
        <v>410</v>
      </c>
      <c r="C111" s="447" t="s">
        <v>309</v>
      </c>
      <c r="D111" s="424">
        <f t="shared" si="13"/>
        <v>0.12</v>
      </c>
      <c r="E111" s="423">
        <v>25</v>
      </c>
      <c r="F111" s="404" t="s">
        <v>34</v>
      </c>
      <c r="G111" s="404"/>
      <c r="H111" s="129"/>
      <c r="I111" s="366"/>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400">
        <v>0.12</v>
      </c>
      <c r="AJ111" s="400"/>
      <c r="AK111" s="400"/>
      <c r="AL111" s="400"/>
      <c r="AM111" s="400"/>
      <c r="AN111" s="400"/>
      <c r="AO111" s="400"/>
      <c r="AP111" s="400"/>
      <c r="AQ111" s="400"/>
      <c r="AR111" s="400"/>
      <c r="AS111" s="400"/>
      <c r="AT111" s="400"/>
      <c r="AU111" s="400"/>
      <c r="AV111" s="400"/>
      <c r="AW111" s="400"/>
      <c r="AX111" s="400"/>
      <c r="AY111" s="400"/>
      <c r="AZ111" s="400"/>
      <c r="BA111" s="400"/>
      <c r="BB111" s="400"/>
      <c r="BC111" s="400"/>
      <c r="BD111" s="400"/>
      <c r="BE111" s="400"/>
      <c r="BF111" s="400"/>
      <c r="BG111" s="400"/>
      <c r="BH111" s="400"/>
      <c r="BI111" s="396" t="s">
        <v>388</v>
      </c>
      <c r="BJ111" s="396"/>
    </row>
    <row r="112" spans="1:62" s="402" customFormat="1" ht="20.25" customHeight="1">
      <c r="A112" s="396">
        <v>29</v>
      </c>
      <c r="B112" s="403" t="s">
        <v>409</v>
      </c>
      <c r="C112" s="447" t="s">
        <v>309</v>
      </c>
      <c r="D112" s="420">
        <f t="shared" si="13"/>
        <v>0.13</v>
      </c>
      <c r="E112" s="396" t="s">
        <v>412</v>
      </c>
      <c r="F112" s="404" t="s">
        <v>29</v>
      </c>
      <c r="G112" s="404"/>
      <c r="H112" s="129"/>
      <c r="I112" s="366"/>
      <c r="J112" s="400"/>
      <c r="K112" s="400"/>
      <c r="L112" s="400">
        <v>0.04</v>
      </c>
      <c r="M112" s="400"/>
      <c r="N112" s="400"/>
      <c r="O112" s="400"/>
      <c r="P112" s="400"/>
      <c r="Q112" s="400"/>
      <c r="R112" s="400"/>
      <c r="S112" s="400"/>
      <c r="T112" s="400"/>
      <c r="U112" s="400"/>
      <c r="V112" s="400"/>
      <c r="W112" s="400"/>
      <c r="X112" s="400"/>
      <c r="Y112" s="400"/>
      <c r="Z112" s="400"/>
      <c r="AA112" s="400"/>
      <c r="AB112" s="400"/>
      <c r="AC112" s="400"/>
      <c r="AD112" s="400"/>
      <c r="AE112" s="400">
        <v>0.02</v>
      </c>
      <c r="AF112" s="400"/>
      <c r="AG112" s="400"/>
      <c r="AH112" s="400"/>
      <c r="AI112" s="400"/>
      <c r="AJ112" s="400"/>
      <c r="AK112" s="400"/>
      <c r="AL112" s="400"/>
      <c r="AM112" s="400"/>
      <c r="AN112" s="400"/>
      <c r="AO112" s="400"/>
      <c r="AP112" s="400"/>
      <c r="AQ112" s="400"/>
      <c r="AR112" s="400"/>
      <c r="AS112" s="400"/>
      <c r="AT112" s="400"/>
      <c r="AU112" s="400"/>
      <c r="AV112" s="400"/>
      <c r="AW112" s="400"/>
      <c r="AX112" s="400">
        <v>7.0000000000000007E-2</v>
      </c>
      <c r="AY112" s="400"/>
      <c r="AZ112" s="400"/>
      <c r="BA112" s="400"/>
      <c r="BB112" s="400"/>
      <c r="BC112" s="400"/>
      <c r="BD112" s="400"/>
      <c r="BE112" s="400"/>
      <c r="BF112" s="400"/>
      <c r="BG112" s="400"/>
      <c r="BH112" s="400"/>
      <c r="BI112" s="396" t="s">
        <v>388</v>
      </c>
      <c r="BJ112" s="396"/>
    </row>
    <row r="113" spans="1:62" s="402" customFormat="1" ht="20.25" customHeight="1">
      <c r="A113" s="396">
        <v>157</v>
      </c>
      <c r="B113" s="465" t="s">
        <v>593</v>
      </c>
      <c r="C113" s="396" t="s">
        <v>309</v>
      </c>
      <c r="D113" s="396">
        <f t="shared" si="13"/>
        <v>0.1</v>
      </c>
      <c r="E113" s="396">
        <v>18</v>
      </c>
      <c r="F113" s="396" t="s">
        <v>41</v>
      </c>
      <c r="G113" s="404"/>
      <c r="H113" s="232"/>
      <c r="I113" s="366"/>
      <c r="J113" s="396"/>
      <c r="K113" s="396"/>
      <c r="L113" s="396">
        <v>0.1</v>
      </c>
      <c r="M113" s="396"/>
      <c r="N113" s="396"/>
      <c r="O113" s="396"/>
      <c r="P113" s="396"/>
      <c r="Q113" s="396"/>
      <c r="R113" s="396"/>
      <c r="S113" s="396"/>
      <c r="T113" s="396"/>
      <c r="U113" s="396"/>
      <c r="V113" s="396"/>
      <c r="W113" s="396"/>
      <c r="X113" s="396"/>
      <c r="Y113" s="396"/>
      <c r="Z113" s="396"/>
      <c r="AA113" s="396"/>
      <c r="AB113" s="396"/>
      <c r="AC113" s="396"/>
      <c r="AD113" s="396"/>
      <c r="AE113" s="396"/>
      <c r="AF113" s="396"/>
      <c r="AG113" s="396"/>
      <c r="AH113" s="396"/>
      <c r="AI113" s="396"/>
      <c r="AJ113" s="396"/>
      <c r="AK113" s="396"/>
      <c r="AL113" s="396"/>
      <c r="AM113" s="396"/>
      <c r="AN113" s="396"/>
      <c r="AO113" s="396"/>
      <c r="AP113" s="396"/>
      <c r="AQ113" s="396"/>
      <c r="AR113" s="396"/>
      <c r="AS113" s="396"/>
      <c r="AT113" s="396"/>
      <c r="AU113" s="396"/>
      <c r="AV113" s="396"/>
      <c r="AW113" s="396"/>
      <c r="AX113" s="396"/>
      <c r="AY113" s="396"/>
      <c r="AZ113" s="396"/>
      <c r="BA113" s="396"/>
      <c r="BB113" s="396"/>
      <c r="BC113" s="396"/>
      <c r="BD113" s="396"/>
      <c r="BE113" s="396"/>
      <c r="BF113" s="396"/>
      <c r="BG113" s="396"/>
      <c r="BH113" s="396"/>
      <c r="BI113" s="396"/>
      <c r="BJ113" s="396"/>
    </row>
    <row r="114" spans="1:62" s="402" customFormat="1" ht="20.25" customHeight="1">
      <c r="A114" s="396"/>
      <c r="B114" s="397" t="s">
        <v>682</v>
      </c>
      <c r="C114" s="398" t="s">
        <v>120</v>
      </c>
      <c r="D114" s="420">
        <f t="shared" si="13"/>
        <v>10.330000000000002</v>
      </c>
      <c r="E114" s="398" t="s">
        <v>918</v>
      </c>
      <c r="F114" s="398" t="s">
        <v>9</v>
      </c>
      <c r="G114" s="398"/>
      <c r="H114" s="232"/>
      <c r="I114" s="366"/>
      <c r="J114" s="401"/>
      <c r="K114" s="401"/>
      <c r="L114" s="401">
        <v>10.330000000000002</v>
      </c>
      <c r="M114" s="401"/>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c r="AI114" s="401"/>
      <c r="AJ114" s="401"/>
      <c r="AK114" s="401"/>
      <c r="AL114" s="401"/>
      <c r="AM114" s="401"/>
      <c r="AN114" s="401"/>
      <c r="AO114" s="401"/>
      <c r="AP114" s="401"/>
      <c r="AQ114" s="401"/>
      <c r="AR114" s="401"/>
      <c r="AS114" s="401"/>
      <c r="AT114" s="401"/>
      <c r="AU114" s="401"/>
      <c r="AV114" s="401"/>
      <c r="AW114" s="401"/>
      <c r="AX114" s="401"/>
      <c r="AY114" s="401"/>
      <c r="AZ114" s="401"/>
      <c r="BA114" s="401"/>
      <c r="BB114" s="401"/>
      <c r="BC114" s="401"/>
      <c r="BD114" s="401"/>
      <c r="BE114" s="401"/>
      <c r="BF114" s="401"/>
      <c r="BG114" s="401"/>
      <c r="BH114" s="401"/>
      <c r="BI114" s="396"/>
      <c r="BJ114" s="396"/>
    </row>
    <row r="115" spans="1:62" s="402" customFormat="1" ht="18" customHeight="1">
      <c r="A115" s="396"/>
      <c r="B115" s="397" t="s">
        <v>683</v>
      </c>
      <c r="C115" s="398" t="s">
        <v>120</v>
      </c>
      <c r="D115" s="399">
        <f t="shared" si="13"/>
        <v>17.700000000000003</v>
      </c>
      <c r="E115" s="398" t="s">
        <v>919</v>
      </c>
      <c r="F115" s="398" t="s">
        <v>11</v>
      </c>
      <c r="G115" s="398"/>
      <c r="H115" s="117"/>
      <c r="I115" s="395"/>
      <c r="J115" s="401"/>
      <c r="K115" s="401"/>
      <c r="L115" s="401">
        <v>17.690000000000001</v>
      </c>
      <c r="M115" s="401"/>
      <c r="N115" s="401"/>
      <c r="O115" s="401"/>
      <c r="P115" s="401"/>
      <c r="Q115" s="401"/>
      <c r="R115" s="401"/>
      <c r="S115" s="401"/>
      <c r="T115" s="401"/>
      <c r="U115" s="401"/>
      <c r="V115" s="401"/>
      <c r="W115" s="401"/>
      <c r="X115" s="401"/>
      <c r="Y115" s="401"/>
      <c r="Z115" s="401"/>
      <c r="AA115" s="401"/>
      <c r="AB115" s="401"/>
      <c r="AC115" s="401"/>
      <c r="AD115" s="401"/>
      <c r="AE115" s="401"/>
      <c r="AF115" s="401"/>
      <c r="AG115" s="401"/>
      <c r="AH115" s="401"/>
      <c r="AI115" s="401"/>
      <c r="AJ115" s="401"/>
      <c r="AK115" s="401"/>
      <c r="AL115" s="401"/>
      <c r="AM115" s="401"/>
      <c r="AN115" s="401"/>
      <c r="AO115" s="401"/>
      <c r="AP115" s="401"/>
      <c r="AQ115" s="401"/>
      <c r="AR115" s="401"/>
      <c r="AS115" s="401"/>
      <c r="AT115" s="401"/>
      <c r="AU115" s="401"/>
      <c r="AV115" s="401"/>
      <c r="AW115" s="401"/>
      <c r="AX115" s="401"/>
      <c r="AY115" s="401"/>
      <c r="AZ115" s="401"/>
      <c r="BA115" s="401"/>
      <c r="BB115" s="401"/>
      <c r="BC115" s="401"/>
      <c r="BD115" s="401"/>
      <c r="BE115" s="401"/>
      <c r="BF115" s="401"/>
      <c r="BG115" s="401">
        <v>0.01</v>
      </c>
      <c r="BH115" s="401"/>
      <c r="BI115" s="396"/>
      <c r="BJ115" s="396"/>
    </row>
    <row r="116" spans="1:62" s="402" customFormat="1" ht="18" customHeight="1">
      <c r="A116" s="396"/>
      <c r="B116" s="397" t="s">
        <v>684</v>
      </c>
      <c r="C116" s="398" t="s">
        <v>120</v>
      </c>
      <c r="D116" s="399">
        <f t="shared" si="13"/>
        <v>6.74</v>
      </c>
      <c r="E116" s="398" t="s">
        <v>863</v>
      </c>
      <c r="F116" s="398" t="s">
        <v>11</v>
      </c>
      <c r="G116" s="398"/>
      <c r="H116" s="117"/>
      <c r="I116" s="395">
        <v>0.62000000000000011</v>
      </c>
      <c r="J116" s="401">
        <v>0.62000000000000011</v>
      </c>
      <c r="K116" s="401"/>
      <c r="L116" s="401">
        <v>6.12</v>
      </c>
      <c r="M116" s="401"/>
      <c r="N116" s="401"/>
      <c r="O116" s="401"/>
      <c r="P116" s="401"/>
      <c r="Q116" s="401"/>
      <c r="R116" s="401"/>
      <c r="S116" s="401"/>
      <c r="T116" s="401"/>
      <c r="U116" s="401"/>
      <c r="V116" s="401"/>
      <c r="W116" s="401"/>
      <c r="X116" s="401"/>
      <c r="Y116" s="401"/>
      <c r="Z116" s="401"/>
      <c r="AA116" s="401"/>
      <c r="AB116" s="401"/>
      <c r="AC116" s="401"/>
      <c r="AD116" s="401"/>
      <c r="AE116" s="401"/>
      <c r="AF116" s="401"/>
      <c r="AG116" s="401"/>
      <c r="AH116" s="401"/>
      <c r="AI116" s="401"/>
      <c r="AJ116" s="401"/>
      <c r="AK116" s="401"/>
      <c r="AL116" s="401"/>
      <c r="AM116" s="401"/>
      <c r="AN116" s="401"/>
      <c r="AO116" s="401"/>
      <c r="AP116" s="401"/>
      <c r="AQ116" s="401"/>
      <c r="AR116" s="401"/>
      <c r="AS116" s="401"/>
      <c r="AT116" s="401"/>
      <c r="AU116" s="401"/>
      <c r="AV116" s="401"/>
      <c r="AW116" s="401"/>
      <c r="AX116" s="401"/>
      <c r="AY116" s="401"/>
      <c r="AZ116" s="401"/>
      <c r="BA116" s="401"/>
      <c r="BB116" s="401"/>
      <c r="BC116" s="401"/>
      <c r="BD116" s="401"/>
      <c r="BE116" s="401"/>
      <c r="BF116" s="401"/>
      <c r="BG116" s="401"/>
      <c r="BH116" s="401"/>
      <c r="BI116" s="396"/>
      <c r="BJ116" s="396"/>
    </row>
    <row r="117" spans="1:62" s="402" customFormat="1" ht="18" customHeight="1">
      <c r="A117" s="396"/>
      <c r="B117" s="397" t="s">
        <v>685</v>
      </c>
      <c r="C117" s="398" t="s">
        <v>120</v>
      </c>
      <c r="D117" s="399">
        <f t="shared" si="13"/>
        <v>1.26</v>
      </c>
      <c r="E117" s="398" t="s">
        <v>920</v>
      </c>
      <c r="F117" s="398" t="s">
        <v>11</v>
      </c>
      <c r="G117" s="398"/>
      <c r="H117" s="117"/>
      <c r="I117" s="395"/>
      <c r="J117" s="401"/>
      <c r="K117" s="401"/>
      <c r="L117" s="401">
        <v>1.24</v>
      </c>
      <c r="M117" s="401"/>
      <c r="N117" s="401"/>
      <c r="O117" s="401"/>
      <c r="P117" s="401"/>
      <c r="Q117" s="401"/>
      <c r="R117" s="401"/>
      <c r="S117" s="401"/>
      <c r="T117" s="401"/>
      <c r="U117" s="401"/>
      <c r="V117" s="401"/>
      <c r="W117" s="401"/>
      <c r="X117" s="401"/>
      <c r="Y117" s="401"/>
      <c r="Z117" s="401"/>
      <c r="AA117" s="401"/>
      <c r="AB117" s="401"/>
      <c r="AC117" s="401"/>
      <c r="AD117" s="401"/>
      <c r="AE117" s="401"/>
      <c r="AF117" s="401"/>
      <c r="AG117" s="401"/>
      <c r="AH117" s="401"/>
      <c r="AI117" s="401"/>
      <c r="AJ117" s="401"/>
      <c r="AK117" s="401"/>
      <c r="AL117" s="401"/>
      <c r="AM117" s="401"/>
      <c r="AN117" s="401"/>
      <c r="AO117" s="401"/>
      <c r="AP117" s="401"/>
      <c r="AQ117" s="401"/>
      <c r="AR117" s="401"/>
      <c r="AS117" s="401"/>
      <c r="AT117" s="401"/>
      <c r="AU117" s="401"/>
      <c r="AV117" s="401"/>
      <c r="AW117" s="401"/>
      <c r="AX117" s="401"/>
      <c r="AY117" s="401"/>
      <c r="AZ117" s="401"/>
      <c r="BA117" s="401"/>
      <c r="BB117" s="401"/>
      <c r="BC117" s="401"/>
      <c r="BD117" s="401"/>
      <c r="BE117" s="401"/>
      <c r="BF117" s="401"/>
      <c r="BG117" s="401">
        <v>0.02</v>
      </c>
      <c r="BH117" s="401"/>
      <c r="BI117" s="396"/>
      <c r="BJ117" s="396"/>
    </row>
    <row r="118" spans="1:62" s="402" customFormat="1" ht="18" customHeight="1">
      <c r="A118" s="396"/>
      <c r="B118" s="397" t="s">
        <v>686</v>
      </c>
      <c r="C118" s="398" t="s">
        <v>120</v>
      </c>
      <c r="D118" s="399">
        <f t="shared" si="13"/>
        <v>7.5400000000000009</v>
      </c>
      <c r="E118" s="398" t="s">
        <v>921</v>
      </c>
      <c r="F118" s="398" t="s">
        <v>11</v>
      </c>
      <c r="G118" s="398"/>
      <c r="H118" s="117"/>
      <c r="I118" s="395">
        <v>1.04</v>
      </c>
      <c r="J118" s="401">
        <v>0.56000000000000005</v>
      </c>
      <c r="K118" s="401">
        <v>0.48</v>
      </c>
      <c r="L118" s="401">
        <v>6.5000000000000009</v>
      </c>
      <c r="M118" s="401"/>
      <c r="N118" s="401"/>
      <c r="O118" s="401"/>
      <c r="P118" s="401"/>
      <c r="Q118" s="401"/>
      <c r="R118" s="401"/>
      <c r="S118" s="401"/>
      <c r="T118" s="401"/>
      <c r="U118" s="401"/>
      <c r="V118" s="401"/>
      <c r="W118" s="401"/>
      <c r="X118" s="401"/>
      <c r="Y118" s="401"/>
      <c r="Z118" s="401"/>
      <c r="AA118" s="401"/>
      <c r="AB118" s="401"/>
      <c r="AC118" s="401"/>
      <c r="AD118" s="401"/>
      <c r="AE118" s="401"/>
      <c r="AF118" s="401"/>
      <c r="AG118" s="401"/>
      <c r="AH118" s="401"/>
      <c r="AI118" s="401"/>
      <c r="AJ118" s="401"/>
      <c r="AK118" s="401"/>
      <c r="AL118" s="401"/>
      <c r="AM118" s="401"/>
      <c r="AN118" s="401"/>
      <c r="AO118" s="401"/>
      <c r="AP118" s="401"/>
      <c r="AQ118" s="401"/>
      <c r="AR118" s="401"/>
      <c r="AS118" s="401"/>
      <c r="AT118" s="401"/>
      <c r="AU118" s="401"/>
      <c r="AV118" s="401"/>
      <c r="AW118" s="401"/>
      <c r="AX118" s="401"/>
      <c r="AY118" s="401"/>
      <c r="AZ118" s="401"/>
      <c r="BA118" s="401"/>
      <c r="BB118" s="401"/>
      <c r="BC118" s="401"/>
      <c r="BD118" s="401"/>
      <c r="BE118" s="401"/>
      <c r="BF118" s="401"/>
      <c r="BG118" s="401"/>
      <c r="BH118" s="401"/>
      <c r="BI118" s="396"/>
      <c r="BJ118" s="396"/>
    </row>
    <row r="119" spans="1:62" s="402" customFormat="1" ht="18" customHeight="1">
      <c r="A119" s="396"/>
      <c r="B119" s="397" t="s">
        <v>687</v>
      </c>
      <c r="C119" s="398" t="s">
        <v>120</v>
      </c>
      <c r="D119" s="399">
        <f t="shared" si="13"/>
        <v>12.98</v>
      </c>
      <c r="E119" s="398" t="s">
        <v>922</v>
      </c>
      <c r="F119" s="398" t="s">
        <v>11</v>
      </c>
      <c r="G119" s="398"/>
      <c r="H119" s="117"/>
      <c r="I119" s="395"/>
      <c r="J119" s="401"/>
      <c r="K119" s="401"/>
      <c r="L119" s="401">
        <v>12.96</v>
      </c>
      <c r="M119" s="401"/>
      <c r="N119" s="401"/>
      <c r="O119" s="401"/>
      <c r="P119" s="401"/>
      <c r="Q119" s="401"/>
      <c r="R119" s="401"/>
      <c r="S119" s="401"/>
      <c r="T119" s="401"/>
      <c r="U119" s="401"/>
      <c r="V119" s="401"/>
      <c r="W119" s="401"/>
      <c r="X119" s="401"/>
      <c r="Y119" s="401"/>
      <c r="Z119" s="401"/>
      <c r="AA119" s="401"/>
      <c r="AB119" s="401"/>
      <c r="AC119" s="401"/>
      <c r="AD119" s="401"/>
      <c r="AE119" s="401"/>
      <c r="AF119" s="401"/>
      <c r="AG119" s="401"/>
      <c r="AH119" s="401"/>
      <c r="AI119" s="401"/>
      <c r="AJ119" s="401"/>
      <c r="AK119" s="401"/>
      <c r="AL119" s="401"/>
      <c r="AM119" s="401"/>
      <c r="AN119" s="401"/>
      <c r="AO119" s="401"/>
      <c r="AP119" s="401"/>
      <c r="AQ119" s="401"/>
      <c r="AR119" s="401"/>
      <c r="AS119" s="401"/>
      <c r="AT119" s="401"/>
      <c r="AU119" s="401"/>
      <c r="AV119" s="401"/>
      <c r="AW119" s="401"/>
      <c r="AX119" s="401"/>
      <c r="AY119" s="401"/>
      <c r="AZ119" s="401"/>
      <c r="BA119" s="401"/>
      <c r="BB119" s="401"/>
      <c r="BC119" s="401"/>
      <c r="BD119" s="401"/>
      <c r="BE119" s="401"/>
      <c r="BF119" s="401"/>
      <c r="BG119" s="401">
        <v>0.02</v>
      </c>
      <c r="BH119" s="401"/>
      <c r="BI119" s="396"/>
      <c r="BJ119" s="396"/>
    </row>
    <row r="120" spans="1:62" s="402" customFormat="1" ht="18" customHeight="1">
      <c r="A120" s="396"/>
      <c r="B120" s="397" t="s">
        <v>688</v>
      </c>
      <c r="C120" s="398" t="s">
        <v>120</v>
      </c>
      <c r="D120" s="399">
        <f t="shared" si="13"/>
        <v>4.6399999999999997</v>
      </c>
      <c r="E120" s="398" t="s">
        <v>923</v>
      </c>
      <c r="F120" s="398" t="s">
        <v>11</v>
      </c>
      <c r="G120" s="398"/>
      <c r="H120" s="117"/>
      <c r="I120" s="395"/>
      <c r="J120" s="401"/>
      <c r="K120" s="401"/>
      <c r="L120" s="401">
        <v>4.63</v>
      </c>
      <c r="M120" s="401"/>
      <c r="N120" s="401"/>
      <c r="O120" s="401"/>
      <c r="P120" s="401"/>
      <c r="Q120" s="401"/>
      <c r="R120" s="401"/>
      <c r="S120" s="401"/>
      <c r="T120" s="401"/>
      <c r="U120" s="401"/>
      <c r="V120" s="401"/>
      <c r="W120" s="401"/>
      <c r="X120" s="401"/>
      <c r="Y120" s="401"/>
      <c r="Z120" s="401"/>
      <c r="AA120" s="401"/>
      <c r="AB120" s="401"/>
      <c r="AC120" s="401"/>
      <c r="AD120" s="401"/>
      <c r="AE120" s="401"/>
      <c r="AF120" s="401"/>
      <c r="AG120" s="401"/>
      <c r="AH120" s="401"/>
      <c r="AI120" s="401"/>
      <c r="AJ120" s="401"/>
      <c r="AK120" s="401"/>
      <c r="AL120" s="401"/>
      <c r="AM120" s="401"/>
      <c r="AN120" s="401"/>
      <c r="AO120" s="401"/>
      <c r="AP120" s="401"/>
      <c r="AQ120" s="401"/>
      <c r="AR120" s="401"/>
      <c r="AS120" s="401"/>
      <c r="AT120" s="401"/>
      <c r="AU120" s="401"/>
      <c r="AV120" s="401"/>
      <c r="AW120" s="401"/>
      <c r="AX120" s="401"/>
      <c r="AY120" s="401"/>
      <c r="AZ120" s="401"/>
      <c r="BA120" s="401"/>
      <c r="BB120" s="401"/>
      <c r="BC120" s="401"/>
      <c r="BD120" s="401"/>
      <c r="BE120" s="401"/>
      <c r="BF120" s="401"/>
      <c r="BG120" s="401">
        <v>0.01</v>
      </c>
      <c r="BH120" s="401"/>
      <c r="BI120" s="396"/>
      <c r="BJ120" s="396"/>
    </row>
    <row r="121" spans="1:62" s="402" customFormat="1" ht="18" customHeight="1">
      <c r="A121" s="396"/>
      <c r="B121" s="397" t="s">
        <v>689</v>
      </c>
      <c r="C121" s="398" t="s">
        <v>120</v>
      </c>
      <c r="D121" s="399">
        <f t="shared" si="13"/>
        <v>6.9399999999999995</v>
      </c>
      <c r="E121" s="398" t="s">
        <v>924</v>
      </c>
      <c r="F121" s="398" t="s">
        <v>11</v>
      </c>
      <c r="G121" s="398"/>
      <c r="H121" s="117"/>
      <c r="I121" s="395">
        <v>4.1899999999999995</v>
      </c>
      <c r="J121" s="401"/>
      <c r="K121" s="401">
        <v>4.1899999999999995</v>
      </c>
      <c r="L121" s="401">
        <v>2.4199999999999995</v>
      </c>
      <c r="M121" s="401"/>
      <c r="N121" s="401"/>
      <c r="O121" s="401"/>
      <c r="P121" s="401"/>
      <c r="Q121" s="401"/>
      <c r="R121" s="401"/>
      <c r="S121" s="401"/>
      <c r="T121" s="401"/>
      <c r="U121" s="401"/>
      <c r="V121" s="401"/>
      <c r="W121" s="401"/>
      <c r="X121" s="401"/>
      <c r="Y121" s="401"/>
      <c r="Z121" s="401"/>
      <c r="AA121" s="401"/>
      <c r="AB121" s="401"/>
      <c r="AC121" s="401"/>
      <c r="AD121" s="401"/>
      <c r="AE121" s="401"/>
      <c r="AF121" s="401"/>
      <c r="AG121" s="401"/>
      <c r="AH121" s="401"/>
      <c r="AI121" s="401"/>
      <c r="AJ121" s="401"/>
      <c r="AK121" s="401"/>
      <c r="AL121" s="401"/>
      <c r="AM121" s="401"/>
      <c r="AN121" s="401"/>
      <c r="AO121" s="401"/>
      <c r="AP121" s="401"/>
      <c r="AQ121" s="401"/>
      <c r="AR121" s="401"/>
      <c r="AS121" s="401"/>
      <c r="AT121" s="401"/>
      <c r="AU121" s="401"/>
      <c r="AV121" s="401"/>
      <c r="AW121" s="401"/>
      <c r="AX121" s="401"/>
      <c r="AY121" s="401"/>
      <c r="AZ121" s="401"/>
      <c r="BA121" s="401"/>
      <c r="BB121" s="401"/>
      <c r="BC121" s="401"/>
      <c r="BD121" s="401"/>
      <c r="BE121" s="401"/>
      <c r="BF121" s="401"/>
      <c r="BG121" s="401">
        <v>0.33</v>
      </c>
      <c r="BH121" s="401"/>
      <c r="BI121" s="396"/>
      <c r="BJ121" s="396"/>
    </row>
    <row r="122" spans="1:62" s="402" customFormat="1" ht="18" customHeight="1">
      <c r="A122" s="396"/>
      <c r="B122" s="397" t="s">
        <v>690</v>
      </c>
      <c r="C122" s="398" t="s">
        <v>120</v>
      </c>
      <c r="D122" s="399">
        <f t="shared" si="13"/>
        <v>3.3499999999999996</v>
      </c>
      <c r="E122" s="398" t="s">
        <v>923</v>
      </c>
      <c r="F122" s="398" t="s">
        <v>11</v>
      </c>
      <c r="G122" s="398"/>
      <c r="H122" s="117"/>
      <c r="I122" s="395">
        <v>0.35</v>
      </c>
      <c r="J122" s="401">
        <v>0.35</v>
      </c>
      <c r="K122" s="401"/>
      <c r="L122" s="401">
        <v>2.9999999999999996</v>
      </c>
      <c r="M122" s="401"/>
      <c r="N122" s="401"/>
      <c r="O122" s="401"/>
      <c r="P122" s="401"/>
      <c r="Q122" s="401"/>
      <c r="R122" s="401"/>
      <c r="S122" s="401"/>
      <c r="T122" s="401"/>
      <c r="U122" s="401"/>
      <c r="V122" s="401"/>
      <c r="W122" s="401"/>
      <c r="X122" s="401"/>
      <c r="Y122" s="401"/>
      <c r="Z122" s="401"/>
      <c r="AA122" s="401"/>
      <c r="AB122" s="401"/>
      <c r="AC122" s="401"/>
      <c r="AD122" s="401"/>
      <c r="AE122" s="401"/>
      <c r="AF122" s="401"/>
      <c r="AG122" s="401"/>
      <c r="AH122" s="401"/>
      <c r="AI122" s="401"/>
      <c r="AJ122" s="401"/>
      <c r="AK122" s="401"/>
      <c r="AL122" s="401"/>
      <c r="AM122" s="401"/>
      <c r="AN122" s="401"/>
      <c r="AO122" s="401"/>
      <c r="AP122" s="401"/>
      <c r="AQ122" s="401"/>
      <c r="AR122" s="401"/>
      <c r="AS122" s="401"/>
      <c r="AT122" s="401"/>
      <c r="AU122" s="401"/>
      <c r="AV122" s="401"/>
      <c r="AW122" s="401"/>
      <c r="AX122" s="401"/>
      <c r="AY122" s="401"/>
      <c r="AZ122" s="401"/>
      <c r="BA122" s="401"/>
      <c r="BB122" s="401"/>
      <c r="BC122" s="401"/>
      <c r="BD122" s="401"/>
      <c r="BE122" s="401"/>
      <c r="BF122" s="401"/>
      <c r="BG122" s="401"/>
      <c r="BH122" s="401"/>
      <c r="BI122" s="396"/>
      <c r="BJ122" s="396"/>
    </row>
    <row r="123" spans="1:62" s="402" customFormat="1" ht="18" customHeight="1">
      <c r="A123" s="396"/>
      <c r="B123" s="397" t="s">
        <v>691</v>
      </c>
      <c r="C123" s="398" t="s">
        <v>120</v>
      </c>
      <c r="D123" s="399">
        <f t="shared" si="13"/>
        <v>11.17</v>
      </c>
      <c r="E123" s="398" t="s">
        <v>919</v>
      </c>
      <c r="F123" s="398" t="s">
        <v>11</v>
      </c>
      <c r="G123" s="398"/>
      <c r="H123" s="117"/>
      <c r="I123" s="395"/>
      <c r="J123" s="401"/>
      <c r="K123" s="401"/>
      <c r="L123" s="401">
        <v>11.17</v>
      </c>
      <c r="M123" s="401"/>
      <c r="N123" s="401"/>
      <c r="O123" s="401"/>
      <c r="P123" s="401"/>
      <c r="Q123" s="401"/>
      <c r="R123" s="401"/>
      <c r="S123" s="401"/>
      <c r="T123" s="401"/>
      <c r="U123" s="401"/>
      <c r="V123" s="401"/>
      <c r="W123" s="401"/>
      <c r="X123" s="401"/>
      <c r="Y123" s="401"/>
      <c r="Z123" s="401"/>
      <c r="AA123" s="401"/>
      <c r="AB123" s="401"/>
      <c r="AC123" s="401"/>
      <c r="AD123" s="401"/>
      <c r="AE123" s="401"/>
      <c r="AF123" s="401"/>
      <c r="AG123" s="401"/>
      <c r="AH123" s="401"/>
      <c r="AI123" s="401"/>
      <c r="AJ123" s="401"/>
      <c r="AK123" s="401"/>
      <c r="AL123" s="401"/>
      <c r="AM123" s="401"/>
      <c r="AN123" s="401"/>
      <c r="AO123" s="401"/>
      <c r="AP123" s="401"/>
      <c r="AQ123" s="401"/>
      <c r="AR123" s="401"/>
      <c r="AS123" s="401"/>
      <c r="AT123" s="401"/>
      <c r="AU123" s="401"/>
      <c r="AV123" s="401"/>
      <c r="AW123" s="401"/>
      <c r="AX123" s="401"/>
      <c r="AY123" s="401"/>
      <c r="AZ123" s="401"/>
      <c r="BA123" s="401"/>
      <c r="BB123" s="401"/>
      <c r="BC123" s="401"/>
      <c r="BD123" s="401"/>
      <c r="BE123" s="401"/>
      <c r="BF123" s="401"/>
      <c r="BG123" s="401"/>
      <c r="BH123" s="401"/>
      <c r="BI123" s="396"/>
      <c r="BJ123" s="396"/>
    </row>
    <row r="124" spans="1:62" s="402" customFormat="1" ht="20.25" customHeight="1">
      <c r="A124" s="396"/>
      <c r="B124" s="397" t="s">
        <v>692</v>
      </c>
      <c r="C124" s="398" t="s">
        <v>120</v>
      </c>
      <c r="D124" s="399">
        <f t="shared" si="13"/>
        <v>0.24</v>
      </c>
      <c r="E124" s="398" t="s">
        <v>925</v>
      </c>
      <c r="F124" s="398" t="s">
        <v>21</v>
      </c>
      <c r="G124" s="398"/>
      <c r="H124" s="396"/>
      <c r="I124" s="400"/>
      <c r="J124" s="401"/>
      <c r="K124" s="401"/>
      <c r="L124" s="401"/>
      <c r="M124" s="401"/>
      <c r="N124" s="401"/>
      <c r="O124" s="401"/>
      <c r="P124" s="401"/>
      <c r="Q124" s="401"/>
      <c r="R124" s="401"/>
      <c r="S124" s="401"/>
      <c r="T124" s="401"/>
      <c r="U124" s="401"/>
      <c r="V124" s="401"/>
      <c r="W124" s="401"/>
      <c r="X124" s="401"/>
      <c r="Y124" s="401"/>
      <c r="Z124" s="401"/>
      <c r="AA124" s="401"/>
      <c r="AB124" s="401"/>
      <c r="AC124" s="401"/>
      <c r="AD124" s="401"/>
      <c r="AE124" s="401"/>
      <c r="AF124" s="401"/>
      <c r="AG124" s="401">
        <v>0.24</v>
      </c>
      <c r="AH124" s="401"/>
      <c r="AI124" s="401"/>
      <c r="AJ124" s="401"/>
      <c r="AK124" s="401"/>
      <c r="AL124" s="401"/>
      <c r="AM124" s="401"/>
      <c r="AN124" s="401"/>
      <c r="AO124" s="401"/>
      <c r="AP124" s="401"/>
      <c r="AQ124" s="401"/>
      <c r="AR124" s="401"/>
      <c r="AS124" s="401"/>
      <c r="AT124" s="401"/>
      <c r="AU124" s="401"/>
      <c r="AV124" s="401"/>
      <c r="AW124" s="401"/>
      <c r="AX124" s="401"/>
      <c r="AY124" s="401"/>
      <c r="AZ124" s="401"/>
      <c r="BA124" s="401"/>
      <c r="BB124" s="401"/>
      <c r="BC124" s="401"/>
      <c r="BD124" s="401"/>
      <c r="BE124" s="401"/>
      <c r="BF124" s="401"/>
      <c r="BG124" s="401"/>
      <c r="BH124" s="401"/>
      <c r="BI124" s="396"/>
      <c r="BJ124" s="396"/>
    </row>
    <row r="125" spans="1:62" s="402" customFormat="1" ht="20.25" customHeight="1">
      <c r="A125" s="396"/>
      <c r="B125" s="397" t="s">
        <v>693</v>
      </c>
      <c r="C125" s="398" t="s">
        <v>120</v>
      </c>
      <c r="D125" s="420">
        <f t="shared" si="13"/>
        <v>34.57</v>
      </c>
      <c r="E125" s="398" t="s">
        <v>896</v>
      </c>
      <c r="F125" s="398" t="s">
        <v>24</v>
      </c>
      <c r="G125" s="398"/>
      <c r="H125" s="232"/>
      <c r="I125" s="366">
        <v>0.44</v>
      </c>
      <c r="J125" s="401"/>
      <c r="K125" s="401">
        <v>0.44</v>
      </c>
      <c r="L125" s="401"/>
      <c r="M125" s="401">
        <v>0.46</v>
      </c>
      <c r="N125" s="401"/>
      <c r="O125" s="401"/>
      <c r="P125" s="401">
        <v>31.46</v>
      </c>
      <c r="Q125" s="401"/>
      <c r="R125" s="401"/>
      <c r="S125" s="401"/>
      <c r="T125" s="401"/>
      <c r="U125" s="401"/>
      <c r="V125" s="401"/>
      <c r="W125" s="401"/>
      <c r="X125" s="401"/>
      <c r="Y125" s="401"/>
      <c r="Z125" s="401"/>
      <c r="AA125" s="401"/>
      <c r="AB125" s="401"/>
      <c r="AC125" s="401"/>
      <c r="AD125" s="401"/>
      <c r="AE125" s="401">
        <v>1.6800000000000002</v>
      </c>
      <c r="AF125" s="401">
        <v>0</v>
      </c>
      <c r="AG125" s="401"/>
      <c r="AH125" s="401"/>
      <c r="AI125" s="401"/>
      <c r="AJ125" s="401"/>
      <c r="AK125" s="401"/>
      <c r="AL125" s="401"/>
      <c r="AM125" s="401"/>
      <c r="AN125" s="401"/>
      <c r="AO125" s="401"/>
      <c r="AP125" s="401"/>
      <c r="AQ125" s="401"/>
      <c r="AR125" s="401"/>
      <c r="AS125" s="401"/>
      <c r="AT125" s="401"/>
      <c r="AU125" s="401"/>
      <c r="AV125" s="401"/>
      <c r="AW125" s="401"/>
      <c r="AX125" s="401"/>
      <c r="AY125" s="401"/>
      <c r="AZ125" s="401"/>
      <c r="BA125" s="401"/>
      <c r="BB125" s="401"/>
      <c r="BC125" s="401"/>
      <c r="BD125" s="401"/>
      <c r="BE125" s="401"/>
      <c r="BF125" s="401"/>
      <c r="BG125" s="401">
        <v>0.53</v>
      </c>
      <c r="BH125" s="401"/>
      <c r="BI125" s="396"/>
      <c r="BJ125" s="396"/>
    </row>
    <row r="126" spans="1:62" s="402" customFormat="1" ht="20.25" customHeight="1">
      <c r="A126" s="396"/>
      <c r="B126" s="397" t="s">
        <v>694</v>
      </c>
      <c r="C126" s="398" t="s">
        <v>120</v>
      </c>
      <c r="D126" s="396">
        <f t="shared" si="13"/>
        <v>50</v>
      </c>
      <c r="E126" s="398" t="s">
        <v>926</v>
      </c>
      <c r="F126" s="398" t="s">
        <v>27</v>
      </c>
      <c r="G126" s="398"/>
      <c r="H126" s="232"/>
      <c r="I126" s="366"/>
      <c r="J126" s="401"/>
      <c r="K126" s="401"/>
      <c r="L126" s="401"/>
      <c r="M126" s="401"/>
      <c r="N126" s="401"/>
      <c r="O126" s="401"/>
      <c r="P126" s="401">
        <v>50</v>
      </c>
      <c r="Q126" s="401"/>
      <c r="R126" s="401"/>
      <c r="S126" s="401"/>
      <c r="T126" s="401"/>
      <c r="U126" s="401"/>
      <c r="V126" s="401"/>
      <c r="W126" s="401"/>
      <c r="X126" s="401"/>
      <c r="Y126" s="401"/>
      <c r="Z126" s="401"/>
      <c r="AA126" s="401"/>
      <c r="AB126" s="401"/>
      <c r="AC126" s="401"/>
      <c r="AD126" s="401"/>
      <c r="AE126" s="401"/>
      <c r="AF126" s="401"/>
      <c r="AG126" s="401"/>
      <c r="AH126" s="401"/>
      <c r="AI126" s="401"/>
      <c r="AJ126" s="401"/>
      <c r="AK126" s="401"/>
      <c r="AL126" s="401"/>
      <c r="AM126" s="401"/>
      <c r="AN126" s="401"/>
      <c r="AO126" s="401"/>
      <c r="AP126" s="401"/>
      <c r="AQ126" s="401"/>
      <c r="AR126" s="401"/>
      <c r="AS126" s="401"/>
      <c r="AT126" s="401"/>
      <c r="AU126" s="401"/>
      <c r="AV126" s="401"/>
      <c r="AW126" s="401"/>
      <c r="AX126" s="401"/>
      <c r="AY126" s="401"/>
      <c r="AZ126" s="401"/>
      <c r="BA126" s="401"/>
      <c r="BB126" s="401"/>
      <c r="BC126" s="401"/>
      <c r="BD126" s="401"/>
      <c r="BE126" s="401"/>
      <c r="BF126" s="401"/>
      <c r="BG126" s="401"/>
      <c r="BH126" s="401"/>
      <c r="BI126" s="396"/>
      <c r="BJ126" s="396"/>
    </row>
    <row r="127" spans="1:62" s="402" customFormat="1" ht="20.25" customHeight="1">
      <c r="A127" s="396"/>
      <c r="B127" s="397" t="s">
        <v>695</v>
      </c>
      <c r="C127" s="398" t="s">
        <v>120</v>
      </c>
      <c r="D127" s="420">
        <f t="shared" si="13"/>
        <v>0.1</v>
      </c>
      <c r="E127" s="398"/>
      <c r="F127" s="398" t="s">
        <v>29</v>
      </c>
      <c r="G127" s="398"/>
      <c r="H127" s="232"/>
      <c r="I127" s="366">
        <v>0.02</v>
      </c>
      <c r="J127" s="401">
        <v>0.02</v>
      </c>
      <c r="K127" s="401"/>
      <c r="L127" s="401"/>
      <c r="M127" s="401"/>
      <c r="N127" s="401"/>
      <c r="O127" s="401"/>
      <c r="P127" s="401"/>
      <c r="Q127" s="401"/>
      <c r="R127" s="401"/>
      <c r="S127" s="401"/>
      <c r="T127" s="401"/>
      <c r="U127" s="401"/>
      <c r="V127" s="401"/>
      <c r="W127" s="401"/>
      <c r="X127" s="401"/>
      <c r="Y127" s="401"/>
      <c r="Z127" s="401"/>
      <c r="AA127" s="401"/>
      <c r="AB127" s="401">
        <v>0</v>
      </c>
      <c r="AC127" s="401"/>
      <c r="AD127" s="401"/>
      <c r="AE127" s="401"/>
      <c r="AF127" s="401">
        <v>0.02</v>
      </c>
      <c r="AG127" s="401"/>
      <c r="AH127" s="401"/>
      <c r="AI127" s="401"/>
      <c r="AJ127" s="401"/>
      <c r="AK127" s="401"/>
      <c r="AL127" s="401"/>
      <c r="AM127" s="401"/>
      <c r="AN127" s="401"/>
      <c r="AO127" s="401"/>
      <c r="AP127" s="401"/>
      <c r="AQ127" s="401"/>
      <c r="AR127" s="401"/>
      <c r="AS127" s="401"/>
      <c r="AT127" s="401"/>
      <c r="AU127" s="401"/>
      <c r="AV127" s="401"/>
      <c r="AW127" s="401"/>
      <c r="AX127" s="401">
        <v>0.02</v>
      </c>
      <c r="AY127" s="401"/>
      <c r="AZ127" s="401"/>
      <c r="BA127" s="401"/>
      <c r="BB127" s="401"/>
      <c r="BC127" s="401"/>
      <c r="BD127" s="401"/>
      <c r="BE127" s="401"/>
      <c r="BF127" s="401"/>
      <c r="BG127" s="401">
        <v>0.04</v>
      </c>
      <c r="BH127" s="401"/>
      <c r="BI127" s="396"/>
      <c r="BJ127" s="396"/>
    </row>
    <row r="128" spans="1:62" s="402" customFormat="1" ht="20.25" customHeight="1">
      <c r="A128" s="396"/>
      <c r="B128" s="397" t="s">
        <v>696</v>
      </c>
      <c r="C128" s="398" t="s">
        <v>120</v>
      </c>
      <c r="D128" s="420">
        <f t="shared" si="13"/>
        <v>1.2200000000000002</v>
      </c>
      <c r="E128" s="398" t="s">
        <v>927</v>
      </c>
      <c r="F128" s="398" t="s">
        <v>30</v>
      </c>
      <c r="G128" s="398"/>
      <c r="H128" s="232"/>
      <c r="I128" s="366"/>
      <c r="J128" s="401"/>
      <c r="K128" s="401"/>
      <c r="L128" s="401">
        <v>0.15</v>
      </c>
      <c r="M128" s="401"/>
      <c r="N128" s="401"/>
      <c r="O128" s="401"/>
      <c r="P128" s="401"/>
      <c r="Q128" s="401"/>
      <c r="R128" s="401"/>
      <c r="S128" s="401"/>
      <c r="T128" s="401"/>
      <c r="U128" s="401"/>
      <c r="V128" s="401"/>
      <c r="W128" s="401"/>
      <c r="X128" s="401"/>
      <c r="Y128" s="401"/>
      <c r="Z128" s="401"/>
      <c r="AA128" s="401"/>
      <c r="AB128" s="401"/>
      <c r="AC128" s="401"/>
      <c r="AD128" s="401"/>
      <c r="AE128" s="401">
        <v>0</v>
      </c>
      <c r="AF128" s="401"/>
      <c r="AG128" s="401"/>
      <c r="AH128" s="401"/>
      <c r="AI128" s="401"/>
      <c r="AJ128" s="401"/>
      <c r="AK128" s="401"/>
      <c r="AL128" s="401"/>
      <c r="AM128" s="401"/>
      <c r="AN128" s="401"/>
      <c r="AO128" s="401"/>
      <c r="AP128" s="401"/>
      <c r="AQ128" s="401"/>
      <c r="AR128" s="401"/>
      <c r="AS128" s="401"/>
      <c r="AT128" s="401"/>
      <c r="AU128" s="401"/>
      <c r="AV128" s="401"/>
      <c r="AW128" s="401"/>
      <c r="AX128" s="401">
        <v>0.63000000000000012</v>
      </c>
      <c r="AY128" s="401"/>
      <c r="AZ128" s="401"/>
      <c r="BA128" s="401"/>
      <c r="BB128" s="401"/>
      <c r="BC128" s="401"/>
      <c r="BD128" s="401">
        <v>0.2</v>
      </c>
      <c r="BE128" s="401"/>
      <c r="BF128" s="401"/>
      <c r="BG128" s="401">
        <v>0.24</v>
      </c>
      <c r="BH128" s="401"/>
      <c r="BI128" s="396"/>
      <c r="BJ128" s="396"/>
    </row>
    <row r="129" spans="1:62" s="402" customFormat="1" ht="20.25" customHeight="1">
      <c r="A129" s="396"/>
      <c r="B129" s="397" t="s">
        <v>697</v>
      </c>
      <c r="C129" s="398" t="s">
        <v>120</v>
      </c>
      <c r="D129" s="424">
        <f>SUM(J129:BH129)</f>
        <v>7.0000000000000007E-2</v>
      </c>
      <c r="E129" s="398" t="s">
        <v>928</v>
      </c>
      <c r="F129" s="398" t="s">
        <v>33</v>
      </c>
      <c r="G129" s="398"/>
      <c r="H129" s="232"/>
      <c r="I129" s="366"/>
      <c r="J129" s="401"/>
      <c r="K129" s="401"/>
      <c r="L129" s="401"/>
      <c r="M129" s="401"/>
      <c r="N129" s="401"/>
      <c r="O129" s="401"/>
      <c r="P129" s="401"/>
      <c r="Q129" s="401"/>
      <c r="R129" s="401"/>
      <c r="S129" s="401"/>
      <c r="T129" s="401"/>
      <c r="U129" s="401"/>
      <c r="V129" s="401"/>
      <c r="W129" s="401"/>
      <c r="X129" s="401"/>
      <c r="Y129" s="401"/>
      <c r="Z129" s="401"/>
      <c r="AA129" s="401"/>
      <c r="AB129" s="401"/>
      <c r="AC129" s="401"/>
      <c r="AD129" s="401"/>
      <c r="AE129" s="401"/>
      <c r="AF129" s="401"/>
      <c r="AG129" s="401"/>
      <c r="AH129" s="401"/>
      <c r="AI129" s="401"/>
      <c r="AJ129" s="401"/>
      <c r="AK129" s="401"/>
      <c r="AL129" s="401"/>
      <c r="AM129" s="401"/>
      <c r="AN129" s="401"/>
      <c r="AO129" s="401"/>
      <c r="AP129" s="401"/>
      <c r="AQ129" s="401"/>
      <c r="AR129" s="401"/>
      <c r="AS129" s="401"/>
      <c r="AT129" s="401"/>
      <c r="AU129" s="401"/>
      <c r="AV129" s="401"/>
      <c r="AW129" s="401"/>
      <c r="AX129" s="401"/>
      <c r="AY129" s="401"/>
      <c r="AZ129" s="401"/>
      <c r="BA129" s="401"/>
      <c r="BB129" s="401"/>
      <c r="BC129" s="401"/>
      <c r="BD129" s="401"/>
      <c r="BE129" s="401"/>
      <c r="BF129" s="401"/>
      <c r="BG129" s="401">
        <v>7.0000000000000007E-2</v>
      </c>
      <c r="BH129" s="401"/>
      <c r="BI129" s="396"/>
      <c r="BJ129" s="396"/>
    </row>
    <row r="130" spans="1:62" s="402" customFormat="1" ht="38.25" customHeight="1">
      <c r="A130" s="396"/>
      <c r="B130" s="397" t="s">
        <v>698</v>
      </c>
      <c r="C130" s="398" t="s">
        <v>120</v>
      </c>
      <c r="D130" s="424">
        <f>SUM(J130:BH130)</f>
        <v>32.58</v>
      </c>
      <c r="E130" s="398" t="s">
        <v>929</v>
      </c>
      <c r="F130" s="398" t="s">
        <v>39</v>
      </c>
      <c r="G130" s="398"/>
      <c r="H130" s="232"/>
      <c r="I130" s="366">
        <v>4.99</v>
      </c>
      <c r="J130" s="401">
        <v>2.95</v>
      </c>
      <c r="K130" s="401">
        <v>2.04</v>
      </c>
      <c r="L130" s="401">
        <v>4.8</v>
      </c>
      <c r="M130" s="401">
        <v>9.57</v>
      </c>
      <c r="N130" s="401"/>
      <c r="O130" s="401"/>
      <c r="P130" s="401">
        <v>10.75</v>
      </c>
      <c r="Q130" s="401"/>
      <c r="R130" s="401">
        <v>0.03</v>
      </c>
      <c r="S130" s="401"/>
      <c r="T130" s="401"/>
      <c r="U130" s="401"/>
      <c r="V130" s="401"/>
      <c r="W130" s="401"/>
      <c r="X130" s="401"/>
      <c r="Y130" s="401"/>
      <c r="Z130" s="401"/>
      <c r="AA130" s="401"/>
      <c r="AB130" s="401"/>
      <c r="AC130" s="401"/>
      <c r="AD130" s="401"/>
      <c r="AE130" s="401">
        <v>1.02</v>
      </c>
      <c r="AF130" s="401">
        <v>0.6</v>
      </c>
      <c r="AG130" s="401"/>
      <c r="AH130" s="401"/>
      <c r="AI130" s="401"/>
      <c r="AJ130" s="401"/>
      <c r="AK130" s="401"/>
      <c r="AL130" s="401"/>
      <c r="AM130" s="401"/>
      <c r="AN130" s="401"/>
      <c r="AO130" s="401"/>
      <c r="AP130" s="401"/>
      <c r="AQ130" s="401"/>
      <c r="AR130" s="401"/>
      <c r="AS130" s="401"/>
      <c r="AT130" s="401"/>
      <c r="AU130" s="401"/>
      <c r="AV130" s="401"/>
      <c r="AW130" s="401"/>
      <c r="AX130" s="401">
        <v>0.66</v>
      </c>
      <c r="AY130" s="401"/>
      <c r="AZ130" s="401"/>
      <c r="BA130" s="401"/>
      <c r="BB130" s="401"/>
      <c r="BC130" s="401"/>
      <c r="BD130" s="401"/>
      <c r="BE130" s="401"/>
      <c r="BF130" s="401"/>
      <c r="BG130" s="401">
        <v>0.16</v>
      </c>
      <c r="BH130" s="401"/>
      <c r="BI130" s="396"/>
      <c r="BJ130" s="452" t="s">
        <v>1083</v>
      </c>
    </row>
    <row r="131" spans="1:62" s="402" customFormat="1" ht="20.25" customHeight="1">
      <c r="A131" s="396"/>
      <c r="B131" s="397" t="s">
        <v>699</v>
      </c>
      <c r="C131" s="398" t="s">
        <v>120</v>
      </c>
      <c r="D131" s="462">
        <f>SUM(J131:BH131)</f>
        <v>0.76</v>
      </c>
      <c r="E131" s="398" t="s">
        <v>867</v>
      </c>
      <c r="F131" s="398" t="s">
        <v>46</v>
      </c>
      <c r="G131" s="398"/>
      <c r="H131" s="232"/>
      <c r="I131" s="366"/>
      <c r="J131" s="401"/>
      <c r="K131" s="401"/>
      <c r="L131" s="401"/>
      <c r="M131" s="401"/>
      <c r="N131" s="401"/>
      <c r="O131" s="401"/>
      <c r="P131" s="401"/>
      <c r="Q131" s="401"/>
      <c r="R131" s="401"/>
      <c r="S131" s="401"/>
      <c r="T131" s="401"/>
      <c r="U131" s="401"/>
      <c r="V131" s="401"/>
      <c r="W131" s="401"/>
      <c r="X131" s="401"/>
      <c r="Y131" s="401"/>
      <c r="Z131" s="401"/>
      <c r="AA131" s="401"/>
      <c r="AB131" s="401"/>
      <c r="AC131" s="401"/>
      <c r="AD131" s="401"/>
      <c r="AE131" s="401"/>
      <c r="AF131" s="401"/>
      <c r="AG131" s="401"/>
      <c r="AH131" s="401"/>
      <c r="AI131" s="401">
        <v>0.76</v>
      </c>
      <c r="AJ131" s="401"/>
      <c r="AK131" s="401"/>
      <c r="AL131" s="401"/>
      <c r="AM131" s="401"/>
      <c r="AN131" s="401"/>
      <c r="AO131" s="401"/>
      <c r="AP131" s="401"/>
      <c r="AQ131" s="401"/>
      <c r="AR131" s="401"/>
      <c r="AS131" s="401"/>
      <c r="AT131" s="401"/>
      <c r="AU131" s="401"/>
      <c r="AV131" s="401"/>
      <c r="AW131" s="401"/>
      <c r="AX131" s="401"/>
      <c r="AY131" s="401"/>
      <c r="AZ131" s="401"/>
      <c r="BA131" s="401"/>
      <c r="BB131" s="401"/>
      <c r="BC131" s="401"/>
      <c r="BD131" s="401"/>
      <c r="BE131" s="401"/>
      <c r="BF131" s="401"/>
      <c r="BG131" s="401"/>
      <c r="BH131" s="401"/>
      <c r="BI131" s="396"/>
      <c r="BJ131" s="396"/>
    </row>
    <row r="132" spans="1:62" s="402" customFormat="1" ht="20.25" customHeight="1">
      <c r="A132" s="396"/>
      <c r="B132" s="397" t="s">
        <v>700</v>
      </c>
      <c r="C132" s="398" t="s">
        <v>120</v>
      </c>
      <c r="D132" s="424">
        <f>SUM(J132:BH132)</f>
        <v>0.1</v>
      </c>
      <c r="E132" s="398" t="s">
        <v>930</v>
      </c>
      <c r="F132" s="398" t="s">
        <v>47</v>
      </c>
      <c r="G132" s="398"/>
      <c r="H132" s="232"/>
      <c r="I132" s="366"/>
      <c r="J132" s="401"/>
      <c r="K132" s="401"/>
      <c r="L132" s="401"/>
      <c r="M132" s="401"/>
      <c r="N132" s="401"/>
      <c r="O132" s="401"/>
      <c r="P132" s="401"/>
      <c r="Q132" s="401"/>
      <c r="R132" s="401"/>
      <c r="S132" s="401"/>
      <c r="T132" s="401"/>
      <c r="U132" s="401"/>
      <c r="V132" s="401"/>
      <c r="W132" s="401"/>
      <c r="X132" s="401"/>
      <c r="Y132" s="401"/>
      <c r="Z132" s="401"/>
      <c r="AA132" s="401"/>
      <c r="AB132" s="401"/>
      <c r="AC132" s="401"/>
      <c r="AD132" s="401"/>
      <c r="AE132" s="401"/>
      <c r="AF132" s="401"/>
      <c r="AG132" s="401"/>
      <c r="AH132" s="401"/>
      <c r="AI132" s="401">
        <v>0.1</v>
      </c>
      <c r="AJ132" s="401"/>
      <c r="AK132" s="401"/>
      <c r="AL132" s="401"/>
      <c r="AM132" s="401"/>
      <c r="AN132" s="401"/>
      <c r="AO132" s="401"/>
      <c r="AP132" s="401"/>
      <c r="AQ132" s="401"/>
      <c r="AR132" s="401"/>
      <c r="AS132" s="401"/>
      <c r="AT132" s="401"/>
      <c r="AU132" s="401"/>
      <c r="AV132" s="401"/>
      <c r="AW132" s="401"/>
      <c r="AX132" s="401"/>
      <c r="AY132" s="401"/>
      <c r="AZ132" s="401"/>
      <c r="BA132" s="401"/>
      <c r="BB132" s="401"/>
      <c r="BC132" s="401"/>
      <c r="BD132" s="401"/>
      <c r="BE132" s="401"/>
      <c r="BF132" s="401"/>
      <c r="BG132" s="401"/>
      <c r="BH132" s="401"/>
      <c r="BI132" s="396"/>
      <c r="BJ132" s="396"/>
    </row>
    <row r="133" spans="1:62" s="402" customFormat="1" ht="20.25" customHeight="1">
      <c r="A133" s="396"/>
      <c r="B133" s="397" t="s">
        <v>486</v>
      </c>
      <c r="C133" s="398" t="s">
        <v>120</v>
      </c>
      <c r="D133" s="420">
        <f>SUM(J133:BH133)</f>
        <v>17.73</v>
      </c>
      <c r="E133" s="398" t="s">
        <v>931</v>
      </c>
      <c r="F133" s="398" t="s">
        <v>48</v>
      </c>
      <c r="G133" s="398"/>
      <c r="H133" s="232"/>
      <c r="I133" s="366">
        <v>0.01</v>
      </c>
      <c r="J133" s="401"/>
      <c r="K133" s="401">
        <v>0.01</v>
      </c>
      <c r="L133" s="401">
        <v>12.98</v>
      </c>
      <c r="M133" s="401">
        <v>4.67</v>
      </c>
      <c r="N133" s="401"/>
      <c r="O133" s="401"/>
      <c r="P133" s="401"/>
      <c r="Q133" s="401"/>
      <c r="R133" s="401"/>
      <c r="S133" s="401"/>
      <c r="T133" s="401"/>
      <c r="U133" s="401"/>
      <c r="V133" s="401"/>
      <c r="W133" s="401"/>
      <c r="X133" s="401"/>
      <c r="Y133" s="401"/>
      <c r="Z133" s="401"/>
      <c r="AA133" s="401"/>
      <c r="AB133" s="401"/>
      <c r="AC133" s="401"/>
      <c r="AD133" s="401"/>
      <c r="AE133" s="401">
        <v>0.03</v>
      </c>
      <c r="AF133" s="401"/>
      <c r="AG133" s="401"/>
      <c r="AH133" s="401"/>
      <c r="AI133" s="401"/>
      <c r="AJ133" s="401"/>
      <c r="AK133" s="401"/>
      <c r="AL133" s="401"/>
      <c r="AM133" s="401"/>
      <c r="AN133" s="401"/>
      <c r="AO133" s="401"/>
      <c r="AP133" s="401"/>
      <c r="AQ133" s="401"/>
      <c r="AR133" s="401"/>
      <c r="AS133" s="401"/>
      <c r="AT133" s="401"/>
      <c r="AU133" s="401"/>
      <c r="AV133" s="401"/>
      <c r="AW133" s="401"/>
      <c r="AX133" s="401"/>
      <c r="AY133" s="401"/>
      <c r="AZ133" s="401"/>
      <c r="BA133" s="401"/>
      <c r="BB133" s="401"/>
      <c r="BC133" s="401"/>
      <c r="BD133" s="401"/>
      <c r="BE133" s="401"/>
      <c r="BF133" s="401"/>
      <c r="BG133" s="401">
        <v>0.04</v>
      </c>
      <c r="BH133" s="401"/>
      <c r="BI133" s="396"/>
      <c r="BJ133" s="396"/>
    </row>
    <row r="134" spans="1:62" s="402" customFormat="1" ht="20.25" customHeight="1">
      <c r="A134" s="396"/>
      <c r="B134" s="397" t="s">
        <v>701</v>
      </c>
      <c r="C134" s="398" t="s">
        <v>120</v>
      </c>
      <c r="D134" s="420">
        <f t="shared" ref="D134:D146" si="14">SUM(J134:BH134)</f>
        <v>12.889999999999993</v>
      </c>
      <c r="E134" s="398" t="s">
        <v>932</v>
      </c>
      <c r="F134" s="398" t="s">
        <v>48</v>
      </c>
      <c r="G134" s="398"/>
      <c r="H134" s="232"/>
      <c r="I134" s="366">
        <v>9.8399999999999945</v>
      </c>
      <c r="J134" s="401">
        <v>9.8399999999999945</v>
      </c>
      <c r="K134" s="401"/>
      <c r="L134" s="401">
        <v>1.1800000000000002</v>
      </c>
      <c r="M134" s="401">
        <v>0.19999999999999998</v>
      </c>
      <c r="N134" s="401"/>
      <c r="O134" s="401"/>
      <c r="P134" s="401"/>
      <c r="Q134" s="401"/>
      <c r="R134" s="401"/>
      <c r="S134" s="401"/>
      <c r="T134" s="401"/>
      <c r="U134" s="401"/>
      <c r="V134" s="401"/>
      <c r="W134" s="401"/>
      <c r="X134" s="401"/>
      <c r="Y134" s="401"/>
      <c r="Z134" s="401"/>
      <c r="AA134" s="401"/>
      <c r="AB134" s="401"/>
      <c r="AC134" s="401"/>
      <c r="AD134" s="401"/>
      <c r="AE134" s="401">
        <v>0.24000000000000002</v>
      </c>
      <c r="AF134" s="401">
        <v>0.49000000000000005</v>
      </c>
      <c r="AG134" s="401"/>
      <c r="AH134" s="401"/>
      <c r="AI134" s="401"/>
      <c r="AJ134" s="401"/>
      <c r="AK134" s="401"/>
      <c r="AL134" s="401"/>
      <c r="AM134" s="401"/>
      <c r="AN134" s="401"/>
      <c r="AO134" s="401"/>
      <c r="AP134" s="401"/>
      <c r="AQ134" s="401"/>
      <c r="AR134" s="401"/>
      <c r="AS134" s="401"/>
      <c r="AT134" s="401"/>
      <c r="AU134" s="401"/>
      <c r="AV134" s="401"/>
      <c r="AW134" s="401"/>
      <c r="AX134" s="401"/>
      <c r="AY134" s="401"/>
      <c r="AZ134" s="401"/>
      <c r="BA134" s="401"/>
      <c r="BB134" s="401"/>
      <c r="BC134" s="401"/>
      <c r="BD134" s="401"/>
      <c r="BE134" s="401"/>
      <c r="BF134" s="401"/>
      <c r="BG134" s="401">
        <v>0.94000000000000006</v>
      </c>
      <c r="BH134" s="401"/>
      <c r="BI134" s="396"/>
      <c r="BJ134" s="396"/>
    </row>
    <row r="135" spans="1:62" s="402" customFormat="1" ht="20.25" customHeight="1">
      <c r="A135" s="396"/>
      <c r="B135" s="397" t="s">
        <v>227</v>
      </c>
      <c r="C135" s="398" t="s">
        <v>120</v>
      </c>
      <c r="D135" s="420">
        <f t="shared" si="14"/>
        <v>0.01</v>
      </c>
      <c r="E135" s="398" t="s">
        <v>226</v>
      </c>
      <c r="F135" s="398" t="s">
        <v>48</v>
      </c>
      <c r="G135" s="398"/>
      <c r="H135" s="232"/>
      <c r="I135" s="366"/>
      <c r="J135" s="401"/>
      <c r="K135" s="401"/>
      <c r="L135" s="401"/>
      <c r="M135" s="401"/>
      <c r="N135" s="401"/>
      <c r="O135" s="401"/>
      <c r="P135" s="401"/>
      <c r="Q135" s="401"/>
      <c r="R135" s="401"/>
      <c r="S135" s="401"/>
      <c r="T135" s="401"/>
      <c r="U135" s="401"/>
      <c r="V135" s="401"/>
      <c r="W135" s="401"/>
      <c r="X135" s="401"/>
      <c r="Y135" s="401"/>
      <c r="Z135" s="401"/>
      <c r="AA135" s="401"/>
      <c r="AB135" s="401"/>
      <c r="AC135" s="401"/>
      <c r="AD135" s="401"/>
      <c r="AE135" s="401"/>
      <c r="AF135" s="401"/>
      <c r="AG135" s="401"/>
      <c r="AH135" s="401"/>
      <c r="AI135" s="401"/>
      <c r="AJ135" s="401"/>
      <c r="AK135" s="401"/>
      <c r="AL135" s="401"/>
      <c r="AM135" s="401"/>
      <c r="AN135" s="401"/>
      <c r="AO135" s="401"/>
      <c r="AP135" s="401"/>
      <c r="AQ135" s="401"/>
      <c r="AR135" s="401"/>
      <c r="AS135" s="401"/>
      <c r="AT135" s="401"/>
      <c r="AU135" s="401"/>
      <c r="AV135" s="401"/>
      <c r="AW135" s="401"/>
      <c r="AX135" s="401"/>
      <c r="AY135" s="401"/>
      <c r="AZ135" s="401">
        <v>0.01</v>
      </c>
      <c r="BA135" s="401"/>
      <c r="BB135" s="401"/>
      <c r="BC135" s="401"/>
      <c r="BD135" s="401"/>
      <c r="BE135" s="401"/>
      <c r="BF135" s="401"/>
      <c r="BG135" s="401"/>
      <c r="BH135" s="401"/>
      <c r="BI135" s="396"/>
      <c r="BJ135" s="396"/>
    </row>
    <row r="136" spans="1:62" s="402" customFormat="1" ht="20.25" customHeight="1">
      <c r="A136" s="396"/>
      <c r="B136" s="397" t="s">
        <v>702</v>
      </c>
      <c r="C136" s="398" t="s">
        <v>120</v>
      </c>
      <c r="D136" s="420">
        <f t="shared" si="14"/>
        <v>2.6100000000000003</v>
      </c>
      <c r="E136" s="398" t="s">
        <v>933</v>
      </c>
      <c r="F136" s="398" t="s">
        <v>48</v>
      </c>
      <c r="G136" s="398"/>
      <c r="H136" s="232"/>
      <c r="I136" s="366">
        <v>0.95000000000000007</v>
      </c>
      <c r="J136" s="401"/>
      <c r="K136" s="401">
        <v>0.95000000000000007</v>
      </c>
      <c r="L136" s="401">
        <v>0.21</v>
      </c>
      <c r="M136" s="401">
        <v>1.4300000000000002</v>
      </c>
      <c r="N136" s="401"/>
      <c r="O136" s="401"/>
      <c r="P136" s="401"/>
      <c r="Q136" s="401"/>
      <c r="R136" s="401"/>
      <c r="S136" s="401"/>
      <c r="T136" s="401"/>
      <c r="U136" s="401"/>
      <c r="V136" s="401"/>
      <c r="W136" s="401"/>
      <c r="X136" s="401"/>
      <c r="Y136" s="401"/>
      <c r="Z136" s="401"/>
      <c r="AA136" s="401"/>
      <c r="AB136" s="401"/>
      <c r="AC136" s="401"/>
      <c r="AD136" s="401"/>
      <c r="AE136" s="401"/>
      <c r="AF136" s="401">
        <v>0.02</v>
      </c>
      <c r="AG136" s="401"/>
      <c r="AH136" s="401"/>
      <c r="AI136" s="401"/>
      <c r="AJ136" s="401"/>
      <c r="AK136" s="401"/>
      <c r="AL136" s="401"/>
      <c r="AM136" s="401"/>
      <c r="AN136" s="401"/>
      <c r="AO136" s="401"/>
      <c r="AP136" s="401"/>
      <c r="AQ136" s="401"/>
      <c r="AR136" s="401"/>
      <c r="AS136" s="401"/>
      <c r="AT136" s="401"/>
      <c r="AU136" s="401"/>
      <c r="AV136" s="401"/>
      <c r="AW136" s="401"/>
      <c r="AX136" s="401"/>
      <c r="AY136" s="401"/>
      <c r="AZ136" s="401"/>
      <c r="BA136" s="401"/>
      <c r="BB136" s="401"/>
      <c r="BC136" s="401"/>
      <c r="BD136" s="401"/>
      <c r="BE136" s="401"/>
      <c r="BF136" s="401"/>
      <c r="BG136" s="401"/>
      <c r="BH136" s="401"/>
      <c r="BI136" s="396"/>
      <c r="BJ136" s="396"/>
    </row>
    <row r="137" spans="1:62" s="402" customFormat="1" ht="20.25" customHeight="1">
      <c r="A137" s="396"/>
      <c r="B137" s="397" t="s">
        <v>71</v>
      </c>
      <c r="C137" s="398" t="s">
        <v>120</v>
      </c>
      <c r="D137" s="420">
        <f t="shared" si="14"/>
        <v>0.95000000000000007</v>
      </c>
      <c r="E137" s="398" t="s">
        <v>934</v>
      </c>
      <c r="F137" s="398" t="s">
        <v>48</v>
      </c>
      <c r="G137" s="398"/>
      <c r="H137" s="232"/>
      <c r="I137" s="366">
        <v>0.73</v>
      </c>
      <c r="J137" s="401">
        <v>0.73</v>
      </c>
      <c r="K137" s="401"/>
      <c r="L137" s="401">
        <v>0.16</v>
      </c>
      <c r="M137" s="401">
        <v>0.02</v>
      </c>
      <c r="N137" s="401"/>
      <c r="O137" s="401"/>
      <c r="P137" s="401"/>
      <c r="Q137" s="401"/>
      <c r="R137" s="401"/>
      <c r="S137" s="401"/>
      <c r="T137" s="401"/>
      <c r="U137" s="401"/>
      <c r="V137" s="401"/>
      <c r="W137" s="401"/>
      <c r="X137" s="401"/>
      <c r="Y137" s="401"/>
      <c r="Z137" s="401"/>
      <c r="AA137" s="401"/>
      <c r="AB137" s="401"/>
      <c r="AC137" s="401"/>
      <c r="AD137" s="401"/>
      <c r="AE137" s="401"/>
      <c r="AF137" s="401">
        <v>0.01</v>
      </c>
      <c r="AG137" s="401"/>
      <c r="AH137" s="401"/>
      <c r="AI137" s="401"/>
      <c r="AJ137" s="401"/>
      <c r="AK137" s="401"/>
      <c r="AL137" s="401"/>
      <c r="AM137" s="401"/>
      <c r="AN137" s="401"/>
      <c r="AO137" s="401"/>
      <c r="AP137" s="401"/>
      <c r="AQ137" s="401"/>
      <c r="AR137" s="401"/>
      <c r="AS137" s="401"/>
      <c r="AT137" s="401"/>
      <c r="AU137" s="401"/>
      <c r="AV137" s="401"/>
      <c r="AW137" s="401"/>
      <c r="AX137" s="401"/>
      <c r="AY137" s="401"/>
      <c r="AZ137" s="401"/>
      <c r="BA137" s="401"/>
      <c r="BB137" s="401"/>
      <c r="BC137" s="401"/>
      <c r="BD137" s="401">
        <v>0.02</v>
      </c>
      <c r="BE137" s="401"/>
      <c r="BF137" s="401"/>
      <c r="BG137" s="401">
        <v>0.01</v>
      </c>
      <c r="BH137" s="401"/>
      <c r="BI137" s="396"/>
      <c r="BJ137" s="396"/>
    </row>
    <row r="138" spans="1:62" s="402" customFormat="1" ht="20.25" customHeight="1">
      <c r="A138" s="396"/>
      <c r="B138" s="397" t="s">
        <v>703</v>
      </c>
      <c r="C138" s="398" t="s">
        <v>120</v>
      </c>
      <c r="D138" s="420">
        <f t="shared" si="14"/>
        <v>5.0599999999999996</v>
      </c>
      <c r="E138" s="398" t="s">
        <v>935</v>
      </c>
      <c r="F138" s="398" t="s">
        <v>48</v>
      </c>
      <c r="G138" s="398"/>
      <c r="H138" s="232"/>
      <c r="I138" s="366"/>
      <c r="J138" s="401"/>
      <c r="K138" s="401"/>
      <c r="L138" s="401">
        <v>1.39</v>
      </c>
      <c r="M138" s="401">
        <v>3.67</v>
      </c>
      <c r="N138" s="401"/>
      <c r="O138" s="401"/>
      <c r="P138" s="401"/>
      <c r="Q138" s="401"/>
      <c r="R138" s="401"/>
      <c r="S138" s="401"/>
      <c r="T138" s="401"/>
      <c r="U138" s="401"/>
      <c r="V138" s="401"/>
      <c r="W138" s="401"/>
      <c r="X138" s="401"/>
      <c r="Y138" s="401"/>
      <c r="Z138" s="401"/>
      <c r="AA138" s="401"/>
      <c r="AB138" s="401"/>
      <c r="AC138" s="401"/>
      <c r="AD138" s="401"/>
      <c r="AE138" s="401"/>
      <c r="AF138" s="401"/>
      <c r="AG138" s="401"/>
      <c r="AH138" s="401"/>
      <c r="AI138" s="401"/>
      <c r="AJ138" s="401"/>
      <c r="AK138" s="401"/>
      <c r="AL138" s="401"/>
      <c r="AM138" s="401"/>
      <c r="AN138" s="401"/>
      <c r="AO138" s="401"/>
      <c r="AP138" s="401"/>
      <c r="AQ138" s="401"/>
      <c r="AR138" s="401"/>
      <c r="AS138" s="401"/>
      <c r="AT138" s="401"/>
      <c r="AU138" s="401"/>
      <c r="AV138" s="401"/>
      <c r="AW138" s="401"/>
      <c r="AX138" s="401"/>
      <c r="AY138" s="401"/>
      <c r="AZ138" s="401"/>
      <c r="BA138" s="401"/>
      <c r="BB138" s="401"/>
      <c r="BC138" s="401"/>
      <c r="BD138" s="401"/>
      <c r="BE138" s="401"/>
      <c r="BF138" s="401"/>
      <c r="BG138" s="401"/>
      <c r="BH138" s="401"/>
      <c r="BI138" s="396"/>
      <c r="BJ138" s="396"/>
    </row>
    <row r="139" spans="1:62" s="402" customFormat="1" ht="20.25" customHeight="1">
      <c r="A139" s="396"/>
      <c r="B139" s="397" t="s">
        <v>704</v>
      </c>
      <c r="C139" s="398" t="s">
        <v>120</v>
      </c>
      <c r="D139" s="420">
        <f t="shared" si="14"/>
        <v>1.01</v>
      </c>
      <c r="E139" s="398" t="s">
        <v>936</v>
      </c>
      <c r="F139" s="398" t="s">
        <v>48</v>
      </c>
      <c r="G139" s="398"/>
      <c r="H139" s="232"/>
      <c r="I139" s="366">
        <v>0.82000000000000006</v>
      </c>
      <c r="J139" s="401">
        <v>0.36</v>
      </c>
      <c r="K139" s="401">
        <v>0.46</v>
      </c>
      <c r="L139" s="401">
        <v>0.14000000000000001</v>
      </c>
      <c r="M139" s="401"/>
      <c r="N139" s="401"/>
      <c r="O139" s="401"/>
      <c r="P139" s="401"/>
      <c r="Q139" s="401"/>
      <c r="R139" s="401"/>
      <c r="S139" s="401"/>
      <c r="T139" s="401"/>
      <c r="U139" s="401"/>
      <c r="V139" s="401"/>
      <c r="W139" s="401"/>
      <c r="X139" s="401"/>
      <c r="Y139" s="401"/>
      <c r="Z139" s="401"/>
      <c r="AA139" s="401"/>
      <c r="AB139" s="401"/>
      <c r="AC139" s="401"/>
      <c r="AD139" s="401"/>
      <c r="AE139" s="401"/>
      <c r="AF139" s="401">
        <v>0.05</v>
      </c>
      <c r="AG139" s="401"/>
      <c r="AH139" s="401"/>
      <c r="AI139" s="401"/>
      <c r="AJ139" s="401"/>
      <c r="AK139" s="401"/>
      <c r="AL139" s="401"/>
      <c r="AM139" s="401"/>
      <c r="AN139" s="401"/>
      <c r="AO139" s="401"/>
      <c r="AP139" s="401"/>
      <c r="AQ139" s="401"/>
      <c r="AR139" s="401"/>
      <c r="AS139" s="401"/>
      <c r="AT139" s="401"/>
      <c r="AU139" s="401"/>
      <c r="AV139" s="401"/>
      <c r="AW139" s="401"/>
      <c r="AX139" s="401"/>
      <c r="AY139" s="401"/>
      <c r="AZ139" s="401"/>
      <c r="BA139" s="401"/>
      <c r="BB139" s="401"/>
      <c r="BC139" s="401"/>
      <c r="BD139" s="401"/>
      <c r="BE139" s="401"/>
      <c r="BF139" s="401"/>
      <c r="BG139" s="401"/>
      <c r="BH139" s="401"/>
      <c r="BI139" s="396"/>
      <c r="BJ139" s="396"/>
    </row>
    <row r="140" spans="1:62" s="402" customFormat="1" ht="20.25" customHeight="1">
      <c r="A140" s="396"/>
      <c r="B140" s="397" t="s">
        <v>705</v>
      </c>
      <c r="C140" s="398" t="s">
        <v>120</v>
      </c>
      <c r="D140" s="420">
        <f t="shared" si="14"/>
        <v>1.1600000000000001</v>
      </c>
      <c r="E140" s="398" t="s">
        <v>937</v>
      </c>
      <c r="F140" s="398" t="s">
        <v>48</v>
      </c>
      <c r="G140" s="398"/>
      <c r="H140" s="232"/>
      <c r="I140" s="366"/>
      <c r="J140" s="401"/>
      <c r="K140" s="401"/>
      <c r="L140" s="401">
        <v>1.1600000000000001</v>
      </c>
      <c r="M140" s="401"/>
      <c r="N140" s="401"/>
      <c r="O140" s="401"/>
      <c r="P140" s="401"/>
      <c r="Q140" s="401"/>
      <c r="R140" s="401"/>
      <c r="S140" s="401"/>
      <c r="T140" s="401"/>
      <c r="U140" s="401"/>
      <c r="V140" s="401"/>
      <c r="W140" s="401"/>
      <c r="X140" s="401"/>
      <c r="Y140" s="401"/>
      <c r="Z140" s="401"/>
      <c r="AA140" s="401"/>
      <c r="AB140" s="401"/>
      <c r="AC140" s="401"/>
      <c r="AD140" s="401"/>
      <c r="AE140" s="401"/>
      <c r="AF140" s="401"/>
      <c r="AG140" s="401"/>
      <c r="AH140" s="401"/>
      <c r="AI140" s="401"/>
      <c r="AJ140" s="401"/>
      <c r="AK140" s="401"/>
      <c r="AL140" s="401"/>
      <c r="AM140" s="401"/>
      <c r="AN140" s="401"/>
      <c r="AO140" s="401"/>
      <c r="AP140" s="401"/>
      <c r="AQ140" s="401"/>
      <c r="AR140" s="401"/>
      <c r="AS140" s="401"/>
      <c r="AT140" s="401"/>
      <c r="AU140" s="401"/>
      <c r="AV140" s="401"/>
      <c r="AW140" s="401"/>
      <c r="AX140" s="401"/>
      <c r="AY140" s="401"/>
      <c r="AZ140" s="401"/>
      <c r="BA140" s="401"/>
      <c r="BB140" s="401"/>
      <c r="BC140" s="401"/>
      <c r="BD140" s="401"/>
      <c r="BE140" s="401"/>
      <c r="BF140" s="401"/>
      <c r="BG140" s="401"/>
      <c r="BH140" s="401"/>
      <c r="BI140" s="396"/>
      <c r="BJ140" s="396"/>
    </row>
    <row r="141" spans="1:62" s="402" customFormat="1" ht="20.25" customHeight="1">
      <c r="A141" s="396"/>
      <c r="B141" s="397" t="s">
        <v>706</v>
      </c>
      <c r="C141" s="398" t="s">
        <v>120</v>
      </c>
      <c r="D141" s="420">
        <f t="shared" si="14"/>
        <v>1.02</v>
      </c>
      <c r="E141" s="398" t="s">
        <v>933</v>
      </c>
      <c r="F141" s="398" t="s">
        <v>48</v>
      </c>
      <c r="G141" s="398"/>
      <c r="H141" s="232"/>
      <c r="I141" s="366">
        <v>0.43</v>
      </c>
      <c r="J141" s="401">
        <v>0.43</v>
      </c>
      <c r="K141" s="401"/>
      <c r="L141" s="401">
        <v>0.49</v>
      </c>
      <c r="M141" s="401">
        <v>0.1</v>
      </c>
      <c r="N141" s="401"/>
      <c r="O141" s="401"/>
      <c r="P141" s="401"/>
      <c r="Q141" s="401"/>
      <c r="R141" s="401"/>
      <c r="S141" s="401"/>
      <c r="T141" s="401"/>
      <c r="U141" s="401"/>
      <c r="V141" s="401"/>
      <c r="W141" s="401"/>
      <c r="X141" s="401"/>
      <c r="Y141" s="401"/>
      <c r="Z141" s="401"/>
      <c r="AA141" s="401"/>
      <c r="AB141" s="401"/>
      <c r="AC141" s="401"/>
      <c r="AD141" s="401"/>
      <c r="AE141" s="401"/>
      <c r="AF141" s="401"/>
      <c r="AG141" s="401"/>
      <c r="AH141" s="401"/>
      <c r="AI141" s="401"/>
      <c r="AJ141" s="401"/>
      <c r="AK141" s="401"/>
      <c r="AL141" s="401"/>
      <c r="AM141" s="401"/>
      <c r="AN141" s="401"/>
      <c r="AO141" s="401"/>
      <c r="AP141" s="401"/>
      <c r="AQ141" s="401"/>
      <c r="AR141" s="401"/>
      <c r="AS141" s="401"/>
      <c r="AT141" s="401"/>
      <c r="AU141" s="401"/>
      <c r="AV141" s="401"/>
      <c r="AW141" s="401"/>
      <c r="AX141" s="401"/>
      <c r="AY141" s="401"/>
      <c r="AZ141" s="401"/>
      <c r="BA141" s="401"/>
      <c r="BB141" s="401"/>
      <c r="BC141" s="401"/>
      <c r="BD141" s="401">
        <v>0</v>
      </c>
      <c r="BE141" s="401"/>
      <c r="BF141" s="401"/>
      <c r="BG141" s="401"/>
      <c r="BH141" s="401"/>
      <c r="BI141" s="396"/>
      <c r="BJ141" s="396"/>
    </row>
    <row r="142" spans="1:62" s="402" customFormat="1" ht="20.25" customHeight="1">
      <c r="A142" s="396"/>
      <c r="B142" s="397" t="s">
        <v>707</v>
      </c>
      <c r="C142" s="398" t="s">
        <v>120</v>
      </c>
      <c r="D142" s="420">
        <f t="shared" si="14"/>
        <v>1.07</v>
      </c>
      <c r="E142" s="398" t="s">
        <v>938</v>
      </c>
      <c r="F142" s="398" t="s">
        <v>48</v>
      </c>
      <c r="G142" s="398"/>
      <c r="H142" s="232"/>
      <c r="I142" s="366">
        <v>0.9900000000000001</v>
      </c>
      <c r="J142" s="401">
        <v>0.9900000000000001</v>
      </c>
      <c r="K142" s="401"/>
      <c r="L142" s="401">
        <v>0.04</v>
      </c>
      <c r="M142" s="401">
        <v>0.02</v>
      </c>
      <c r="N142" s="401"/>
      <c r="O142" s="401"/>
      <c r="P142" s="401"/>
      <c r="Q142" s="401"/>
      <c r="R142" s="401"/>
      <c r="S142" s="401"/>
      <c r="T142" s="401"/>
      <c r="U142" s="401"/>
      <c r="V142" s="401"/>
      <c r="W142" s="401"/>
      <c r="X142" s="401"/>
      <c r="Y142" s="401"/>
      <c r="Z142" s="401"/>
      <c r="AA142" s="401"/>
      <c r="AB142" s="401"/>
      <c r="AC142" s="401"/>
      <c r="AD142" s="401"/>
      <c r="AE142" s="401"/>
      <c r="AF142" s="401">
        <v>0.02</v>
      </c>
      <c r="AG142" s="401"/>
      <c r="AH142" s="401"/>
      <c r="AI142" s="401"/>
      <c r="AJ142" s="401"/>
      <c r="AK142" s="401"/>
      <c r="AL142" s="401"/>
      <c r="AM142" s="401"/>
      <c r="AN142" s="401"/>
      <c r="AO142" s="401"/>
      <c r="AP142" s="401"/>
      <c r="AQ142" s="401"/>
      <c r="AR142" s="401"/>
      <c r="AS142" s="401"/>
      <c r="AT142" s="401"/>
      <c r="AU142" s="401"/>
      <c r="AV142" s="401"/>
      <c r="AW142" s="401"/>
      <c r="AX142" s="401"/>
      <c r="AY142" s="401"/>
      <c r="AZ142" s="401"/>
      <c r="BA142" s="401"/>
      <c r="BB142" s="401"/>
      <c r="BC142" s="401"/>
      <c r="BD142" s="401"/>
      <c r="BE142" s="401"/>
      <c r="BF142" s="401"/>
      <c r="BG142" s="401"/>
      <c r="BH142" s="401"/>
      <c r="BI142" s="396"/>
      <c r="BJ142" s="396"/>
    </row>
    <row r="143" spans="1:62" s="402" customFormat="1" ht="20.25" customHeight="1">
      <c r="A143" s="396">
        <v>30</v>
      </c>
      <c r="B143" s="403" t="s">
        <v>582</v>
      </c>
      <c r="C143" s="447" t="s">
        <v>583</v>
      </c>
      <c r="D143" s="420">
        <f t="shared" si="14"/>
        <v>0.72999999999999987</v>
      </c>
      <c r="E143" s="396" t="s">
        <v>581</v>
      </c>
      <c r="F143" s="404" t="s">
        <v>29</v>
      </c>
      <c r="G143" s="404"/>
      <c r="H143" s="129"/>
      <c r="I143" s="366"/>
      <c r="J143" s="400"/>
      <c r="K143" s="400"/>
      <c r="L143" s="400">
        <v>0.04</v>
      </c>
      <c r="M143" s="400"/>
      <c r="N143" s="400"/>
      <c r="O143" s="400"/>
      <c r="P143" s="400"/>
      <c r="Q143" s="400"/>
      <c r="R143" s="400"/>
      <c r="S143" s="400"/>
      <c r="T143" s="400"/>
      <c r="U143" s="400"/>
      <c r="V143" s="400"/>
      <c r="W143" s="400"/>
      <c r="X143" s="400"/>
      <c r="Y143" s="400"/>
      <c r="Z143" s="400"/>
      <c r="AA143" s="400"/>
      <c r="AB143" s="400"/>
      <c r="AC143" s="400"/>
      <c r="AD143" s="400"/>
      <c r="AE143" s="400">
        <v>0.41</v>
      </c>
      <c r="AF143" s="400">
        <v>0.05</v>
      </c>
      <c r="AG143" s="400"/>
      <c r="AH143" s="400"/>
      <c r="AI143" s="400"/>
      <c r="AJ143" s="400"/>
      <c r="AK143" s="400"/>
      <c r="AL143" s="400"/>
      <c r="AM143" s="400"/>
      <c r="AN143" s="400"/>
      <c r="AO143" s="400"/>
      <c r="AP143" s="400"/>
      <c r="AQ143" s="400"/>
      <c r="AR143" s="400"/>
      <c r="AS143" s="400"/>
      <c r="AT143" s="400"/>
      <c r="AU143" s="400"/>
      <c r="AV143" s="400"/>
      <c r="AW143" s="400"/>
      <c r="AX143" s="400">
        <v>0.02</v>
      </c>
      <c r="AY143" s="400">
        <v>0.02</v>
      </c>
      <c r="AZ143" s="400"/>
      <c r="BA143" s="400"/>
      <c r="BB143" s="400"/>
      <c r="BC143" s="400"/>
      <c r="BD143" s="400">
        <v>0.09</v>
      </c>
      <c r="BE143" s="400"/>
      <c r="BF143" s="400"/>
      <c r="BG143" s="400">
        <v>0.1</v>
      </c>
      <c r="BH143" s="400"/>
      <c r="BI143" s="396" t="s">
        <v>580</v>
      </c>
      <c r="BJ143" s="396"/>
    </row>
    <row r="144" spans="1:62" s="402" customFormat="1" ht="20.25" customHeight="1">
      <c r="A144" s="396">
        <v>80</v>
      </c>
      <c r="B144" s="408" t="s">
        <v>477</v>
      </c>
      <c r="C144" s="396" t="s">
        <v>324</v>
      </c>
      <c r="D144" s="420">
        <f t="shared" si="14"/>
        <v>0.9900000000000001</v>
      </c>
      <c r="E144" s="396">
        <v>14</v>
      </c>
      <c r="F144" s="396" t="s">
        <v>48</v>
      </c>
      <c r="G144" s="404"/>
      <c r="H144" s="232"/>
      <c r="I144" s="366">
        <v>0.92</v>
      </c>
      <c r="J144" s="396">
        <v>0.92</v>
      </c>
      <c r="K144" s="396"/>
      <c r="L144" s="396"/>
      <c r="M144" s="396"/>
      <c r="N144" s="396"/>
      <c r="O144" s="396"/>
      <c r="P144" s="396"/>
      <c r="Q144" s="396"/>
      <c r="R144" s="396"/>
      <c r="S144" s="396"/>
      <c r="T144" s="396"/>
      <c r="U144" s="396"/>
      <c r="V144" s="396"/>
      <c r="W144" s="396"/>
      <c r="X144" s="396"/>
      <c r="Y144" s="396"/>
      <c r="Z144" s="396"/>
      <c r="AA144" s="396"/>
      <c r="AB144" s="396"/>
      <c r="AC144" s="396"/>
      <c r="AD144" s="396"/>
      <c r="AE144" s="396">
        <v>0.05</v>
      </c>
      <c r="AF144" s="396">
        <v>0.02</v>
      </c>
      <c r="AG144" s="396"/>
      <c r="AH144" s="396"/>
      <c r="AI144" s="396"/>
      <c r="AJ144" s="396"/>
      <c r="AK144" s="396"/>
      <c r="AL144" s="396"/>
      <c r="AM144" s="396"/>
      <c r="AN144" s="396"/>
      <c r="AO144" s="396"/>
      <c r="AP144" s="396"/>
      <c r="AQ144" s="396"/>
      <c r="AR144" s="396"/>
      <c r="AS144" s="396"/>
      <c r="AT144" s="396"/>
      <c r="AU144" s="396"/>
      <c r="AV144" s="396"/>
      <c r="AW144" s="396"/>
      <c r="AX144" s="396"/>
      <c r="AY144" s="396"/>
      <c r="AZ144" s="396"/>
      <c r="BA144" s="396"/>
      <c r="BB144" s="396"/>
      <c r="BC144" s="396"/>
      <c r="BD144" s="396"/>
      <c r="BE144" s="396"/>
      <c r="BF144" s="396"/>
      <c r="BG144" s="396"/>
      <c r="BH144" s="396"/>
      <c r="BI144" s="396" t="s">
        <v>387</v>
      </c>
      <c r="BJ144" s="396" t="s">
        <v>1068</v>
      </c>
    </row>
    <row r="145" spans="1:62" s="402" customFormat="1" ht="20.25" customHeight="1">
      <c r="A145" s="396">
        <v>81</v>
      </c>
      <c r="B145" s="403" t="s">
        <v>478</v>
      </c>
      <c r="C145" s="396" t="s">
        <v>324</v>
      </c>
      <c r="D145" s="420">
        <f t="shared" si="14"/>
        <v>0</v>
      </c>
      <c r="E145" s="396"/>
      <c r="F145" s="396" t="s">
        <v>30</v>
      </c>
      <c r="G145" s="404"/>
      <c r="H145" s="232"/>
      <c r="I145" s="366"/>
      <c r="J145" s="396"/>
      <c r="K145" s="396"/>
      <c r="L145" s="396"/>
      <c r="M145" s="396"/>
      <c r="N145" s="396"/>
      <c r="O145" s="396"/>
      <c r="P145" s="396"/>
      <c r="Q145" s="396"/>
      <c r="R145" s="396"/>
      <c r="S145" s="396"/>
      <c r="T145" s="396"/>
      <c r="U145" s="396"/>
      <c r="V145" s="396"/>
      <c r="W145" s="396"/>
      <c r="X145" s="396"/>
      <c r="Y145" s="396"/>
      <c r="Z145" s="396"/>
      <c r="AA145" s="396"/>
      <c r="AB145" s="396"/>
      <c r="AC145" s="396"/>
      <c r="AD145" s="396"/>
      <c r="AE145" s="396"/>
      <c r="AF145" s="396"/>
      <c r="AG145" s="396"/>
      <c r="AH145" s="396"/>
      <c r="AI145" s="396"/>
      <c r="AJ145" s="396"/>
      <c r="AK145" s="396"/>
      <c r="AL145" s="396"/>
      <c r="AM145" s="396"/>
      <c r="AN145" s="396"/>
      <c r="AO145" s="396"/>
      <c r="AP145" s="396"/>
      <c r="AQ145" s="396"/>
      <c r="AR145" s="396"/>
      <c r="AS145" s="396"/>
      <c r="AT145" s="396"/>
      <c r="AU145" s="396"/>
      <c r="AV145" s="396"/>
      <c r="AW145" s="396"/>
      <c r="AX145" s="396"/>
      <c r="AY145" s="396"/>
      <c r="AZ145" s="396"/>
      <c r="BA145" s="396"/>
      <c r="BB145" s="396"/>
      <c r="BC145" s="396"/>
      <c r="BD145" s="396"/>
      <c r="BE145" s="396"/>
      <c r="BF145" s="396"/>
      <c r="BG145" s="396"/>
      <c r="BH145" s="396"/>
      <c r="BI145" s="396" t="s">
        <v>388</v>
      </c>
      <c r="BJ145" s="404" t="s">
        <v>480</v>
      </c>
    </row>
    <row r="146" spans="1:62" s="402" customFormat="1" ht="20.25" customHeight="1">
      <c r="A146" s="396">
        <v>82</v>
      </c>
      <c r="B146" s="403" t="s">
        <v>574</v>
      </c>
      <c r="C146" s="396" t="s">
        <v>324</v>
      </c>
      <c r="D146" s="420">
        <f t="shared" si="14"/>
        <v>0.03</v>
      </c>
      <c r="E146" s="396">
        <v>2</v>
      </c>
      <c r="F146" s="396" t="s">
        <v>29</v>
      </c>
      <c r="G146" s="404"/>
      <c r="H146" s="232"/>
      <c r="I146" s="366"/>
      <c r="J146" s="396"/>
      <c r="K146" s="396"/>
      <c r="L146" s="396"/>
      <c r="M146" s="396">
        <v>0.01</v>
      </c>
      <c r="N146" s="396"/>
      <c r="O146" s="396"/>
      <c r="P146" s="396"/>
      <c r="Q146" s="396"/>
      <c r="R146" s="396"/>
      <c r="S146" s="396"/>
      <c r="T146" s="396"/>
      <c r="U146" s="396"/>
      <c r="V146" s="396"/>
      <c r="W146" s="396"/>
      <c r="X146" s="396"/>
      <c r="Y146" s="396"/>
      <c r="Z146" s="396"/>
      <c r="AA146" s="396"/>
      <c r="AB146" s="396"/>
      <c r="AC146" s="396"/>
      <c r="AD146" s="396"/>
      <c r="AE146" s="396">
        <v>0.02</v>
      </c>
      <c r="AF146" s="396"/>
      <c r="AG146" s="396"/>
      <c r="AH146" s="396"/>
      <c r="AI146" s="396"/>
      <c r="AJ146" s="396"/>
      <c r="AK146" s="396"/>
      <c r="AL146" s="396"/>
      <c r="AM146" s="396"/>
      <c r="AN146" s="396"/>
      <c r="AO146" s="396"/>
      <c r="AP146" s="396"/>
      <c r="AQ146" s="396"/>
      <c r="AR146" s="396"/>
      <c r="AS146" s="396"/>
      <c r="AT146" s="396"/>
      <c r="AU146" s="396"/>
      <c r="AV146" s="396"/>
      <c r="AW146" s="396"/>
      <c r="AX146" s="396"/>
      <c r="AY146" s="396"/>
      <c r="AZ146" s="396"/>
      <c r="BA146" s="396"/>
      <c r="BB146" s="396"/>
      <c r="BC146" s="396"/>
      <c r="BD146" s="396"/>
      <c r="BE146" s="396"/>
      <c r="BF146" s="396"/>
      <c r="BG146" s="396"/>
      <c r="BH146" s="396"/>
      <c r="BI146" s="396" t="s">
        <v>388</v>
      </c>
      <c r="BJ146" s="404" t="s">
        <v>575</v>
      </c>
    </row>
    <row r="147" spans="1:62" s="402" customFormat="1" ht="18" customHeight="1">
      <c r="A147" s="396"/>
      <c r="B147" s="417" t="s">
        <v>709</v>
      </c>
      <c r="C147" s="398" t="s">
        <v>124</v>
      </c>
      <c r="D147" s="399">
        <f>SUM(J147:BH147)</f>
        <v>44.87</v>
      </c>
      <c r="E147" s="410" t="s">
        <v>940</v>
      </c>
      <c r="F147" s="410" t="s">
        <v>11</v>
      </c>
      <c r="G147" s="410"/>
      <c r="H147" s="117"/>
      <c r="I147" s="395">
        <v>6.25</v>
      </c>
      <c r="J147" s="411"/>
      <c r="K147" s="411">
        <v>6.25</v>
      </c>
      <c r="L147" s="412">
        <v>38.559999999999995</v>
      </c>
      <c r="M147" s="411"/>
      <c r="N147" s="411"/>
      <c r="O147" s="411"/>
      <c r="P147" s="411"/>
      <c r="Q147" s="411"/>
      <c r="R147" s="411"/>
      <c r="S147" s="413"/>
      <c r="T147" s="411"/>
      <c r="U147" s="414"/>
      <c r="V147" s="415"/>
      <c r="W147" s="415"/>
      <c r="X147" s="414"/>
      <c r="Y147" s="414"/>
      <c r="Z147" s="414"/>
      <c r="AA147" s="414"/>
      <c r="AB147" s="414"/>
      <c r="AC147" s="414"/>
      <c r="AD147" s="414"/>
      <c r="AE147" s="414"/>
      <c r="AF147" s="414"/>
      <c r="AG147" s="414"/>
      <c r="AH147" s="414"/>
      <c r="AI147" s="414"/>
      <c r="AJ147" s="414"/>
      <c r="AK147" s="414"/>
      <c r="AL147" s="414"/>
      <c r="AM147" s="414"/>
      <c r="AN147" s="414"/>
      <c r="AO147" s="414"/>
      <c r="AP147" s="414"/>
      <c r="AQ147" s="414"/>
      <c r="AR147" s="414"/>
      <c r="AS147" s="414"/>
      <c r="AT147" s="414"/>
      <c r="AU147" s="414"/>
      <c r="AV147" s="414"/>
      <c r="AW147" s="414"/>
      <c r="AX147" s="414"/>
      <c r="AY147" s="414"/>
      <c r="AZ147" s="414"/>
      <c r="BA147" s="414"/>
      <c r="BB147" s="414"/>
      <c r="BC147" s="414"/>
      <c r="BD147" s="414"/>
      <c r="BE147" s="414"/>
      <c r="BF147" s="414"/>
      <c r="BG147" s="414">
        <v>6.0000000000000005E-2</v>
      </c>
      <c r="BH147" s="412"/>
      <c r="BI147" s="396"/>
      <c r="BJ147" s="396"/>
    </row>
    <row r="148" spans="1:62" s="402" customFormat="1" ht="20.25" customHeight="1">
      <c r="A148" s="396"/>
      <c r="B148" s="417" t="s">
        <v>710</v>
      </c>
      <c r="C148" s="398" t="s">
        <v>124</v>
      </c>
      <c r="D148" s="420">
        <f t="shared" ref="D148" si="15">SUM(J148:BH148)</f>
        <v>55.030000000000015</v>
      </c>
      <c r="E148" s="410" t="s">
        <v>941</v>
      </c>
      <c r="F148" s="410" t="s">
        <v>18</v>
      </c>
      <c r="G148" s="410"/>
      <c r="H148" s="232"/>
      <c r="I148" s="366">
        <v>17.490000000000002</v>
      </c>
      <c r="J148" s="411">
        <v>17.490000000000002</v>
      </c>
      <c r="K148" s="411"/>
      <c r="L148" s="412">
        <v>18.280000000000005</v>
      </c>
      <c r="M148" s="411">
        <v>17.060000000000002</v>
      </c>
      <c r="N148" s="411"/>
      <c r="O148" s="411"/>
      <c r="P148" s="411"/>
      <c r="Q148" s="411"/>
      <c r="R148" s="411"/>
      <c r="S148" s="413"/>
      <c r="T148" s="411"/>
      <c r="U148" s="414"/>
      <c r="V148" s="415"/>
      <c r="W148" s="415"/>
      <c r="X148" s="414"/>
      <c r="Y148" s="414"/>
      <c r="Z148" s="414"/>
      <c r="AA148" s="414"/>
      <c r="AB148" s="414"/>
      <c r="AC148" s="414"/>
      <c r="AD148" s="414"/>
      <c r="AE148" s="414"/>
      <c r="AF148" s="414"/>
      <c r="AG148" s="414"/>
      <c r="AH148" s="414"/>
      <c r="AI148" s="414"/>
      <c r="AJ148" s="414"/>
      <c r="AK148" s="414"/>
      <c r="AL148" s="414"/>
      <c r="AM148" s="414"/>
      <c r="AN148" s="414"/>
      <c r="AO148" s="414"/>
      <c r="AP148" s="414"/>
      <c r="AQ148" s="414"/>
      <c r="AR148" s="414"/>
      <c r="AS148" s="414"/>
      <c r="AT148" s="414"/>
      <c r="AU148" s="414"/>
      <c r="AV148" s="414"/>
      <c r="AW148" s="414"/>
      <c r="AX148" s="414"/>
      <c r="AY148" s="414"/>
      <c r="AZ148" s="414"/>
      <c r="BA148" s="414"/>
      <c r="BB148" s="414"/>
      <c r="BC148" s="414"/>
      <c r="BD148" s="414"/>
      <c r="BE148" s="414"/>
      <c r="BF148" s="414"/>
      <c r="BG148" s="414">
        <v>2.2000000000000002</v>
      </c>
      <c r="BH148" s="412"/>
      <c r="BI148" s="396"/>
      <c r="BJ148" s="396"/>
    </row>
    <row r="149" spans="1:62" s="402" customFormat="1" ht="20.25" customHeight="1">
      <c r="A149" s="396"/>
      <c r="B149" s="397" t="s">
        <v>711</v>
      </c>
      <c r="C149" s="398" t="s">
        <v>124</v>
      </c>
      <c r="D149" s="399">
        <f>SUM(J149:BH149)</f>
        <v>0.1</v>
      </c>
      <c r="E149" s="398" t="s">
        <v>942</v>
      </c>
      <c r="F149" s="398" t="s">
        <v>21</v>
      </c>
      <c r="G149" s="398"/>
      <c r="H149" s="396"/>
      <c r="I149" s="400"/>
      <c r="J149" s="401"/>
      <c r="K149" s="401"/>
      <c r="L149" s="401"/>
      <c r="M149" s="401"/>
      <c r="N149" s="401"/>
      <c r="O149" s="401"/>
      <c r="P149" s="401"/>
      <c r="Q149" s="401"/>
      <c r="R149" s="401"/>
      <c r="S149" s="401"/>
      <c r="T149" s="401"/>
      <c r="U149" s="401"/>
      <c r="V149" s="401"/>
      <c r="W149" s="401"/>
      <c r="X149" s="401"/>
      <c r="Y149" s="401"/>
      <c r="Z149" s="401"/>
      <c r="AA149" s="401"/>
      <c r="AB149" s="401"/>
      <c r="AC149" s="401"/>
      <c r="AD149" s="401"/>
      <c r="AE149" s="401"/>
      <c r="AF149" s="401"/>
      <c r="AG149" s="401"/>
      <c r="AH149" s="401"/>
      <c r="AI149" s="401"/>
      <c r="AJ149" s="401"/>
      <c r="AK149" s="401"/>
      <c r="AL149" s="401"/>
      <c r="AM149" s="401"/>
      <c r="AN149" s="401"/>
      <c r="AO149" s="401"/>
      <c r="AP149" s="401"/>
      <c r="AQ149" s="401"/>
      <c r="AR149" s="401"/>
      <c r="AS149" s="401"/>
      <c r="AT149" s="401"/>
      <c r="AU149" s="401"/>
      <c r="AV149" s="401"/>
      <c r="AW149" s="401"/>
      <c r="AX149" s="401"/>
      <c r="AY149" s="401"/>
      <c r="AZ149" s="401">
        <v>0.1</v>
      </c>
      <c r="BA149" s="401"/>
      <c r="BB149" s="401"/>
      <c r="BC149" s="401"/>
      <c r="BD149" s="401"/>
      <c r="BE149" s="401"/>
      <c r="BF149" s="401"/>
      <c r="BG149" s="401"/>
      <c r="BH149" s="401"/>
      <c r="BI149" s="396"/>
      <c r="BJ149" s="396"/>
    </row>
    <row r="150" spans="1:62" s="402" customFormat="1" ht="20.25" customHeight="1">
      <c r="A150" s="396"/>
      <c r="B150" s="397" t="s">
        <v>712</v>
      </c>
      <c r="C150" s="398" t="s">
        <v>124</v>
      </c>
      <c r="D150" s="420">
        <f>SUM(J150:BH150)</f>
        <v>0.25</v>
      </c>
      <c r="E150" s="398" t="s">
        <v>943</v>
      </c>
      <c r="F150" s="398" t="s">
        <v>24</v>
      </c>
      <c r="G150" s="398"/>
      <c r="H150" s="232"/>
      <c r="I150" s="366"/>
      <c r="J150" s="401"/>
      <c r="K150" s="401"/>
      <c r="L150" s="401">
        <v>0.25</v>
      </c>
      <c r="M150" s="401"/>
      <c r="N150" s="401"/>
      <c r="O150" s="401"/>
      <c r="P150" s="401"/>
      <c r="Q150" s="401"/>
      <c r="R150" s="401"/>
      <c r="S150" s="401"/>
      <c r="T150" s="401"/>
      <c r="U150" s="401"/>
      <c r="V150" s="401"/>
      <c r="W150" s="401"/>
      <c r="X150" s="401"/>
      <c r="Y150" s="401"/>
      <c r="Z150" s="401"/>
      <c r="AA150" s="401"/>
      <c r="AB150" s="401"/>
      <c r="AC150" s="401"/>
      <c r="AD150" s="401"/>
      <c r="AE150" s="401"/>
      <c r="AF150" s="401"/>
      <c r="AG150" s="401"/>
      <c r="AH150" s="401"/>
      <c r="AI150" s="401"/>
      <c r="AJ150" s="401"/>
      <c r="AK150" s="401"/>
      <c r="AL150" s="401"/>
      <c r="AM150" s="401"/>
      <c r="AN150" s="401"/>
      <c r="AO150" s="401"/>
      <c r="AP150" s="401"/>
      <c r="AQ150" s="401"/>
      <c r="AR150" s="401"/>
      <c r="AS150" s="401"/>
      <c r="AT150" s="401"/>
      <c r="AU150" s="401"/>
      <c r="AV150" s="401"/>
      <c r="AW150" s="401"/>
      <c r="AX150" s="401"/>
      <c r="AY150" s="401"/>
      <c r="AZ150" s="401"/>
      <c r="BA150" s="401"/>
      <c r="BB150" s="401"/>
      <c r="BC150" s="401"/>
      <c r="BD150" s="401"/>
      <c r="BE150" s="401"/>
      <c r="BF150" s="401"/>
      <c r="BG150" s="401"/>
      <c r="BH150" s="401"/>
      <c r="BI150" s="396"/>
      <c r="BJ150" s="396"/>
    </row>
    <row r="151" spans="1:62" s="402" customFormat="1" ht="20.25" customHeight="1">
      <c r="A151" s="396"/>
      <c r="B151" s="397" t="s">
        <v>713</v>
      </c>
      <c r="C151" s="398" t="s">
        <v>124</v>
      </c>
      <c r="D151" s="396">
        <f>SUM(J151:BH151)</f>
        <v>10.18</v>
      </c>
      <c r="E151" s="398" t="s">
        <v>944</v>
      </c>
      <c r="F151" s="398" t="s">
        <v>27</v>
      </c>
      <c r="G151" s="398"/>
      <c r="H151" s="232"/>
      <c r="I151" s="366"/>
      <c r="J151" s="401"/>
      <c r="K151" s="401"/>
      <c r="L151" s="401"/>
      <c r="M151" s="401"/>
      <c r="N151" s="401"/>
      <c r="O151" s="401"/>
      <c r="P151" s="401">
        <v>10.18</v>
      </c>
      <c r="Q151" s="401"/>
      <c r="R151" s="401"/>
      <c r="S151" s="401"/>
      <c r="T151" s="401"/>
      <c r="U151" s="401"/>
      <c r="V151" s="401"/>
      <c r="W151" s="401"/>
      <c r="X151" s="401"/>
      <c r="Y151" s="401"/>
      <c r="Z151" s="401"/>
      <c r="AA151" s="401"/>
      <c r="AB151" s="401"/>
      <c r="AC151" s="401"/>
      <c r="AD151" s="401"/>
      <c r="AE151" s="401"/>
      <c r="AF151" s="401"/>
      <c r="AG151" s="401"/>
      <c r="AH151" s="401"/>
      <c r="AI151" s="401"/>
      <c r="AJ151" s="401"/>
      <c r="AK151" s="401"/>
      <c r="AL151" s="401"/>
      <c r="AM151" s="401"/>
      <c r="AN151" s="401"/>
      <c r="AO151" s="401"/>
      <c r="AP151" s="401"/>
      <c r="AQ151" s="401"/>
      <c r="AR151" s="401"/>
      <c r="AS151" s="401"/>
      <c r="AT151" s="401"/>
      <c r="AU151" s="401"/>
      <c r="AV151" s="401"/>
      <c r="AW151" s="401"/>
      <c r="AX151" s="401"/>
      <c r="AY151" s="401"/>
      <c r="AZ151" s="401"/>
      <c r="BA151" s="401"/>
      <c r="BB151" s="401"/>
      <c r="BC151" s="401"/>
      <c r="BD151" s="401"/>
      <c r="BE151" s="401"/>
      <c r="BF151" s="401"/>
      <c r="BG151" s="401"/>
      <c r="BH151" s="401"/>
      <c r="BI151" s="396"/>
      <c r="BJ151" s="396"/>
    </row>
    <row r="152" spans="1:62" s="402" customFormat="1" ht="20.25" customHeight="1">
      <c r="A152" s="396"/>
      <c r="B152" s="397" t="s">
        <v>714</v>
      </c>
      <c r="C152" s="398" t="s">
        <v>124</v>
      </c>
      <c r="D152" s="420">
        <f t="shared" ref="D152:D168" si="16">SUM(J152:BH152)</f>
        <v>0.25</v>
      </c>
      <c r="E152" s="398" t="s">
        <v>893</v>
      </c>
      <c r="F152" s="398" t="s">
        <v>30</v>
      </c>
      <c r="G152" s="398"/>
      <c r="H152" s="232"/>
      <c r="I152" s="366"/>
      <c r="J152" s="401"/>
      <c r="K152" s="401"/>
      <c r="L152" s="401">
        <v>0.25</v>
      </c>
      <c r="M152" s="401"/>
      <c r="N152" s="401"/>
      <c r="O152" s="401"/>
      <c r="P152" s="401"/>
      <c r="Q152" s="401"/>
      <c r="R152" s="401"/>
      <c r="S152" s="401"/>
      <c r="T152" s="401"/>
      <c r="U152" s="401"/>
      <c r="V152" s="401"/>
      <c r="W152" s="401"/>
      <c r="X152" s="401"/>
      <c r="Y152" s="401"/>
      <c r="Z152" s="401"/>
      <c r="AA152" s="401"/>
      <c r="AB152" s="401"/>
      <c r="AC152" s="401"/>
      <c r="AD152" s="401"/>
      <c r="AE152" s="401"/>
      <c r="AF152" s="401"/>
      <c r="AG152" s="401"/>
      <c r="AH152" s="401"/>
      <c r="AI152" s="401"/>
      <c r="AJ152" s="401"/>
      <c r="AK152" s="401"/>
      <c r="AL152" s="401"/>
      <c r="AM152" s="401"/>
      <c r="AN152" s="401"/>
      <c r="AO152" s="401"/>
      <c r="AP152" s="401"/>
      <c r="AQ152" s="401"/>
      <c r="AR152" s="401"/>
      <c r="AS152" s="401"/>
      <c r="AT152" s="401"/>
      <c r="AU152" s="401"/>
      <c r="AV152" s="401"/>
      <c r="AW152" s="401"/>
      <c r="AX152" s="401"/>
      <c r="AY152" s="401"/>
      <c r="AZ152" s="401"/>
      <c r="BA152" s="401"/>
      <c r="BB152" s="401"/>
      <c r="BC152" s="401"/>
      <c r="BD152" s="401"/>
      <c r="BE152" s="401"/>
      <c r="BF152" s="401"/>
      <c r="BG152" s="401"/>
      <c r="BH152" s="401"/>
      <c r="BI152" s="396"/>
      <c r="BJ152" s="396"/>
    </row>
    <row r="153" spans="1:62" s="402" customFormat="1" ht="20.25" customHeight="1">
      <c r="A153" s="396"/>
      <c r="B153" s="397" t="s">
        <v>715</v>
      </c>
      <c r="C153" s="398" t="s">
        <v>124</v>
      </c>
      <c r="D153" s="420">
        <f t="shared" si="16"/>
        <v>3.0000000000000004</v>
      </c>
      <c r="E153" s="398" t="s">
        <v>945</v>
      </c>
      <c r="F153" s="398" t="s">
        <v>30</v>
      </c>
      <c r="G153" s="398"/>
      <c r="H153" s="232"/>
      <c r="I153" s="366">
        <v>7.0000000000000007E-2</v>
      </c>
      <c r="J153" s="401">
        <v>7.0000000000000007E-2</v>
      </c>
      <c r="K153" s="401"/>
      <c r="L153" s="401">
        <v>0.96</v>
      </c>
      <c r="M153" s="401">
        <v>0.92</v>
      </c>
      <c r="N153" s="401"/>
      <c r="O153" s="401"/>
      <c r="P153" s="401"/>
      <c r="Q153" s="401"/>
      <c r="R153" s="401"/>
      <c r="S153" s="401"/>
      <c r="T153" s="401"/>
      <c r="U153" s="401"/>
      <c r="V153" s="401"/>
      <c r="W153" s="401"/>
      <c r="X153" s="401"/>
      <c r="Y153" s="401"/>
      <c r="Z153" s="401"/>
      <c r="AA153" s="401"/>
      <c r="AB153" s="401"/>
      <c r="AC153" s="401"/>
      <c r="AD153" s="401"/>
      <c r="AE153" s="401">
        <v>0.18</v>
      </c>
      <c r="AF153" s="401"/>
      <c r="AG153" s="401"/>
      <c r="AH153" s="401"/>
      <c r="AI153" s="401"/>
      <c r="AJ153" s="401"/>
      <c r="AK153" s="401"/>
      <c r="AL153" s="401"/>
      <c r="AM153" s="401"/>
      <c r="AN153" s="401"/>
      <c r="AO153" s="401"/>
      <c r="AP153" s="401"/>
      <c r="AQ153" s="401"/>
      <c r="AR153" s="401"/>
      <c r="AS153" s="401"/>
      <c r="AT153" s="401"/>
      <c r="AU153" s="401"/>
      <c r="AV153" s="401"/>
      <c r="AW153" s="401"/>
      <c r="AX153" s="401">
        <v>0.08</v>
      </c>
      <c r="AY153" s="401"/>
      <c r="AZ153" s="401"/>
      <c r="BA153" s="401"/>
      <c r="BB153" s="401"/>
      <c r="BC153" s="401"/>
      <c r="BD153" s="401">
        <v>0.5</v>
      </c>
      <c r="BE153" s="401"/>
      <c r="BF153" s="401"/>
      <c r="BG153" s="401">
        <v>0.28999999999999998</v>
      </c>
      <c r="BH153" s="401"/>
      <c r="BI153" s="396"/>
      <c r="BJ153" s="396"/>
    </row>
    <row r="154" spans="1:62" s="402" customFormat="1" ht="20.25" customHeight="1">
      <c r="A154" s="396"/>
      <c r="B154" s="439" t="s">
        <v>716</v>
      </c>
      <c r="C154" s="406" t="s">
        <v>124</v>
      </c>
      <c r="D154" s="424">
        <f t="shared" si="16"/>
        <v>0</v>
      </c>
      <c r="E154" s="406" t="s">
        <v>896</v>
      </c>
      <c r="F154" s="406" t="s">
        <v>33</v>
      </c>
      <c r="G154" s="406"/>
      <c r="H154" s="232"/>
      <c r="I154" s="366"/>
      <c r="J154" s="401"/>
      <c r="K154" s="401"/>
      <c r="L154" s="401"/>
      <c r="M154" s="401"/>
      <c r="N154" s="401"/>
      <c r="O154" s="401"/>
      <c r="P154" s="401"/>
      <c r="Q154" s="401"/>
      <c r="R154" s="401"/>
      <c r="S154" s="401"/>
      <c r="T154" s="401"/>
      <c r="U154" s="401"/>
      <c r="V154" s="401"/>
      <c r="W154" s="401"/>
      <c r="X154" s="401"/>
      <c r="Y154" s="401"/>
      <c r="Z154" s="401"/>
      <c r="AA154" s="401"/>
      <c r="AB154" s="401"/>
      <c r="AC154" s="401"/>
      <c r="AD154" s="401"/>
      <c r="AE154" s="401"/>
      <c r="AF154" s="401"/>
      <c r="AG154" s="401"/>
      <c r="AH154" s="401"/>
      <c r="AI154" s="401"/>
      <c r="AJ154" s="401"/>
      <c r="AK154" s="401"/>
      <c r="AL154" s="401"/>
      <c r="AM154" s="401"/>
      <c r="AN154" s="401"/>
      <c r="AO154" s="401"/>
      <c r="AP154" s="401"/>
      <c r="AQ154" s="401"/>
      <c r="AR154" s="401"/>
      <c r="AS154" s="401"/>
      <c r="AT154" s="401"/>
      <c r="AU154" s="401"/>
      <c r="AV154" s="401"/>
      <c r="AW154" s="401"/>
      <c r="AX154" s="401"/>
      <c r="AY154" s="401"/>
      <c r="AZ154" s="401"/>
      <c r="BA154" s="401"/>
      <c r="BB154" s="401"/>
      <c r="BC154" s="401"/>
      <c r="BD154" s="401"/>
      <c r="BE154" s="401"/>
      <c r="BF154" s="401"/>
      <c r="BG154" s="401"/>
      <c r="BH154" s="401"/>
      <c r="BI154" s="396"/>
      <c r="BJ154" s="396"/>
    </row>
    <row r="155" spans="1:62" s="402" customFormat="1" ht="20.25" customHeight="1">
      <c r="A155" s="396"/>
      <c r="B155" s="397" t="s">
        <v>717</v>
      </c>
      <c r="C155" s="398" t="s">
        <v>124</v>
      </c>
      <c r="D155" s="424">
        <f t="shared" si="16"/>
        <v>2.61</v>
      </c>
      <c r="E155" s="406" t="s">
        <v>946</v>
      </c>
      <c r="F155" s="406" t="s">
        <v>34</v>
      </c>
      <c r="G155" s="406"/>
      <c r="H155" s="232"/>
      <c r="I155" s="366">
        <v>1.05</v>
      </c>
      <c r="J155" s="401">
        <v>1.05</v>
      </c>
      <c r="K155" s="401"/>
      <c r="L155" s="401">
        <v>1.4100000000000001</v>
      </c>
      <c r="M155" s="401"/>
      <c r="N155" s="401"/>
      <c r="O155" s="401"/>
      <c r="P155" s="401"/>
      <c r="Q155" s="401"/>
      <c r="R155" s="401"/>
      <c r="S155" s="401"/>
      <c r="T155" s="401"/>
      <c r="U155" s="401"/>
      <c r="V155" s="401"/>
      <c r="W155" s="401"/>
      <c r="X155" s="401"/>
      <c r="Y155" s="401"/>
      <c r="Z155" s="401"/>
      <c r="AA155" s="401"/>
      <c r="AB155" s="401"/>
      <c r="AC155" s="401"/>
      <c r="AD155" s="401"/>
      <c r="AE155" s="401"/>
      <c r="AF155" s="401"/>
      <c r="AG155" s="401"/>
      <c r="AH155" s="401"/>
      <c r="AI155" s="401"/>
      <c r="AJ155" s="401"/>
      <c r="AK155" s="401"/>
      <c r="AL155" s="401"/>
      <c r="AM155" s="401"/>
      <c r="AN155" s="401"/>
      <c r="AO155" s="401"/>
      <c r="AP155" s="401"/>
      <c r="AQ155" s="401">
        <v>0.13</v>
      </c>
      <c r="AR155" s="401"/>
      <c r="AS155" s="401"/>
      <c r="AT155" s="401"/>
      <c r="AU155" s="401"/>
      <c r="AV155" s="401"/>
      <c r="AW155" s="401"/>
      <c r="AX155" s="401"/>
      <c r="AY155" s="401"/>
      <c r="AZ155" s="401"/>
      <c r="BA155" s="401"/>
      <c r="BB155" s="401"/>
      <c r="BC155" s="401"/>
      <c r="BD155" s="401"/>
      <c r="BE155" s="401"/>
      <c r="BF155" s="401"/>
      <c r="BG155" s="401">
        <v>0.02</v>
      </c>
      <c r="BH155" s="401"/>
      <c r="BI155" s="396"/>
      <c r="BJ155" s="396"/>
    </row>
    <row r="156" spans="1:62" s="402" customFormat="1" ht="20.25" customHeight="1">
      <c r="A156" s="396"/>
      <c r="B156" s="397" t="s">
        <v>718</v>
      </c>
      <c r="C156" s="398" t="s">
        <v>124</v>
      </c>
      <c r="D156" s="424">
        <f t="shared" si="16"/>
        <v>0.01</v>
      </c>
      <c r="E156" s="406" t="s">
        <v>947</v>
      </c>
      <c r="F156" s="406" t="s">
        <v>36</v>
      </c>
      <c r="G156" s="406"/>
      <c r="H156" s="232"/>
      <c r="I156" s="366"/>
      <c r="J156" s="401"/>
      <c r="K156" s="401"/>
      <c r="L156" s="401"/>
      <c r="M156" s="401"/>
      <c r="N156" s="401"/>
      <c r="O156" s="401"/>
      <c r="P156" s="401"/>
      <c r="Q156" s="401"/>
      <c r="R156" s="401"/>
      <c r="S156" s="401"/>
      <c r="T156" s="401"/>
      <c r="U156" s="401"/>
      <c r="V156" s="401"/>
      <c r="W156" s="401"/>
      <c r="X156" s="401"/>
      <c r="Y156" s="401"/>
      <c r="Z156" s="401"/>
      <c r="AA156" s="401"/>
      <c r="AB156" s="401"/>
      <c r="AC156" s="401"/>
      <c r="AD156" s="401"/>
      <c r="AE156" s="401"/>
      <c r="AF156" s="401"/>
      <c r="AG156" s="401"/>
      <c r="AH156" s="401"/>
      <c r="AI156" s="401"/>
      <c r="AJ156" s="401"/>
      <c r="AK156" s="401"/>
      <c r="AL156" s="401"/>
      <c r="AM156" s="401"/>
      <c r="AN156" s="401"/>
      <c r="AO156" s="401"/>
      <c r="AP156" s="401"/>
      <c r="AQ156" s="401"/>
      <c r="AR156" s="401"/>
      <c r="AS156" s="401"/>
      <c r="AT156" s="401"/>
      <c r="AU156" s="401"/>
      <c r="AV156" s="401"/>
      <c r="AW156" s="401"/>
      <c r="AX156" s="401"/>
      <c r="AY156" s="401"/>
      <c r="AZ156" s="401">
        <v>0.01</v>
      </c>
      <c r="BA156" s="401"/>
      <c r="BB156" s="401"/>
      <c r="BC156" s="401"/>
      <c r="BD156" s="401"/>
      <c r="BE156" s="401"/>
      <c r="BF156" s="401"/>
      <c r="BG156" s="401"/>
      <c r="BH156" s="401"/>
      <c r="BI156" s="396"/>
      <c r="BJ156" s="396"/>
    </row>
    <row r="157" spans="1:62" s="429" customFormat="1" ht="20.25" customHeight="1">
      <c r="A157" s="425"/>
      <c r="B157" s="426" t="s">
        <v>719</v>
      </c>
      <c r="C157" s="427" t="s">
        <v>124</v>
      </c>
      <c r="D157" s="433">
        <f t="shared" si="16"/>
        <v>0.02</v>
      </c>
      <c r="E157" s="427" t="s">
        <v>948</v>
      </c>
      <c r="F157" s="427" t="s">
        <v>44</v>
      </c>
      <c r="G157" s="427"/>
      <c r="H157" s="232"/>
      <c r="I157" s="366"/>
      <c r="J157" s="428"/>
      <c r="K157" s="428"/>
      <c r="L157" s="428"/>
      <c r="M157" s="428"/>
      <c r="N157" s="428"/>
      <c r="O157" s="428"/>
      <c r="P157" s="428"/>
      <c r="Q157" s="428"/>
      <c r="R157" s="428"/>
      <c r="S157" s="428"/>
      <c r="T157" s="428"/>
      <c r="U157" s="428"/>
      <c r="V157" s="428"/>
      <c r="W157" s="428"/>
      <c r="X157" s="428"/>
      <c r="Y157" s="428"/>
      <c r="Z157" s="428"/>
      <c r="AA157" s="428"/>
      <c r="AB157" s="428"/>
      <c r="AC157" s="428"/>
      <c r="AD157" s="428"/>
      <c r="AE157" s="428"/>
      <c r="AF157" s="428"/>
      <c r="AG157" s="428"/>
      <c r="AH157" s="428"/>
      <c r="AI157" s="428"/>
      <c r="AJ157" s="428"/>
      <c r="AK157" s="428"/>
      <c r="AL157" s="428">
        <v>0.01</v>
      </c>
      <c r="AM157" s="428"/>
      <c r="AN157" s="428"/>
      <c r="AO157" s="428"/>
      <c r="AP157" s="428"/>
      <c r="AQ157" s="428"/>
      <c r="AR157" s="428"/>
      <c r="AS157" s="428"/>
      <c r="AT157" s="428"/>
      <c r="AU157" s="428"/>
      <c r="AV157" s="428"/>
      <c r="AW157" s="428"/>
      <c r="AX157" s="428">
        <v>0.01</v>
      </c>
      <c r="AY157" s="428"/>
      <c r="AZ157" s="428"/>
      <c r="BA157" s="428"/>
      <c r="BB157" s="428"/>
      <c r="BC157" s="428"/>
      <c r="BD157" s="428"/>
      <c r="BE157" s="428"/>
      <c r="BF157" s="428"/>
      <c r="BG157" s="428"/>
      <c r="BH157" s="428"/>
      <c r="BI157" s="425"/>
      <c r="BJ157" s="425"/>
    </row>
    <row r="158" spans="1:62" s="429" customFormat="1" ht="20.25" customHeight="1">
      <c r="A158" s="425"/>
      <c r="B158" s="426" t="s">
        <v>720</v>
      </c>
      <c r="C158" s="427" t="s">
        <v>124</v>
      </c>
      <c r="D158" s="433">
        <f t="shared" si="16"/>
        <v>0.2</v>
      </c>
      <c r="E158" s="427" t="s">
        <v>949</v>
      </c>
      <c r="F158" s="427" t="s">
        <v>44</v>
      </c>
      <c r="G158" s="427"/>
      <c r="H158" s="232"/>
      <c r="I158" s="366">
        <v>0.09</v>
      </c>
      <c r="J158" s="428">
        <v>0.09</v>
      </c>
      <c r="K158" s="428"/>
      <c r="L158" s="428">
        <v>0.11</v>
      </c>
      <c r="M158" s="428"/>
      <c r="N158" s="428"/>
      <c r="O158" s="428"/>
      <c r="P158" s="428"/>
      <c r="Q158" s="428"/>
      <c r="R158" s="428"/>
      <c r="S158" s="428"/>
      <c r="T158" s="428"/>
      <c r="U158" s="428"/>
      <c r="V158" s="428"/>
      <c r="W158" s="428"/>
      <c r="X158" s="428"/>
      <c r="Y158" s="428"/>
      <c r="Z158" s="428"/>
      <c r="AA158" s="428"/>
      <c r="AB158" s="428"/>
      <c r="AC158" s="428"/>
      <c r="AD158" s="428"/>
      <c r="AE158" s="428"/>
      <c r="AF158" s="428"/>
      <c r="AG158" s="428"/>
      <c r="AH158" s="428"/>
      <c r="AI158" s="428"/>
      <c r="AJ158" s="428"/>
      <c r="AK158" s="428"/>
      <c r="AL158" s="428"/>
      <c r="AM158" s="428"/>
      <c r="AN158" s="428"/>
      <c r="AO158" s="428"/>
      <c r="AP158" s="428"/>
      <c r="AQ158" s="428"/>
      <c r="AR158" s="428"/>
      <c r="AS158" s="428"/>
      <c r="AT158" s="428"/>
      <c r="AU158" s="428"/>
      <c r="AV158" s="428"/>
      <c r="AW158" s="428"/>
      <c r="AX158" s="428"/>
      <c r="AY158" s="428"/>
      <c r="AZ158" s="428"/>
      <c r="BA158" s="428"/>
      <c r="BB158" s="428"/>
      <c r="BC158" s="428"/>
      <c r="BD158" s="428"/>
      <c r="BE158" s="428"/>
      <c r="BF158" s="428"/>
      <c r="BG158" s="428"/>
      <c r="BH158" s="428"/>
      <c r="BI158" s="425"/>
      <c r="BJ158" s="425"/>
    </row>
    <row r="159" spans="1:62" s="402" customFormat="1" ht="20.25" customHeight="1">
      <c r="A159" s="396"/>
      <c r="B159" s="397" t="s">
        <v>721</v>
      </c>
      <c r="C159" s="398" t="s">
        <v>124</v>
      </c>
      <c r="D159" s="424">
        <f t="shared" si="16"/>
        <v>0.3</v>
      </c>
      <c r="E159" s="406" t="s">
        <v>870</v>
      </c>
      <c r="F159" s="406" t="s">
        <v>47</v>
      </c>
      <c r="G159" s="406"/>
      <c r="H159" s="232"/>
      <c r="I159" s="366"/>
      <c r="J159" s="401"/>
      <c r="K159" s="401"/>
      <c r="L159" s="401"/>
      <c r="M159" s="401"/>
      <c r="N159" s="401"/>
      <c r="O159" s="401"/>
      <c r="P159" s="401"/>
      <c r="Q159" s="401"/>
      <c r="R159" s="401"/>
      <c r="S159" s="401"/>
      <c r="T159" s="401"/>
      <c r="U159" s="401"/>
      <c r="V159" s="401"/>
      <c r="W159" s="401"/>
      <c r="X159" s="401"/>
      <c r="Y159" s="401"/>
      <c r="Z159" s="401"/>
      <c r="AA159" s="401"/>
      <c r="AB159" s="401"/>
      <c r="AC159" s="401"/>
      <c r="AD159" s="401"/>
      <c r="AE159" s="401"/>
      <c r="AF159" s="401"/>
      <c r="AG159" s="401"/>
      <c r="AH159" s="401"/>
      <c r="AI159" s="401"/>
      <c r="AJ159" s="401"/>
      <c r="AK159" s="401"/>
      <c r="AL159" s="401"/>
      <c r="AM159" s="401"/>
      <c r="AN159" s="401"/>
      <c r="AO159" s="401"/>
      <c r="AP159" s="401"/>
      <c r="AQ159" s="401">
        <v>0.3</v>
      </c>
      <c r="AR159" s="401"/>
      <c r="AS159" s="401"/>
      <c r="AT159" s="401"/>
      <c r="AU159" s="401"/>
      <c r="AV159" s="401"/>
      <c r="AW159" s="401"/>
      <c r="AX159" s="401"/>
      <c r="AY159" s="401"/>
      <c r="AZ159" s="401"/>
      <c r="BA159" s="401"/>
      <c r="BB159" s="401"/>
      <c r="BC159" s="401"/>
      <c r="BD159" s="401"/>
      <c r="BE159" s="401"/>
      <c r="BF159" s="401"/>
      <c r="BG159" s="401"/>
      <c r="BH159" s="401"/>
      <c r="BI159" s="396"/>
      <c r="BJ159" s="396"/>
    </row>
    <row r="160" spans="1:62" s="402" customFormat="1" ht="20.25" customHeight="1">
      <c r="A160" s="396"/>
      <c r="B160" s="397" t="s">
        <v>722</v>
      </c>
      <c r="C160" s="398" t="s">
        <v>124</v>
      </c>
      <c r="D160" s="420">
        <f t="shared" si="16"/>
        <v>3.85</v>
      </c>
      <c r="E160" s="398" t="s">
        <v>950</v>
      </c>
      <c r="F160" s="398" t="s">
        <v>48</v>
      </c>
      <c r="G160" s="398"/>
      <c r="H160" s="232"/>
      <c r="I160" s="366">
        <v>0.22</v>
      </c>
      <c r="J160" s="401">
        <v>0.22</v>
      </c>
      <c r="K160" s="401"/>
      <c r="L160" s="401">
        <v>3.63</v>
      </c>
      <c r="M160" s="401"/>
      <c r="N160" s="401"/>
      <c r="O160" s="401"/>
      <c r="P160" s="401"/>
      <c r="Q160" s="401"/>
      <c r="R160" s="401"/>
      <c r="S160" s="401"/>
      <c r="T160" s="401"/>
      <c r="U160" s="401"/>
      <c r="V160" s="401"/>
      <c r="W160" s="401"/>
      <c r="X160" s="401"/>
      <c r="Y160" s="401"/>
      <c r="Z160" s="401"/>
      <c r="AA160" s="401"/>
      <c r="AB160" s="401"/>
      <c r="AC160" s="401"/>
      <c r="AD160" s="401"/>
      <c r="AE160" s="401"/>
      <c r="AF160" s="401"/>
      <c r="AG160" s="401"/>
      <c r="AH160" s="401"/>
      <c r="AI160" s="401"/>
      <c r="AJ160" s="401"/>
      <c r="AK160" s="401"/>
      <c r="AL160" s="401"/>
      <c r="AM160" s="401"/>
      <c r="AN160" s="401"/>
      <c r="AO160" s="401"/>
      <c r="AP160" s="401"/>
      <c r="AQ160" s="401"/>
      <c r="AR160" s="401"/>
      <c r="AS160" s="401"/>
      <c r="AT160" s="401"/>
      <c r="AU160" s="401"/>
      <c r="AV160" s="401"/>
      <c r="AW160" s="401"/>
      <c r="AX160" s="401"/>
      <c r="AY160" s="401"/>
      <c r="AZ160" s="401"/>
      <c r="BA160" s="401"/>
      <c r="BB160" s="401"/>
      <c r="BC160" s="401"/>
      <c r="BD160" s="401"/>
      <c r="BE160" s="401"/>
      <c r="BF160" s="401"/>
      <c r="BG160" s="401"/>
      <c r="BH160" s="401"/>
      <c r="BI160" s="396"/>
      <c r="BJ160" s="396"/>
    </row>
    <row r="161" spans="1:62" s="402" customFormat="1" ht="20.25" customHeight="1">
      <c r="A161" s="396"/>
      <c r="B161" s="397" t="s">
        <v>723</v>
      </c>
      <c r="C161" s="398" t="s">
        <v>124</v>
      </c>
      <c r="D161" s="420">
        <f t="shared" si="16"/>
        <v>0.01</v>
      </c>
      <c r="E161" s="398" t="s">
        <v>951</v>
      </c>
      <c r="F161" s="398" t="s">
        <v>48</v>
      </c>
      <c r="G161" s="398"/>
      <c r="H161" s="232"/>
      <c r="I161" s="366"/>
      <c r="J161" s="401"/>
      <c r="K161" s="401"/>
      <c r="L161" s="401"/>
      <c r="M161" s="401"/>
      <c r="N161" s="401"/>
      <c r="O161" s="401"/>
      <c r="P161" s="401"/>
      <c r="Q161" s="401"/>
      <c r="R161" s="401"/>
      <c r="S161" s="401"/>
      <c r="T161" s="401"/>
      <c r="U161" s="401"/>
      <c r="V161" s="401"/>
      <c r="W161" s="401"/>
      <c r="X161" s="401"/>
      <c r="Y161" s="401"/>
      <c r="Z161" s="401"/>
      <c r="AA161" s="401"/>
      <c r="AB161" s="401"/>
      <c r="AC161" s="401"/>
      <c r="AD161" s="401"/>
      <c r="AE161" s="401"/>
      <c r="AF161" s="401"/>
      <c r="AG161" s="401"/>
      <c r="AH161" s="401"/>
      <c r="AI161" s="401"/>
      <c r="AJ161" s="401"/>
      <c r="AK161" s="401"/>
      <c r="AL161" s="401"/>
      <c r="AM161" s="401"/>
      <c r="AN161" s="401"/>
      <c r="AO161" s="401"/>
      <c r="AP161" s="401"/>
      <c r="AQ161" s="401"/>
      <c r="AR161" s="401"/>
      <c r="AS161" s="401"/>
      <c r="AT161" s="401"/>
      <c r="AU161" s="401"/>
      <c r="AV161" s="401">
        <v>0.01</v>
      </c>
      <c r="AW161" s="401"/>
      <c r="AX161" s="401"/>
      <c r="AY161" s="401"/>
      <c r="AZ161" s="401"/>
      <c r="BA161" s="401"/>
      <c r="BB161" s="401"/>
      <c r="BC161" s="401"/>
      <c r="BD161" s="401"/>
      <c r="BE161" s="401"/>
      <c r="BF161" s="401"/>
      <c r="BG161" s="401"/>
      <c r="BH161" s="401"/>
      <c r="BI161" s="396"/>
      <c r="BJ161" s="396"/>
    </row>
    <row r="162" spans="1:62" s="402" customFormat="1" ht="20.25" customHeight="1">
      <c r="A162" s="396"/>
      <c r="B162" s="397" t="s">
        <v>724</v>
      </c>
      <c r="C162" s="398" t="s">
        <v>124</v>
      </c>
      <c r="D162" s="420">
        <f t="shared" si="16"/>
        <v>7.0000000000000007E-2</v>
      </c>
      <c r="E162" s="398" t="s">
        <v>878</v>
      </c>
      <c r="F162" s="398" t="s">
        <v>48</v>
      </c>
      <c r="G162" s="398"/>
      <c r="H162" s="232"/>
      <c r="I162" s="366"/>
      <c r="J162" s="470"/>
      <c r="K162" s="470"/>
      <c r="L162" s="470"/>
      <c r="M162" s="470"/>
      <c r="N162" s="470"/>
      <c r="O162" s="470"/>
      <c r="P162" s="471"/>
      <c r="Q162" s="471"/>
      <c r="R162" s="470"/>
      <c r="S162" s="470"/>
      <c r="T162" s="470"/>
      <c r="U162" s="470"/>
      <c r="V162" s="470"/>
      <c r="W162" s="470"/>
      <c r="X162" s="470"/>
      <c r="Y162" s="470"/>
      <c r="Z162" s="470"/>
      <c r="AA162" s="470"/>
      <c r="AB162" s="470"/>
      <c r="AC162" s="470"/>
      <c r="AD162" s="470"/>
      <c r="AE162" s="470"/>
      <c r="AF162" s="470"/>
      <c r="AG162" s="470"/>
      <c r="AH162" s="470"/>
      <c r="AI162" s="470">
        <v>7.0000000000000007E-2</v>
      </c>
      <c r="AJ162" s="470"/>
      <c r="AK162" s="470"/>
      <c r="AL162" s="470"/>
      <c r="AM162" s="470"/>
      <c r="AN162" s="470"/>
      <c r="AO162" s="470"/>
      <c r="AP162" s="470"/>
      <c r="AQ162" s="470"/>
      <c r="AR162" s="470"/>
      <c r="AS162" s="470"/>
      <c r="AT162" s="470"/>
      <c r="AU162" s="470"/>
      <c r="AV162" s="470"/>
      <c r="AW162" s="470"/>
      <c r="AX162" s="470"/>
      <c r="AY162" s="470"/>
      <c r="AZ162" s="470"/>
      <c r="BA162" s="470"/>
      <c r="BB162" s="470"/>
      <c r="BC162" s="470"/>
      <c r="BD162" s="470"/>
      <c r="BE162" s="470"/>
      <c r="BF162" s="470"/>
      <c r="BG162" s="470"/>
      <c r="BH162" s="470"/>
      <c r="BI162" s="396"/>
      <c r="BJ162" s="396"/>
    </row>
    <row r="163" spans="1:62" s="402" customFormat="1" ht="20.25" customHeight="1">
      <c r="A163" s="396"/>
      <c r="B163" s="397" t="s">
        <v>725</v>
      </c>
      <c r="C163" s="398" t="s">
        <v>124</v>
      </c>
      <c r="D163" s="420">
        <f t="shared" si="16"/>
        <v>0.55000000000000004</v>
      </c>
      <c r="E163" s="398" t="s">
        <v>862</v>
      </c>
      <c r="F163" s="398" t="s">
        <v>48</v>
      </c>
      <c r="G163" s="398"/>
      <c r="H163" s="232"/>
      <c r="I163" s="366"/>
      <c r="J163" s="401"/>
      <c r="K163" s="401"/>
      <c r="L163" s="401">
        <v>0.55000000000000004</v>
      </c>
      <c r="M163" s="401"/>
      <c r="N163" s="401"/>
      <c r="O163" s="401"/>
      <c r="P163" s="401"/>
      <c r="Q163" s="401"/>
      <c r="R163" s="401"/>
      <c r="S163" s="401"/>
      <c r="T163" s="401"/>
      <c r="U163" s="401"/>
      <c r="V163" s="401"/>
      <c r="W163" s="401"/>
      <c r="X163" s="401"/>
      <c r="Y163" s="401"/>
      <c r="Z163" s="401"/>
      <c r="AA163" s="401"/>
      <c r="AB163" s="401"/>
      <c r="AC163" s="401"/>
      <c r="AD163" s="401"/>
      <c r="AE163" s="401"/>
      <c r="AF163" s="401"/>
      <c r="AG163" s="401"/>
      <c r="AH163" s="401"/>
      <c r="AI163" s="401"/>
      <c r="AJ163" s="401"/>
      <c r="AK163" s="401"/>
      <c r="AL163" s="401"/>
      <c r="AM163" s="401"/>
      <c r="AN163" s="401"/>
      <c r="AO163" s="401"/>
      <c r="AP163" s="401"/>
      <c r="AQ163" s="401">
        <v>0</v>
      </c>
      <c r="AR163" s="401"/>
      <c r="AS163" s="401"/>
      <c r="AT163" s="401"/>
      <c r="AU163" s="401"/>
      <c r="AV163" s="401"/>
      <c r="AW163" s="401"/>
      <c r="AX163" s="401"/>
      <c r="AY163" s="401"/>
      <c r="AZ163" s="401"/>
      <c r="BA163" s="401"/>
      <c r="BB163" s="401"/>
      <c r="BC163" s="401"/>
      <c r="BD163" s="401"/>
      <c r="BE163" s="401"/>
      <c r="BF163" s="401"/>
      <c r="BG163" s="401"/>
      <c r="BH163" s="401"/>
      <c r="BI163" s="396"/>
      <c r="BJ163" s="396"/>
    </row>
    <row r="164" spans="1:62" s="402" customFormat="1" ht="20.25" customHeight="1">
      <c r="A164" s="396"/>
      <c r="B164" s="397" t="s">
        <v>726</v>
      </c>
      <c r="C164" s="398" t="s">
        <v>124</v>
      </c>
      <c r="D164" s="420">
        <f t="shared" si="16"/>
        <v>2.4799999999999995</v>
      </c>
      <c r="E164" s="398" t="s">
        <v>952</v>
      </c>
      <c r="F164" s="398" t="s">
        <v>48</v>
      </c>
      <c r="G164" s="398"/>
      <c r="H164" s="232"/>
      <c r="I164" s="366">
        <v>7.0000000000000007E-2</v>
      </c>
      <c r="J164" s="401">
        <v>7.0000000000000007E-2</v>
      </c>
      <c r="K164" s="401"/>
      <c r="L164" s="401">
        <v>2.38</v>
      </c>
      <c r="M164" s="401"/>
      <c r="N164" s="401"/>
      <c r="O164" s="401"/>
      <c r="P164" s="401"/>
      <c r="Q164" s="401"/>
      <c r="R164" s="401"/>
      <c r="S164" s="401"/>
      <c r="T164" s="401"/>
      <c r="U164" s="401"/>
      <c r="V164" s="401"/>
      <c r="W164" s="401"/>
      <c r="X164" s="401"/>
      <c r="Y164" s="401"/>
      <c r="Z164" s="401"/>
      <c r="AA164" s="401"/>
      <c r="AB164" s="401"/>
      <c r="AC164" s="401"/>
      <c r="AD164" s="401"/>
      <c r="AE164" s="401"/>
      <c r="AF164" s="401"/>
      <c r="AG164" s="401"/>
      <c r="AH164" s="401"/>
      <c r="AI164" s="401"/>
      <c r="AJ164" s="401"/>
      <c r="AK164" s="401"/>
      <c r="AL164" s="401"/>
      <c r="AM164" s="401"/>
      <c r="AN164" s="401"/>
      <c r="AO164" s="401"/>
      <c r="AP164" s="401"/>
      <c r="AQ164" s="401">
        <v>0.02</v>
      </c>
      <c r="AR164" s="401"/>
      <c r="AS164" s="401"/>
      <c r="AT164" s="401"/>
      <c r="AU164" s="401"/>
      <c r="AV164" s="401"/>
      <c r="AW164" s="401"/>
      <c r="AX164" s="401"/>
      <c r="AY164" s="401"/>
      <c r="AZ164" s="401"/>
      <c r="BA164" s="401"/>
      <c r="BB164" s="401"/>
      <c r="BC164" s="401"/>
      <c r="BD164" s="401"/>
      <c r="BE164" s="401"/>
      <c r="BF164" s="401"/>
      <c r="BG164" s="401">
        <v>0.01</v>
      </c>
      <c r="BH164" s="401"/>
      <c r="BI164" s="396"/>
      <c r="BJ164" s="396"/>
    </row>
    <row r="165" spans="1:62" s="402" customFormat="1" ht="20.25" customHeight="1">
      <c r="A165" s="396"/>
      <c r="B165" s="397" t="s">
        <v>727</v>
      </c>
      <c r="C165" s="398" t="s">
        <v>124</v>
      </c>
      <c r="D165" s="420">
        <f t="shared" si="16"/>
        <v>1.9500000000000002</v>
      </c>
      <c r="E165" s="398" t="s">
        <v>953</v>
      </c>
      <c r="F165" s="398" t="s">
        <v>48</v>
      </c>
      <c r="G165" s="398"/>
      <c r="H165" s="232"/>
      <c r="I165" s="366">
        <v>0.82000000000000006</v>
      </c>
      <c r="J165" s="401">
        <v>0.82000000000000006</v>
      </c>
      <c r="K165" s="401"/>
      <c r="L165" s="401">
        <v>1.07</v>
      </c>
      <c r="M165" s="401">
        <v>0.05</v>
      </c>
      <c r="N165" s="401"/>
      <c r="O165" s="401"/>
      <c r="P165" s="401"/>
      <c r="Q165" s="401"/>
      <c r="R165" s="401"/>
      <c r="S165" s="401"/>
      <c r="T165" s="401"/>
      <c r="U165" s="401"/>
      <c r="V165" s="401"/>
      <c r="W165" s="401"/>
      <c r="X165" s="401"/>
      <c r="Y165" s="401"/>
      <c r="Z165" s="401"/>
      <c r="AA165" s="401"/>
      <c r="AB165" s="401"/>
      <c r="AC165" s="401"/>
      <c r="AD165" s="401"/>
      <c r="AE165" s="401">
        <v>0</v>
      </c>
      <c r="AF165" s="401">
        <v>0</v>
      </c>
      <c r="AG165" s="401"/>
      <c r="AH165" s="401"/>
      <c r="AI165" s="401"/>
      <c r="AJ165" s="401"/>
      <c r="AK165" s="401"/>
      <c r="AL165" s="401"/>
      <c r="AM165" s="401"/>
      <c r="AN165" s="401"/>
      <c r="AO165" s="401"/>
      <c r="AP165" s="401"/>
      <c r="AQ165" s="401">
        <v>0.01</v>
      </c>
      <c r="AR165" s="401"/>
      <c r="AS165" s="401"/>
      <c r="AT165" s="401"/>
      <c r="AU165" s="401"/>
      <c r="AV165" s="401"/>
      <c r="AW165" s="401"/>
      <c r="AX165" s="401"/>
      <c r="AY165" s="401"/>
      <c r="AZ165" s="401"/>
      <c r="BA165" s="401"/>
      <c r="BB165" s="401"/>
      <c r="BC165" s="401"/>
      <c r="BD165" s="401"/>
      <c r="BE165" s="401"/>
      <c r="BF165" s="401"/>
      <c r="BG165" s="401"/>
      <c r="BH165" s="401"/>
      <c r="BI165" s="396"/>
      <c r="BJ165" s="396"/>
    </row>
    <row r="166" spans="1:62" s="402" customFormat="1" ht="20.25" customHeight="1">
      <c r="A166" s="396"/>
      <c r="B166" s="397" t="s">
        <v>728</v>
      </c>
      <c r="C166" s="398" t="s">
        <v>124</v>
      </c>
      <c r="D166" s="420">
        <f t="shared" si="16"/>
        <v>2.5</v>
      </c>
      <c r="E166" s="398" t="s">
        <v>954</v>
      </c>
      <c r="F166" s="398" t="s">
        <v>48</v>
      </c>
      <c r="G166" s="398"/>
      <c r="H166" s="232"/>
      <c r="I166" s="366"/>
      <c r="J166" s="470"/>
      <c r="K166" s="470"/>
      <c r="L166" s="470">
        <v>2.5</v>
      </c>
      <c r="M166" s="470"/>
      <c r="N166" s="470"/>
      <c r="O166" s="470"/>
      <c r="P166" s="471"/>
      <c r="Q166" s="471"/>
      <c r="R166" s="470"/>
      <c r="S166" s="470"/>
      <c r="T166" s="470"/>
      <c r="U166" s="470"/>
      <c r="V166" s="470"/>
      <c r="W166" s="470"/>
      <c r="X166" s="470"/>
      <c r="Y166" s="470"/>
      <c r="Z166" s="470"/>
      <c r="AA166" s="470"/>
      <c r="AB166" s="470"/>
      <c r="AC166" s="470"/>
      <c r="AD166" s="470"/>
      <c r="AE166" s="470"/>
      <c r="AF166" s="470"/>
      <c r="AG166" s="470"/>
      <c r="AH166" s="470"/>
      <c r="AI166" s="470"/>
      <c r="AJ166" s="470"/>
      <c r="AK166" s="470"/>
      <c r="AL166" s="470"/>
      <c r="AM166" s="470"/>
      <c r="AN166" s="470"/>
      <c r="AO166" s="470"/>
      <c r="AP166" s="470"/>
      <c r="AQ166" s="470"/>
      <c r="AR166" s="470"/>
      <c r="AS166" s="470"/>
      <c r="AT166" s="470"/>
      <c r="AU166" s="470"/>
      <c r="AV166" s="470"/>
      <c r="AW166" s="470"/>
      <c r="AX166" s="470"/>
      <c r="AY166" s="470"/>
      <c r="AZ166" s="470"/>
      <c r="BA166" s="470"/>
      <c r="BB166" s="470"/>
      <c r="BC166" s="470"/>
      <c r="BD166" s="470"/>
      <c r="BE166" s="470"/>
      <c r="BF166" s="470"/>
      <c r="BG166" s="470"/>
      <c r="BH166" s="470"/>
      <c r="BI166" s="396"/>
      <c r="BJ166" s="396"/>
    </row>
    <row r="167" spans="1:62" s="402" customFormat="1" ht="20.25" customHeight="1">
      <c r="A167" s="396"/>
      <c r="B167" s="473" t="s">
        <v>729</v>
      </c>
      <c r="C167" s="398" t="s">
        <v>124</v>
      </c>
      <c r="D167" s="420">
        <f t="shared" si="16"/>
        <v>2.2799999999999998</v>
      </c>
      <c r="E167" s="398" t="s">
        <v>862</v>
      </c>
      <c r="F167" s="398" t="s">
        <v>48</v>
      </c>
      <c r="G167" s="398"/>
      <c r="H167" s="232"/>
      <c r="I167" s="366">
        <v>0.44</v>
      </c>
      <c r="J167" s="401">
        <v>0.44</v>
      </c>
      <c r="K167" s="401"/>
      <c r="L167" s="401">
        <v>1.8399999999999999</v>
      </c>
      <c r="M167" s="401"/>
      <c r="N167" s="401"/>
      <c r="O167" s="401"/>
      <c r="P167" s="401"/>
      <c r="Q167" s="401"/>
      <c r="R167" s="401"/>
      <c r="S167" s="401"/>
      <c r="T167" s="401"/>
      <c r="U167" s="401"/>
      <c r="V167" s="401"/>
      <c r="W167" s="401"/>
      <c r="X167" s="401"/>
      <c r="Y167" s="401"/>
      <c r="Z167" s="401"/>
      <c r="AA167" s="401"/>
      <c r="AB167" s="401"/>
      <c r="AC167" s="401"/>
      <c r="AD167" s="401"/>
      <c r="AE167" s="401">
        <v>0</v>
      </c>
      <c r="AF167" s="401">
        <v>0</v>
      </c>
      <c r="AG167" s="401"/>
      <c r="AH167" s="401"/>
      <c r="AI167" s="401"/>
      <c r="AJ167" s="401"/>
      <c r="AK167" s="401"/>
      <c r="AL167" s="401"/>
      <c r="AM167" s="401"/>
      <c r="AN167" s="401"/>
      <c r="AO167" s="401"/>
      <c r="AP167" s="401"/>
      <c r="AQ167" s="401"/>
      <c r="AR167" s="401"/>
      <c r="AS167" s="401"/>
      <c r="AT167" s="401"/>
      <c r="AU167" s="401"/>
      <c r="AV167" s="401"/>
      <c r="AW167" s="401"/>
      <c r="AX167" s="401"/>
      <c r="AY167" s="401"/>
      <c r="AZ167" s="401"/>
      <c r="BA167" s="401"/>
      <c r="BB167" s="401"/>
      <c r="BC167" s="401"/>
      <c r="BD167" s="401"/>
      <c r="BE167" s="401"/>
      <c r="BF167" s="401"/>
      <c r="BG167" s="401"/>
      <c r="BH167" s="401"/>
      <c r="BI167" s="396"/>
      <c r="BJ167" s="396"/>
    </row>
    <row r="168" spans="1:62" s="402" customFormat="1" ht="20.25" customHeight="1">
      <c r="A168" s="396"/>
      <c r="B168" s="397" t="s">
        <v>730</v>
      </c>
      <c r="C168" s="398" t="s">
        <v>124</v>
      </c>
      <c r="D168" s="420">
        <f t="shared" si="16"/>
        <v>0.57999999999999996</v>
      </c>
      <c r="E168" s="398" t="s">
        <v>955</v>
      </c>
      <c r="F168" s="398" t="s">
        <v>48</v>
      </c>
      <c r="G168" s="398"/>
      <c r="H168" s="232"/>
      <c r="I168" s="366"/>
      <c r="J168" s="401"/>
      <c r="K168" s="401"/>
      <c r="L168" s="401">
        <v>0.57999999999999996</v>
      </c>
      <c r="M168" s="401"/>
      <c r="N168" s="401"/>
      <c r="O168" s="401"/>
      <c r="P168" s="401"/>
      <c r="Q168" s="401"/>
      <c r="R168" s="401"/>
      <c r="S168" s="401"/>
      <c r="T168" s="401"/>
      <c r="U168" s="401"/>
      <c r="V168" s="401"/>
      <c r="W168" s="401"/>
      <c r="X168" s="401"/>
      <c r="Y168" s="401"/>
      <c r="Z168" s="401"/>
      <c r="AA168" s="401"/>
      <c r="AB168" s="401"/>
      <c r="AC168" s="401"/>
      <c r="AD168" s="401"/>
      <c r="AE168" s="401"/>
      <c r="AF168" s="401">
        <v>0</v>
      </c>
      <c r="AG168" s="401"/>
      <c r="AH168" s="401"/>
      <c r="AI168" s="401"/>
      <c r="AJ168" s="401"/>
      <c r="AK168" s="401"/>
      <c r="AL168" s="401"/>
      <c r="AM168" s="401"/>
      <c r="AN168" s="401"/>
      <c r="AO168" s="401"/>
      <c r="AP168" s="401"/>
      <c r="AQ168" s="401"/>
      <c r="AR168" s="401"/>
      <c r="AS168" s="401"/>
      <c r="AT168" s="401"/>
      <c r="AU168" s="401"/>
      <c r="AV168" s="401"/>
      <c r="AW168" s="401"/>
      <c r="AX168" s="401"/>
      <c r="AY168" s="401"/>
      <c r="AZ168" s="401"/>
      <c r="BA168" s="401"/>
      <c r="BB168" s="401"/>
      <c r="BC168" s="401"/>
      <c r="BD168" s="401"/>
      <c r="BE168" s="401"/>
      <c r="BF168" s="401"/>
      <c r="BG168" s="401"/>
      <c r="BH168" s="401"/>
      <c r="BI168" s="396"/>
      <c r="BJ168" s="396"/>
    </row>
    <row r="169" spans="1:62" s="402" customFormat="1" ht="20.25" customHeight="1">
      <c r="A169" s="396">
        <v>154</v>
      </c>
      <c r="B169" s="465" t="s">
        <v>327</v>
      </c>
      <c r="C169" s="396" t="s">
        <v>587</v>
      </c>
      <c r="D169" s="396">
        <f>SUM(J169:BH169)</f>
        <v>10.149999999999999</v>
      </c>
      <c r="E169" s="396"/>
      <c r="F169" s="396" t="s">
        <v>49</v>
      </c>
      <c r="G169" s="404"/>
      <c r="H169" s="232"/>
      <c r="I169" s="366">
        <v>0.14000000000000001</v>
      </c>
      <c r="J169" s="396">
        <v>0.14000000000000001</v>
      </c>
      <c r="K169" s="396"/>
      <c r="L169" s="396">
        <v>7.22</v>
      </c>
      <c r="M169" s="396">
        <v>0.05</v>
      </c>
      <c r="N169" s="396"/>
      <c r="O169" s="396"/>
      <c r="P169" s="396"/>
      <c r="Q169" s="396"/>
      <c r="R169" s="396"/>
      <c r="S169" s="396"/>
      <c r="T169" s="396"/>
      <c r="U169" s="396"/>
      <c r="V169" s="396"/>
      <c r="W169" s="396"/>
      <c r="X169" s="396"/>
      <c r="Y169" s="396"/>
      <c r="Z169" s="396"/>
      <c r="AA169" s="396"/>
      <c r="AB169" s="396"/>
      <c r="AC169" s="396"/>
      <c r="AD169" s="396"/>
      <c r="AE169" s="396">
        <v>0.51</v>
      </c>
      <c r="AF169" s="396">
        <v>0.03</v>
      </c>
      <c r="AG169" s="396"/>
      <c r="AH169" s="396"/>
      <c r="AI169" s="396"/>
      <c r="AJ169" s="396">
        <v>0.8</v>
      </c>
      <c r="AK169" s="396">
        <v>0.01</v>
      </c>
      <c r="AL169" s="396"/>
      <c r="AM169" s="396"/>
      <c r="AN169" s="396"/>
      <c r="AO169" s="396"/>
      <c r="AP169" s="396"/>
      <c r="AQ169" s="396">
        <v>0.01</v>
      </c>
      <c r="AR169" s="396"/>
      <c r="AS169" s="396"/>
      <c r="AT169" s="396"/>
      <c r="AU169" s="396"/>
      <c r="AV169" s="396"/>
      <c r="AW169" s="396"/>
      <c r="AX169" s="396">
        <v>0.02</v>
      </c>
      <c r="AY169" s="396"/>
      <c r="AZ169" s="396"/>
      <c r="BA169" s="396"/>
      <c r="BB169" s="396"/>
      <c r="BC169" s="396"/>
      <c r="BD169" s="396">
        <v>1.34</v>
      </c>
      <c r="BE169" s="396"/>
      <c r="BF169" s="396"/>
      <c r="BG169" s="396">
        <v>0.02</v>
      </c>
      <c r="BH169" s="396"/>
      <c r="BI169" s="396"/>
      <c r="BJ169" s="396"/>
    </row>
    <row r="170" spans="1:62" s="402" customFormat="1" ht="20.25" customHeight="1">
      <c r="A170" s="396">
        <v>58</v>
      </c>
      <c r="B170" s="408" t="s">
        <v>434</v>
      </c>
      <c r="C170" s="404" t="s">
        <v>435</v>
      </c>
      <c r="D170" s="424">
        <f>SUM(J170:BH170)</f>
        <v>0.1</v>
      </c>
      <c r="E170" s="404">
        <v>8</v>
      </c>
      <c r="F170" s="396" t="s">
        <v>33</v>
      </c>
      <c r="G170" s="404"/>
      <c r="H170" s="232"/>
      <c r="I170" s="366"/>
      <c r="J170" s="396"/>
      <c r="K170" s="396"/>
      <c r="L170" s="396"/>
      <c r="M170" s="396"/>
      <c r="N170" s="396"/>
      <c r="O170" s="396"/>
      <c r="P170" s="396"/>
      <c r="Q170" s="396"/>
      <c r="R170" s="396"/>
      <c r="S170" s="396"/>
      <c r="T170" s="396"/>
      <c r="U170" s="396"/>
      <c r="V170" s="396"/>
      <c r="W170" s="396"/>
      <c r="X170" s="396"/>
      <c r="Y170" s="396"/>
      <c r="Z170" s="396"/>
      <c r="AA170" s="396"/>
      <c r="AB170" s="396"/>
      <c r="AC170" s="396"/>
      <c r="AD170" s="396"/>
      <c r="AE170" s="396"/>
      <c r="AF170" s="396"/>
      <c r="AG170" s="396"/>
      <c r="AH170" s="396"/>
      <c r="AI170" s="396">
        <v>0.1</v>
      </c>
      <c r="AJ170" s="396"/>
      <c r="AK170" s="396"/>
      <c r="AL170" s="396"/>
      <c r="AM170" s="396"/>
      <c r="AN170" s="396"/>
      <c r="AO170" s="396"/>
      <c r="AP170" s="396"/>
      <c r="AQ170" s="396"/>
      <c r="AR170" s="396"/>
      <c r="AS170" s="396"/>
      <c r="AT170" s="396"/>
      <c r="AU170" s="396"/>
      <c r="AV170" s="396"/>
      <c r="AW170" s="396"/>
      <c r="AX170" s="396"/>
      <c r="AY170" s="396"/>
      <c r="AZ170" s="396"/>
      <c r="BA170" s="396"/>
      <c r="BB170" s="396"/>
      <c r="BC170" s="396"/>
      <c r="BD170" s="396"/>
      <c r="BE170" s="396"/>
      <c r="BF170" s="396"/>
      <c r="BG170" s="396"/>
      <c r="BH170" s="396"/>
      <c r="BI170" s="396" t="s">
        <v>448</v>
      </c>
      <c r="BJ170" s="404" t="s">
        <v>560</v>
      </c>
    </row>
    <row r="171" spans="1:62" s="402" customFormat="1" ht="20.25" customHeight="1">
      <c r="A171" s="396"/>
      <c r="B171" s="397" t="s">
        <v>731</v>
      </c>
      <c r="C171" s="398" t="s">
        <v>122</v>
      </c>
      <c r="D171" s="420">
        <f t="shared" ref="D171" si="17">SUM(J171:BH171)</f>
        <v>15.7</v>
      </c>
      <c r="E171" s="398" t="s">
        <v>872</v>
      </c>
      <c r="F171" s="398" t="s">
        <v>18</v>
      </c>
      <c r="G171" s="398"/>
      <c r="H171" s="232"/>
      <c r="I171" s="366">
        <v>0.80999999999999994</v>
      </c>
      <c r="J171" s="401">
        <v>0.80999999999999994</v>
      </c>
      <c r="K171" s="401"/>
      <c r="L171" s="401">
        <v>7.46</v>
      </c>
      <c r="M171" s="401">
        <v>7.43</v>
      </c>
      <c r="N171" s="401"/>
      <c r="O171" s="401"/>
      <c r="P171" s="401"/>
      <c r="Q171" s="401"/>
      <c r="R171" s="401"/>
      <c r="S171" s="401"/>
      <c r="T171" s="401"/>
      <c r="U171" s="401"/>
      <c r="V171" s="401"/>
      <c r="W171" s="401"/>
      <c r="X171" s="401"/>
      <c r="Y171" s="401"/>
      <c r="Z171" s="401"/>
      <c r="AA171" s="401"/>
      <c r="AB171" s="401"/>
      <c r="AC171" s="401"/>
      <c r="AD171" s="401"/>
      <c r="AE171" s="401"/>
      <c r="AF171" s="401"/>
      <c r="AG171" s="401"/>
      <c r="AH171" s="401"/>
      <c r="AI171" s="401"/>
      <c r="AJ171" s="401"/>
      <c r="AK171" s="401"/>
      <c r="AL171" s="401"/>
      <c r="AM171" s="401"/>
      <c r="AN171" s="401"/>
      <c r="AO171" s="401"/>
      <c r="AP171" s="401"/>
      <c r="AQ171" s="401"/>
      <c r="AR171" s="401"/>
      <c r="AS171" s="401"/>
      <c r="AT171" s="401"/>
      <c r="AU171" s="401"/>
      <c r="AV171" s="401"/>
      <c r="AW171" s="401"/>
      <c r="AX171" s="401"/>
      <c r="AY171" s="401"/>
      <c r="AZ171" s="401"/>
      <c r="BA171" s="401"/>
      <c r="BB171" s="401"/>
      <c r="BC171" s="401"/>
      <c r="BD171" s="401"/>
      <c r="BE171" s="401"/>
      <c r="BF171" s="401"/>
      <c r="BG171" s="401"/>
      <c r="BH171" s="401"/>
      <c r="BI171" s="396"/>
      <c r="BJ171" s="396"/>
    </row>
    <row r="172" spans="1:62" s="402" customFormat="1" ht="20.25" customHeight="1">
      <c r="A172" s="396"/>
      <c r="B172" s="397" t="s">
        <v>732</v>
      </c>
      <c r="C172" s="398" t="s">
        <v>122</v>
      </c>
      <c r="D172" s="420">
        <f>SUM(J172:BH172)</f>
        <v>1.43</v>
      </c>
      <c r="E172" s="398" t="s">
        <v>908</v>
      </c>
      <c r="F172" s="398" t="s">
        <v>20</v>
      </c>
      <c r="G172" s="398"/>
      <c r="H172" s="232"/>
      <c r="I172" s="366"/>
      <c r="J172" s="401"/>
      <c r="K172" s="401"/>
      <c r="L172" s="401"/>
      <c r="M172" s="401"/>
      <c r="N172" s="401"/>
      <c r="O172" s="401"/>
      <c r="P172" s="401">
        <v>1.43</v>
      </c>
      <c r="Q172" s="401"/>
      <c r="R172" s="401"/>
      <c r="S172" s="401"/>
      <c r="T172" s="401"/>
      <c r="U172" s="401"/>
      <c r="V172" s="401"/>
      <c r="W172" s="401"/>
      <c r="X172" s="401"/>
      <c r="Y172" s="401"/>
      <c r="Z172" s="401"/>
      <c r="AA172" s="401"/>
      <c r="AB172" s="401"/>
      <c r="AC172" s="401"/>
      <c r="AD172" s="401"/>
      <c r="AE172" s="401"/>
      <c r="AF172" s="401"/>
      <c r="AG172" s="401"/>
      <c r="AH172" s="401"/>
      <c r="AI172" s="401"/>
      <c r="AJ172" s="401"/>
      <c r="AK172" s="401"/>
      <c r="AL172" s="401"/>
      <c r="AM172" s="401"/>
      <c r="AN172" s="401"/>
      <c r="AO172" s="401"/>
      <c r="AP172" s="401"/>
      <c r="AQ172" s="401"/>
      <c r="AR172" s="401"/>
      <c r="AS172" s="401"/>
      <c r="AT172" s="401"/>
      <c r="AU172" s="401"/>
      <c r="AV172" s="401"/>
      <c r="AW172" s="401"/>
      <c r="AX172" s="401"/>
      <c r="AY172" s="401"/>
      <c r="AZ172" s="401"/>
      <c r="BA172" s="401"/>
      <c r="BB172" s="401"/>
      <c r="BC172" s="401"/>
      <c r="BD172" s="401"/>
      <c r="BE172" s="401"/>
      <c r="BF172" s="401"/>
      <c r="BG172" s="401"/>
      <c r="BH172" s="401"/>
      <c r="BI172" s="396"/>
      <c r="BJ172" s="396"/>
    </row>
    <row r="173" spans="1:62" s="402" customFormat="1" ht="20.25" customHeight="1">
      <c r="A173" s="396"/>
      <c r="B173" s="397" t="s">
        <v>733</v>
      </c>
      <c r="C173" s="398" t="s">
        <v>122</v>
      </c>
      <c r="D173" s="420">
        <f>SUM(J173:BH173)</f>
        <v>64.09</v>
      </c>
      <c r="E173" s="398" t="s">
        <v>930</v>
      </c>
      <c r="F173" s="398" t="s">
        <v>24</v>
      </c>
      <c r="G173" s="398"/>
      <c r="H173" s="232"/>
      <c r="I173" s="366"/>
      <c r="J173" s="401"/>
      <c r="K173" s="401"/>
      <c r="L173" s="401"/>
      <c r="M173" s="401">
        <v>16.36</v>
      </c>
      <c r="N173" s="401"/>
      <c r="O173" s="401"/>
      <c r="P173" s="401">
        <v>47.199999999999996</v>
      </c>
      <c r="Q173" s="401"/>
      <c r="R173" s="401"/>
      <c r="S173" s="401"/>
      <c r="T173" s="401"/>
      <c r="U173" s="401"/>
      <c r="V173" s="401"/>
      <c r="W173" s="401"/>
      <c r="X173" s="401"/>
      <c r="Y173" s="401"/>
      <c r="Z173" s="401"/>
      <c r="AA173" s="401"/>
      <c r="AB173" s="401"/>
      <c r="AC173" s="401"/>
      <c r="AD173" s="401"/>
      <c r="AE173" s="401"/>
      <c r="AF173" s="401"/>
      <c r="AG173" s="401"/>
      <c r="AH173" s="401"/>
      <c r="AI173" s="401"/>
      <c r="AJ173" s="401"/>
      <c r="AK173" s="401"/>
      <c r="AL173" s="401"/>
      <c r="AM173" s="401"/>
      <c r="AN173" s="401"/>
      <c r="AO173" s="401"/>
      <c r="AP173" s="401"/>
      <c r="AQ173" s="401">
        <v>0.33999999999999997</v>
      </c>
      <c r="AR173" s="401"/>
      <c r="AS173" s="401"/>
      <c r="AT173" s="401"/>
      <c r="AU173" s="401"/>
      <c r="AV173" s="401"/>
      <c r="AW173" s="401"/>
      <c r="AX173" s="401">
        <v>0.19</v>
      </c>
      <c r="AY173" s="401"/>
      <c r="AZ173" s="401"/>
      <c r="BA173" s="401"/>
      <c r="BB173" s="401"/>
      <c r="BC173" s="401"/>
      <c r="BD173" s="401"/>
      <c r="BE173" s="401"/>
      <c r="BF173" s="401"/>
      <c r="BG173" s="401"/>
      <c r="BH173" s="401"/>
      <c r="BI173" s="396"/>
      <c r="BJ173" s="396"/>
    </row>
    <row r="174" spans="1:62" s="402" customFormat="1" ht="20.25" customHeight="1">
      <c r="A174" s="396"/>
      <c r="B174" s="397" t="s">
        <v>734</v>
      </c>
      <c r="C174" s="398" t="s">
        <v>122</v>
      </c>
      <c r="D174" s="396">
        <f>SUM(J174:BH174)</f>
        <v>18</v>
      </c>
      <c r="E174" s="398" t="s">
        <v>938</v>
      </c>
      <c r="F174" s="398" t="s">
        <v>25</v>
      </c>
      <c r="G174" s="398"/>
      <c r="H174" s="232"/>
      <c r="I174" s="366"/>
      <c r="J174" s="401"/>
      <c r="K174" s="401"/>
      <c r="L174" s="401">
        <v>1.97</v>
      </c>
      <c r="M174" s="401">
        <v>13.07</v>
      </c>
      <c r="N174" s="401"/>
      <c r="O174" s="401"/>
      <c r="P174" s="401"/>
      <c r="Q174" s="401"/>
      <c r="R174" s="401"/>
      <c r="S174" s="401"/>
      <c r="T174" s="401"/>
      <c r="U174" s="401"/>
      <c r="V174" s="401"/>
      <c r="W174" s="401"/>
      <c r="X174" s="401"/>
      <c r="Y174" s="401"/>
      <c r="Z174" s="401"/>
      <c r="AA174" s="401"/>
      <c r="AB174" s="401"/>
      <c r="AC174" s="401"/>
      <c r="AD174" s="401"/>
      <c r="AE174" s="401"/>
      <c r="AF174" s="401">
        <v>0.46</v>
      </c>
      <c r="AG174" s="401"/>
      <c r="AH174" s="401"/>
      <c r="AI174" s="401"/>
      <c r="AJ174" s="401"/>
      <c r="AK174" s="401"/>
      <c r="AL174" s="401"/>
      <c r="AM174" s="401"/>
      <c r="AN174" s="401"/>
      <c r="AO174" s="401"/>
      <c r="AP174" s="401"/>
      <c r="AQ174" s="401">
        <v>0.01</v>
      </c>
      <c r="AR174" s="401"/>
      <c r="AS174" s="401"/>
      <c r="AT174" s="401"/>
      <c r="AU174" s="401"/>
      <c r="AV174" s="401"/>
      <c r="AW174" s="401"/>
      <c r="AX174" s="401">
        <v>2.4900000000000002</v>
      </c>
      <c r="AY174" s="401"/>
      <c r="AZ174" s="401"/>
      <c r="BA174" s="401"/>
      <c r="BB174" s="401"/>
      <c r="BC174" s="401"/>
      <c r="BD174" s="401"/>
      <c r="BE174" s="401"/>
      <c r="BF174" s="401"/>
      <c r="BG174" s="401"/>
      <c r="BH174" s="401"/>
      <c r="BI174" s="396"/>
      <c r="BJ174" s="396"/>
    </row>
    <row r="175" spans="1:62" s="402" customFormat="1" ht="20.25" customHeight="1">
      <c r="A175" s="396"/>
      <c r="B175" s="397" t="s">
        <v>735</v>
      </c>
      <c r="C175" s="398" t="s">
        <v>122</v>
      </c>
      <c r="D175" s="396">
        <f t="shared" ref="D175:D176" si="18">SUM(J175:BH175)</f>
        <v>3.32</v>
      </c>
      <c r="E175" s="398" t="s">
        <v>956</v>
      </c>
      <c r="F175" s="398" t="s">
        <v>27</v>
      </c>
      <c r="G175" s="398"/>
      <c r="H175" s="232"/>
      <c r="I175" s="366"/>
      <c r="J175" s="401"/>
      <c r="K175" s="401"/>
      <c r="L175" s="401"/>
      <c r="M175" s="401">
        <v>3.32</v>
      </c>
      <c r="N175" s="401"/>
      <c r="O175" s="401"/>
      <c r="P175" s="401"/>
      <c r="Q175" s="401"/>
      <c r="R175" s="401"/>
      <c r="S175" s="401"/>
      <c r="T175" s="401"/>
      <c r="U175" s="401"/>
      <c r="V175" s="401"/>
      <c r="W175" s="401"/>
      <c r="X175" s="401"/>
      <c r="Y175" s="401"/>
      <c r="Z175" s="401"/>
      <c r="AA175" s="401"/>
      <c r="AB175" s="401"/>
      <c r="AC175" s="401"/>
      <c r="AD175" s="401"/>
      <c r="AE175" s="401"/>
      <c r="AF175" s="401"/>
      <c r="AG175" s="401"/>
      <c r="AH175" s="401"/>
      <c r="AI175" s="401"/>
      <c r="AJ175" s="401"/>
      <c r="AK175" s="401"/>
      <c r="AL175" s="401"/>
      <c r="AM175" s="401"/>
      <c r="AN175" s="401"/>
      <c r="AO175" s="401"/>
      <c r="AP175" s="401"/>
      <c r="AQ175" s="401"/>
      <c r="AR175" s="401"/>
      <c r="AS175" s="401"/>
      <c r="AT175" s="401"/>
      <c r="AU175" s="401"/>
      <c r="AV175" s="401"/>
      <c r="AW175" s="401"/>
      <c r="AX175" s="401"/>
      <c r="AY175" s="401"/>
      <c r="AZ175" s="401"/>
      <c r="BA175" s="401"/>
      <c r="BB175" s="401"/>
      <c r="BC175" s="401"/>
      <c r="BD175" s="401"/>
      <c r="BE175" s="401"/>
      <c r="BF175" s="401"/>
      <c r="BG175" s="401"/>
      <c r="BH175" s="401"/>
      <c r="BI175" s="396"/>
      <c r="BJ175" s="396"/>
    </row>
    <row r="176" spans="1:62" s="402" customFormat="1" ht="20.25" customHeight="1">
      <c r="A176" s="396"/>
      <c r="B176" s="397" t="s">
        <v>736</v>
      </c>
      <c r="C176" s="398" t="s">
        <v>122</v>
      </c>
      <c r="D176" s="396">
        <f t="shared" si="18"/>
        <v>11.55</v>
      </c>
      <c r="E176" s="398" t="s">
        <v>957</v>
      </c>
      <c r="F176" s="398" t="s">
        <v>27</v>
      </c>
      <c r="G176" s="398"/>
      <c r="H176" s="232"/>
      <c r="I176" s="366"/>
      <c r="J176" s="401"/>
      <c r="K176" s="401"/>
      <c r="L176" s="401"/>
      <c r="M176" s="401"/>
      <c r="N176" s="401"/>
      <c r="O176" s="401"/>
      <c r="P176" s="401">
        <v>11.55</v>
      </c>
      <c r="Q176" s="401"/>
      <c r="R176" s="401"/>
      <c r="S176" s="401"/>
      <c r="T176" s="401"/>
      <c r="U176" s="401"/>
      <c r="V176" s="401"/>
      <c r="W176" s="401"/>
      <c r="X176" s="401"/>
      <c r="Y176" s="401"/>
      <c r="Z176" s="401"/>
      <c r="AA176" s="401"/>
      <c r="AB176" s="401"/>
      <c r="AC176" s="401"/>
      <c r="AD176" s="401"/>
      <c r="AE176" s="401"/>
      <c r="AF176" s="401"/>
      <c r="AG176" s="401"/>
      <c r="AH176" s="401"/>
      <c r="AI176" s="401"/>
      <c r="AJ176" s="401"/>
      <c r="AK176" s="401"/>
      <c r="AL176" s="401"/>
      <c r="AM176" s="401"/>
      <c r="AN176" s="401"/>
      <c r="AO176" s="401"/>
      <c r="AP176" s="401"/>
      <c r="AQ176" s="401"/>
      <c r="AR176" s="401"/>
      <c r="AS176" s="401"/>
      <c r="AT176" s="401"/>
      <c r="AU176" s="401"/>
      <c r="AV176" s="401"/>
      <c r="AW176" s="401"/>
      <c r="AX176" s="401"/>
      <c r="AY176" s="401"/>
      <c r="AZ176" s="401"/>
      <c r="BA176" s="401"/>
      <c r="BB176" s="401"/>
      <c r="BC176" s="401"/>
      <c r="BD176" s="401"/>
      <c r="BE176" s="401"/>
      <c r="BF176" s="401"/>
      <c r="BG176" s="401"/>
      <c r="BH176" s="401"/>
      <c r="BI176" s="396"/>
      <c r="BJ176" s="396"/>
    </row>
    <row r="177" spans="1:62" s="402" customFormat="1" ht="20.25" customHeight="1">
      <c r="A177" s="396"/>
      <c r="B177" s="439" t="s">
        <v>737</v>
      </c>
      <c r="C177" s="406" t="s">
        <v>122</v>
      </c>
      <c r="D177" s="474">
        <v>0.05</v>
      </c>
      <c r="E177" s="406" t="s">
        <v>958</v>
      </c>
      <c r="F177" s="406" t="s">
        <v>30</v>
      </c>
      <c r="G177" s="406"/>
      <c r="H177" s="232"/>
      <c r="I177" s="366"/>
      <c r="J177" s="401"/>
      <c r="K177" s="401"/>
      <c r="L177" s="401"/>
      <c r="M177" s="401"/>
      <c r="N177" s="401"/>
      <c r="O177" s="401"/>
      <c r="P177" s="401"/>
      <c r="Q177" s="401"/>
      <c r="R177" s="401"/>
      <c r="S177" s="401"/>
      <c r="T177" s="401"/>
      <c r="U177" s="401"/>
      <c r="V177" s="401"/>
      <c r="W177" s="401"/>
      <c r="X177" s="401"/>
      <c r="Y177" s="401"/>
      <c r="Z177" s="401"/>
      <c r="AA177" s="401"/>
      <c r="AB177" s="401"/>
      <c r="AC177" s="401"/>
      <c r="AD177" s="401"/>
      <c r="AE177" s="401"/>
      <c r="AF177" s="401"/>
      <c r="AG177" s="401"/>
      <c r="AH177" s="401"/>
      <c r="AI177" s="401"/>
      <c r="AJ177" s="401"/>
      <c r="AK177" s="401"/>
      <c r="AL177" s="401"/>
      <c r="AM177" s="401"/>
      <c r="AN177" s="401"/>
      <c r="AO177" s="401"/>
      <c r="AP177" s="401"/>
      <c r="AQ177" s="401"/>
      <c r="AR177" s="401"/>
      <c r="AS177" s="401"/>
      <c r="AT177" s="401"/>
      <c r="AU177" s="401"/>
      <c r="AV177" s="401"/>
      <c r="AW177" s="401"/>
      <c r="AX177" s="401"/>
      <c r="AY177" s="401"/>
      <c r="AZ177" s="401"/>
      <c r="BA177" s="401"/>
      <c r="BB177" s="401"/>
      <c r="BC177" s="401"/>
      <c r="BD177" s="401"/>
      <c r="BE177" s="401"/>
      <c r="BF177" s="401"/>
      <c r="BG177" s="401"/>
      <c r="BH177" s="401"/>
      <c r="BI177" s="396"/>
      <c r="BJ177" s="396"/>
    </row>
    <row r="178" spans="1:62" s="402" customFormat="1" ht="20.25" customHeight="1">
      <c r="A178" s="396"/>
      <c r="B178" s="397" t="s">
        <v>738</v>
      </c>
      <c r="C178" s="398" t="s">
        <v>122</v>
      </c>
      <c r="D178" s="462">
        <f>SUM(J178:BH178)</f>
        <v>0.38</v>
      </c>
      <c r="E178" s="398" t="s">
        <v>959</v>
      </c>
      <c r="F178" s="398" t="s">
        <v>46</v>
      </c>
      <c r="G178" s="398"/>
      <c r="H178" s="232"/>
      <c r="I178" s="366"/>
      <c r="J178" s="401"/>
      <c r="K178" s="401"/>
      <c r="L178" s="401">
        <v>0.09</v>
      </c>
      <c r="M178" s="401"/>
      <c r="N178" s="401"/>
      <c r="O178" s="401"/>
      <c r="P178" s="401"/>
      <c r="Q178" s="401"/>
      <c r="R178" s="401"/>
      <c r="S178" s="401"/>
      <c r="T178" s="401"/>
      <c r="U178" s="401"/>
      <c r="V178" s="401"/>
      <c r="W178" s="401"/>
      <c r="X178" s="401"/>
      <c r="Y178" s="401"/>
      <c r="Z178" s="401"/>
      <c r="AA178" s="401"/>
      <c r="AB178" s="401"/>
      <c r="AC178" s="401"/>
      <c r="AD178" s="401"/>
      <c r="AE178" s="401"/>
      <c r="AF178" s="401"/>
      <c r="AG178" s="401"/>
      <c r="AH178" s="401"/>
      <c r="AI178" s="401"/>
      <c r="AJ178" s="401"/>
      <c r="AK178" s="401"/>
      <c r="AL178" s="401"/>
      <c r="AM178" s="401"/>
      <c r="AN178" s="401"/>
      <c r="AO178" s="401"/>
      <c r="AP178" s="401"/>
      <c r="AQ178" s="401">
        <v>0.28999999999999998</v>
      </c>
      <c r="AR178" s="401"/>
      <c r="AS178" s="401"/>
      <c r="AT178" s="401"/>
      <c r="AU178" s="401"/>
      <c r="AV178" s="401"/>
      <c r="AW178" s="401"/>
      <c r="AX178" s="401"/>
      <c r="AY178" s="401"/>
      <c r="AZ178" s="401"/>
      <c r="BA178" s="401"/>
      <c r="BB178" s="401"/>
      <c r="BC178" s="401"/>
      <c r="BD178" s="401"/>
      <c r="BE178" s="401"/>
      <c r="BF178" s="401"/>
      <c r="BG178" s="401"/>
      <c r="BH178" s="401"/>
      <c r="BI178" s="396"/>
      <c r="BJ178" s="396"/>
    </row>
    <row r="179" spans="1:62" s="402" customFormat="1" ht="20.25" customHeight="1">
      <c r="A179" s="396"/>
      <c r="B179" s="397" t="s">
        <v>221</v>
      </c>
      <c r="C179" s="398" t="s">
        <v>122</v>
      </c>
      <c r="D179" s="420">
        <f t="shared" ref="D179:D181" si="19">SUM(J179:BH179)</f>
        <v>0.01</v>
      </c>
      <c r="E179" s="398" t="s">
        <v>220</v>
      </c>
      <c r="F179" s="398" t="s">
        <v>48</v>
      </c>
      <c r="G179" s="398"/>
      <c r="H179" s="232"/>
      <c r="I179" s="366"/>
      <c r="J179" s="401"/>
      <c r="K179" s="401"/>
      <c r="L179" s="401"/>
      <c r="M179" s="401"/>
      <c r="N179" s="401"/>
      <c r="O179" s="401"/>
      <c r="P179" s="401"/>
      <c r="Q179" s="401"/>
      <c r="R179" s="401"/>
      <c r="S179" s="401"/>
      <c r="T179" s="401"/>
      <c r="U179" s="401"/>
      <c r="V179" s="401"/>
      <c r="W179" s="401"/>
      <c r="X179" s="401"/>
      <c r="Y179" s="401"/>
      <c r="Z179" s="401"/>
      <c r="AA179" s="401"/>
      <c r="AB179" s="401"/>
      <c r="AC179" s="401"/>
      <c r="AD179" s="401"/>
      <c r="AE179" s="401"/>
      <c r="AF179" s="401"/>
      <c r="AG179" s="401"/>
      <c r="AH179" s="401"/>
      <c r="AI179" s="401"/>
      <c r="AJ179" s="401"/>
      <c r="AK179" s="401"/>
      <c r="AL179" s="401"/>
      <c r="AM179" s="401"/>
      <c r="AN179" s="401"/>
      <c r="AO179" s="401"/>
      <c r="AP179" s="401"/>
      <c r="AQ179" s="401"/>
      <c r="AR179" s="401"/>
      <c r="AS179" s="401"/>
      <c r="AT179" s="401"/>
      <c r="AU179" s="401"/>
      <c r="AV179" s="401"/>
      <c r="AW179" s="401"/>
      <c r="AX179" s="401"/>
      <c r="AY179" s="401"/>
      <c r="AZ179" s="401">
        <v>0.01</v>
      </c>
      <c r="BA179" s="401"/>
      <c r="BB179" s="401"/>
      <c r="BC179" s="401"/>
      <c r="BD179" s="401"/>
      <c r="BE179" s="401"/>
      <c r="BF179" s="401"/>
      <c r="BG179" s="401"/>
      <c r="BH179" s="401"/>
      <c r="BI179" s="396"/>
      <c r="BJ179" s="396"/>
    </row>
    <row r="180" spans="1:62" s="402" customFormat="1" ht="20.25" customHeight="1">
      <c r="A180" s="396"/>
      <c r="B180" s="397" t="s">
        <v>565</v>
      </c>
      <c r="C180" s="398" t="s">
        <v>122</v>
      </c>
      <c r="D180" s="420">
        <f t="shared" si="19"/>
        <v>17.64</v>
      </c>
      <c r="E180" s="398" t="s">
        <v>1086</v>
      </c>
      <c r="F180" s="398" t="s">
        <v>48</v>
      </c>
      <c r="G180" s="398"/>
      <c r="H180" s="232"/>
      <c r="I180" s="366">
        <v>0.12000000000000001</v>
      </c>
      <c r="J180" s="401">
        <v>0.12000000000000001</v>
      </c>
      <c r="K180" s="401"/>
      <c r="L180" s="401">
        <v>9.9800000000000022</v>
      </c>
      <c r="M180" s="401">
        <v>7.4599999999999991</v>
      </c>
      <c r="N180" s="401"/>
      <c r="O180" s="401"/>
      <c r="P180" s="401"/>
      <c r="Q180" s="401"/>
      <c r="R180" s="401"/>
      <c r="S180" s="401"/>
      <c r="T180" s="401"/>
      <c r="U180" s="401"/>
      <c r="V180" s="401"/>
      <c r="W180" s="401"/>
      <c r="X180" s="401"/>
      <c r="Y180" s="401"/>
      <c r="Z180" s="401"/>
      <c r="AA180" s="401"/>
      <c r="AB180" s="401"/>
      <c r="AC180" s="401"/>
      <c r="AD180" s="401"/>
      <c r="AE180" s="401"/>
      <c r="AF180" s="401"/>
      <c r="AG180" s="401"/>
      <c r="AH180" s="401"/>
      <c r="AI180" s="401"/>
      <c r="AJ180" s="401"/>
      <c r="AK180" s="401"/>
      <c r="AL180" s="401"/>
      <c r="AM180" s="401"/>
      <c r="AN180" s="401"/>
      <c r="AO180" s="401"/>
      <c r="AP180" s="401"/>
      <c r="AQ180" s="401">
        <v>0.08</v>
      </c>
      <c r="AR180" s="401"/>
      <c r="AS180" s="401"/>
      <c r="AT180" s="401"/>
      <c r="AU180" s="401"/>
      <c r="AV180" s="401"/>
      <c r="AW180" s="401"/>
      <c r="AX180" s="401"/>
      <c r="AY180" s="401"/>
      <c r="AZ180" s="401"/>
      <c r="BA180" s="401"/>
      <c r="BB180" s="401"/>
      <c r="BC180" s="401"/>
      <c r="BD180" s="401"/>
      <c r="BE180" s="401"/>
      <c r="BF180" s="401"/>
      <c r="BG180" s="401"/>
      <c r="BH180" s="401"/>
      <c r="BI180" s="452" t="s">
        <v>388</v>
      </c>
      <c r="BJ180" s="459" t="s">
        <v>1087</v>
      </c>
    </row>
    <row r="181" spans="1:62" s="402" customFormat="1" ht="20.25" customHeight="1">
      <c r="A181" s="396"/>
      <c r="B181" s="397" t="s">
        <v>739</v>
      </c>
      <c r="C181" s="398" t="s">
        <v>122</v>
      </c>
      <c r="D181" s="420">
        <f t="shared" si="19"/>
        <v>1.05</v>
      </c>
      <c r="E181" s="398" t="s">
        <v>960</v>
      </c>
      <c r="F181" s="398" t="s">
        <v>48</v>
      </c>
      <c r="G181" s="398"/>
      <c r="H181" s="232"/>
      <c r="I181" s="366">
        <v>1.05</v>
      </c>
      <c r="J181" s="401">
        <v>1.05</v>
      </c>
      <c r="K181" s="401"/>
      <c r="L181" s="401"/>
      <c r="M181" s="401"/>
      <c r="N181" s="401"/>
      <c r="O181" s="401"/>
      <c r="P181" s="401"/>
      <c r="Q181" s="401"/>
      <c r="R181" s="401"/>
      <c r="S181" s="401"/>
      <c r="T181" s="401"/>
      <c r="U181" s="401"/>
      <c r="V181" s="401"/>
      <c r="W181" s="401"/>
      <c r="X181" s="401"/>
      <c r="Y181" s="401"/>
      <c r="Z181" s="401"/>
      <c r="AA181" s="401"/>
      <c r="AB181" s="401"/>
      <c r="AC181" s="401"/>
      <c r="AD181" s="401"/>
      <c r="AE181" s="401"/>
      <c r="AF181" s="401"/>
      <c r="AG181" s="401"/>
      <c r="AH181" s="401"/>
      <c r="AI181" s="401"/>
      <c r="AJ181" s="401"/>
      <c r="AK181" s="401"/>
      <c r="AL181" s="401"/>
      <c r="AM181" s="401"/>
      <c r="AN181" s="401"/>
      <c r="AO181" s="401"/>
      <c r="AP181" s="401"/>
      <c r="AQ181" s="401"/>
      <c r="AR181" s="401"/>
      <c r="AS181" s="401"/>
      <c r="AT181" s="401"/>
      <c r="AU181" s="401"/>
      <c r="AV181" s="401"/>
      <c r="AW181" s="401"/>
      <c r="AX181" s="401"/>
      <c r="AY181" s="401"/>
      <c r="AZ181" s="401"/>
      <c r="BA181" s="401"/>
      <c r="BB181" s="401"/>
      <c r="BC181" s="401"/>
      <c r="BD181" s="401"/>
      <c r="BE181" s="401"/>
      <c r="BF181" s="401"/>
      <c r="BG181" s="401"/>
      <c r="BH181" s="401"/>
      <c r="BI181" s="396"/>
      <c r="BJ181" s="396"/>
    </row>
    <row r="182" spans="1:62" s="402" customFormat="1" ht="20.25" customHeight="1">
      <c r="A182" s="396">
        <v>31</v>
      </c>
      <c r="B182" s="408" t="s">
        <v>413</v>
      </c>
      <c r="C182" s="448" t="s">
        <v>414</v>
      </c>
      <c r="D182" s="420">
        <f>SUM(J182:BH182)</f>
        <v>0.21</v>
      </c>
      <c r="E182" s="423">
        <v>10</v>
      </c>
      <c r="F182" s="404" t="s">
        <v>24</v>
      </c>
      <c r="G182" s="404"/>
      <c r="H182" s="129"/>
      <c r="I182" s="366"/>
      <c r="J182" s="400"/>
      <c r="K182" s="400"/>
      <c r="L182" s="400">
        <v>0.21</v>
      </c>
      <c r="M182" s="400"/>
      <c r="N182" s="400"/>
      <c r="O182" s="400"/>
      <c r="P182" s="400"/>
      <c r="Q182" s="400"/>
      <c r="R182" s="400"/>
      <c r="S182" s="400"/>
      <c r="T182" s="400"/>
      <c r="U182" s="400"/>
      <c r="V182" s="400"/>
      <c r="W182" s="400"/>
      <c r="X182" s="400"/>
      <c r="Y182" s="400"/>
      <c r="Z182" s="400"/>
      <c r="AA182" s="400"/>
      <c r="AB182" s="400"/>
      <c r="AC182" s="400"/>
      <c r="AD182" s="400"/>
      <c r="AE182" s="400"/>
      <c r="AF182" s="400"/>
      <c r="AG182" s="400"/>
      <c r="AH182" s="400"/>
      <c r="AI182" s="400"/>
      <c r="AJ182" s="400"/>
      <c r="AK182" s="400"/>
      <c r="AL182" s="400"/>
      <c r="AM182" s="400"/>
      <c r="AN182" s="400"/>
      <c r="AO182" s="400"/>
      <c r="AP182" s="400"/>
      <c r="AQ182" s="400"/>
      <c r="AR182" s="400"/>
      <c r="AS182" s="400"/>
      <c r="AT182" s="400"/>
      <c r="AU182" s="400"/>
      <c r="AV182" s="400"/>
      <c r="AW182" s="400"/>
      <c r="AX182" s="400"/>
      <c r="AY182" s="400"/>
      <c r="AZ182" s="400"/>
      <c r="BA182" s="400"/>
      <c r="BB182" s="400"/>
      <c r="BC182" s="400"/>
      <c r="BD182" s="400"/>
      <c r="BE182" s="400"/>
      <c r="BF182" s="400"/>
      <c r="BG182" s="400"/>
      <c r="BH182" s="400"/>
      <c r="BI182" s="396" t="s">
        <v>387</v>
      </c>
      <c r="BJ182" s="396" t="s">
        <v>1067</v>
      </c>
    </row>
    <row r="183" spans="1:62" s="402" customFormat="1" ht="20.25" customHeight="1">
      <c r="A183" s="396">
        <v>32</v>
      </c>
      <c r="B183" s="408" t="s">
        <v>415</v>
      </c>
      <c r="C183" s="448" t="s">
        <v>414</v>
      </c>
      <c r="D183" s="462">
        <f>SUM(J183:BH183)</f>
        <v>0.17</v>
      </c>
      <c r="E183" s="423">
        <v>15</v>
      </c>
      <c r="F183" s="404" t="s">
        <v>46</v>
      </c>
      <c r="G183" s="404"/>
      <c r="H183" s="129"/>
      <c r="I183" s="366"/>
      <c r="J183" s="400"/>
      <c r="K183" s="400"/>
      <c r="L183" s="400"/>
      <c r="M183" s="400"/>
      <c r="N183" s="400"/>
      <c r="O183" s="400"/>
      <c r="P183" s="400"/>
      <c r="Q183" s="400"/>
      <c r="R183" s="400"/>
      <c r="S183" s="400"/>
      <c r="T183" s="400"/>
      <c r="U183" s="400"/>
      <c r="V183" s="400"/>
      <c r="W183" s="400"/>
      <c r="X183" s="400"/>
      <c r="Y183" s="400"/>
      <c r="Z183" s="400"/>
      <c r="AA183" s="400"/>
      <c r="AB183" s="400"/>
      <c r="AC183" s="400"/>
      <c r="AD183" s="400"/>
      <c r="AE183" s="400"/>
      <c r="AF183" s="400"/>
      <c r="AG183" s="400"/>
      <c r="AH183" s="400"/>
      <c r="AI183" s="400">
        <v>0.17</v>
      </c>
      <c r="AJ183" s="400"/>
      <c r="AK183" s="400"/>
      <c r="AL183" s="400"/>
      <c r="AM183" s="400"/>
      <c r="AN183" s="400"/>
      <c r="AO183" s="400"/>
      <c r="AP183" s="400"/>
      <c r="AQ183" s="400"/>
      <c r="AR183" s="400"/>
      <c r="AS183" s="400"/>
      <c r="AT183" s="400"/>
      <c r="AU183" s="400"/>
      <c r="AV183" s="400"/>
      <c r="AW183" s="400"/>
      <c r="AX183" s="400"/>
      <c r="AY183" s="400"/>
      <c r="AZ183" s="400"/>
      <c r="BA183" s="400"/>
      <c r="BB183" s="400"/>
      <c r="BC183" s="400"/>
      <c r="BD183" s="400"/>
      <c r="BE183" s="400"/>
      <c r="BF183" s="400"/>
      <c r="BG183" s="400"/>
      <c r="BH183" s="400"/>
      <c r="BI183" s="396" t="s">
        <v>387</v>
      </c>
      <c r="BJ183" s="467" t="s">
        <v>1070</v>
      </c>
    </row>
    <row r="184" spans="1:62" s="402" customFormat="1" ht="20.25" customHeight="1">
      <c r="A184" s="396">
        <v>33</v>
      </c>
      <c r="B184" s="408" t="s">
        <v>416</v>
      </c>
      <c r="C184" s="448" t="s">
        <v>414</v>
      </c>
      <c r="D184" s="420">
        <f t="shared" ref="D184:D190" si="20">SUM(J184:BH184)</f>
        <v>0.04</v>
      </c>
      <c r="E184" s="423">
        <v>10</v>
      </c>
      <c r="F184" s="404" t="s">
        <v>48</v>
      </c>
      <c r="G184" s="404"/>
      <c r="H184" s="129"/>
      <c r="I184" s="366"/>
      <c r="J184" s="400"/>
      <c r="K184" s="400"/>
      <c r="L184" s="400"/>
      <c r="M184" s="400"/>
      <c r="N184" s="400"/>
      <c r="O184" s="400"/>
      <c r="P184" s="400"/>
      <c r="Q184" s="400"/>
      <c r="R184" s="400"/>
      <c r="S184" s="400"/>
      <c r="T184" s="400"/>
      <c r="U184" s="400"/>
      <c r="V184" s="400"/>
      <c r="W184" s="400"/>
      <c r="X184" s="400"/>
      <c r="Y184" s="400"/>
      <c r="Z184" s="400"/>
      <c r="AA184" s="400"/>
      <c r="AB184" s="400"/>
      <c r="AC184" s="400"/>
      <c r="AD184" s="400"/>
      <c r="AE184" s="400"/>
      <c r="AF184" s="400"/>
      <c r="AG184" s="400">
        <v>0.04</v>
      </c>
      <c r="AH184" s="400"/>
      <c r="AI184" s="400"/>
      <c r="AJ184" s="400"/>
      <c r="AK184" s="400"/>
      <c r="AL184" s="400"/>
      <c r="AM184" s="400"/>
      <c r="AN184" s="400"/>
      <c r="AO184" s="400"/>
      <c r="AP184" s="400"/>
      <c r="AQ184" s="400"/>
      <c r="AR184" s="400"/>
      <c r="AS184" s="400"/>
      <c r="AT184" s="400"/>
      <c r="AU184" s="400"/>
      <c r="AV184" s="400"/>
      <c r="AW184" s="400"/>
      <c r="AX184" s="400"/>
      <c r="AY184" s="400"/>
      <c r="AZ184" s="400"/>
      <c r="BA184" s="400"/>
      <c r="BB184" s="400"/>
      <c r="BC184" s="400"/>
      <c r="BD184" s="400"/>
      <c r="BE184" s="400"/>
      <c r="BF184" s="400"/>
      <c r="BG184" s="400"/>
      <c r="BH184" s="400"/>
      <c r="BI184" s="396" t="s">
        <v>387</v>
      </c>
      <c r="BJ184" s="396" t="s">
        <v>1067</v>
      </c>
    </row>
    <row r="185" spans="1:62" s="402" customFormat="1" ht="20.25" customHeight="1">
      <c r="A185" s="396">
        <v>34</v>
      </c>
      <c r="B185" s="408" t="s">
        <v>417</v>
      </c>
      <c r="C185" s="448" t="s">
        <v>414</v>
      </c>
      <c r="D185" s="420">
        <f t="shared" si="20"/>
        <v>0.18</v>
      </c>
      <c r="E185" s="423">
        <v>12</v>
      </c>
      <c r="F185" s="404" t="s">
        <v>48</v>
      </c>
      <c r="G185" s="404"/>
      <c r="H185" s="129"/>
      <c r="I185" s="366"/>
      <c r="J185" s="400"/>
      <c r="K185" s="400"/>
      <c r="L185" s="400"/>
      <c r="M185" s="400"/>
      <c r="N185" s="400"/>
      <c r="O185" s="400"/>
      <c r="P185" s="400"/>
      <c r="Q185" s="400"/>
      <c r="R185" s="400"/>
      <c r="S185" s="400"/>
      <c r="T185" s="400"/>
      <c r="U185" s="400"/>
      <c r="V185" s="400"/>
      <c r="W185" s="400"/>
      <c r="X185" s="400"/>
      <c r="Y185" s="400"/>
      <c r="Z185" s="400"/>
      <c r="AA185" s="400"/>
      <c r="AB185" s="400"/>
      <c r="AC185" s="400"/>
      <c r="AD185" s="400"/>
      <c r="AE185" s="400"/>
      <c r="AF185" s="400"/>
      <c r="AG185" s="400"/>
      <c r="AH185" s="400"/>
      <c r="AI185" s="400">
        <v>0.18</v>
      </c>
      <c r="AJ185" s="400"/>
      <c r="AK185" s="400"/>
      <c r="AL185" s="400"/>
      <c r="AM185" s="400"/>
      <c r="AN185" s="400"/>
      <c r="AO185" s="400"/>
      <c r="AP185" s="400"/>
      <c r="AQ185" s="400"/>
      <c r="AR185" s="400"/>
      <c r="AS185" s="400"/>
      <c r="AT185" s="400"/>
      <c r="AU185" s="400"/>
      <c r="AV185" s="400"/>
      <c r="AW185" s="400"/>
      <c r="AX185" s="400"/>
      <c r="AY185" s="400"/>
      <c r="AZ185" s="400"/>
      <c r="BA185" s="400"/>
      <c r="BB185" s="400"/>
      <c r="BC185" s="400"/>
      <c r="BD185" s="400"/>
      <c r="BE185" s="400"/>
      <c r="BF185" s="400"/>
      <c r="BG185" s="400"/>
      <c r="BH185" s="400"/>
      <c r="BI185" s="396" t="s">
        <v>387</v>
      </c>
      <c r="BJ185" s="396" t="s">
        <v>1067</v>
      </c>
    </row>
    <row r="186" spans="1:62" s="402" customFormat="1" ht="20.25" customHeight="1">
      <c r="A186" s="396">
        <v>35</v>
      </c>
      <c r="B186" s="408" t="s">
        <v>418</v>
      </c>
      <c r="C186" s="448" t="s">
        <v>414</v>
      </c>
      <c r="D186" s="420">
        <f t="shared" si="20"/>
        <v>0.39400000000000002</v>
      </c>
      <c r="E186" s="423">
        <v>17</v>
      </c>
      <c r="F186" s="404" t="s">
        <v>48</v>
      </c>
      <c r="G186" s="404"/>
      <c r="H186" s="129"/>
      <c r="I186" s="366">
        <v>0.02</v>
      </c>
      <c r="J186" s="400">
        <v>0.02</v>
      </c>
      <c r="K186" s="400"/>
      <c r="L186" s="400">
        <v>0.37</v>
      </c>
      <c r="M186" s="400"/>
      <c r="N186" s="400"/>
      <c r="O186" s="400"/>
      <c r="P186" s="400"/>
      <c r="Q186" s="400"/>
      <c r="R186" s="400"/>
      <c r="S186" s="400"/>
      <c r="T186" s="400"/>
      <c r="U186" s="400"/>
      <c r="V186" s="400"/>
      <c r="W186" s="400"/>
      <c r="X186" s="400"/>
      <c r="Y186" s="400"/>
      <c r="Z186" s="400"/>
      <c r="AA186" s="400"/>
      <c r="AB186" s="400"/>
      <c r="AC186" s="400"/>
      <c r="AD186" s="400"/>
      <c r="AE186" s="400"/>
      <c r="AF186" s="400"/>
      <c r="AG186" s="400"/>
      <c r="AH186" s="400"/>
      <c r="AI186" s="400"/>
      <c r="AJ186" s="400"/>
      <c r="AK186" s="400"/>
      <c r="AL186" s="400"/>
      <c r="AM186" s="400"/>
      <c r="AN186" s="400"/>
      <c r="AO186" s="400"/>
      <c r="AP186" s="400"/>
      <c r="AQ186" s="400"/>
      <c r="AR186" s="400"/>
      <c r="AS186" s="400"/>
      <c r="AT186" s="400"/>
      <c r="AU186" s="400"/>
      <c r="AV186" s="400"/>
      <c r="AW186" s="400"/>
      <c r="AX186" s="400"/>
      <c r="AY186" s="400"/>
      <c r="AZ186" s="400"/>
      <c r="BA186" s="400"/>
      <c r="BB186" s="400"/>
      <c r="BC186" s="400"/>
      <c r="BD186" s="400"/>
      <c r="BE186" s="400"/>
      <c r="BF186" s="400"/>
      <c r="BG186" s="437">
        <v>4.0000000000000001E-3</v>
      </c>
      <c r="BH186" s="437"/>
      <c r="BI186" s="396" t="s">
        <v>387</v>
      </c>
      <c r="BJ186" s="396" t="s">
        <v>1067</v>
      </c>
    </row>
    <row r="187" spans="1:62" s="402" customFormat="1" ht="20.25" customHeight="1">
      <c r="A187" s="396">
        <v>36</v>
      </c>
      <c r="B187" s="408" t="s">
        <v>421</v>
      </c>
      <c r="C187" s="448" t="s">
        <v>414</v>
      </c>
      <c r="D187" s="420">
        <f t="shared" si="20"/>
        <v>0.73</v>
      </c>
      <c r="E187" s="423" t="s">
        <v>420</v>
      </c>
      <c r="F187" s="404" t="s">
        <v>48</v>
      </c>
      <c r="G187" s="404"/>
      <c r="H187" s="129"/>
      <c r="I187" s="366">
        <v>0.6</v>
      </c>
      <c r="J187" s="400">
        <v>0.6</v>
      </c>
      <c r="K187" s="400"/>
      <c r="L187" s="400">
        <v>0.1</v>
      </c>
      <c r="M187" s="400"/>
      <c r="N187" s="400"/>
      <c r="O187" s="400"/>
      <c r="P187" s="400"/>
      <c r="Q187" s="400"/>
      <c r="R187" s="400"/>
      <c r="S187" s="400"/>
      <c r="T187" s="400"/>
      <c r="U187" s="400"/>
      <c r="V187" s="400"/>
      <c r="W187" s="400"/>
      <c r="X187" s="400"/>
      <c r="Y187" s="400"/>
      <c r="Z187" s="400"/>
      <c r="AA187" s="400"/>
      <c r="AB187" s="400"/>
      <c r="AC187" s="400"/>
      <c r="AD187" s="400"/>
      <c r="AE187" s="400">
        <v>0.01</v>
      </c>
      <c r="AF187" s="400">
        <v>0.02</v>
      </c>
      <c r="AG187" s="400"/>
      <c r="AH187" s="400"/>
      <c r="AI187" s="400"/>
      <c r="AJ187" s="400"/>
      <c r="AK187" s="400"/>
      <c r="AL187" s="400"/>
      <c r="AM187" s="400"/>
      <c r="AN187" s="400"/>
      <c r="AO187" s="400"/>
      <c r="AP187" s="400"/>
      <c r="AQ187" s="400"/>
      <c r="AR187" s="400"/>
      <c r="AS187" s="400"/>
      <c r="AT187" s="400"/>
      <c r="AU187" s="400"/>
      <c r="AV187" s="400"/>
      <c r="AW187" s="400"/>
      <c r="AX187" s="400"/>
      <c r="AY187" s="400"/>
      <c r="AZ187" s="400"/>
      <c r="BA187" s="400"/>
      <c r="BB187" s="400"/>
      <c r="BC187" s="400"/>
      <c r="BD187" s="400"/>
      <c r="BE187" s="400"/>
      <c r="BF187" s="400"/>
      <c r="BG187" s="400"/>
      <c r="BH187" s="400"/>
      <c r="BI187" s="396" t="s">
        <v>387</v>
      </c>
      <c r="BJ187" s="396" t="s">
        <v>1068</v>
      </c>
    </row>
    <row r="188" spans="1:62" s="402" customFormat="1" ht="20.25" customHeight="1">
      <c r="A188" s="396">
        <v>37</v>
      </c>
      <c r="B188" s="408" t="s">
        <v>419</v>
      </c>
      <c r="C188" s="448" t="s">
        <v>414</v>
      </c>
      <c r="D188" s="420">
        <f t="shared" si="20"/>
        <v>7.0000000000000007E-2</v>
      </c>
      <c r="E188" s="423">
        <v>11</v>
      </c>
      <c r="F188" s="404" t="s">
        <v>29</v>
      </c>
      <c r="G188" s="404"/>
      <c r="H188" s="129"/>
      <c r="I188" s="366"/>
      <c r="J188" s="400"/>
      <c r="K188" s="400"/>
      <c r="L188" s="400">
        <v>7.0000000000000007E-2</v>
      </c>
      <c r="M188" s="400"/>
      <c r="N188" s="400"/>
      <c r="O188" s="400"/>
      <c r="P188" s="400"/>
      <c r="Q188" s="400"/>
      <c r="R188" s="400"/>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0"/>
      <c r="AN188" s="400"/>
      <c r="AO188" s="400"/>
      <c r="AP188" s="400"/>
      <c r="AQ188" s="400"/>
      <c r="AR188" s="400"/>
      <c r="AS188" s="400"/>
      <c r="AT188" s="400"/>
      <c r="AU188" s="400"/>
      <c r="AV188" s="400"/>
      <c r="AW188" s="400"/>
      <c r="AX188" s="400"/>
      <c r="AY188" s="400"/>
      <c r="AZ188" s="400"/>
      <c r="BA188" s="400"/>
      <c r="BB188" s="400"/>
      <c r="BC188" s="400"/>
      <c r="BD188" s="400"/>
      <c r="BE188" s="400"/>
      <c r="BF188" s="400"/>
      <c r="BG188" s="400"/>
      <c r="BH188" s="400"/>
      <c r="BI188" s="396" t="s">
        <v>387</v>
      </c>
      <c r="BJ188" s="467" t="s">
        <v>1067</v>
      </c>
    </row>
    <row r="189" spans="1:62" s="402" customFormat="1" ht="20.25" customHeight="1">
      <c r="A189" s="396">
        <v>39</v>
      </c>
      <c r="B189" s="403" t="s">
        <v>437</v>
      </c>
      <c r="C189" s="396" t="s">
        <v>414</v>
      </c>
      <c r="D189" s="420">
        <f t="shared" si="20"/>
        <v>0.11</v>
      </c>
      <c r="E189" s="396">
        <v>4</v>
      </c>
      <c r="F189" s="404" t="s">
        <v>31</v>
      </c>
      <c r="G189" s="404"/>
      <c r="H189" s="129"/>
      <c r="I189" s="366">
        <v>0.11</v>
      </c>
      <c r="J189" s="400">
        <v>0.11</v>
      </c>
      <c r="K189" s="400"/>
      <c r="L189" s="400"/>
      <c r="M189" s="400"/>
      <c r="N189" s="400"/>
      <c r="O189" s="400"/>
      <c r="P189" s="400"/>
      <c r="Q189" s="400"/>
      <c r="R189" s="400"/>
      <c r="S189" s="400"/>
      <c r="T189" s="400"/>
      <c r="U189" s="400"/>
      <c r="V189" s="400"/>
      <c r="W189" s="400"/>
      <c r="X189" s="400"/>
      <c r="Y189" s="400"/>
      <c r="Z189" s="400"/>
      <c r="AA189" s="400"/>
      <c r="AB189" s="400"/>
      <c r="AC189" s="400"/>
      <c r="AD189" s="400"/>
      <c r="AE189" s="400"/>
      <c r="AF189" s="400"/>
      <c r="AG189" s="400"/>
      <c r="AH189" s="400"/>
      <c r="AI189" s="400"/>
      <c r="AJ189" s="400"/>
      <c r="AK189" s="400"/>
      <c r="AL189" s="400"/>
      <c r="AM189" s="400"/>
      <c r="AN189" s="400"/>
      <c r="AO189" s="400"/>
      <c r="AP189" s="400"/>
      <c r="AQ189" s="400"/>
      <c r="AR189" s="400"/>
      <c r="AS189" s="400"/>
      <c r="AT189" s="400"/>
      <c r="AU189" s="400"/>
      <c r="AV189" s="400"/>
      <c r="AW189" s="400"/>
      <c r="AX189" s="400"/>
      <c r="AY189" s="400"/>
      <c r="AZ189" s="400"/>
      <c r="BA189" s="400"/>
      <c r="BB189" s="400"/>
      <c r="BC189" s="400"/>
      <c r="BD189" s="400"/>
      <c r="BE189" s="400"/>
      <c r="BF189" s="400"/>
      <c r="BG189" s="400"/>
      <c r="BH189" s="400"/>
      <c r="BI189" s="396" t="s">
        <v>388</v>
      </c>
      <c r="BJ189" s="396"/>
    </row>
    <row r="190" spans="1:62" s="402" customFormat="1" ht="20.25" customHeight="1">
      <c r="A190" s="396">
        <v>40</v>
      </c>
      <c r="B190" s="403" t="s">
        <v>438</v>
      </c>
      <c r="C190" s="396" t="s">
        <v>414</v>
      </c>
      <c r="D190" s="420">
        <f t="shared" si="20"/>
        <v>0.08</v>
      </c>
      <c r="E190" s="396">
        <v>10</v>
      </c>
      <c r="F190" s="404" t="s">
        <v>31</v>
      </c>
      <c r="G190" s="404"/>
      <c r="H190" s="129"/>
      <c r="I190" s="366"/>
      <c r="J190" s="400"/>
      <c r="K190" s="400"/>
      <c r="L190" s="400">
        <v>0.08</v>
      </c>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0"/>
      <c r="AN190" s="400"/>
      <c r="AO190" s="400"/>
      <c r="AP190" s="400"/>
      <c r="AQ190" s="400"/>
      <c r="AR190" s="400"/>
      <c r="AS190" s="400"/>
      <c r="AT190" s="400"/>
      <c r="AU190" s="400"/>
      <c r="AV190" s="400"/>
      <c r="AW190" s="400"/>
      <c r="AX190" s="400"/>
      <c r="AY190" s="400"/>
      <c r="AZ190" s="400"/>
      <c r="BA190" s="400"/>
      <c r="BB190" s="400"/>
      <c r="BC190" s="400"/>
      <c r="BD190" s="400"/>
      <c r="BE190" s="400"/>
      <c r="BF190" s="400"/>
      <c r="BG190" s="400"/>
      <c r="BH190" s="400"/>
      <c r="BI190" s="396" t="s">
        <v>388</v>
      </c>
      <c r="BJ190" s="396"/>
    </row>
    <row r="191" spans="1:62" s="402" customFormat="1" ht="20.25" customHeight="1">
      <c r="A191" s="396">
        <v>41</v>
      </c>
      <c r="B191" s="403" t="s">
        <v>439</v>
      </c>
      <c r="C191" s="396" t="s">
        <v>414</v>
      </c>
      <c r="D191" s="424">
        <f>SUM(J191:BH191)</f>
        <v>0.28000000000000003</v>
      </c>
      <c r="E191" s="396">
        <v>10</v>
      </c>
      <c r="F191" s="404" t="s">
        <v>34</v>
      </c>
      <c r="G191" s="404"/>
      <c r="H191" s="129"/>
      <c r="I191" s="366"/>
      <c r="J191" s="400"/>
      <c r="K191" s="400"/>
      <c r="L191" s="400"/>
      <c r="M191" s="400"/>
      <c r="N191" s="400"/>
      <c r="O191" s="400"/>
      <c r="P191" s="400"/>
      <c r="Q191" s="400"/>
      <c r="R191" s="400"/>
      <c r="S191" s="400"/>
      <c r="T191" s="400"/>
      <c r="U191" s="400"/>
      <c r="V191" s="400"/>
      <c r="W191" s="400"/>
      <c r="X191" s="400"/>
      <c r="Y191" s="400"/>
      <c r="Z191" s="400"/>
      <c r="AA191" s="400"/>
      <c r="AB191" s="400"/>
      <c r="AC191" s="400"/>
      <c r="AD191" s="400"/>
      <c r="AE191" s="400"/>
      <c r="AF191" s="400"/>
      <c r="AG191" s="400"/>
      <c r="AH191" s="400"/>
      <c r="AI191" s="400"/>
      <c r="AJ191" s="400"/>
      <c r="AK191" s="400"/>
      <c r="AL191" s="400"/>
      <c r="AM191" s="400"/>
      <c r="AN191" s="400"/>
      <c r="AO191" s="400"/>
      <c r="AP191" s="400"/>
      <c r="AQ191" s="400">
        <v>0.28000000000000003</v>
      </c>
      <c r="AR191" s="400"/>
      <c r="AS191" s="400"/>
      <c r="AT191" s="400"/>
      <c r="AU191" s="400"/>
      <c r="AV191" s="400"/>
      <c r="AW191" s="400"/>
      <c r="AX191" s="400"/>
      <c r="AY191" s="400"/>
      <c r="AZ191" s="400"/>
      <c r="BA191" s="400"/>
      <c r="BB191" s="400"/>
      <c r="BC191" s="400"/>
      <c r="BD191" s="400"/>
      <c r="BE191" s="400"/>
      <c r="BF191" s="400"/>
      <c r="BG191" s="400"/>
      <c r="BH191" s="400"/>
      <c r="BI191" s="396" t="s">
        <v>388</v>
      </c>
      <c r="BJ191" s="396"/>
    </row>
    <row r="192" spans="1:62" s="402" customFormat="1" ht="20.25" customHeight="1">
      <c r="A192" s="396">
        <v>42</v>
      </c>
      <c r="B192" s="403" t="s">
        <v>422</v>
      </c>
      <c r="C192" s="396" t="s">
        <v>414</v>
      </c>
      <c r="D192" s="420">
        <f t="shared" ref="D192:D199" si="21">SUM(J192:BH192)</f>
        <v>0.505</v>
      </c>
      <c r="E192" s="396">
        <v>4</v>
      </c>
      <c r="F192" s="404" t="s">
        <v>48</v>
      </c>
      <c r="G192" s="404"/>
      <c r="H192" s="129"/>
      <c r="I192" s="366">
        <v>0.41</v>
      </c>
      <c r="J192" s="400">
        <v>0.41</v>
      </c>
      <c r="K192" s="400"/>
      <c r="L192" s="400">
        <v>0.09</v>
      </c>
      <c r="M192" s="400"/>
      <c r="N192" s="400"/>
      <c r="O192" s="400"/>
      <c r="P192" s="400"/>
      <c r="Q192" s="400"/>
      <c r="R192" s="400"/>
      <c r="S192" s="400"/>
      <c r="T192" s="400"/>
      <c r="U192" s="400"/>
      <c r="V192" s="400"/>
      <c r="W192" s="400"/>
      <c r="X192" s="400"/>
      <c r="Y192" s="400"/>
      <c r="Z192" s="400"/>
      <c r="AA192" s="400"/>
      <c r="AB192" s="400"/>
      <c r="AC192" s="400"/>
      <c r="AD192" s="400"/>
      <c r="AE192" s="400">
        <v>5.0000000000000001E-3</v>
      </c>
      <c r="AF192" s="400"/>
      <c r="AG192" s="400"/>
      <c r="AH192" s="400"/>
      <c r="AI192" s="400"/>
      <c r="AJ192" s="400"/>
      <c r="AK192" s="400"/>
      <c r="AL192" s="400"/>
      <c r="AM192" s="400"/>
      <c r="AN192" s="400"/>
      <c r="AO192" s="400"/>
      <c r="AP192" s="400"/>
      <c r="AQ192" s="400"/>
      <c r="AR192" s="400"/>
      <c r="AS192" s="400"/>
      <c r="AT192" s="400"/>
      <c r="AU192" s="400"/>
      <c r="AV192" s="400"/>
      <c r="AW192" s="400"/>
      <c r="AX192" s="400"/>
      <c r="AY192" s="400"/>
      <c r="AZ192" s="400"/>
      <c r="BA192" s="400"/>
      <c r="BB192" s="400"/>
      <c r="BC192" s="400"/>
      <c r="BD192" s="400"/>
      <c r="BE192" s="400"/>
      <c r="BF192" s="400"/>
      <c r="BG192" s="400"/>
      <c r="BH192" s="400"/>
      <c r="BI192" s="396" t="s">
        <v>388</v>
      </c>
      <c r="BJ192" s="396"/>
    </row>
    <row r="193" spans="1:62" s="402" customFormat="1" ht="20.25" customHeight="1">
      <c r="A193" s="396">
        <v>43</v>
      </c>
      <c r="B193" s="403" t="s">
        <v>423</v>
      </c>
      <c r="C193" s="396" t="s">
        <v>414</v>
      </c>
      <c r="D193" s="420">
        <f t="shared" si="21"/>
        <v>0.17700000000000002</v>
      </c>
      <c r="E193" s="396">
        <v>14</v>
      </c>
      <c r="F193" s="404" t="s">
        <v>48</v>
      </c>
      <c r="G193" s="404"/>
      <c r="H193" s="129"/>
      <c r="I193" s="366">
        <v>0.17</v>
      </c>
      <c r="J193" s="400">
        <v>0.17</v>
      </c>
      <c r="K193" s="400"/>
      <c r="L193" s="400"/>
      <c r="M193" s="400"/>
      <c r="N193" s="400"/>
      <c r="O193" s="400"/>
      <c r="P193" s="400"/>
      <c r="Q193" s="400"/>
      <c r="R193" s="400"/>
      <c r="S193" s="400"/>
      <c r="T193" s="400"/>
      <c r="U193" s="400"/>
      <c r="V193" s="400"/>
      <c r="W193" s="400"/>
      <c r="X193" s="400"/>
      <c r="Y193" s="400"/>
      <c r="Z193" s="400"/>
      <c r="AA193" s="400"/>
      <c r="AB193" s="400"/>
      <c r="AC193" s="400"/>
      <c r="AD193" s="400"/>
      <c r="AE193" s="400"/>
      <c r="AF193" s="400"/>
      <c r="AG193" s="400"/>
      <c r="AH193" s="400"/>
      <c r="AI193" s="400"/>
      <c r="AJ193" s="400"/>
      <c r="AK193" s="400"/>
      <c r="AL193" s="400"/>
      <c r="AM193" s="400"/>
      <c r="AN193" s="400"/>
      <c r="AO193" s="400"/>
      <c r="AP193" s="400"/>
      <c r="AQ193" s="400"/>
      <c r="AR193" s="400"/>
      <c r="AS193" s="400"/>
      <c r="AT193" s="400"/>
      <c r="AU193" s="400"/>
      <c r="AV193" s="400"/>
      <c r="AW193" s="400"/>
      <c r="AX193" s="400"/>
      <c r="AY193" s="400"/>
      <c r="AZ193" s="400"/>
      <c r="BA193" s="400"/>
      <c r="BB193" s="400"/>
      <c r="BC193" s="400"/>
      <c r="BD193" s="400"/>
      <c r="BE193" s="400"/>
      <c r="BF193" s="400"/>
      <c r="BG193" s="400">
        <v>7.0000000000000001E-3</v>
      </c>
      <c r="BH193" s="400"/>
      <c r="BI193" s="396" t="s">
        <v>388</v>
      </c>
      <c r="BJ193" s="396"/>
    </row>
    <row r="194" spans="1:62" s="402" customFormat="1" ht="20.25" customHeight="1">
      <c r="A194" s="396">
        <v>44</v>
      </c>
      <c r="B194" s="403" t="s">
        <v>424</v>
      </c>
      <c r="C194" s="396" t="s">
        <v>414</v>
      </c>
      <c r="D194" s="420">
        <f t="shared" si="21"/>
        <v>0.5</v>
      </c>
      <c r="E194" s="396">
        <v>8</v>
      </c>
      <c r="F194" s="404" t="s">
        <v>48</v>
      </c>
      <c r="G194" s="404"/>
      <c r="H194" s="129"/>
      <c r="I194" s="366"/>
      <c r="J194" s="400"/>
      <c r="K194" s="400"/>
      <c r="L194" s="400">
        <v>0.5</v>
      </c>
      <c r="M194" s="400"/>
      <c r="N194" s="400"/>
      <c r="O194" s="400"/>
      <c r="P194" s="400"/>
      <c r="Q194" s="400"/>
      <c r="R194" s="400"/>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0"/>
      <c r="AN194" s="400"/>
      <c r="AO194" s="400"/>
      <c r="AP194" s="400"/>
      <c r="AQ194" s="400"/>
      <c r="AR194" s="400"/>
      <c r="AS194" s="400"/>
      <c r="AT194" s="400"/>
      <c r="AU194" s="400"/>
      <c r="AV194" s="400"/>
      <c r="AW194" s="400"/>
      <c r="AX194" s="400"/>
      <c r="AY194" s="400"/>
      <c r="AZ194" s="400"/>
      <c r="BA194" s="400"/>
      <c r="BB194" s="400"/>
      <c r="BC194" s="400"/>
      <c r="BD194" s="400"/>
      <c r="BE194" s="400"/>
      <c r="BF194" s="400"/>
      <c r="BG194" s="400"/>
      <c r="BH194" s="400"/>
      <c r="BI194" s="396" t="s">
        <v>388</v>
      </c>
      <c r="BJ194" s="396"/>
    </row>
    <row r="195" spans="1:62" s="402" customFormat="1" ht="20.25" customHeight="1">
      <c r="A195" s="396">
        <v>45</v>
      </c>
      <c r="B195" s="403" t="s">
        <v>425</v>
      </c>
      <c r="C195" s="396" t="s">
        <v>414</v>
      </c>
      <c r="D195" s="420">
        <f t="shared" si="21"/>
        <v>0.33999999999999997</v>
      </c>
      <c r="E195" s="396" t="s">
        <v>390</v>
      </c>
      <c r="F195" s="404" t="s">
        <v>48</v>
      </c>
      <c r="G195" s="404"/>
      <c r="H195" s="232"/>
      <c r="I195" s="366"/>
      <c r="J195" s="396"/>
      <c r="K195" s="396"/>
      <c r="L195" s="396">
        <v>0.21</v>
      </c>
      <c r="M195" s="396">
        <v>0.13</v>
      </c>
      <c r="N195" s="396"/>
      <c r="O195" s="396"/>
      <c r="P195" s="396"/>
      <c r="Q195" s="396"/>
      <c r="R195" s="396"/>
      <c r="S195" s="396"/>
      <c r="T195" s="396"/>
      <c r="U195" s="396"/>
      <c r="V195" s="396"/>
      <c r="W195" s="396"/>
      <c r="X195" s="396"/>
      <c r="Y195" s="396"/>
      <c r="Z195" s="396"/>
      <c r="AA195" s="396"/>
      <c r="AB195" s="396"/>
      <c r="AC195" s="396"/>
      <c r="AD195" s="396"/>
      <c r="AE195" s="396"/>
      <c r="AF195" s="396"/>
      <c r="AG195" s="396"/>
      <c r="AH195" s="396"/>
      <c r="AI195" s="396"/>
      <c r="AJ195" s="396"/>
      <c r="AK195" s="396"/>
      <c r="AL195" s="396"/>
      <c r="AM195" s="396"/>
      <c r="AN195" s="396"/>
      <c r="AO195" s="396"/>
      <c r="AP195" s="396"/>
      <c r="AQ195" s="396"/>
      <c r="AR195" s="396"/>
      <c r="AS195" s="396"/>
      <c r="AT195" s="396"/>
      <c r="AU195" s="396"/>
      <c r="AV195" s="396"/>
      <c r="AW195" s="396"/>
      <c r="AX195" s="396"/>
      <c r="AY195" s="396"/>
      <c r="AZ195" s="396"/>
      <c r="BA195" s="396"/>
      <c r="BB195" s="396"/>
      <c r="BC195" s="396"/>
      <c r="BD195" s="396"/>
      <c r="BE195" s="396"/>
      <c r="BF195" s="396"/>
      <c r="BG195" s="396"/>
      <c r="BH195" s="396"/>
      <c r="BI195" s="396" t="s">
        <v>388</v>
      </c>
      <c r="BJ195" s="396"/>
    </row>
    <row r="196" spans="1:62" s="402" customFormat="1" ht="20.25" customHeight="1">
      <c r="A196" s="396">
        <v>46</v>
      </c>
      <c r="B196" s="403" t="s">
        <v>441</v>
      </c>
      <c r="C196" s="396" t="s">
        <v>414</v>
      </c>
      <c r="D196" s="420">
        <f t="shared" si="21"/>
        <v>0.18</v>
      </c>
      <c r="E196" s="396">
        <v>10</v>
      </c>
      <c r="F196" s="396" t="s">
        <v>48</v>
      </c>
      <c r="G196" s="404"/>
      <c r="H196" s="232"/>
      <c r="I196" s="366"/>
      <c r="J196" s="396"/>
      <c r="K196" s="396"/>
      <c r="L196" s="396">
        <v>0.02</v>
      </c>
      <c r="M196" s="396"/>
      <c r="N196" s="396"/>
      <c r="O196" s="396"/>
      <c r="P196" s="396"/>
      <c r="Q196" s="396"/>
      <c r="R196" s="396"/>
      <c r="S196" s="396"/>
      <c r="T196" s="396"/>
      <c r="U196" s="396"/>
      <c r="V196" s="396"/>
      <c r="W196" s="396"/>
      <c r="X196" s="396"/>
      <c r="Y196" s="396"/>
      <c r="Z196" s="396"/>
      <c r="AA196" s="396"/>
      <c r="AB196" s="396"/>
      <c r="AC196" s="396"/>
      <c r="AD196" s="396"/>
      <c r="AE196" s="396"/>
      <c r="AF196" s="396"/>
      <c r="AG196" s="396"/>
      <c r="AH196" s="396"/>
      <c r="AI196" s="396"/>
      <c r="AJ196" s="396"/>
      <c r="AK196" s="396"/>
      <c r="AL196" s="396"/>
      <c r="AM196" s="396"/>
      <c r="AN196" s="396"/>
      <c r="AO196" s="396"/>
      <c r="AP196" s="396"/>
      <c r="AQ196" s="396">
        <v>0.16</v>
      </c>
      <c r="AR196" s="396"/>
      <c r="AS196" s="396"/>
      <c r="AT196" s="396"/>
      <c r="AU196" s="396"/>
      <c r="AV196" s="396"/>
      <c r="AW196" s="396"/>
      <c r="AX196" s="396"/>
      <c r="AY196" s="396"/>
      <c r="AZ196" s="396"/>
      <c r="BA196" s="396"/>
      <c r="BB196" s="396"/>
      <c r="BC196" s="396"/>
      <c r="BD196" s="396"/>
      <c r="BE196" s="396"/>
      <c r="BF196" s="396"/>
      <c r="BG196" s="396"/>
      <c r="BH196" s="396"/>
      <c r="BI196" s="396" t="s">
        <v>388</v>
      </c>
      <c r="BJ196" s="396"/>
    </row>
    <row r="197" spans="1:62" s="402" customFormat="1" ht="20.25" customHeight="1">
      <c r="A197" s="396">
        <v>47</v>
      </c>
      <c r="B197" s="403" t="s">
        <v>426</v>
      </c>
      <c r="C197" s="396" t="s">
        <v>414</v>
      </c>
      <c r="D197" s="420">
        <f t="shared" si="21"/>
        <v>1.28</v>
      </c>
      <c r="E197" s="396">
        <v>10</v>
      </c>
      <c r="F197" s="396" t="s">
        <v>48</v>
      </c>
      <c r="G197" s="404"/>
      <c r="H197" s="232"/>
      <c r="I197" s="366"/>
      <c r="J197" s="396"/>
      <c r="K197" s="396"/>
      <c r="L197" s="396"/>
      <c r="M197" s="396">
        <v>0.54</v>
      </c>
      <c r="N197" s="396"/>
      <c r="O197" s="396"/>
      <c r="P197" s="396">
        <v>0.74</v>
      </c>
      <c r="Q197" s="396"/>
      <c r="R197" s="396"/>
      <c r="S197" s="396"/>
      <c r="T197" s="396"/>
      <c r="U197" s="396"/>
      <c r="V197" s="396"/>
      <c r="W197" s="396"/>
      <c r="X197" s="396"/>
      <c r="Y197" s="396"/>
      <c r="Z197" s="396"/>
      <c r="AA197" s="396"/>
      <c r="AB197" s="396"/>
      <c r="AC197" s="396"/>
      <c r="AD197" s="396"/>
      <c r="AE197" s="396"/>
      <c r="AF197" s="396"/>
      <c r="AG197" s="396"/>
      <c r="AH197" s="396"/>
      <c r="AI197" s="396"/>
      <c r="AJ197" s="396"/>
      <c r="AK197" s="396"/>
      <c r="AL197" s="396"/>
      <c r="AM197" s="396"/>
      <c r="AN197" s="396"/>
      <c r="AO197" s="396"/>
      <c r="AP197" s="396"/>
      <c r="AQ197" s="396"/>
      <c r="AR197" s="396"/>
      <c r="AS197" s="396"/>
      <c r="AT197" s="396"/>
      <c r="AU197" s="396"/>
      <c r="AV197" s="396"/>
      <c r="AW197" s="396"/>
      <c r="AX197" s="396"/>
      <c r="AY197" s="396"/>
      <c r="AZ197" s="396"/>
      <c r="BA197" s="396"/>
      <c r="BB197" s="396"/>
      <c r="BC197" s="396"/>
      <c r="BD197" s="396"/>
      <c r="BE197" s="396"/>
      <c r="BF197" s="396"/>
      <c r="BG197" s="396"/>
      <c r="BH197" s="396"/>
      <c r="BI197" s="396" t="s">
        <v>388</v>
      </c>
      <c r="BJ197" s="396"/>
    </row>
    <row r="198" spans="1:62" s="402" customFormat="1" ht="20.25" customHeight="1">
      <c r="A198" s="396">
        <v>48</v>
      </c>
      <c r="B198" s="403" t="s">
        <v>427</v>
      </c>
      <c r="C198" s="396" t="s">
        <v>414</v>
      </c>
      <c r="D198" s="420">
        <f t="shared" si="21"/>
        <v>2.0500000000000003</v>
      </c>
      <c r="E198" s="396">
        <v>10</v>
      </c>
      <c r="F198" s="396" t="s">
        <v>48</v>
      </c>
      <c r="G198" s="404"/>
      <c r="H198" s="232"/>
      <c r="I198" s="366"/>
      <c r="J198" s="396"/>
      <c r="K198" s="396"/>
      <c r="L198" s="396">
        <v>1.86</v>
      </c>
      <c r="M198" s="396"/>
      <c r="N198" s="396"/>
      <c r="O198" s="396"/>
      <c r="P198" s="396"/>
      <c r="Q198" s="396"/>
      <c r="R198" s="396"/>
      <c r="S198" s="396"/>
      <c r="T198" s="396"/>
      <c r="U198" s="396"/>
      <c r="V198" s="396"/>
      <c r="W198" s="396"/>
      <c r="X198" s="396"/>
      <c r="Y198" s="396"/>
      <c r="Z198" s="396"/>
      <c r="AA198" s="396"/>
      <c r="AB198" s="396"/>
      <c r="AC198" s="396"/>
      <c r="AD198" s="396"/>
      <c r="AE198" s="396"/>
      <c r="AF198" s="396"/>
      <c r="AG198" s="396"/>
      <c r="AH198" s="396"/>
      <c r="AI198" s="396"/>
      <c r="AJ198" s="396"/>
      <c r="AK198" s="396"/>
      <c r="AL198" s="396"/>
      <c r="AM198" s="396"/>
      <c r="AN198" s="396"/>
      <c r="AO198" s="396"/>
      <c r="AP198" s="396"/>
      <c r="AQ198" s="396">
        <v>0.19</v>
      </c>
      <c r="AR198" s="396"/>
      <c r="AS198" s="396"/>
      <c r="AT198" s="396"/>
      <c r="AU198" s="396"/>
      <c r="AV198" s="396"/>
      <c r="AW198" s="396"/>
      <c r="AX198" s="396"/>
      <c r="AY198" s="396"/>
      <c r="AZ198" s="396"/>
      <c r="BA198" s="396"/>
      <c r="BB198" s="396"/>
      <c r="BC198" s="396"/>
      <c r="BD198" s="396"/>
      <c r="BE198" s="396"/>
      <c r="BF198" s="396"/>
      <c r="BG198" s="396"/>
      <c r="BH198" s="396"/>
      <c r="BI198" s="396" t="s">
        <v>388</v>
      </c>
      <c r="BJ198" s="396"/>
    </row>
    <row r="199" spans="1:62" s="402" customFormat="1" ht="20.25" customHeight="1">
      <c r="A199" s="396">
        <v>49</v>
      </c>
      <c r="B199" s="403" t="s">
        <v>428</v>
      </c>
      <c r="C199" s="396" t="s">
        <v>414</v>
      </c>
      <c r="D199" s="420">
        <f t="shared" si="21"/>
        <v>0.57000000000000006</v>
      </c>
      <c r="E199" s="396">
        <v>27</v>
      </c>
      <c r="F199" s="396" t="s">
        <v>48</v>
      </c>
      <c r="G199" s="404"/>
      <c r="H199" s="232"/>
      <c r="I199" s="366"/>
      <c r="J199" s="396"/>
      <c r="K199" s="396"/>
      <c r="L199" s="396">
        <v>0.24</v>
      </c>
      <c r="M199" s="396"/>
      <c r="N199" s="396"/>
      <c r="O199" s="396"/>
      <c r="P199" s="396"/>
      <c r="Q199" s="396"/>
      <c r="R199" s="396"/>
      <c r="S199" s="396"/>
      <c r="T199" s="396"/>
      <c r="U199" s="396"/>
      <c r="V199" s="396"/>
      <c r="W199" s="396"/>
      <c r="X199" s="396"/>
      <c r="Y199" s="396"/>
      <c r="Z199" s="396"/>
      <c r="AA199" s="396"/>
      <c r="AB199" s="396"/>
      <c r="AC199" s="396"/>
      <c r="AD199" s="396"/>
      <c r="AE199" s="396">
        <v>0.02</v>
      </c>
      <c r="AF199" s="396"/>
      <c r="AG199" s="396"/>
      <c r="AH199" s="396"/>
      <c r="AI199" s="396"/>
      <c r="AJ199" s="396"/>
      <c r="AK199" s="396"/>
      <c r="AL199" s="396"/>
      <c r="AM199" s="396"/>
      <c r="AN199" s="396"/>
      <c r="AO199" s="396"/>
      <c r="AP199" s="396"/>
      <c r="AQ199" s="396">
        <v>0.26</v>
      </c>
      <c r="AR199" s="396"/>
      <c r="AS199" s="396"/>
      <c r="AT199" s="396"/>
      <c r="AU199" s="396"/>
      <c r="AV199" s="396"/>
      <c r="AW199" s="396"/>
      <c r="AX199" s="396">
        <v>0.05</v>
      </c>
      <c r="AY199" s="396"/>
      <c r="AZ199" s="396"/>
      <c r="BA199" s="396"/>
      <c r="BB199" s="396"/>
      <c r="BC199" s="396"/>
      <c r="BD199" s="396"/>
      <c r="BE199" s="396"/>
      <c r="BF199" s="396"/>
      <c r="BG199" s="396"/>
      <c r="BH199" s="396"/>
      <c r="BI199" s="396" t="s">
        <v>388</v>
      </c>
      <c r="BJ199" s="396"/>
    </row>
    <row r="200" spans="1:62" s="429" customFormat="1" ht="20.25" customHeight="1">
      <c r="A200" s="425">
        <v>50</v>
      </c>
      <c r="B200" s="418" t="s">
        <v>429</v>
      </c>
      <c r="C200" s="425" t="s">
        <v>414</v>
      </c>
      <c r="D200" s="433">
        <f>SUM(J200:BH200)</f>
        <v>1.5</v>
      </c>
      <c r="E200" s="425">
        <v>10</v>
      </c>
      <c r="F200" s="425" t="s">
        <v>44</v>
      </c>
      <c r="G200" s="427"/>
      <c r="H200" s="232"/>
      <c r="I200" s="366"/>
      <c r="J200" s="425"/>
      <c r="K200" s="425"/>
      <c r="L200" s="425"/>
      <c r="M200" s="425"/>
      <c r="N200" s="425"/>
      <c r="O200" s="425"/>
      <c r="P200" s="425"/>
      <c r="Q200" s="425"/>
      <c r="R200" s="425"/>
      <c r="S200" s="425"/>
      <c r="T200" s="425"/>
      <c r="U200" s="425"/>
      <c r="V200" s="425"/>
      <c r="W200" s="425"/>
      <c r="X200" s="425"/>
      <c r="Y200" s="425"/>
      <c r="Z200" s="425"/>
      <c r="AA200" s="425"/>
      <c r="AB200" s="425"/>
      <c r="AC200" s="425"/>
      <c r="AD200" s="425"/>
      <c r="AE200" s="425"/>
      <c r="AF200" s="425"/>
      <c r="AG200" s="425"/>
      <c r="AH200" s="425"/>
      <c r="AI200" s="425"/>
      <c r="AJ200" s="425"/>
      <c r="AK200" s="425"/>
      <c r="AL200" s="425"/>
      <c r="AM200" s="425"/>
      <c r="AN200" s="425"/>
      <c r="AO200" s="425"/>
      <c r="AP200" s="425"/>
      <c r="AQ200" s="425">
        <v>1.5</v>
      </c>
      <c r="AR200" s="425"/>
      <c r="AS200" s="425"/>
      <c r="AT200" s="425"/>
      <c r="AU200" s="425"/>
      <c r="AV200" s="425"/>
      <c r="AW200" s="425"/>
      <c r="AX200" s="425"/>
      <c r="AY200" s="425"/>
      <c r="AZ200" s="425"/>
      <c r="BA200" s="425"/>
      <c r="BB200" s="425"/>
      <c r="BC200" s="425"/>
      <c r="BD200" s="425"/>
      <c r="BE200" s="425"/>
      <c r="BF200" s="425"/>
      <c r="BG200" s="425"/>
      <c r="BH200" s="425"/>
      <c r="BI200" s="425" t="s">
        <v>388</v>
      </c>
      <c r="BJ200" s="425"/>
    </row>
    <row r="201" spans="1:62" s="402" customFormat="1" ht="20.25" customHeight="1">
      <c r="A201" s="396">
        <v>51</v>
      </c>
      <c r="B201" s="403" t="s">
        <v>430</v>
      </c>
      <c r="C201" s="396" t="s">
        <v>414</v>
      </c>
      <c r="D201" s="424">
        <f>SUM(J201:BH201)</f>
        <v>0.5</v>
      </c>
      <c r="E201" s="396" t="s">
        <v>442</v>
      </c>
      <c r="F201" s="396" t="s">
        <v>34</v>
      </c>
      <c r="G201" s="404"/>
      <c r="H201" s="232"/>
      <c r="I201" s="366"/>
      <c r="J201" s="396"/>
      <c r="K201" s="396"/>
      <c r="L201" s="396"/>
      <c r="M201" s="396"/>
      <c r="N201" s="396"/>
      <c r="O201" s="396"/>
      <c r="P201" s="396"/>
      <c r="Q201" s="396"/>
      <c r="R201" s="396"/>
      <c r="S201" s="396"/>
      <c r="T201" s="396"/>
      <c r="U201" s="396"/>
      <c r="V201" s="396"/>
      <c r="W201" s="396"/>
      <c r="X201" s="396"/>
      <c r="Y201" s="396"/>
      <c r="Z201" s="396"/>
      <c r="AA201" s="396"/>
      <c r="AB201" s="396"/>
      <c r="AC201" s="396"/>
      <c r="AD201" s="396"/>
      <c r="AE201" s="396"/>
      <c r="AF201" s="396"/>
      <c r="AG201" s="396"/>
      <c r="AH201" s="396"/>
      <c r="AI201" s="396"/>
      <c r="AJ201" s="396"/>
      <c r="AK201" s="396"/>
      <c r="AL201" s="396"/>
      <c r="AM201" s="396"/>
      <c r="AN201" s="396"/>
      <c r="AO201" s="396"/>
      <c r="AP201" s="396"/>
      <c r="AQ201" s="396">
        <v>0.5</v>
      </c>
      <c r="AR201" s="396"/>
      <c r="AS201" s="396"/>
      <c r="AT201" s="396"/>
      <c r="AU201" s="396"/>
      <c r="AV201" s="396"/>
      <c r="AW201" s="396"/>
      <c r="AX201" s="396"/>
      <c r="AY201" s="396"/>
      <c r="AZ201" s="396"/>
      <c r="BA201" s="396"/>
      <c r="BB201" s="396"/>
      <c r="BC201" s="396"/>
      <c r="BD201" s="396"/>
      <c r="BE201" s="396"/>
      <c r="BF201" s="396"/>
      <c r="BG201" s="396"/>
      <c r="BH201" s="396"/>
      <c r="BI201" s="396" t="s">
        <v>388</v>
      </c>
      <c r="BJ201" s="396"/>
    </row>
    <row r="202" spans="1:62" s="402" customFormat="1" ht="20.25" customHeight="1">
      <c r="A202" s="396">
        <v>52</v>
      </c>
      <c r="B202" s="403" t="s">
        <v>444</v>
      </c>
      <c r="C202" s="396" t="s">
        <v>414</v>
      </c>
      <c r="D202" s="420">
        <f t="shared" ref="D202:D205" si="22">SUM(J202:BH202)</f>
        <v>23.56</v>
      </c>
      <c r="E202" s="396" t="s">
        <v>443</v>
      </c>
      <c r="F202" s="396" t="s">
        <v>18</v>
      </c>
      <c r="G202" s="404"/>
      <c r="H202" s="232"/>
      <c r="I202" s="366"/>
      <c r="J202" s="396"/>
      <c r="K202" s="396"/>
      <c r="L202" s="396">
        <v>10.88</v>
      </c>
      <c r="M202" s="396">
        <v>12.2</v>
      </c>
      <c r="N202" s="396"/>
      <c r="O202" s="396"/>
      <c r="P202" s="396"/>
      <c r="Q202" s="396"/>
      <c r="R202" s="396"/>
      <c r="S202" s="396"/>
      <c r="T202" s="396"/>
      <c r="U202" s="396"/>
      <c r="V202" s="396"/>
      <c r="W202" s="396"/>
      <c r="X202" s="396"/>
      <c r="Y202" s="396"/>
      <c r="Z202" s="396"/>
      <c r="AA202" s="396"/>
      <c r="AB202" s="396"/>
      <c r="AC202" s="396"/>
      <c r="AD202" s="396"/>
      <c r="AE202" s="396">
        <v>0.4</v>
      </c>
      <c r="AF202" s="396">
        <v>0.01</v>
      </c>
      <c r="AG202" s="396"/>
      <c r="AH202" s="396"/>
      <c r="AI202" s="396"/>
      <c r="AJ202" s="396"/>
      <c r="AK202" s="396"/>
      <c r="AL202" s="396"/>
      <c r="AM202" s="396"/>
      <c r="AN202" s="396"/>
      <c r="AO202" s="396"/>
      <c r="AP202" s="396"/>
      <c r="AQ202" s="396">
        <v>0.05</v>
      </c>
      <c r="AR202" s="396"/>
      <c r="AS202" s="396"/>
      <c r="AT202" s="396"/>
      <c r="AU202" s="396"/>
      <c r="AV202" s="396"/>
      <c r="AW202" s="396"/>
      <c r="AX202" s="396"/>
      <c r="AY202" s="396"/>
      <c r="AZ202" s="396"/>
      <c r="BA202" s="396"/>
      <c r="BB202" s="396"/>
      <c r="BC202" s="396"/>
      <c r="BD202" s="396"/>
      <c r="BE202" s="396"/>
      <c r="BF202" s="396"/>
      <c r="BG202" s="396">
        <v>0.02</v>
      </c>
      <c r="BH202" s="396"/>
      <c r="BI202" s="396" t="s">
        <v>388</v>
      </c>
      <c r="BJ202" s="396"/>
    </row>
    <row r="203" spans="1:62" s="402" customFormat="1" ht="20.25" customHeight="1">
      <c r="A203" s="396">
        <v>53</v>
      </c>
      <c r="B203" s="403" t="s">
        <v>431</v>
      </c>
      <c r="C203" s="396" t="s">
        <v>414</v>
      </c>
      <c r="D203" s="420">
        <f t="shared" si="22"/>
        <v>14.21</v>
      </c>
      <c r="E203" s="396" t="s">
        <v>445</v>
      </c>
      <c r="F203" s="396" t="s">
        <v>18</v>
      </c>
      <c r="G203" s="404"/>
      <c r="H203" s="232"/>
      <c r="I203" s="366"/>
      <c r="J203" s="396"/>
      <c r="K203" s="396"/>
      <c r="L203" s="396">
        <v>0.94</v>
      </c>
      <c r="M203" s="396"/>
      <c r="N203" s="396"/>
      <c r="O203" s="396"/>
      <c r="P203" s="396">
        <v>12.88</v>
      </c>
      <c r="Q203" s="396"/>
      <c r="R203" s="396"/>
      <c r="S203" s="396"/>
      <c r="T203" s="396"/>
      <c r="U203" s="396"/>
      <c r="V203" s="396"/>
      <c r="W203" s="396"/>
      <c r="X203" s="396"/>
      <c r="Y203" s="396"/>
      <c r="Z203" s="396"/>
      <c r="AA203" s="396"/>
      <c r="AB203" s="396"/>
      <c r="AC203" s="396"/>
      <c r="AD203" s="396"/>
      <c r="AE203" s="396">
        <v>0.39</v>
      </c>
      <c r="AF203" s="396"/>
      <c r="AG203" s="396"/>
      <c r="AH203" s="396"/>
      <c r="AI203" s="396"/>
      <c r="AJ203" s="396"/>
      <c r="AK203" s="396"/>
      <c r="AL203" s="396"/>
      <c r="AM203" s="396"/>
      <c r="AN203" s="396"/>
      <c r="AO203" s="396"/>
      <c r="AP203" s="396"/>
      <c r="AQ203" s="396"/>
      <c r="AR203" s="396"/>
      <c r="AS203" s="396"/>
      <c r="AT203" s="396"/>
      <c r="AU203" s="396"/>
      <c r="AV203" s="396"/>
      <c r="AW203" s="396"/>
      <c r="AX203" s="396"/>
      <c r="AY203" s="396"/>
      <c r="AZ203" s="396"/>
      <c r="BA203" s="396"/>
      <c r="BB203" s="396"/>
      <c r="BC203" s="396"/>
      <c r="BD203" s="396"/>
      <c r="BE203" s="396"/>
      <c r="BF203" s="396"/>
      <c r="BG203" s="396"/>
      <c r="BH203" s="396"/>
      <c r="BI203" s="396" t="s">
        <v>388</v>
      </c>
      <c r="BJ203" s="396"/>
    </row>
    <row r="204" spans="1:62" s="402" customFormat="1" ht="20.25" customHeight="1">
      <c r="A204" s="396">
        <v>54</v>
      </c>
      <c r="B204" s="403" t="s">
        <v>432</v>
      </c>
      <c r="C204" s="396" t="s">
        <v>414</v>
      </c>
      <c r="D204" s="420">
        <f t="shared" si="22"/>
        <v>11.98</v>
      </c>
      <c r="E204" s="396" t="s">
        <v>446</v>
      </c>
      <c r="F204" s="396" t="s">
        <v>18</v>
      </c>
      <c r="G204" s="404"/>
      <c r="H204" s="232"/>
      <c r="I204" s="366"/>
      <c r="J204" s="396"/>
      <c r="K204" s="396"/>
      <c r="L204" s="396">
        <v>6.5</v>
      </c>
      <c r="M204" s="396">
        <v>2.9</v>
      </c>
      <c r="N204" s="396"/>
      <c r="O204" s="396"/>
      <c r="P204" s="396">
        <v>1.35</v>
      </c>
      <c r="Q204" s="396"/>
      <c r="R204" s="396"/>
      <c r="S204" s="396"/>
      <c r="T204" s="396"/>
      <c r="U204" s="396"/>
      <c r="V204" s="396"/>
      <c r="W204" s="396"/>
      <c r="X204" s="396"/>
      <c r="Y204" s="396"/>
      <c r="Z204" s="396"/>
      <c r="AA204" s="396"/>
      <c r="AB204" s="396"/>
      <c r="AC204" s="396"/>
      <c r="AD204" s="396"/>
      <c r="AE204" s="396"/>
      <c r="AF204" s="396"/>
      <c r="AG204" s="396"/>
      <c r="AH204" s="396"/>
      <c r="AI204" s="396"/>
      <c r="AJ204" s="396"/>
      <c r="AK204" s="396"/>
      <c r="AL204" s="396"/>
      <c r="AM204" s="396"/>
      <c r="AN204" s="396"/>
      <c r="AO204" s="396"/>
      <c r="AP204" s="396"/>
      <c r="AQ204" s="396">
        <v>0.11</v>
      </c>
      <c r="AR204" s="396"/>
      <c r="AS204" s="396"/>
      <c r="AT204" s="396"/>
      <c r="AU204" s="396"/>
      <c r="AV204" s="396"/>
      <c r="AW204" s="396"/>
      <c r="AX204" s="396">
        <v>1.1200000000000001</v>
      </c>
      <c r="AY204" s="396"/>
      <c r="AZ204" s="396"/>
      <c r="BA204" s="396"/>
      <c r="BB204" s="396"/>
      <c r="BC204" s="396"/>
      <c r="BD204" s="396"/>
      <c r="BE204" s="396"/>
      <c r="BF204" s="396"/>
      <c r="BG204" s="396"/>
      <c r="BH204" s="396"/>
      <c r="BI204" s="396" t="s">
        <v>388</v>
      </c>
      <c r="BJ204" s="396"/>
    </row>
    <row r="205" spans="1:62" s="402" customFormat="1" ht="20.25" customHeight="1">
      <c r="A205" s="396">
        <v>55</v>
      </c>
      <c r="B205" s="403" t="s">
        <v>433</v>
      </c>
      <c r="C205" s="396" t="s">
        <v>414</v>
      </c>
      <c r="D205" s="420">
        <f t="shared" si="22"/>
        <v>8.4420000000000002</v>
      </c>
      <c r="E205" s="396">
        <v>9</v>
      </c>
      <c r="F205" s="396" t="s">
        <v>18</v>
      </c>
      <c r="G205" s="404"/>
      <c r="H205" s="232"/>
      <c r="I205" s="366">
        <v>0.24</v>
      </c>
      <c r="J205" s="396">
        <v>0.24</v>
      </c>
      <c r="K205" s="396"/>
      <c r="L205" s="396">
        <v>8.19</v>
      </c>
      <c r="M205" s="396"/>
      <c r="N205" s="396"/>
      <c r="O205" s="396"/>
      <c r="P205" s="396"/>
      <c r="Q205" s="396"/>
      <c r="R205" s="396"/>
      <c r="S205" s="396"/>
      <c r="T205" s="396"/>
      <c r="U205" s="396"/>
      <c r="V205" s="396"/>
      <c r="W205" s="396"/>
      <c r="X205" s="396"/>
      <c r="Y205" s="396"/>
      <c r="Z205" s="396"/>
      <c r="AA205" s="396"/>
      <c r="AB205" s="396"/>
      <c r="AC205" s="396"/>
      <c r="AD205" s="396"/>
      <c r="AE205" s="396">
        <v>2E-3</v>
      </c>
      <c r="AF205" s="396"/>
      <c r="AG205" s="396"/>
      <c r="AH205" s="396"/>
      <c r="AI205" s="396"/>
      <c r="AJ205" s="396"/>
      <c r="AK205" s="396"/>
      <c r="AL205" s="396"/>
      <c r="AM205" s="396"/>
      <c r="AN205" s="396"/>
      <c r="AO205" s="396"/>
      <c r="AP205" s="396"/>
      <c r="AQ205" s="396">
        <v>0.01</v>
      </c>
      <c r="AR205" s="396"/>
      <c r="AS205" s="396"/>
      <c r="AT205" s="396"/>
      <c r="AU205" s="396"/>
      <c r="AV205" s="396"/>
      <c r="AW205" s="396"/>
      <c r="AX205" s="396"/>
      <c r="AY205" s="396"/>
      <c r="AZ205" s="396"/>
      <c r="BA205" s="396"/>
      <c r="BB205" s="396"/>
      <c r="BC205" s="396"/>
      <c r="BD205" s="396"/>
      <c r="BE205" s="396"/>
      <c r="BF205" s="396"/>
      <c r="BG205" s="396"/>
      <c r="BH205" s="396"/>
      <c r="BI205" s="396" t="s">
        <v>388</v>
      </c>
      <c r="BJ205" s="396"/>
    </row>
    <row r="206" spans="1:62" s="402" customFormat="1" ht="20.25" customHeight="1">
      <c r="A206" s="396">
        <v>56</v>
      </c>
      <c r="B206" s="403" t="s">
        <v>573</v>
      </c>
      <c r="C206" s="396" t="s">
        <v>414</v>
      </c>
      <c r="D206" s="399">
        <f>SUM(J206:BH206)</f>
        <v>0.1</v>
      </c>
      <c r="E206" s="396">
        <v>26</v>
      </c>
      <c r="F206" s="396" t="s">
        <v>21</v>
      </c>
      <c r="G206" s="404"/>
      <c r="H206" s="396"/>
      <c r="I206" s="400"/>
      <c r="J206" s="396"/>
      <c r="K206" s="396"/>
      <c r="L206" s="396"/>
      <c r="M206" s="396"/>
      <c r="N206" s="396"/>
      <c r="O206" s="396"/>
      <c r="P206" s="396"/>
      <c r="Q206" s="396"/>
      <c r="R206" s="396"/>
      <c r="S206" s="396"/>
      <c r="T206" s="396"/>
      <c r="U206" s="396"/>
      <c r="V206" s="396"/>
      <c r="W206" s="396"/>
      <c r="X206" s="396"/>
      <c r="Y206" s="396"/>
      <c r="Z206" s="396"/>
      <c r="AA206" s="396"/>
      <c r="AB206" s="396"/>
      <c r="AC206" s="396"/>
      <c r="AD206" s="396"/>
      <c r="AE206" s="396"/>
      <c r="AF206" s="396"/>
      <c r="AG206" s="396"/>
      <c r="AH206" s="396"/>
      <c r="AI206" s="396"/>
      <c r="AJ206" s="396"/>
      <c r="AK206" s="396"/>
      <c r="AL206" s="396"/>
      <c r="AM206" s="396"/>
      <c r="AN206" s="396"/>
      <c r="AO206" s="396"/>
      <c r="AP206" s="396"/>
      <c r="AQ206" s="396"/>
      <c r="AR206" s="396"/>
      <c r="AS206" s="396"/>
      <c r="AT206" s="396"/>
      <c r="AU206" s="396"/>
      <c r="AV206" s="396"/>
      <c r="AW206" s="396"/>
      <c r="AX206" s="396"/>
      <c r="AY206" s="396"/>
      <c r="AZ206" s="396">
        <v>0.1</v>
      </c>
      <c r="BA206" s="396"/>
      <c r="BB206" s="396"/>
      <c r="BC206" s="396"/>
      <c r="BD206" s="396"/>
      <c r="BE206" s="396"/>
      <c r="BF206" s="396"/>
      <c r="BG206" s="396"/>
      <c r="BH206" s="396"/>
      <c r="BI206" s="396" t="s">
        <v>388</v>
      </c>
      <c r="BJ206" s="396"/>
    </row>
    <row r="207" spans="1:62" s="454" customFormat="1" ht="20.25" customHeight="1">
      <c r="A207" s="452">
        <v>59</v>
      </c>
      <c r="B207" s="453" t="s">
        <v>577</v>
      </c>
      <c r="C207" s="451" t="s">
        <v>578</v>
      </c>
      <c r="D207" s="474">
        <f t="shared" ref="D207" si="23">SUM(J207:BH207)</f>
        <v>1.48</v>
      </c>
      <c r="E207" s="451" t="s">
        <v>579</v>
      </c>
      <c r="F207" s="452" t="s">
        <v>29</v>
      </c>
      <c r="G207" s="451" t="s">
        <v>1079</v>
      </c>
      <c r="H207" s="232"/>
      <c r="I207" s="366">
        <v>0.85</v>
      </c>
      <c r="J207" s="452">
        <v>0.85</v>
      </c>
      <c r="K207" s="452"/>
      <c r="L207" s="452">
        <v>0.1</v>
      </c>
      <c r="M207" s="452"/>
      <c r="N207" s="452"/>
      <c r="O207" s="452"/>
      <c r="P207" s="452"/>
      <c r="Q207" s="452"/>
      <c r="R207" s="452"/>
      <c r="S207" s="452"/>
      <c r="T207" s="452"/>
      <c r="U207" s="452"/>
      <c r="V207" s="452"/>
      <c r="W207" s="452"/>
      <c r="X207" s="452"/>
      <c r="Y207" s="452"/>
      <c r="Z207" s="452"/>
      <c r="AA207" s="452"/>
      <c r="AB207" s="452"/>
      <c r="AC207" s="452"/>
      <c r="AD207" s="452"/>
      <c r="AE207" s="452">
        <v>0.15</v>
      </c>
      <c r="AF207" s="452">
        <v>0.05</v>
      </c>
      <c r="AG207" s="452"/>
      <c r="AH207" s="452"/>
      <c r="AI207" s="452"/>
      <c r="AJ207" s="452"/>
      <c r="AK207" s="452"/>
      <c r="AL207" s="452"/>
      <c r="AM207" s="452"/>
      <c r="AN207" s="452"/>
      <c r="AO207" s="452"/>
      <c r="AP207" s="452"/>
      <c r="AQ207" s="452"/>
      <c r="AR207" s="452"/>
      <c r="AS207" s="452"/>
      <c r="AT207" s="452"/>
      <c r="AU207" s="452"/>
      <c r="AV207" s="452"/>
      <c r="AW207" s="452"/>
      <c r="AX207" s="452">
        <v>0.21</v>
      </c>
      <c r="AY207" s="452"/>
      <c r="AZ207" s="452"/>
      <c r="BA207" s="452"/>
      <c r="BB207" s="452"/>
      <c r="BC207" s="452"/>
      <c r="BD207" s="452">
        <v>0.12</v>
      </c>
      <c r="BE207" s="452"/>
      <c r="BF207" s="452"/>
      <c r="BG207" s="452"/>
      <c r="BH207" s="452"/>
      <c r="BI207" s="452" t="s">
        <v>580</v>
      </c>
      <c r="BJ207" s="451"/>
    </row>
    <row r="208" spans="1:62" s="402" customFormat="1" ht="42" customHeight="1">
      <c r="A208" s="396">
        <v>116</v>
      </c>
      <c r="B208" s="408" t="s">
        <v>564</v>
      </c>
      <c r="C208" s="396" t="s">
        <v>306</v>
      </c>
      <c r="D208" s="441">
        <v>2.8</v>
      </c>
      <c r="E208" s="396" t="s">
        <v>523</v>
      </c>
      <c r="F208" s="396" t="s">
        <v>30</v>
      </c>
      <c r="G208" s="404"/>
      <c r="H208" s="232"/>
      <c r="I208" s="366"/>
      <c r="J208" s="396"/>
      <c r="K208" s="396"/>
      <c r="L208" s="396"/>
      <c r="M208" s="396"/>
      <c r="N208" s="396"/>
      <c r="O208" s="396"/>
      <c r="P208" s="396"/>
      <c r="Q208" s="396"/>
      <c r="R208" s="396"/>
      <c r="S208" s="396"/>
      <c r="T208" s="396"/>
      <c r="U208" s="396"/>
      <c r="V208" s="396"/>
      <c r="W208" s="396"/>
      <c r="X208" s="396"/>
      <c r="Y208" s="396"/>
      <c r="Z208" s="396"/>
      <c r="AA208" s="396"/>
      <c r="AB208" s="396"/>
      <c r="AC208" s="396"/>
      <c r="AD208" s="396"/>
      <c r="AE208" s="396"/>
      <c r="AF208" s="396"/>
      <c r="AG208" s="396"/>
      <c r="AH208" s="396"/>
      <c r="AI208" s="396"/>
      <c r="AJ208" s="396"/>
      <c r="AK208" s="396"/>
      <c r="AL208" s="396"/>
      <c r="AM208" s="396"/>
      <c r="AN208" s="396"/>
      <c r="AO208" s="396"/>
      <c r="AP208" s="396"/>
      <c r="AQ208" s="396"/>
      <c r="AR208" s="396"/>
      <c r="AS208" s="396"/>
      <c r="AT208" s="396"/>
      <c r="AU208" s="396"/>
      <c r="AV208" s="396"/>
      <c r="AW208" s="396"/>
      <c r="AX208" s="396"/>
      <c r="AY208" s="396"/>
      <c r="AZ208" s="396"/>
      <c r="BA208" s="396"/>
      <c r="BB208" s="396"/>
      <c r="BC208" s="396"/>
      <c r="BD208" s="396"/>
      <c r="BE208" s="396"/>
      <c r="BF208" s="396"/>
      <c r="BG208" s="396"/>
      <c r="BH208" s="396"/>
      <c r="BI208" s="396" t="s">
        <v>387</v>
      </c>
      <c r="BJ208" s="468" t="s">
        <v>1071</v>
      </c>
    </row>
    <row r="209" spans="1:62" s="402" customFormat="1" ht="20.25" customHeight="1">
      <c r="A209" s="396">
        <v>117</v>
      </c>
      <c r="B209" s="397" t="s">
        <v>230</v>
      </c>
      <c r="C209" s="396" t="s">
        <v>306</v>
      </c>
      <c r="D209" s="420">
        <f t="shared" ref="D209:D239" si="24">SUM(J209:BH209)</f>
        <v>0.03</v>
      </c>
      <c r="E209" s="396">
        <v>28</v>
      </c>
      <c r="F209" s="396" t="s">
        <v>48</v>
      </c>
      <c r="G209" s="404"/>
      <c r="H209" s="232"/>
      <c r="I209" s="36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G209" s="396"/>
      <c r="AH209" s="396"/>
      <c r="AI209" s="396">
        <v>0.03</v>
      </c>
      <c r="AJ209" s="396"/>
      <c r="AK209" s="396"/>
      <c r="AL209" s="396"/>
      <c r="AM209" s="396"/>
      <c r="AN209" s="396"/>
      <c r="AO209" s="396"/>
      <c r="AP209" s="396"/>
      <c r="AQ209" s="396"/>
      <c r="AR209" s="396"/>
      <c r="AS209" s="396"/>
      <c r="AT209" s="396"/>
      <c r="AU209" s="396"/>
      <c r="AV209" s="396"/>
      <c r="AW209" s="396"/>
      <c r="AX209" s="396"/>
      <c r="AY209" s="396"/>
      <c r="AZ209" s="396"/>
      <c r="BA209" s="396"/>
      <c r="BB209" s="396"/>
      <c r="BC209" s="396"/>
      <c r="BD209" s="396"/>
      <c r="BE209" s="396"/>
      <c r="BF209" s="396"/>
      <c r="BG209" s="396"/>
      <c r="BH209" s="396"/>
      <c r="BI209" s="396" t="s">
        <v>387</v>
      </c>
      <c r="BJ209" s="396" t="s">
        <v>1068</v>
      </c>
    </row>
    <row r="210" spans="1:62" s="402" customFormat="1" ht="20.25" customHeight="1">
      <c r="A210" s="396">
        <v>118</v>
      </c>
      <c r="B210" s="418" t="s">
        <v>525</v>
      </c>
      <c r="C210" s="396" t="s">
        <v>306</v>
      </c>
      <c r="D210" s="420">
        <f t="shared" si="24"/>
        <v>7.0000000000000007E-2</v>
      </c>
      <c r="E210" s="396">
        <v>6</v>
      </c>
      <c r="F210" s="396" t="s">
        <v>48</v>
      </c>
      <c r="G210" s="404"/>
      <c r="H210" s="232"/>
      <c r="I210" s="366"/>
      <c r="J210" s="396"/>
      <c r="K210" s="396"/>
      <c r="L210" s="396"/>
      <c r="M210" s="396"/>
      <c r="N210" s="396"/>
      <c r="O210" s="396"/>
      <c r="P210" s="396"/>
      <c r="Q210" s="396"/>
      <c r="R210" s="396"/>
      <c r="S210" s="396"/>
      <c r="T210" s="396"/>
      <c r="U210" s="396"/>
      <c r="V210" s="396"/>
      <c r="W210" s="396"/>
      <c r="X210" s="396"/>
      <c r="Y210" s="396"/>
      <c r="Z210" s="396"/>
      <c r="AA210" s="396"/>
      <c r="AB210" s="396"/>
      <c r="AC210" s="396"/>
      <c r="AD210" s="396"/>
      <c r="AE210" s="396"/>
      <c r="AF210" s="396"/>
      <c r="AG210" s="396"/>
      <c r="AH210" s="396"/>
      <c r="AI210" s="396"/>
      <c r="AJ210" s="396"/>
      <c r="AK210" s="396"/>
      <c r="AL210" s="396"/>
      <c r="AM210" s="396"/>
      <c r="AN210" s="396"/>
      <c r="AO210" s="396"/>
      <c r="AP210" s="396"/>
      <c r="AQ210" s="396"/>
      <c r="AR210" s="396"/>
      <c r="AS210" s="396"/>
      <c r="AT210" s="396"/>
      <c r="AU210" s="396"/>
      <c r="AV210" s="396"/>
      <c r="AW210" s="396"/>
      <c r="AX210" s="396">
        <v>7.0000000000000007E-2</v>
      </c>
      <c r="AY210" s="396"/>
      <c r="AZ210" s="396"/>
      <c r="BA210" s="396"/>
      <c r="BB210" s="396"/>
      <c r="BC210" s="396"/>
      <c r="BD210" s="396"/>
      <c r="BE210" s="396"/>
      <c r="BF210" s="396"/>
      <c r="BG210" s="396"/>
      <c r="BH210" s="396"/>
      <c r="BI210" s="396" t="s">
        <v>388</v>
      </c>
      <c r="BJ210" s="396"/>
    </row>
    <row r="211" spans="1:62" s="402" customFormat="1" ht="20.25" customHeight="1">
      <c r="A211" s="396">
        <v>119</v>
      </c>
      <c r="B211" s="418" t="s">
        <v>526</v>
      </c>
      <c r="C211" s="396" t="s">
        <v>306</v>
      </c>
      <c r="D211" s="420">
        <f t="shared" si="24"/>
        <v>0.88</v>
      </c>
      <c r="E211" s="396">
        <v>6</v>
      </c>
      <c r="F211" s="396" t="s">
        <v>48</v>
      </c>
      <c r="G211" s="404"/>
      <c r="H211" s="232"/>
      <c r="I211" s="366">
        <v>0.86</v>
      </c>
      <c r="J211" s="396">
        <v>0.86</v>
      </c>
      <c r="K211" s="396"/>
      <c r="L211" s="396"/>
      <c r="M211" s="396"/>
      <c r="N211" s="396"/>
      <c r="O211" s="396"/>
      <c r="P211" s="396"/>
      <c r="Q211" s="396"/>
      <c r="R211" s="396"/>
      <c r="S211" s="396"/>
      <c r="T211" s="396"/>
      <c r="U211" s="396"/>
      <c r="V211" s="396"/>
      <c r="W211" s="396"/>
      <c r="X211" s="396"/>
      <c r="Y211" s="396"/>
      <c r="Z211" s="396"/>
      <c r="AA211" s="396"/>
      <c r="AB211" s="396"/>
      <c r="AC211" s="396"/>
      <c r="AD211" s="396"/>
      <c r="AE211" s="396"/>
      <c r="AF211" s="396"/>
      <c r="AG211" s="396"/>
      <c r="AH211" s="396"/>
      <c r="AI211" s="396"/>
      <c r="AJ211" s="396"/>
      <c r="AK211" s="396"/>
      <c r="AL211" s="396"/>
      <c r="AM211" s="396"/>
      <c r="AN211" s="396"/>
      <c r="AO211" s="396"/>
      <c r="AP211" s="396"/>
      <c r="AQ211" s="396">
        <v>0.02</v>
      </c>
      <c r="AR211" s="396"/>
      <c r="AS211" s="396"/>
      <c r="AT211" s="396"/>
      <c r="AU211" s="396"/>
      <c r="AV211" s="396"/>
      <c r="AW211" s="396"/>
      <c r="AX211" s="396"/>
      <c r="AY211" s="396"/>
      <c r="AZ211" s="396"/>
      <c r="BA211" s="396"/>
      <c r="BB211" s="396"/>
      <c r="BC211" s="396"/>
      <c r="BD211" s="396"/>
      <c r="BE211" s="396"/>
      <c r="BF211" s="396"/>
      <c r="BG211" s="396"/>
      <c r="BH211" s="396"/>
      <c r="BI211" s="396" t="s">
        <v>388</v>
      </c>
      <c r="BJ211" s="396"/>
    </row>
    <row r="212" spans="1:62" s="402" customFormat="1" ht="20.25" customHeight="1">
      <c r="A212" s="396">
        <v>120</v>
      </c>
      <c r="B212" s="418" t="s">
        <v>527</v>
      </c>
      <c r="C212" s="396" t="s">
        <v>306</v>
      </c>
      <c r="D212" s="420">
        <f t="shared" si="24"/>
        <v>1.85</v>
      </c>
      <c r="E212" s="396" t="s">
        <v>554</v>
      </c>
      <c r="F212" s="396" t="s">
        <v>48</v>
      </c>
      <c r="G212" s="404"/>
      <c r="H212" s="232"/>
      <c r="I212" s="366">
        <v>1.8</v>
      </c>
      <c r="J212" s="396">
        <v>1.8</v>
      </c>
      <c r="K212" s="396"/>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v>0.05</v>
      </c>
      <c r="AG212" s="396"/>
      <c r="AH212" s="396"/>
      <c r="AI212" s="396"/>
      <c r="AJ212" s="396"/>
      <c r="AK212" s="396"/>
      <c r="AL212" s="396"/>
      <c r="AM212" s="396"/>
      <c r="AN212" s="396"/>
      <c r="AO212" s="396"/>
      <c r="AP212" s="396"/>
      <c r="AQ212" s="396"/>
      <c r="AR212" s="396"/>
      <c r="AS212" s="396"/>
      <c r="AT212" s="396"/>
      <c r="AU212" s="396"/>
      <c r="AV212" s="396"/>
      <c r="AW212" s="396"/>
      <c r="AX212" s="396"/>
      <c r="AY212" s="396"/>
      <c r="AZ212" s="396"/>
      <c r="BA212" s="396"/>
      <c r="BB212" s="396"/>
      <c r="BC212" s="396"/>
      <c r="BD212" s="396"/>
      <c r="BE212" s="396"/>
      <c r="BF212" s="396"/>
      <c r="BG212" s="396"/>
      <c r="BH212" s="396"/>
      <c r="BI212" s="396" t="s">
        <v>388</v>
      </c>
      <c r="BJ212" s="396"/>
    </row>
    <row r="213" spans="1:62" s="402" customFormat="1" ht="20.25" customHeight="1">
      <c r="A213" s="396">
        <v>121</v>
      </c>
      <c r="B213" s="418" t="s">
        <v>528</v>
      </c>
      <c r="C213" s="396" t="s">
        <v>306</v>
      </c>
      <c r="D213" s="420">
        <f t="shared" si="24"/>
        <v>0.09</v>
      </c>
      <c r="E213" s="396">
        <v>32</v>
      </c>
      <c r="F213" s="396" t="s">
        <v>48</v>
      </c>
      <c r="G213" s="404"/>
      <c r="H213" s="232"/>
      <c r="I213" s="366"/>
      <c r="J213" s="396"/>
      <c r="K213" s="396"/>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c r="AG213" s="396"/>
      <c r="AH213" s="396"/>
      <c r="AI213" s="396">
        <v>0.09</v>
      </c>
      <c r="AJ213" s="396"/>
      <c r="AK213" s="396"/>
      <c r="AL213" s="396"/>
      <c r="AM213" s="396"/>
      <c r="AN213" s="396"/>
      <c r="AO213" s="396"/>
      <c r="AP213" s="396"/>
      <c r="AQ213" s="396"/>
      <c r="AR213" s="396"/>
      <c r="AS213" s="396"/>
      <c r="AT213" s="396"/>
      <c r="AU213" s="396"/>
      <c r="AV213" s="396"/>
      <c r="AW213" s="396"/>
      <c r="AX213" s="396"/>
      <c r="AY213" s="396"/>
      <c r="AZ213" s="396"/>
      <c r="BA213" s="396"/>
      <c r="BB213" s="396"/>
      <c r="BC213" s="396"/>
      <c r="BD213" s="396"/>
      <c r="BE213" s="396"/>
      <c r="BF213" s="396"/>
      <c r="BG213" s="396"/>
      <c r="BH213" s="396"/>
      <c r="BI213" s="396" t="s">
        <v>388</v>
      </c>
      <c r="BJ213" s="396"/>
    </row>
    <row r="214" spans="1:62" s="402" customFormat="1" ht="20.25" customHeight="1">
      <c r="A214" s="396">
        <v>122</v>
      </c>
      <c r="B214" s="418" t="s">
        <v>529</v>
      </c>
      <c r="C214" s="396" t="s">
        <v>306</v>
      </c>
      <c r="D214" s="420">
        <f t="shared" si="24"/>
        <v>0.02</v>
      </c>
      <c r="E214" s="396">
        <v>17</v>
      </c>
      <c r="F214" s="396" t="s">
        <v>48</v>
      </c>
      <c r="G214" s="404"/>
      <c r="H214" s="232"/>
      <c r="I214" s="366"/>
      <c r="J214" s="396"/>
      <c r="K214" s="396"/>
      <c r="L214" s="396"/>
      <c r="M214" s="396"/>
      <c r="N214" s="396"/>
      <c r="O214" s="396"/>
      <c r="P214" s="396"/>
      <c r="Q214" s="396"/>
      <c r="R214" s="396"/>
      <c r="S214" s="396"/>
      <c r="T214" s="396"/>
      <c r="U214" s="396"/>
      <c r="V214" s="396"/>
      <c r="W214" s="396"/>
      <c r="X214" s="396"/>
      <c r="Y214" s="396"/>
      <c r="Z214" s="396"/>
      <c r="AA214" s="396"/>
      <c r="AB214" s="396"/>
      <c r="AC214" s="396"/>
      <c r="AD214" s="396"/>
      <c r="AE214" s="396"/>
      <c r="AF214" s="396"/>
      <c r="AG214" s="396"/>
      <c r="AH214" s="396"/>
      <c r="AI214" s="396">
        <v>0.02</v>
      </c>
      <c r="AJ214" s="396"/>
      <c r="AK214" s="396"/>
      <c r="AL214" s="396"/>
      <c r="AM214" s="396"/>
      <c r="AN214" s="396"/>
      <c r="AO214" s="396"/>
      <c r="AP214" s="396"/>
      <c r="AQ214" s="396"/>
      <c r="AR214" s="396"/>
      <c r="AS214" s="396"/>
      <c r="AT214" s="396"/>
      <c r="AU214" s="396"/>
      <c r="AV214" s="396"/>
      <c r="AW214" s="396"/>
      <c r="AX214" s="396"/>
      <c r="AY214" s="396"/>
      <c r="AZ214" s="396"/>
      <c r="BA214" s="396"/>
      <c r="BB214" s="396"/>
      <c r="BC214" s="396"/>
      <c r="BD214" s="396"/>
      <c r="BE214" s="396"/>
      <c r="BF214" s="396"/>
      <c r="BG214" s="396"/>
      <c r="BH214" s="396"/>
      <c r="BI214" s="396" t="s">
        <v>388</v>
      </c>
      <c r="BJ214" s="396"/>
    </row>
    <row r="215" spans="1:62" s="402" customFormat="1" ht="20.25" customHeight="1">
      <c r="A215" s="396">
        <v>123</v>
      </c>
      <c r="B215" s="418" t="s">
        <v>530</v>
      </c>
      <c r="C215" s="396" t="s">
        <v>306</v>
      </c>
      <c r="D215" s="420">
        <f t="shared" si="24"/>
        <v>0.05</v>
      </c>
      <c r="E215" s="396">
        <v>9</v>
      </c>
      <c r="F215" s="396" t="s">
        <v>48</v>
      </c>
      <c r="G215" s="404"/>
      <c r="H215" s="232"/>
      <c r="I215" s="366"/>
      <c r="J215" s="396"/>
      <c r="K215" s="396"/>
      <c r="L215" s="396"/>
      <c r="M215" s="396"/>
      <c r="N215" s="396"/>
      <c r="O215" s="396"/>
      <c r="P215" s="396"/>
      <c r="Q215" s="396"/>
      <c r="R215" s="396"/>
      <c r="S215" s="396"/>
      <c r="T215" s="396"/>
      <c r="U215" s="396"/>
      <c r="V215" s="396"/>
      <c r="W215" s="396"/>
      <c r="X215" s="396"/>
      <c r="Y215" s="396"/>
      <c r="Z215" s="396"/>
      <c r="AA215" s="396"/>
      <c r="AB215" s="396"/>
      <c r="AC215" s="396"/>
      <c r="AD215" s="396"/>
      <c r="AE215" s="396"/>
      <c r="AF215" s="396"/>
      <c r="AG215" s="396"/>
      <c r="AH215" s="396"/>
      <c r="AI215" s="396"/>
      <c r="AJ215" s="396"/>
      <c r="AK215" s="396"/>
      <c r="AL215" s="396"/>
      <c r="AM215" s="396"/>
      <c r="AN215" s="396"/>
      <c r="AO215" s="396"/>
      <c r="AP215" s="396"/>
      <c r="AQ215" s="396"/>
      <c r="AR215" s="396"/>
      <c r="AS215" s="396"/>
      <c r="AT215" s="396"/>
      <c r="AU215" s="396"/>
      <c r="AV215" s="396"/>
      <c r="AW215" s="396"/>
      <c r="AX215" s="396">
        <v>0.05</v>
      </c>
      <c r="AY215" s="396"/>
      <c r="AZ215" s="396"/>
      <c r="BA215" s="396"/>
      <c r="BB215" s="396"/>
      <c r="BC215" s="396"/>
      <c r="BD215" s="396"/>
      <c r="BE215" s="396"/>
      <c r="BF215" s="396"/>
      <c r="BG215" s="396"/>
      <c r="BH215" s="396"/>
      <c r="BI215" s="396" t="s">
        <v>388</v>
      </c>
      <c r="BJ215" s="396"/>
    </row>
    <row r="216" spans="1:62" s="402" customFormat="1" ht="20.25" customHeight="1">
      <c r="A216" s="396">
        <v>124</v>
      </c>
      <c r="B216" s="418" t="s">
        <v>531</v>
      </c>
      <c r="C216" s="396" t="s">
        <v>306</v>
      </c>
      <c r="D216" s="420">
        <f t="shared" si="24"/>
        <v>0.04</v>
      </c>
      <c r="E216" s="396">
        <v>20</v>
      </c>
      <c r="F216" s="396" t="s">
        <v>48</v>
      </c>
      <c r="G216" s="404"/>
      <c r="H216" s="232"/>
      <c r="I216" s="366"/>
      <c r="J216" s="396"/>
      <c r="K216" s="396"/>
      <c r="L216" s="396"/>
      <c r="M216" s="396"/>
      <c r="N216" s="396"/>
      <c r="O216" s="396"/>
      <c r="P216" s="396"/>
      <c r="Q216" s="396"/>
      <c r="R216" s="396"/>
      <c r="S216" s="396"/>
      <c r="T216" s="396"/>
      <c r="U216" s="396"/>
      <c r="V216" s="396"/>
      <c r="W216" s="396"/>
      <c r="X216" s="396"/>
      <c r="Y216" s="396"/>
      <c r="Z216" s="396"/>
      <c r="AA216" s="396"/>
      <c r="AB216" s="396"/>
      <c r="AC216" s="396"/>
      <c r="AD216" s="396"/>
      <c r="AE216" s="396"/>
      <c r="AF216" s="396"/>
      <c r="AG216" s="396"/>
      <c r="AH216" s="396"/>
      <c r="AI216" s="396">
        <v>0.04</v>
      </c>
      <c r="AJ216" s="396"/>
      <c r="AK216" s="396"/>
      <c r="AL216" s="396"/>
      <c r="AM216" s="396"/>
      <c r="AN216" s="396"/>
      <c r="AO216" s="396"/>
      <c r="AP216" s="396"/>
      <c r="AQ216" s="396"/>
      <c r="AR216" s="396"/>
      <c r="AS216" s="396"/>
      <c r="AT216" s="396"/>
      <c r="AU216" s="396"/>
      <c r="AV216" s="396"/>
      <c r="AW216" s="396"/>
      <c r="AX216" s="396"/>
      <c r="AY216" s="396"/>
      <c r="AZ216" s="396"/>
      <c r="BA216" s="396"/>
      <c r="BB216" s="396"/>
      <c r="BC216" s="396"/>
      <c r="BD216" s="396"/>
      <c r="BE216" s="396"/>
      <c r="BF216" s="396"/>
      <c r="BG216" s="396"/>
      <c r="BH216" s="396"/>
      <c r="BI216" s="396" t="s">
        <v>388</v>
      </c>
      <c r="BJ216" s="396"/>
    </row>
    <row r="217" spans="1:62" s="402" customFormat="1" ht="20.25" customHeight="1">
      <c r="A217" s="396">
        <v>125</v>
      </c>
      <c r="B217" s="418" t="s">
        <v>532</v>
      </c>
      <c r="C217" s="396" t="s">
        <v>306</v>
      </c>
      <c r="D217" s="420">
        <f t="shared" si="24"/>
        <v>0.16999999999999998</v>
      </c>
      <c r="E217" s="396">
        <v>20</v>
      </c>
      <c r="F217" s="396" t="s">
        <v>48</v>
      </c>
      <c r="G217" s="404"/>
      <c r="H217" s="232"/>
      <c r="I217" s="366"/>
      <c r="J217" s="396"/>
      <c r="K217" s="396"/>
      <c r="L217" s="396">
        <v>0.09</v>
      </c>
      <c r="M217" s="396"/>
      <c r="N217" s="396"/>
      <c r="O217" s="396"/>
      <c r="P217" s="396"/>
      <c r="Q217" s="396"/>
      <c r="R217" s="396"/>
      <c r="S217" s="396"/>
      <c r="T217" s="396"/>
      <c r="U217" s="396"/>
      <c r="V217" s="396"/>
      <c r="W217" s="396"/>
      <c r="X217" s="396"/>
      <c r="Y217" s="396"/>
      <c r="Z217" s="396"/>
      <c r="AA217" s="396"/>
      <c r="AB217" s="396"/>
      <c r="AC217" s="396"/>
      <c r="AD217" s="396"/>
      <c r="AE217" s="396"/>
      <c r="AF217" s="396"/>
      <c r="AG217" s="396"/>
      <c r="AH217" s="396"/>
      <c r="AI217" s="396"/>
      <c r="AJ217" s="396"/>
      <c r="AK217" s="396"/>
      <c r="AL217" s="396"/>
      <c r="AM217" s="396"/>
      <c r="AN217" s="396"/>
      <c r="AO217" s="396"/>
      <c r="AP217" s="396"/>
      <c r="AQ217" s="396"/>
      <c r="AR217" s="396"/>
      <c r="AS217" s="396"/>
      <c r="AT217" s="396"/>
      <c r="AU217" s="396"/>
      <c r="AV217" s="396"/>
      <c r="AW217" s="396"/>
      <c r="AX217" s="396">
        <v>0.08</v>
      </c>
      <c r="AY217" s="396"/>
      <c r="AZ217" s="396"/>
      <c r="BA217" s="396"/>
      <c r="BB217" s="396"/>
      <c r="BC217" s="396"/>
      <c r="BD217" s="396"/>
      <c r="BE217" s="396"/>
      <c r="BF217" s="396"/>
      <c r="BG217" s="396"/>
      <c r="BH217" s="396"/>
      <c r="BI217" s="396" t="s">
        <v>388</v>
      </c>
      <c r="BJ217" s="396"/>
    </row>
    <row r="218" spans="1:62" s="402" customFormat="1" ht="20.25" customHeight="1">
      <c r="A218" s="396">
        <v>126</v>
      </c>
      <c r="B218" s="418" t="s">
        <v>533</v>
      </c>
      <c r="C218" s="396" t="s">
        <v>306</v>
      </c>
      <c r="D218" s="420">
        <f t="shared" si="24"/>
        <v>0.1</v>
      </c>
      <c r="E218" s="396">
        <v>13</v>
      </c>
      <c r="F218" s="396" t="s">
        <v>48</v>
      </c>
      <c r="G218" s="404"/>
      <c r="H218" s="232"/>
      <c r="I218" s="366">
        <v>0.1</v>
      </c>
      <c r="J218" s="396">
        <v>0.1</v>
      </c>
      <c r="K218" s="396"/>
      <c r="L218" s="396"/>
      <c r="M218" s="396"/>
      <c r="N218" s="396"/>
      <c r="O218" s="396"/>
      <c r="P218" s="396"/>
      <c r="Q218" s="396"/>
      <c r="R218" s="396"/>
      <c r="S218" s="396"/>
      <c r="T218" s="396"/>
      <c r="U218" s="396"/>
      <c r="V218" s="396"/>
      <c r="W218" s="396"/>
      <c r="X218" s="396"/>
      <c r="Y218" s="396"/>
      <c r="Z218" s="396"/>
      <c r="AA218" s="396"/>
      <c r="AB218" s="396"/>
      <c r="AC218" s="396"/>
      <c r="AD218" s="396"/>
      <c r="AE218" s="396"/>
      <c r="AF218" s="396"/>
      <c r="AG218" s="396"/>
      <c r="AH218" s="396"/>
      <c r="AI218" s="396"/>
      <c r="AJ218" s="396"/>
      <c r="AK218" s="396"/>
      <c r="AL218" s="396"/>
      <c r="AM218" s="396"/>
      <c r="AN218" s="396"/>
      <c r="AO218" s="396"/>
      <c r="AP218" s="396"/>
      <c r="AQ218" s="396"/>
      <c r="AR218" s="396"/>
      <c r="AS218" s="396"/>
      <c r="AT218" s="396"/>
      <c r="AU218" s="396"/>
      <c r="AV218" s="396"/>
      <c r="AW218" s="396"/>
      <c r="AX218" s="396"/>
      <c r="AY218" s="396"/>
      <c r="AZ218" s="396"/>
      <c r="BA218" s="396"/>
      <c r="BB218" s="396"/>
      <c r="BC218" s="396"/>
      <c r="BD218" s="396"/>
      <c r="BE218" s="396"/>
      <c r="BF218" s="396"/>
      <c r="BG218" s="396"/>
      <c r="BH218" s="396"/>
      <c r="BI218" s="396" t="s">
        <v>388</v>
      </c>
      <c r="BJ218" s="396"/>
    </row>
    <row r="219" spans="1:62" s="402" customFormat="1" ht="20.25" customHeight="1">
      <c r="A219" s="396">
        <v>127</v>
      </c>
      <c r="B219" s="418" t="s">
        <v>534</v>
      </c>
      <c r="C219" s="396" t="s">
        <v>306</v>
      </c>
      <c r="D219" s="420">
        <f t="shared" si="24"/>
        <v>0.06</v>
      </c>
      <c r="E219" s="396">
        <v>30</v>
      </c>
      <c r="F219" s="396" t="s">
        <v>48</v>
      </c>
      <c r="G219" s="404"/>
      <c r="H219" s="232"/>
      <c r="I219" s="366"/>
      <c r="J219" s="396"/>
      <c r="K219" s="396"/>
      <c r="L219" s="396"/>
      <c r="M219" s="396"/>
      <c r="N219" s="396"/>
      <c r="O219" s="396"/>
      <c r="P219" s="396"/>
      <c r="Q219" s="396"/>
      <c r="R219" s="396"/>
      <c r="S219" s="396"/>
      <c r="T219" s="396"/>
      <c r="U219" s="396"/>
      <c r="V219" s="396"/>
      <c r="W219" s="396"/>
      <c r="X219" s="396"/>
      <c r="Y219" s="396"/>
      <c r="Z219" s="396"/>
      <c r="AA219" s="396"/>
      <c r="AB219" s="396"/>
      <c r="AC219" s="396"/>
      <c r="AD219" s="396"/>
      <c r="AE219" s="396"/>
      <c r="AF219" s="396"/>
      <c r="AG219" s="396"/>
      <c r="AH219" s="396"/>
      <c r="AI219" s="396">
        <v>0.06</v>
      </c>
      <c r="AJ219" s="396"/>
      <c r="AK219" s="396"/>
      <c r="AL219" s="396"/>
      <c r="AM219" s="396"/>
      <c r="AN219" s="396"/>
      <c r="AO219" s="396"/>
      <c r="AP219" s="396"/>
      <c r="AQ219" s="396"/>
      <c r="AR219" s="396"/>
      <c r="AS219" s="396"/>
      <c r="AT219" s="396"/>
      <c r="AU219" s="396"/>
      <c r="AV219" s="396"/>
      <c r="AW219" s="396"/>
      <c r="AX219" s="396"/>
      <c r="AY219" s="396"/>
      <c r="AZ219" s="396"/>
      <c r="BA219" s="396"/>
      <c r="BB219" s="396"/>
      <c r="BC219" s="396"/>
      <c r="BD219" s="396"/>
      <c r="BE219" s="396"/>
      <c r="BF219" s="396"/>
      <c r="BG219" s="396"/>
      <c r="BH219" s="396"/>
      <c r="BI219" s="396" t="s">
        <v>388</v>
      </c>
      <c r="BJ219" s="396"/>
    </row>
    <row r="220" spans="1:62" s="402" customFormat="1" ht="20.25" customHeight="1">
      <c r="A220" s="396">
        <v>128</v>
      </c>
      <c r="B220" s="418" t="s">
        <v>535</v>
      </c>
      <c r="C220" s="396" t="s">
        <v>306</v>
      </c>
      <c r="D220" s="420">
        <f t="shared" si="24"/>
        <v>0.04</v>
      </c>
      <c r="E220" s="396">
        <v>34</v>
      </c>
      <c r="F220" s="396" t="s">
        <v>48</v>
      </c>
      <c r="G220" s="404"/>
      <c r="H220" s="232"/>
      <c r="I220" s="366"/>
      <c r="J220" s="396"/>
      <c r="K220" s="396"/>
      <c r="L220" s="396"/>
      <c r="M220" s="396"/>
      <c r="N220" s="396"/>
      <c r="O220" s="396"/>
      <c r="P220" s="396"/>
      <c r="Q220" s="396"/>
      <c r="R220" s="396"/>
      <c r="S220" s="396"/>
      <c r="T220" s="396"/>
      <c r="U220" s="396"/>
      <c r="V220" s="396"/>
      <c r="W220" s="396"/>
      <c r="X220" s="396"/>
      <c r="Y220" s="396"/>
      <c r="Z220" s="396"/>
      <c r="AA220" s="396"/>
      <c r="AB220" s="396"/>
      <c r="AC220" s="396"/>
      <c r="AD220" s="396"/>
      <c r="AE220" s="396"/>
      <c r="AF220" s="396"/>
      <c r="AG220" s="396"/>
      <c r="AH220" s="396"/>
      <c r="AI220" s="396"/>
      <c r="AJ220" s="396"/>
      <c r="AK220" s="396"/>
      <c r="AL220" s="396"/>
      <c r="AM220" s="396"/>
      <c r="AN220" s="396"/>
      <c r="AO220" s="396"/>
      <c r="AP220" s="396"/>
      <c r="AQ220" s="396"/>
      <c r="AR220" s="396"/>
      <c r="AS220" s="396"/>
      <c r="AT220" s="396">
        <v>0.04</v>
      </c>
      <c r="AU220" s="396"/>
      <c r="AV220" s="396"/>
      <c r="AW220" s="396"/>
      <c r="AX220" s="396"/>
      <c r="AY220" s="396"/>
      <c r="AZ220" s="396"/>
      <c r="BA220" s="396"/>
      <c r="BB220" s="396"/>
      <c r="BC220" s="396"/>
      <c r="BD220" s="396"/>
      <c r="BE220" s="396"/>
      <c r="BF220" s="396"/>
      <c r="BG220" s="396"/>
      <c r="BH220" s="396"/>
      <c r="BI220" s="396" t="s">
        <v>388</v>
      </c>
      <c r="BJ220" s="396"/>
    </row>
    <row r="221" spans="1:62" s="402" customFormat="1" ht="20.25" customHeight="1">
      <c r="A221" s="396">
        <v>129</v>
      </c>
      <c r="B221" s="418" t="s">
        <v>536</v>
      </c>
      <c r="C221" s="396" t="s">
        <v>306</v>
      </c>
      <c r="D221" s="420">
        <f t="shared" si="24"/>
        <v>0.17</v>
      </c>
      <c r="E221" s="396">
        <v>17</v>
      </c>
      <c r="F221" s="396" t="s">
        <v>48</v>
      </c>
      <c r="G221" s="404"/>
      <c r="H221" s="232"/>
      <c r="I221" s="366"/>
      <c r="J221" s="396"/>
      <c r="K221" s="396"/>
      <c r="L221" s="396"/>
      <c r="M221" s="396"/>
      <c r="N221" s="396"/>
      <c r="O221" s="396"/>
      <c r="P221" s="396"/>
      <c r="Q221" s="396"/>
      <c r="R221" s="396"/>
      <c r="S221" s="396"/>
      <c r="T221" s="396"/>
      <c r="U221" s="396"/>
      <c r="V221" s="396"/>
      <c r="W221" s="396"/>
      <c r="X221" s="396"/>
      <c r="Y221" s="396"/>
      <c r="Z221" s="396"/>
      <c r="AA221" s="396"/>
      <c r="AB221" s="396"/>
      <c r="AC221" s="396"/>
      <c r="AD221" s="396"/>
      <c r="AE221" s="396"/>
      <c r="AF221" s="396"/>
      <c r="AG221" s="396"/>
      <c r="AH221" s="396"/>
      <c r="AI221" s="396">
        <v>0.17</v>
      </c>
      <c r="AJ221" s="396"/>
      <c r="AK221" s="396"/>
      <c r="AL221" s="396"/>
      <c r="AM221" s="396"/>
      <c r="AN221" s="396"/>
      <c r="AO221" s="396"/>
      <c r="AP221" s="396"/>
      <c r="AQ221" s="396"/>
      <c r="AR221" s="396"/>
      <c r="AS221" s="396"/>
      <c r="AT221" s="396"/>
      <c r="AU221" s="396"/>
      <c r="AV221" s="396"/>
      <c r="AW221" s="396"/>
      <c r="AX221" s="396"/>
      <c r="AY221" s="396"/>
      <c r="AZ221" s="396"/>
      <c r="BA221" s="396"/>
      <c r="BB221" s="396"/>
      <c r="BC221" s="396"/>
      <c r="BD221" s="396"/>
      <c r="BE221" s="396"/>
      <c r="BF221" s="396"/>
      <c r="BG221" s="396"/>
      <c r="BH221" s="396"/>
      <c r="BI221" s="396" t="s">
        <v>388</v>
      </c>
      <c r="BJ221" s="396"/>
    </row>
    <row r="222" spans="1:62" s="402" customFormat="1" ht="20.25" customHeight="1">
      <c r="A222" s="396">
        <v>130</v>
      </c>
      <c r="B222" s="418" t="s">
        <v>537</v>
      </c>
      <c r="C222" s="396" t="s">
        <v>306</v>
      </c>
      <c r="D222" s="420">
        <f t="shared" si="24"/>
        <v>0.3</v>
      </c>
      <c r="E222" s="396">
        <v>17</v>
      </c>
      <c r="F222" s="396" t="s">
        <v>48</v>
      </c>
      <c r="G222" s="404"/>
      <c r="H222" s="232"/>
      <c r="I222" s="366"/>
      <c r="J222" s="396"/>
      <c r="K222" s="396"/>
      <c r="L222" s="396"/>
      <c r="M222" s="396"/>
      <c r="N222" s="396"/>
      <c r="O222" s="396"/>
      <c r="P222" s="396"/>
      <c r="Q222" s="396"/>
      <c r="R222" s="396"/>
      <c r="S222" s="396"/>
      <c r="T222" s="396"/>
      <c r="U222" s="396"/>
      <c r="V222" s="396"/>
      <c r="W222" s="396"/>
      <c r="X222" s="396"/>
      <c r="Y222" s="396"/>
      <c r="Z222" s="396"/>
      <c r="AA222" s="396"/>
      <c r="AB222" s="396"/>
      <c r="AC222" s="396"/>
      <c r="AD222" s="396"/>
      <c r="AE222" s="396"/>
      <c r="AF222" s="396"/>
      <c r="AG222" s="396"/>
      <c r="AH222" s="396"/>
      <c r="AI222" s="396"/>
      <c r="AJ222" s="396"/>
      <c r="AK222" s="396"/>
      <c r="AL222" s="396"/>
      <c r="AM222" s="396"/>
      <c r="AN222" s="396"/>
      <c r="AO222" s="396"/>
      <c r="AP222" s="396"/>
      <c r="AQ222" s="396"/>
      <c r="AR222" s="396"/>
      <c r="AS222" s="396"/>
      <c r="AT222" s="396"/>
      <c r="AU222" s="396"/>
      <c r="AV222" s="396">
        <v>0.3</v>
      </c>
      <c r="AW222" s="396"/>
      <c r="AX222" s="396"/>
      <c r="AY222" s="396"/>
      <c r="AZ222" s="396"/>
      <c r="BA222" s="396"/>
      <c r="BB222" s="396"/>
      <c r="BC222" s="396"/>
      <c r="BD222" s="396"/>
      <c r="BE222" s="396"/>
      <c r="BF222" s="396"/>
      <c r="BG222" s="396"/>
      <c r="BH222" s="396"/>
      <c r="BI222" s="396" t="s">
        <v>388</v>
      </c>
      <c r="BJ222" s="396"/>
    </row>
    <row r="223" spans="1:62" s="402" customFormat="1" ht="20.25" customHeight="1">
      <c r="A223" s="396">
        <v>131</v>
      </c>
      <c r="B223" s="418" t="s">
        <v>538</v>
      </c>
      <c r="C223" s="396" t="s">
        <v>306</v>
      </c>
      <c r="D223" s="396">
        <f t="shared" si="24"/>
        <v>3.22</v>
      </c>
      <c r="E223" s="396" t="s">
        <v>555</v>
      </c>
      <c r="F223" s="396" t="s">
        <v>41</v>
      </c>
      <c r="G223" s="404"/>
      <c r="H223" s="232"/>
      <c r="I223" s="366"/>
      <c r="J223" s="396"/>
      <c r="K223" s="396"/>
      <c r="L223" s="396"/>
      <c r="M223" s="396"/>
      <c r="N223" s="396"/>
      <c r="O223" s="396"/>
      <c r="P223" s="396">
        <v>3.2</v>
      </c>
      <c r="Q223" s="396"/>
      <c r="R223" s="396"/>
      <c r="S223" s="396"/>
      <c r="T223" s="396"/>
      <c r="U223" s="396"/>
      <c r="V223" s="396"/>
      <c r="W223" s="396"/>
      <c r="X223" s="396"/>
      <c r="Y223" s="396"/>
      <c r="Z223" s="396"/>
      <c r="AA223" s="396"/>
      <c r="AB223" s="396"/>
      <c r="AC223" s="396"/>
      <c r="AD223" s="396"/>
      <c r="AE223" s="396"/>
      <c r="AF223" s="396"/>
      <c r="AG223" s="396"/>
      <c r="AH223" s="396"/>
      <c r="AI223" s="396"/>
      <c r="AJ223" s="396"/>
      <c r="AK223" s="396"/>
      <c r="AL223" s="396"/>
      <c r="AM223" s="396"/>
      <c r="AN223" s="396"/>
      <c r="AO223" s="396"/>
      <c r="AP223" s="396"/>
      <c r="AQ223" s="396">
        <v>0.02</v>
      </c>
      <c r="AR223" s="396"/>
      <c r="AS223" s="396"/>
      <c r="AT223" s="396"/>
      <c r="AU223" s="396"/>
      <c r="AV223" s="396"/>
      <c r="AW223" s="396"/>
      <c r="AX223" s="396"/>
      <c r="AY223" s="396"/>
      <c r="AZ223" s="396"/>
      <c r="BA223" s="396"/>
      <c r="BB223" s="396"/>
      <c r="BC223" s="396"/>
      <c r="BD223" s="396"/>
      <c r="BE223" s="396"/>
      <c r="BF223" s="396"/>
      <c r="BG223" s="396"/>
      <c r="BH223" s="396"/>
      <c r="BI223" s="396" t="s">
        <v>388</v>
      </c>
      <c r="BJ223" s="396"/>
    </row>
    <row r="224" spans="1:62" s="402" customFormat="1" ht="20.25" customHeight="1">
      <c r="A224" s="396">
        <v>132</v>
      </c>
      <c r="B224" s="418" t="s">
        <v>539</v>
      </c>
      <c r="C224" s="396" t="s">
        <v>306</v>
      </c>
      <c r="D224" s="396">
        <f t="shared" si="24"/>
        <v>2.21</v>
      </c>
      <c r="E224" s="396">
        <v>10</v>
      </c>
      <c r="F224" s="396" t="s">
        <v>41</v>
      </c>
      <c r="G224" s="404"/>
      <c r="H224" s="232"/>
      <c r="I224" s="366">
        <v>0.56999999999999995</v>
      </c>
      <c r="J224" s="396">
        <v>0.56999999999999995</v>
      </c>
      <c r="K224" s="396"/>
      <c r="L224" s="396"/>
      <c r="M224" s="396">
        <v>0.45</v>
      </c>
      <c r="N224" s="396"/>
      <c r="O224" s="396"/>
      <c r="P224" s="396"/>
      <c r="Q224" s="396"/>
      <c r="R224" s="396"/>
      <c r="S224" s="396"/>
      <c r="T224" s="396"/>
      <c r="U224" s="396"/>
      <c r="V224" s="396"/>
      <c r="W224" s="396"/>
      <c r="X224" s="396"/>
      <c r="Y224" s="396"/>
      <c r="Z224" s="396"/>
      <c r="AA224" s="396"/>
      <c r="AB224" s="396"/>
      <c r="AC224" s="396"/>
      <c r="AD224" s="396"/>
      <c r="AE224" s="396">
        <v>0.04</v>
      </c>
      <c r="AF224" s="396">
        <v>0.04</v>
      </c>
      <c r="AG224" s="396"/>
      <c r="AH224" s="396"/>
      <c r="AI224" s="396"/>
      <c r="AJ224" s="396"/>
      <c r="AK224" s="396"/>
      <c r="AL224" s="396"/>
      <c r="AM224" s="396"/>
      <c r="AN224" s="396"/>
      <c r="AO224" s="396"/>
      <c r="AP224" s="396"/>
      <c r="AQ224" s="396"/>
      <c r="AR224" s="396"/>
      <c r="AS224" s="396"/>
      <c r="AT224" s="396"/>
      <c r="AU224" s="396"/>
      <c r="AV224" s="396"/>
      <c r="AW224" s="396"/>
      <c r="AX224" s="396">
        <v>0.25</v>
      </c>
      <c r="AY224" s="396"/>
      <c r="AZ224" s="396"/>
      <c r="BA224" s="396"/>
      <c r="BB224" s="396"/>
      <c r="BC224" s="396"/>
      <c r="BD224" s="396"/>
      <c r="BE224" s="396"/>
      <c r="BF224" s="396"/>
      <c r="BG224" s="396">
        <v>0.86</v>
      </c>
      <c r="BH224" s="396"/>
      <c r="BI224" s="396" t="s">
        <v>388</v>
      </c>
      <c r="BJ224" s="396"/>
    </row>
    <row r="225" spans="1:62" s="402" customFormat="1" ht="20.25" customHeight="1">
      <c r="A225" s="396">
        <v>133</v>
      </c>
      <c r="B225" s="418" t="s">
        <v>540</v>
      </c>
      <c r="C225" s="396" t="s">
        <v>306</v>
      </c>
      <c r="D225" s="424">
        <f t="shared" si="24"/>
        <v>0.47</v>
      </c>
      <c r="E225" s="396">
        <v>29</v>
      </c>
      <c r="F225" s="396" t="s">
        <v>33</v>
      </c>
      <c r="G225" s="404"/>
      <c r="H225" s="232"/>
      <c r="I225" s="366"/>
      <c r="J225" s="396"/>
      <c r="K225" s="396"/>
      <c r="L225" s="396"/>
      <c r="M225" s="396"/>
      <c r="N225" s="396"/>
      <c r="O225" s="396"/>
      <c r="P225" s="396"/>
      <c r="Q225" s="396"/>
      <c r="R225" s="396"/>
      <c r="S225" s="396"/>
      <c r="T225" s="396"/>
      <c r="U225" s="396"/>
      <c r="V225" s="396"/>
      <c r="W225" s="396"/>
      <c r="X225" s="396"/>
      <c r="Y225" s="396"/>
      <c r="Z225" s="396"/>
      <c r="AA225" s="396"/>
      <c r="AB225" s="396"/>
      <c r="AC225" s="396"/>
      <c r="AD225" s="396"/>
      <c r="AE225" s="396"/>
      <c r="AF225" s="396"/>
      <c r="AG225" s="396"/>
      <c r="AH225" s="396"/>
      <c r="AI225" s="396">
        <v>0.47</v>
      </c>
      <c r="AJ225" s="396"/>
      <c r="AK225" s="396"/>
      <c r="AL225" s="396"/>
      <c r="AM225" s="396"/>
      <c r="AN225" s="396"/>
      <c r="AO225" s="396"/>
      <c r="AP225" s="396"/>
      <c r="AQ225" s="396"/>
      <c r="AR225" s="396"/>
      <c r="AS225" s="396"/>
      <c r="AT225" s="396"/>
      <c r="AU225" s="396"/>
      <c r="AV225" s="396"/>
      <c r="AW225" s="396"/>
      <c r="AX225" s="396"/>
      <c r="AY225" s="396"/>
      <c r="AZ225" s="396"/>
      <c r="BA225" s="396"/>
      <c r="BB225" s="396"/>
      <c r="BC225" s="396"/>
      <c r="BD225" s="396"/>
      <c r="BE225" s="396"/>
      <c r="BF225" s="396"/>
      <c r="BG225" s="396"/>
      <c r="BH225" s="396"/>
      <c r="BI225" s="396" t="s">
        <v>388</v>
      </c>
      <c r="BJ225" s="396"/>
    </row>
    <row r="226" spans="1:62" s="402" customFormat="1" ht="20.25" customHeight="1">
      <c r="A226" s="396">
        <v>134</v>
      </c>
      <c r="B226" s="418" t="s">
        <v>541</v>
      </c>
      <c r="C226" s="396" t="s">
        <v>306</v>
      </c>
      <c r="D226" s="424">
        <f t="shared" si="24"/>
        <v>0.27</v>
      </c>
      <c r="E226" s="396">
        <v>33</v>
      </c>
      <c r="F226" s="396" t="s">
        <v>33</v>
      </c>
      <c r="G226" s="404"/>
      <c r="H226" s="232"/>
      <c r="I226" s="366"/>
      <c r="J226" s="396"/>
      <c r="K226" s="396"/>
      <c r="L226" s="396"/>
      <c r="M226" s="396"/>
      <c r="N226" s="396"/>
      <c r="O226" s="396"/>
      <c r="P226" s="396"/>
      <c r="Q226" s="396"/>
      <c r="R226" s="396"/>
      <c r="S226" s="396"/>
      <c r="T226" s="396"/>
      <c r="U226" s="396"/>
      <c r="V226" s="396"/>
      <c r="W226" s="396"/>
      <c r="X226" s="396"/>
      <c r="Y226" s="396"/>
      <c r="Z226" s="396"/>
      <c r="AA226" s="396"/>
      <c r="AB226" s="396"/>
      <c r="AC226" s="396"/>
      <c r="AD226" s="396"/>
      <c r="AE226" s="396"/>
      <c r="AF226" s="396"/>
      <c r="AG226" s="396"/>
      <c r="AH226" s="396"/>
      <c r="AI226" s="396"/>
      <c r="AJ226" s="396"/>
      <c r="AK226" s="396"/>
      <c r="AL226" s="396"/>
      <c r="AM226" s="396"/>
      <c r="AN226" s="396"/>
      <c r="AO226" s="396"/>
      <c r="AP226" s="396"/>
      <c r="AQ226" s="396">
        <v>0.27</v>
      </c>
      <c r="AR226" s="396"/>
      <c r="AS226" s="396"/>
      <c r="AT226" s="396"/>
      <c r="AU226" s="396"/>
      <c r="AV226" s="396"/>
      <c r="AW226" s="396"/>
      <c r="AX226" s="396"/>
      <c r="AY226" s="396"/>
      <c r="AZ226" s="396"/>
      <c r="BA226" s="396"/>
      <c r="BB226" s="396"/>
      <c r="BC226" s="396"/>
      <c r="BD226" s="396"/>
      <c r="BE226" s="396"/>
      <c r="BF226" s="396"/>
      <c r="BG226" s="396"/>
      <c r="BH226" s="396"/>
      <c r="BI226" s="396" t="s">
        <v>388</v>
      </c>
      <c r="BJ226" s="396"/>
    </row>
    <row r="227" spans="1:62" s="402" customFormat="1" ht="20.25" customHeight="1">
      <c r="A227" s="396">
        <v>135</v>
      </c>
      <c r="B227" s="418" t="s">
        <v>542</v>
      </c>
      <c r="C227" s="396" t="s">
        <v>306</v>
      </c>
      <c r="D227" s="420">
        <f t="shared" si="24"/>
        <v>6.0000000000000001E-3</v>
      </c>
      <c r="E227" s="396">
        <v>6</v>
      </c>
      <c r="F227" s="396" t="s">
        <v>48</v>
      </c>
      <c r="G227" s="404"/>
      <c r="H227" s="232"/>
      <c r="I227" s="366"/>
      <c r="J227" s="396"/>
      <c r="K227" s="396"/>
      <c r="L227" s="396">
        <v>6.0000000000000001E-3</v>
      </c>
      <c r="M227" s="396"/>
      <c r="N227" s="396"/>
      <c r="O227" s="396"/>
      <c r="P227" s="396"/>
      <c r="Q227" s="396"/>
      <c r="R227" s="396"/>
      <c r="S227" s="396"/>
      <c r="T227" s="396"/>
      <c r="U227" s="396"/>
      <c r="V227" s="396"/>
      <c r="W227" s="396"/>
      <c r="X227" s="396"/>
      <c r="Y227" s="396"/>
      <c r="Z227" s="396"/>
      <c r="AA227" s="396"/>
      <c r="AB227" s="396"/>
      <c r="AC227" s="396"/>
      <c r="AD227" s="396"/>
      <c r="AE227" s="396"/>
      <c r="AF227" s="396"/>
      <c r="AG227" s="396"/>
      <c r="AH227" s="396"/>
      <c r="AI227" s="396"/>
      <c r="AJ227" s="396"/>
      <c r="AK227" s="396"/>
      <c r="AL227" s="396"/>
      <c r="AM227" s="396"/>
      <c r="AN227" s="396"/>
      <c r="AO227" s="396"/>
      <c r="AP227" s="396"/>
      <c r="AQ227" s="396"/>
      <c r="AR227" s="396"/>
      <c r="AS227" s="396"/>
      <c r="AT227" s="396"/>
      <c r="AU227" s="396"/>
      <c r="AV227" s="396"/>
      <c r="AW227" s="396"/>
      <c r="AX227" s="396"/>
      <c r="AY227" s="396"/>
      <c r="AZ227" s="396"/>
      <c r="BA227" s="396"/>
      <c r="BB227" s="396"/>
      <c r="BC227" s="396"/>
      <c r="BD227" s="396"/>
      <c r="BE227" s="396"/>
      <c r="BF227" s="396"/>
      <c r="BG227" s="396"/>
      <c r="BH227" s="396"/>
      <c r="BI227" s="396" t="s">
        <v>388</v>
      </c>
      <c r="BJ227" s="396"/>
    </row>
    <row r="228" spans="1:62" s="402" customFormat="1" ht="20.25" customHeight="1">
      <c r="A228" s="396">
        <v>136</v>
      </c>
      <c r="B228" s="418" t="s">
        <v>543</v>
      </c>
      <c r="C228" s="396" t="s">
        <v>306</v>
      </c>
      <c r="D228" s="420">
        <f t="shared" si="24"/>
        <v>0.68</v>
      </c>
      <c r="E228" s="396" t="s">
        <v>556</v>
      </c>
      <c r="F228" s="396" t="s">
        <v>48</v>
      </c>
      <c r="G228" s="404"/>
      <c r="H228" s="232"/>
      <c r="I228" s="366"/>
      <c r="J228" s="396"/>
      <c r="K228" s="396"/>
      <c r="L228" s="396">
        <v>0.67</v>
      </c>
      <c r="M228" s="396"/>
      <c r="N228" s="396"/>
      <c r="O228" s="396"/>
      <c r="P228" s="396"/>
      <c r="Q228" s="396"/>
      <c r="R228" s="396"/>
      <c r="S228" s="396"/>
      <c r="T228" s="396"/>
      <c r="U228" s="396"/>
      <c r="V228" s="396"/>
      <c r="W228" s="396"/>
      <c r="X228" s="396"/>
      <c r="Y228" s="396"/>
      <c r="Z228" s="396"/>
      <c r="AA228" s="396"/>
      <c r="AB228" s="396"/>
      <c r="AC228" s="396"/>
      <c r="AD228" s="396"/>
      <c r="AE228" s="396"/>
      <c r="AF228" s="396"/>
      <c r="AG228" s="396"/>
      <c r="AH228" s="396"/>
      <c r="AI228" s="396"/>
      <c r="AJ228" s="396"/>
      <c r="AK228" s="396"/>
      <c r="AL228" s="396"/>
      <c r="AM228" s="396"/>
      <c r="AN228" s="396"/>
      <c r="AO228" s="396"/>
      <c r="AP228" s="396"/>
      <c r="AQ228" s="396">
        <v>0.01</v>
      </c>
      <c r="AR228" s="396"/>
      <c r="AS228" s="396"/>
      <c r="AT228" s="396"/>
      <c r="AU228" s="396"/>
      <c r="AV228" s="396"/>
      <c r="AW228" s="396"/>
      <c r="AX228" s="396"/>
      <c r="AY228" s="396"/>
      <c r="AZ228" s="396"/>
      <c r="BA228" s="396"/>
      <c r="BB228" s="396"/>
      <c r="BC228" s="396"/>
      <c r="BD228" s="396"/>
      <c r="BE228" s="396"/>
      <c r="BF228" s="396"/>
      <c r="BG228" s="396"/>
      <c r="BH228" s="396"/>
      <c r="BI228" s="396" t="s">
        <v>388</v>
      </c>
      <c r="BJ228" s="396"/>
    </row>
    <row r="229" spans="1:62" s="402" customFormat="1" ht="20.25" customHeight="1">
      <c r="A229" s="396">
        <v>137</v>
      </c>
      <c r="B229" s="418" t="s">
        <v>544</v>
      </c>
      <c r="C229" s="396" t="s">
        <v>306</v>
      </c>
      <c r="D229" s="420">
        <f t="shared" si="24"/>
        <v>0.26</v>
      </c>
      <c r="E229" s="396">
        <v>20</v>
      </c>
      <c r="F229" s="396" t="s">
        <v>48</v>
      </c>
      <c r="G229" s="404"/>
      <c r="H229" s="232"/>
      <c r="I229" s="366"/>
      <c r="J229" s="396"/>
      <c r="K229" s="396"/>
      <c r="L229" s="396"/>
      <c r="M229" s="396"/>
      <c r="N229" s="396"/>
      <c r="O229" s="396"/>
      <c r="P229" s="396"/>
      <c r="Q229" s="396"/>
      <c r="R229" s="396"/>
      <c r="S229" s="396"/>
      <c r="T229" s="396"/>
      <c r="U229" s="396"/>
      <c r="V229" s="396"/>
      <c r="W229" s="396"/>
      <c r="X229" s="396"/>
      <c r="Y229" s="396"/>
      <c r="Z229" s="396"/>
      <c r="AA229" s="396"/>
      <c r="AB229" s="396"/>
      <c r="AC229" s="396"/>
      <c r="AD229" s="396"/>
      <c r="AE229" s="396">
        <v>0.01</v>
      </c>
      <c r="AF229" s="396"/>
      <c r="AG229" s="396"/>
      <c r="AH229" s="396"/>
      <c r="AI229" s="396"/>
      <c r="AJ229" s="396"/>
      <c r="AK229" s="396"/>
      <c r="AL229" s="396"/>
      <c r="AM229" s="396"/>
      <c r="AN229" s="396"/>
      <c r="AO229" s="396"/>
      <c r="AP229" s="396"/>
      <c r="AQ229" s="396"/>
      <c r="AR229" s="396"/>
      <c r="AS229" s="396"/>
      <c r="AT229" s="396"/>
      <c r="AU229" s="396"/>
      <c r="AV229" s="396"/>
      <c r="AW229" s="396"/>
      <c r="AX229" s="396">
        <v>0.25</v>
      </c>
      <c r="AY229" s="396"/>
      <c r="AZ229" s="396"/>
      <c r="BA229" s="396"/>
      <c r="BB229" s="396"/>
      <c r="BC229" s="396"/>
      <c r="BD229" s="396"/>
      <c r="BE229" s="396"/>
      <c r="BF229" s="396"/>
      <c r="BG229" s="396"/>
      <c r="BH229" s="396"/>
      <c r="BI229" s="396" t="s">
        <v>388</v>
      </c>
      <c r="BJ229" s="396"/>
    </row>
    <row r="230" spans="1:62" s="402" customFormat="1" ht="20.25" customHeight="1">
      <c r="A230" s="396">
        <v>138</v>
      </c>
      <c r="B230" s="418" t="s">
        <v>545</v>
      </c>
      <c r="C230" s="396" t="s">
        <v>306</v>
      </c>
      <c r="D230" s="420">
        <f t="shared" si="24"/>
        <v>2</v>
      </c>
      <c r="E230" s="396">
        <v>20</v>
      </c>
      <c r="F230" s="396" t="s">
        <v>18</v>
      </c>
      <c r="G230" s="404"/>
      <c r="H230" s="232"/>
      <c r="I230" s="366"/>
      <c r="J230" s="396"/>
      <c r="K230" s="396"/>
      <c r="L230" s="396"/>
      <c r="M230" s="396">
        <v>2</v>
      </c>
      <c r="N230" s="396"/>
      <c r="O230" s="396"/>
      <c r="P230" s="396"/>
      <c r="Q230" s="396"/>
      <c r="R230" s="396"/>
      <c r="S230" s="396"/>
      <c r="T230" s="396"/>
      <c r="U230" s="396"/>
      <c r="V230" s="396"/>
      <c r="W230" s="396"/>
      <c r="X230" s="396"/>
      <c r="Y230" s="396"/>
      <c r="Z230" s="396"/>
      <c r="AA230" s="396"/>
      <c r="AB230" s="396"/>
      <c r="AC230" s="396"/>
      <c r="AD230" s="396"/>
      <c r="AE230" s="396"/>
      <c r="AF230" s="396"/>
      <c r="AG230" s="396"/>
      <c r="AH230" s="396"/>
      <c r="AI230" s="396"/>
      <c r="AJ230" s="396"/>
      <c r="AK230" s="396"/>
      <c r="AL230" s="396"/>
      <c r="AM230" s="396"/>
      <c r="AN230" s="396"/>
      <c r="AO230" s="396"/>
      <c r="AP230" s="396"/>
      <c r="AQ230" s="396"/>
      <c r="AR230" s="396"/>
      <c r="AS230" s="396"/>
      <c r="AT230" s="396"/>
      <c r="AU230" s="396"/>
      <c r="AV230" s="396"/>
      <c r="AW230" s="396"/>
      <c r="AX230" s="396"/>
      <c r="AY230" s="396"/>
      <c r="AZ230" s="396"/>
      <c r="BA230" s="396"/>
      <c r="BB230" s="396"/>
      <c r="BC230" s="396"/>
      <c r="BD230" s="396"/>
      <c r="BE230" s="396"/>
      <c r="BF230" s="396"/>
      <c r="BG230" s="396"/>
      <c r="BH230" s="396"/>
      <c r="BI230" s="396" t="s">
        <v>388</v>
      </c>
      <c r="BJ230" s="396"/>
    </row>
    <row r="231" spans="1:62" s="402" customFormat="1" ht="20.25" customHeight="1">
      <c r="A231" s="396">
        <v>139</v>
      </c>
      <c r="B231" s="418" t="s">
        <v>546</v>
      </c>
      <c r="C231" s="396" t="s">
        <v>306</v>
      </c>
      <c r="D231" s="420">
        <f t="shared" si="24"/>
        <v>1.6500000000000001</v>
      </c>
      <c r="E231" s="396">
        <v>20</v>
      </c>
      <c r="F231" s="396" t="s">
        <v>18</v>
      </c>
      <c r="G231" s="404"/>
      <c r="H231" s="232"/>
      <c r="I231" s="366">
        <v>0.11</v>
      </c>
      <c r="J231" s="396">
        <v>0.11</v>
      </c>
      <c r="K231" s="396"/>
      <c r="L231" s="396"/>
      <c r="M231" s="396">
        <v>1.48</v>
      </c>
      <c r="N231" s="396"/>
      <c r="O231" s="396"/>
      <c r="P231" s="396"/>
      <c r="Q231" s="396"/>
      <c r="R231" s="396"/>
      <c r="S231" s="396"/>
      <c r="T231" s="396"/>
      <c r="U231" s="396"/>
      <c r="V231" s="396"/>
      <c r="W231" s="396"/>
      <c r="X231" s="396"/>
      <c r="Y231" s="396"/>
      <c r="Z231" s="396"/>
      <c r="AA231" s="396"/>
      <c r="AB231" s="396"/>
      <c r="AC231" s="396"/>
      <c r="AD231" s="396"/>
      <c r="AE231" s="396">
        <v>0.01</v>
      </c>
      <c r="AF231" s="396">
        <v>0.05</v>
      </c>
      <c r="AG231" s="396"/>
      <c r="AH231" s="396"/>
      <c r="AI231" s="396"/>
      <c r="AJ231" s="396"/>
      <c r="AK231" s="396"/>
      <c r="AL231" s="396"/>
      <c r="AM231" s="396"/>
      <c r="AN231" s="396"/>
      <c r="AO231" s="396"/>
      <c r="AP231" s="396"/>
      <c r="AQ231" s="396"/>
      <c r="AR231" s="396"/>
      <c r="AS231" s="396"/>
      <c r="AT231" s="396"/>
      <c r="AU231" s="396"/>
      <c r="AV231" s="396"/>
      <c r="AW231" s="396"/>
      <c r="AX231" s="396"/>
      <c r="AY231" s="396"/>
      <c r="AZ231" s="396"/>
      <c r="BA231" s="396"/>
      <c r="BB231" s="396"/>
      <c r="BC231" s="396"/>
      <c r="BD231" s="396"/>
      <c r="BE231" s="396"/>
      <c r="BF231" s="396"/>
      <c r="BG231" s="396"/>
      <c r="BH231" s="396"/>
      <c r="BI231" s="396" t="s">
        <v>388</v>
      </c>
      <c r="BJ231" s="396"/>
    </row>
    <row r="232" spans="1:62" s="402" customFormat="1" ht="18" customHeight="1">
      <c r="A232" s="396">
        <v>140</v>
      </c>
      <c r="B232" s="418" t="s">
        <v>557</v>
      </c>
      <c r="C232" s="396" t="s">
        <v>306</v>
      </c>
      <c r="D232" s="399">
        <f t="shared" si="24"/>
        <v>13.399999999999999</v>
      </c>
      <c r="E232" s="396">
        <v>20</v>
      </c>
      <c r="F232" s="396" t="s">
        <v>11</v>
      </c>
      <c r="G232" s="404"/>
      <c r="H232" s="117"/>
      <c r="I232" s="395"/>
      <c r="J232" s="396"/>
      <c r="K232" s="396"/>
      <c r="L232" s="396">
        <v>0.25</v>
      </c>
      <c r="M232" s="396">
        <v>13.03</v>
      </c>
      <c r="N232" s="396"/>
      <c r="O232" s="396"/>
      <c r="P232" s="396">
        <v>0.03</v>
      </c>
      <c r="Q232" s="396"/>
      <c r="R232" s="396"/>
      <c r="S232" s="396"/>
      <c r="T232" s="396"/>
      <c r="U232" s="396"/>
      <c r="V232" s="396"/>
      <c r="W232" s="396"/>
      <c r="X232" s="396"/>
      <c r="Y232" s="396"/>
      <c r="Z232" s="396"/>
      <c r="AA232" s="396"/>
      <c r="AB232" s="396"/>
      <c r="AC232" s="396"/>
      <c r="AD232" s="396"/>
      <c r="AE232" s="396"/>
      <c r="AF232" s="396">
        <v>7.0000000000000007E-2</v>
      </c>
      <c r="AG232" s="396"/>
      <c r="AH232" s="396"/>
      <c r="AI232" s="396"/>
      <c r="AJ232" s="396"/>
      <c r="AK232" s="396"/>
      <c r="AL232" s="396"/>
      <c r="AM232" s="396"/>
      <c r="AN232" s="396"/>
      <c r="AO232" s="396"/>
      <c r="AP232" s="396"/>
      <c r="AQ232" s="396">
        <v>0.02</v>
      </c>
      <c r="AR232" s="396"/>
      <c r="AS232" s="396"/>
      <c r="AT232" s="396"/>
      <c r="AU232" s="396"/>
      <c r="AV232" s="396"/>
      <c r="AW232" s="396"/>
      <c r="AX232" s="396"/>
      <c r="AY232" s="396"/>
      <c r="AZ232" s="396"/>
      <c r="BA232" s="396"/>
      <c r="BB232" s="396"/>
      <c r="BC232" s="396"/>
      <c r="BD232" s="396"/>
      <c r="BE232" s="396"/>
      <c r="BF232" s="396"/>
      <c r="BG232" s="396"/>
      <c r="BH232" s="396"/>
      <c r="BI232" s="396" t="s">
        <v>388</v>
      </c>
      <c r="BJ232" s="396"/>
    </row>
    <row r="233" spans="1:62" s="402" customFormat="1" ht="18" customHeight="1">
      <c r="A233" s="396">
        <v>141</v>
      </c>
      <c r="B233" s="418" t="s">
        <v>547</v>
      </c>
      <c r="C233" s="396" t="s">
        <v>306</v>
      </c>
      <c r="D233" s="399">
        <f t="shared" si="24"/>
        <v>8.23</v>
      </c>
      <c r="E233" s="396">
        <v>24</v>
      </c>
      <c r="F233" s="396" t="s">
        <v>11</v>
      </c>
      <c r="G233" s="404"/>
      <c r="H233" s="117"/>
      <c r="I233" s="395">
        <v>0.11</v>
      </c>
      <c r="J233" s="396">
        <v>0.11</v>
      </c>
      <c r="K233" s="396"/>
      <c r="L233" s="396">
        <v>5.32</v>
      </c>
      <c r="M233" s="396">
        <v>2.79</v>
      </c>
      <c r="N233" s="396"/>
      <c r="O233" s="396"/>
      <c r="P233" s="396"/>
      <c r="Q233" s="396"/>
      <c r="R233" s="396"/>
      <c r="S233" s="396"/>
      <c r="T233" s="396"/>
      <c r="U233" s="396"/>
      <c r="V233" s="396"/>
      <c r="W233" s="396"/>
      <c r="X233" s="396"/>
      <c r="Y233" s="396"/>
      <c r="Z233" s="396"/>
      <c r="AA233" s="396"/>
      <c r="AB233" s="396"/>
      <c r="AC233" s="396"/>
      <c r="AD233" s="396"/>
      <c r="AE233" s="396"/>
      <c r="AF233" s="396"/>
      <c r="AG233" s="396"/>
      <c r="AH233" s="396"/>
      <c r="AI233" s="396"/>
      <c r="AJ233" s="396"/>
      <c r="AK233" s="396"/>
      <c r="AL233" s="396"/>
      <c r="AM233" s="396"/>
      <c r="AN233" s="396"/>
      <c r="AO233" s="396"/>
      <c r="AP233" s="396"/>
      <c r="AQ233" s="396">
        <v>0.01</v>
      </c>
      <c r="AR233" s="396"/>
      <c r="AS233" s="396"/>
      <c r="AT233" s="396"/>
      <c r="AU233" s="396"/>
      <c r="AV233" s="396"/>
      <c r="AW233" s="396"/>
      <c r="AX233" s="396"/>
      <c r="AY233" s="396"/>
      <c r="AZ233" s="396"/>
      <c r="BA233" s="396"/>
      <c r="BB233" s="396"/>
      <c r="BC233" s="396"/>
      <c r="BD233" s="396"/>
      <c r="BE233" s="396"/>
      <c r="BF233" s="396"/>
      <c r="BG233" s="396"/>
      <c r="BH233" s="396"/>
      <c r="BI233" s="396" t="s">
        <v>388</v>
      </c>
      <c r="BJ233" s="396"/>
    </row>
    <row r="234" spans="1:62" s="402" customFormat="1" ht="18" customHeight="1">
      <c r="A234" s="396">
        <v>142</v>
      </c>
      <c r="B234" s="418" t="s">
        <v>548</v>
      </c>
      <c r="C234" s="396" t="s">
        <v>306</v>
      </c>
      <c r="D234" s="399">
        <f t="shared" si="24"/>
        <v>2.1599999999999997</v>
      </c>
      <c r="E234" s="396">
        <v>20</v>
      </c>
      <c r="F234" s="396" t="s">
        <v>11</v>
      </c>
      <c r="G234" s="404"/>
      <c r="H234" s="117"/>
      <c r="I234" s="395">
        <v>2.06</v>
      </c>
      <c r="J234" s="396">
        <v>2.06</v>
      </c>
      <c r="K234" s="396"/>
      <c r="L234" s="396"/>
      <c r="M234" s="396"/>
      <c r="N234" s="396"/>
      <c r="O234" s="396"/>
      <c r="P234" s="396"/>
      <c r="Q234" s="396"/>
      <c r="R234" s="396"/>
      <c r="S234" s="396"/>
      <c r="T234" s="396"/>
      <c r="U234" s="396"/>
      <c r="V234" s="396"/>
      <c r="W234" s="396"/>
      <c r="X234" s="396"/>
      <c r="Y234" s="396"/>
      <c r="Z234" s="396"/>
      <c r="AA234" s="396"/>
      <c r="AB234" s="396"/>
      <c r="AC234" s="396"/>
      <c r="AD234" s="396"/>
      <c r="AE234" s="396"/>
      <c r="AF234" s="396">
        <v>0.01</v>
      </c>
      <c r="AG234" s="396"/>
      <c r="AH234" s="396"/>
      <c r="AI234" s="396"/>
      <c r="AJ234" s="396"/>
      <c r="AK234" s="396"/>
      <c r="AL234" s="396"/>
      <c r="AM234" s="396"/>
      <c r="AN234" s="396"/>
      <c r="AO234" s="396"/>
      <c r="AP234" s="396"/>
      <c r="AQ234" s="396"/>
      <c r="AR234" s="396"/>
      <c r="AS234" s="396"/>
      <c r="AT234" s="396"/>
      <c r="AU234" s="396"/>
      <c r="AV234" s="396"/>
      <c r="AW234" s="396"/>
      <c r="AX234" s="396"/>
      <c r="AY234" s="396"/>
      <c r="AZ234" s="396"/>
      <c r="BA234" s="396"/>
      <c r="BB234" s="396"/>
      <c r="BC234" s="396"/>
      <c r="BD234" s="396"/>
      <c r="BE234" s="396"/>
      <c r="BF234" s="396"/>
      <c r="BG234" s="396">
        <v>0.09</v>
      </c>
      <c r="BH234" s="396"/>
      <c r="BI234" s="396" t="s">
        <v>388</v>
      </c>
      <c r="BJ234" s="396"/>
    </row>
    <row r="235" spans="1:62" s="402" customFormat="1" ht="18" customHeight="1">
      <c r="A235" s="396">
        <v>143</v>
      </c>
      <c r="B235" s="418" t="s">
        <v>549</v>
      </c>
      <c r="C235" s="396" t="s">
        <v>306</v>
      </c>
      <c r="D235" s="399">
        <f t="shared" si="24"/>
        <v>4</v>
      </c>
      <c r="E235" s="396">
        <v>30</v>
      </c>
      <c r="F235" s="396" t="s">
        <v>11</v>
      </c>
      <c r="G235" s="404"/>
      <c r="H235" s="117"/>
      <c r="I235" s="395">
        <v>3.77</v>
      </c>
      <c r="J235" s="396">
        <v>3.77</v>
      </c>
      <c r="K235" s="396"/>
      <c r="L235" s="396"/>
      <c r="M235" s="396"/>
      <c r="N235" s="396"/>
      <c r="O235" s="396"/>
      <c r="P235" s="396"/>
      <c r="Q235" s="396"/>
      <c r="R235" s="396"/>
      <c r="S235" s="396"/>
      <c r="T235" s="396"/>
      <c r="U235" s="396"/>
      <c r="V235" s="396"/>
      <c r="W235" s="396"/>
      <c r="X235" s="396"/>
      <c r="Y235" s="396"/>
      <c r="Z235" s="396"/>
      <c r="AA235" s="396"/>
      <c r="AB235" s="396"/>
      <c r="AC235" s="396"/>
      <c r="AD235" s="396"/>
      <c r="AE235" s="396"/>
      <c r="AF235" s="396">
        <v>7.0000000000000007E-2</v>
      </c>
      <c r="AG235" s="396"/>
      <c r="AH235" s="396"/>
      <c r="AI235" s="396"/>
      <c r="AJ235" s="396"/>
      <c r="AK235" s="396"/>
      <c r="AL235" s="396"/>
      <c r="AM235" s="396"/>
      <c r="AN235" s="396"/>
      <c r="AO235" s="396"/>
      <c r="AP235" s="396"/>
      <c r="AQ235" s="396"/>
      <c r="AR235" s="396"/>
      <c r="AS235" s="396"/>
      <c r="AT235" s="396"/>
      <c r="AU235" s="396"/>
      <c r="AV235" s="396"/>
      <c r="AW235" s="396"/>
      <c r="AX235" s="396"/>
      <c r="AY235" s="396"/>
      <c r="AZ235" s="396"/>
      <c r="BA235" s="396"/>
      <c r="BB235" s="396"/>
      <c r="BC235" s="396"/>
      <c r="BD235" s="396"/>
      <c r="BE235" s="396"/>
      <c r="BF235" s="396"/>
      <c r="BG235" s="396">
        <v>0.16</v>
      </c>
      <c r="BH235" s="396"/>
      <c r="BI235" s="396" t="s">
        <v>388</v>
      </c>
      <c r="BJ235" s="396"/>
    </row>
    <row r="236" spans="1:62" s="402" customFormat="1" ht="20.25" customHeight="1">
      <c r="A236" s="396">
        <v>144</v>
      </c>
      <c r="B236" s="418" t="s">
        <v>550</v>
      </c>
      <c r="C236" s="396" t="s">
        <v>306</v>
      </c>
      <c r="D236" s="396">
        <f t="shared" si="24"/>
        <v>0.63</v>
      </c>
      <c r="E236" s="396">
        <v>24</v>
      </c>
      <c r="F236" s="396" t="s">
        <v>25</v>
      </c>
      <c r="G236" s="404"/>
      <c r="H236" s="232"/>
      <c r="I236" s="366"/>
      <c r="J236" s="396"/>
      <c r="K236" s="396"/>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c r="AG236" s="396"/>
      <c r="AH236" s="396"/>
      <c r="AI236" s="396"/>
      <c r="AJ236" s="396"/>
      <c r="AK236" s="396"/>
      <c r="AL236" s="396"/>
      <c r="AM236" s="396"/>
      <c r="AN236" s="396"/>
      <c r="AO236" s="396"/>
      <c r="AP236" s="396"/>
      <c r="AQ236" s="396"/>
      <c r="AR236" s="396"/>
      <c r="AS236" s="396"/>
      <c r="AT236" s="396"/>
      <c r="AU236" s="396"/>
      <c r="AV236" s="396"/>
      <c r="AW236" s="396"/>
      <c r="AX236" s="396"/>
      <c r="AY236" s="396"/>
      <c r="AZ236" s="396"/>
      <c r="BA236" s="396"/>
      <c r="BB236" s="396"/>
      <c r="BC236" s="396"/>
      <c r="BD236" s="396"/>
      <c r="BE236" s="396"/>
      <c r="BF236" s="396">
        <v>0.63</v>
      </c>
      <c r="BG236" s="396"/>
      <c r="BH236" s="396"/>
      <c r="BI236" s="396" t="s">
        <v>388</v>
      </c>
      <c r="BJ236" s="396"/>
    </row>
    <row r="237" spans="1:62" s="402" customFormat="1" ht="20.25" customHeight="1">
      <c r="A237" s="396">
        <v>145</v>
      </c>
      <c r="B237" s="418" t="s">
        <v>558</v>
      </c>
      <c r="C237" s="396" t="s">
        <v>306</v>
      </c>
      <c r="D237" s="420">
        <f t="shared" si="24"/>
        <v>1.84</v>
      </c>
      <c r="E237" s="396">
        <v>17</v>
      </c>
      <c r="F237" s="396" t="s">
        <v>31</v>
      </c>
      <c r="G237" s="404"/>
      <c r="H237" s="232"/>
      <c r="I237" s="366">
        <v>1.83</v>
      </c>
      <c r="J237" s="396">
        <v>1.83</v>
      </c>
      <c r="K237" s="396"/>
      <c r="L237" s="396"/>
      <c r="M237" s="396"/>
      <c r="N237" s="396"/>
      <c r="O237" s="396"/>
      <c r="P237" s="396"/>
      <c r="Q237" s="396"/>
      <c r="R237" s="396"/>
      <c r="S237" s="396"/>
      <c r="T237" s="396"/>
      <c r="U237" s="396"/>
      <c r="V237" s="396"/>
      <c r="W237" s="396"/>
      <c r="X237" s="396"/>
      <c r="Y237" s="396"/>
      <c r="Z237" s="396"/>
      <c r="AA237" s="396"/>
      <c r="AB237" s="396"/>
      <c r="AC237" s="396"/>
      <c r="AD237" s="396"/>
      <c r="AE237" s="396"/>
      <c r="AF237" s="396">
        <v>0.01</v>
      </c>
      <c r="AG237" s="396"/>
      <c r="AH237" s="396"/>
      <c r="AI237" s="396"/>
      <c r="AJ237" s="396"/>
      <c r="AK237" s="396"/>
      <c r="AL237" s="396"/>
      <c r="AM237" s="396"/>
      <c r="AN237" s="396"/>
      <c r="AO237" s="396"/>
      <c r="AP237" s="396"/>
      <c r="AQ237" s="396"/>
      <c r="AR237" s="396"/>
      <c r="AS237" s="396"/>
      <c r="AT237" s="396"/>
      <c r="AU237" s="396"/>
      <c r="AV237" s="396"/>
      <c r="AW237" s="396"/>
      <c r="AX237" s="396"/>
      <c r="AY237" s="396"/>
      <c r="AZ237" s="396"/>
      <c r="BA237" s="396"/>
      <c r="BB237" s="396"/>
      <c r="BC237" s="396"/>
      <c r="BD237" s="396"/>
      <c r="BE237" s="396"/>
      <c r="BF237" s="396"/>
      <c r="BG237" s="396"/>
      <c r="BH237" s="396"/>
      <c r="BI237" s="396" t="s">
        <v>388</v>
      </c>
      <c r="BJ237" s="396"/>
    </row>
    <row r="238" spans="1:62" s="402" customFormat="1" ht="20.25" customHeight="1">
      <c r="A238" s="396">
        <v>146</v>
      </c>
      <c r="B238" s="418" t="s">
        <v>559</v>
      </c>
      <c r="C238" s="396" t="s">
        <v>306</v>
      </c>
      <c r="D238" s="420">
        <f t="shared" si="24"/>
        <v>7.0000000000000007E-2</v>
      </c>
      <c r="E238" s="396">
        <v>5</v>
      </c>
      <c r="F238" s="396" t="s">
        <v>24</v>
      </c>
      <c r="G238" s="404"/>
      <c r="H238" s="232"/>
      <c r="I238" s="366">
        <v>7.0000000000000007E-2</v>
      </c>
      <c r="J238" s="396">
        <v>7.0000000000000007E-2</v>
      </c>
      <c r="K238" s="396"/>
      <c r="L238" s="396"/>
      <c r="M238" s="396"/>
      <c r="N238" s="396"/>
      <c r="O238" s="396"/>
      <c r="P238" s="396"/>
      <c r="Q238" s="396"/>
      <c r="R238" s="396"/>
      <c r="S238" s="396"/>
      <c r="T238" s="396"/>
      <c r="U238" s="396"/>
      <c r="V238" s="396"/>
      <c r="W238" s="396"/>
      <c r="X238" s="396"/>
      <c r="Y238" s="396"/>
      <c r="Z238" s="396"/>
      <c r="AA238" s="396"/>
      <c r="AB238" s="396"/>
      <c r="AC238" s="396"/>
      <c r="AD238" s="396"/>
      <c r="AE238" s="396"/>
      <c r="AF238" s="396"/>
      <c r="AG238" s="396"/>
      <c r="AH238" s="396"/>
      <c r="AI238" s="396"/>
      <c r="AJ238" s="396"/>
      <c r="AK238" s="396"/>
      <c r="AL238" s="396"/>
      <c r="AM238" s="396"/>
      <c r="AN238" s="396"/>
      <c r="AO238" s="396"/>
      <c r="AP238" s="396"/>
      <c r="AQ238" s="396"/>
      <c r="AR238" s="396"/>
      <c r="AS238" s="396"/>
      <c r="AT238" s="396"/>
      <c r="AU238" s="396"/>
      <c r="AV238" s="396"/>
      <c r="AW238" s="396"/>
      <c r="AX238" s="396"/>
      <c r="AY238" s="396"/>
      <c r="AZ238" s="396"/>
      <c r="BA238" s="396"/>
      <c r="BB238" s="396"/>
      <c r="BC238" s="396"/>
      <c r="BD238" s="396"/>
      <c r="BE238" s="396"/>
      <c r="BF238" s="396"/>
      <c r="BG238" s="396"/>
      <c r="BH238" s="396"/>
      <c r="BI238" s="396" t="s">
        <v>388</v>
      </c>
      <c r="BJ238" s="396"/>
    </row>
    <row r="239" spans="1:62" s="402" customFormat="1" ht="20.25" customHeight="1">
      <c r="A239" s="396">
        <v>147</v>
      </c>
      <c r="B239" s="418" t="s">
        <v>551</v>
      </c>
      <c r="C239" s="396" t="s">
        <v>306</v>
      </c>
      <c r="D239" s="420">
        <f t="shared" si="24"/>
        <v>0.1</v>
      </c>
      <c r="E239" s="396">
        <v>29</v>
      </c>
      <c r="F239" s="396" t="s">
        <v>48</v>
      </c>
      <c r="G239" s="404"/>
      <c r="H239" s="232"/>
      <c r="I239" s="366">
        <v>0.1</v>
      </c>
      <c r="J239" s="396">
        <v>0.1</v>
      </c>
      <c r="K239" s="396"/>
      <c r="L239" s="396"/>
      <c r="M239" s="396"/>
      <c r="N239" s="396"/>
      <c r="O239" s="396"/>
      <c r="P239" s="396"/>
      <c r="Q239" s="396"/>
      <c r="R239" s="396"/>
      <c r="S239" s="396"/>
      <c r="T239" s="396"/>
      <c r="U239" s="396"/>
      <c r="V239" s="396"/>
      <c r="W239" s="396"/>
      <c r="X239" s="396"/>
      <c r="Y239" s="396"/>
      <c r="Z239" s="396"/>
      <c r="AA239" s="396"/>
      <c r="AB239" s="396"/>
      <c r="AC239" s="396"/>
      <c r="AD239" s="396"/>
      <c r="AE239" s="396"/>
      <c r="AF239" s="396"/>
      <c r="AG239" s="396"/>
      <c r="AH239" s="396"/>
      <c r="AI239" s="396"/>
      <c r="AJ239" s="396"/>
      <c r="AK239" s="396"/>
      <c r="AL239" s="396"/>
      <c r="AM239" s="396"/>
      <c r="AN239" s="396"/>
      <c r="AO239" s="396"/>
      <c r="AP239" s="396"/>
      <c r="AQ239" s="396"/>
      <c r="AR239" s="396"/>
      <c r="AS239" s="396"/>
      <c r="AT239" s="396"/>
      <c r="AU239" s="396"/>
      <c r="AV239" s="396"/>
      <c r="AW239" s="396"/>
      <c r="AX239" s="396"/>
      <c r="AY239" s="396"/>
      <c r="AZ239" s="396"/>
      <c r="BA239" s="396"/>
      <c r="BB239" s="396"/>
      <c r="BC239" s="396"/>
      <c r="BD239" s="396"/>
      <c r="BE239" s="396"/>
      <c r="BF239" s="396"/>
      <c r="BG239" s="396"/>
      <c r="BH239" s="396"/>
      <c r="BI239" s="396" t="s">
        <v>388</v>
      </c>
      <c r="BJ239" s="396"/>
    </row>
    <row r="240" spans="1:62" s="402" customFormat="1" ht="20.25" customHeight="1">
      <c r="A240" s="396">
        <v>148</v>
      </c>
      <c r="B240" s="408" t="s">
        <v>552</v>
      </c>
      <c r="C240" s="396" t="s">
        <v>306</v>
      </c>
      <c r="D240" s="441">
        <v>2.5</v>
      </c>
      <c r="E240" s="396"/>
      <c r="F240" s="396" t="s">
        <v>27</v>
      </c>
      <c r="G240" s="404"/>
      <c r="H240" s="232"/>
      <c r="I240" s="366"/>
      <c r="J240" s="396"/>
      <c r="K240" s="396"/>
      <c r="L240" s="396"/>
      <c r="M240" s="396"/>
      <c r="N240" s="396"/>
      <c r="O240" s="396"/>
      <c r="P240" s="396"/>
      <c r="Q240" s="396"/>
      <c r="R240" s="396"/>
      <c r="S240" s="396"/>
      <c r="T240" s="396"/>
      <c r="U240" s="396"/>
      <c r="V240" s="396"/>
      <c r="W240" s="396"/>
      <c r="X240" s="396"/>
      <c r="Y240" s="396"/>
      <c r="Z240" s="396"/>
      <c r="AA240" s="396"/>
      <c r="AB240" s="396"/>
      <c r="AC240" s="396"/>
      <c r="AD240" s="396"/>
      <c r="AE240" s="396"/>
      <c r="AF240" s="396"/>
      <c r="AG240" s="396"/>
      <c r="AH240" s="396"/>
      <c r="AI240" s="396"/>
      <c r="AJ240" s="396"/>
      <c r="AK240" s="396"/>
      <c r="AL240" s="396"/>
      <c r="AM240" s="396"/>
      <c r="AN240" s="396"/>
      <c r="AO240" s="396"/>
      <c r="AP240" s="396"/>
      <c r="AQ240" s="396"/>
      <c r="AR240" s="396"/>
      <c r="AS240" s="396"/>
      <c r="AT240" s="396"/>
      <c r="AU240" s="396"/>
      <c r="AV240" s="396"/>
      <c r="AW240" s="396"/>
      <c r="AX240" s="396"/>
      <c r="AY240" s="396"/>
      <c r="AZ240" s="396"/>
      <c r="BA240" s="396"/>
      <c r="BB240" s="396"/>
      <c r="BC240" s="396"/>
      <c r="BD240" s="396"/>
      <c r="BE240" s="396"/>
      <c r="BF240" s="396"/>
      <c r="BG240" s="396"/>
      <c r="BH240" s="396"/>
      <c r="BI240" s="396" t="s">
        <v>448</v>
      </c>
      <c r="BJ240" s="396"/>
    </row>
    <row r="241" spans="1:62" s="402" customFormat="1" ht="20.25" customHeight="1">
      <c r="A241" s="396">
        <v>149</v>
      </c>
      <c r="B241" s="408" t="s">
        <v>553</v>
      </c>
      <c r="C241" s="396" t="s">
        <v>306</v>
      </c>
      <c r="D241" s="441">
        <v>1.7</v>
      </c>
      <c r="E241" s="396"/>
      <c r="F241" s="396" t="s">
        <v>27</v>
      </c>
      <c r="G241" s="404"/>
      <c r="H241" s="232"/>
      <c r="I241" s="366"/>
      <c r="J241" s="396"/>
      <c r="K241" s="396"/>
      <c r="L241" s="396"/>
      <c r="M241" s="396"/>
      <c r="N241" s="396"/>
      <c r="O241" s="396"/>
      <c r="P241" s="396"/>
      <c r="Q241" s="396"/>
      <c r="R241" s="396"/>
      <c r="S241" s="396"/>
      <c r="T241" s="396"/>
      <c r="U241" s="396"/>
      <c r="V241" s="396"/>
      <c r="W241" s="396"/>
      <c r="X241" s="396"/>
      <c r="Y241" s="396"/>
      <c r="Z241" s="396"/>
      <c r="AA241" s="396"/>
      <c r="AB241" s="396"/>
      <c r="AC241" s="396"/>
      <c r="AD241" s="396"/>
      <c r="AE241" s="396"/>
      <c r="AF241" s="396"/>
      <c r="AG241" s="396"/>
      <c r="AH241" s="396"/>
      <c r="AI241" s="396"/>
      <c r="AJ241" s="396"/>
      <c r="AK241" s="396"/>
      <c r="AL241" s="396"/>
      <c r="AM241" s="396"/>
      <c r="AN241" s="396"/>
      <c r="AO241" s="396"/>
      <c r="AP241" s="396"/>
      <c r="AQ241" s="396"/>
      <c r="AR241" s="396"/>
      <c r="AS241" s="396"/>
      <c r="AT241" s="396"/>
      <c r="AU241" s="396"/>
      <c r="AV241" s="396"/>
      <c r="AW241" s="396"/>
      <c r="AX241" s="396"/>
      <c r="AY241" s="396"/>
      <c r="AZ241" s="396"/>
      <c r="BA241" s="396"/>
      <c r="BB241" s="396"/>
      <c r="BC241" s="396"/>
      <c r="BD241" s="396"/>
      <c r="BE241" s="396"/>
      <c r="BF241" s="396"/>
      <c r="BG241" s="396"/>
      <c r="BH241" s="396"/>
      <c r="BI241" s="396" t="s">
        <v>448</v>
      </c>
      <c r="BJ241" s="396"/>
    </row>
    <row r="242" spans="1:62" s="402" customFormat="1" ht="20.25" customHeight="1">
      <c r="A242" s="396">
        <v>150</v>
      </c>
      <c r="B242" s="408" t="s">
        <v>585</v>
      </c>
      <c r="C242" s="396" t="s">
        <v>306</v>
      </c>
      <c r="D242" s="420">
        <f t="shared" ref="D242" si="25">SUM(J242:BH242)</f>
        <v>5.24</v>
      </c>
      <c r="E242" s="396" t="s">
        <v>586</v>
      </c>
      <c r="F242" s="396" t="s">
        <v>48</v>
      </c>
      <c r="G242" s="404"/>
      <c r="H242" s="232"/>
      <c r="I242" s="366">
        <v>4.7</v>
      </c>
      <c r="J242" s="396">
        <v>4.7</v>
      </c>
      <c r="K242" s="396"/>
      <c r="L242" s="396">
        <v>0.26</v>
      </c>
      <c r="M242" s="396"/>
      <c r="N242" s="396"/>
      <c r="O242" s="396"/>
      <c r="P242" s="396"/>
      <c r="Q242" s="396"/>
      <c r="R242" s="396"/>
      <c r="S242" s="396"/>
      <c r="T242" s="396"/>
      <c r="U242" s="396"/>
      <c r="V242" s="396"/>
      <c r="W242" s="396"/>
      <c r="X242" s="396"/>
      <c r="Y242" s="396"/>
      <c r="Z242" s="396"/>
      <c r="AA242" s="396"/>
      <c r="AB242" s="396"/>
      <c r="AC242" s="396"/>
      <c r="AD242" s="396"/>
      <c r="AE242" s="396">
        <v>0.13</v>
      </c>
      <c r="AF242" s="396">
        <v>0.11</v>
      </c>
      <c r="AG242" s="396"/>
      <c r="AH242" s="396"/>
      <c r="AI242" s="396"/>
      <c r="AJ242" s="396"/>
      <c r="AK242" s="396"/>
      <c r="AL242" s="396"/>
      <c r="AM242" s="396"/>
      <c r="AN242" s="396"/>
      <c r="AO242" s="396"/>
      <c r="AP242" s="396"/>
      <c r="AQ242" s="396">
        <v>0.03</v>
      </c>
      <c r="AR242" s="396"/>
      <c r="AS242" s="396"/>
      <c r="AT242" s="396"/>
      <c r="AU242" s="396"/>
      <c r="AV242" s="396"/>
      <c r="AW242" s="396"/>
      <c r="AX242" s="396">
        <v>0.01</v>
      </c>
      <c r="AY242" s="396"/>
      <c r="AZ242" s="396"/>
      <c r="BA242" s="396"/>
      <c r="BB242" s="396"/>
      <c r="BC242" s="396"/>
      <c r="BD242" s="396"/>
      <c r="BE242" s="396"/>
      <c r="BF242" s="396"/>
      <c r="BG242" s="396"/>
      <c r="BH242" s="396"/>
      <c r="BI242" s="396"/>
      <c r="BJ242" s="396"/>
    </row>
    <row r="243" spans="1:62" s="402" customFormat="1" ht="39" customHeight="1">
      <c r="A243" s="396">
        <v>165</v>
      </c>
      <c r="B243" s="463" t="s">
        <v>305</v>
      </c>
      <c r="C243" s="464" t="s">
        <v>306</v>
      </c>
      <c r="D243" s="396">
        <f>SUM(J243:BH243)</f>
        <v>1.06</v>
      </c>
      <c r="E243" s="396"/>
      <c r="F243" s="396" t="s">
        <v>30</v>
      </c>
      <c r="G243" s="404"/>
      <c r="H243" s="232"/>
      <c r="I243" s="366"/>
      <c r="J243" s="396"/>
      <c r="K243" s="396"/>
      <c r="L243" s="396"/>
      <c r="M243" s="396"/>
      <c r="N243" s="396"/>
      <c r="O243" s="396"/>
      <c r="P243" s="396"/>
      <c r="Q243" s="396"/>
      <c r="R243" s="396"/>
      <c r="S243" s="396"/>
      <c r="T243" s="396"/>
      <c r="U243" s="396"/>
      <c r="V243" s="396"/>
      <c r="W243" s="396"/>
      <c r="X243" s="396"/>
      <c r="Y243" s="396"/>
      <c r="Z243" s="396"/>
      <c r="AA243" s="396"/>
      <c r="AB243" s="396"/>
      <c r="AC243" s="396"/>
      <c r="AD243" s="396"/>
      <c r="AE243" s="396">
        <v>0.09</v>
      </c>
      <c r="AF243" s="396"/>
      <c r="AG243" s="396"/>
      <c r="AH243" s="396"/>
      <c r="AI243" s="396"/>
      <c r="AJ243" s="396"/>
      <c r="AK243" s="396"/>
      <c r="AL243" s="396"/>
      <c r="AM243" s="396"/>
      <c r="AN243" s="396"/>
      <c r="AO243" s="396"/>
      <c r="AP243" s="396"/>
      <c r="AQ243" s="396"/>
      <c r="AR243" s="396"/>
      <c r="AS243" s="396"/>
      <c r="AT243" s="396"/>
      <c r="AU243" s="396"/>
      <c r="AV243" s="396"/>
      <c r="AW243" s="396"/>
      <c r="AX243" s="396">
        <v>0.01</v>
      </c>
      <c r="AY243" s="396"/>
      <c r="AZ243" s="396"/>
      <c r="BA243" s="396"/>
      <c r="BB243" s="396"/>
      <c r="BC243" s="396"/>
      <c r="BD243" s="396">
        <v>0.59</v>
      </c>
      <c r="BE243" s="396"/>
      <c r="BF243" s="396"/>
      <c r="BG243" s="396">
        <v>0.37</v>
      </c>
      <c r="BH243" s="396"/>
      <c r="BI243" s="396"/>
      <c r="BJ243" s="396"/>
    </row>
    <row r="244" spans="1:62" s="402" customFormat="1" ht="18" customHeight="1">
      <c r="A244" s="396"/>
      <c r="B244" s="397" t="s">
        <v>740</v>
      </c>
      <c r="C244" s="398" t="s">
        <v>125</v>
      </c>
      <c r="D244" s="399">
        <f>SUM(J244:BH244)</f>
        <v>1.06</v>
      </c>
      <c r="E244" s="398" t="s">
        <v>961</v>
      </c>
      <c r="F244" s="398" t="s">
        <v>11</v>
      </c>
      <c r="G244" s="398"/>
      <c r="H244" s="117"/>
      <c r="I244" s="395">
        <v>0.42</v>
      </c>
      <c r="J244" s="401"/>
      <c r="K244" s="401">
        <v>0.42</v>
      </c>
      <c r="L244" s="401"/>
      <c r="M244" s="401"/>
      <c r="N244" s="401"/>
      <c r="O244" s="401"/>
      <c r="P244" s="401"/>
      <c r="Q244" s="401"/>
      <c r="R244" s="401"/>
      <c r="S244" s="401"/>
      <c r="T244" s="401"/>
      <c r="U244" s="401"/>
      <c r="V244" s="401"/>
      <c r="W244" s="401"/>
      <c r="X244" s="401"/>
      <c r="Y244" s="401"/>
      <c r="Z244" s="401"/>
      <c r="AA244" s="401"/>
      <c r="AB244" s="401"/>
      <c r="AC244" s="401"/>
      <c r="AD244" s="401"/>
      <c r="AE244" s="401"/>
      <c r="AF244" s="401"/>
      <c r="AG244" s="401"/>
      <c r="AH244" s="401"/>
      <c r="AI244" s="401"/>
      <c r="AJ244" s="401"/>
      <c r="AK244" s="401"/>
      <c r="AL244" s="401"/>
      <c r="AM244" s="401"/>
      <c r="AN244" s="401"/>
      <c r="AO244" s="401"/>
      <c r="AP244" s="401"/>
      <c r="AQ244" s="401"/>
      <c r="AR244" s="401"/>
      <c r="AS244" s="401"/>
      <c r="AT244" s="401"/>
      <c r="AU244" s="401"/>
      <c r="AV244" s="401"/>
      <c r="AW244" s="401"/>
      <c r="AX244" s="401"/>
      <c r="AY244" s="401"/>
      <c r="AZ244" s="401"/>
      <c r="BA244" s="401"/>
      <c r="BB244" s="401"/>
      <c r="BC244" s="401"/>
      <c r="BD244" s="401"/>
      <c r="BE244" s="401"/>
      <c r="BF244" s="401"/>
      <c r="BG244" s="401">
        <v>0.64</v>
      </c>
      <c r="BH244" s="401"/>
      <c r="BI244" s="396"/>
      <c r="BJ244" s="396"/>
    </row>
    <row r="245" spans="1:62" s="402" customFormat="1" ht="18" customHeight="1">
      <c r="A245" s="396"/>
      <c r="B245" s="397" t="s">
        <v>741</v>
      </c>
      <c r="C245" s="398" t="s">
        <v>125</v>
      </c>
      <c r="D245" s="399">
        <f>SUM(J245:BH245)</f>
        <v>2.16</v>
      </c>
      <c r="E245" s="398" t="s">
        <v>962</v>
      </c>
      <c r="F245" s="398" t="s">
        <v>11</v>
      </c>
      <c r="G245" s="398"/>
      <c r="H245" s="117"/>
      <c r="I245" s="395">
        <v>2.16</v>
      </c>
      <c r="J245" s="401"/>
      <c r="K245" s="401">
        <v>2.16</v>
      </c>
      <c r="L245" s="401"/>
      <c r="M245" s="401"/>
      <c r="N245" s="401"/>
      <c r="O245" s="401"/>
      <c r="P245" s="401"/>
      <c r="Q245" s="401"/>
      <c r="R245" s="401"/>
      <c r="S245" s="401"/>
      <c r="T245" s="401"/>
      <c r="U245" s="401"/>
      <c r="V245" s="401"/>
      <c r="W245" s="401"/>
      <c r="X245" s="401"/>
      <c r="Y245" s="401"/>
      <c r="Z245" s="401"/>
      <c r="AA245" s="401"/>
      <c r="AB245" s="401"/>
      <c r="AC245" s="401"/>
      <c r="AD245" s="401"/>
      <c r="AE245" s="401"/>
      <c r="AF245" s="401"/>
      <c r="AG245" s="401"/>
      <c r="AH245" s="401"/>
      <c r="AI245" s="401"/>
      <c r="AJ245" s="401"/>
      <c r="AK245" s="401"/>
      <c r="AL245" s="401"/>
      <c r="AM245" s="401"/>
      <c r="AN245" s="401"/>
      <c r="AO245" s="401"/>
      <c r="AP245" s="401"/>
      <c r="AQ245" s="401"/>
      <c r="AR245" s="401"/>
      <c r="AS245" s="401"/>
      <c r="AT245" s="401"/>
      <c r="AU245" s="401"/>
      <c r="AV245" s="401"/>
      <c r="AW245" s="401"/>
      <c r="AX245" s="401"/>
      <c r="AY245" s="401"/>
      <c r="AZ245" s="401"/>
      <c r="BA245" s="401"/>
      <c r="BB245" s="401"/>
      <c r="BC245" s="401"/>
      <c r="BD245" s="401"/>
      <c r="BE245" s="401"/>
      <c r="BF245" s="401"/>
      <c r="BG245" s="401"/>
      <c r="BH245" s="401"/>
      <c r="BI245" s="396"/>
      <c r="BJ245" s="396"/>
    </row>
    <row r="246" spans="1:62" s="402" customFormat="1" ht="20.25" customHeight="1">
      <c r="A246" s="396"/>
      <c r="B246" s="405" t="s">
        <v>742</v>
      </c>
      <c r="C246" s="398" t="s">
        <v>125</v>
      </c>
      <c r="D246" s="399">
        <f>SUM(J246:BH246)</f>
        <v>0.1</v>
      </c>
      <c r="E246" s="406" t="s">
        <v>963</v>
      </c>
      <c r="F246" s="406" t="s">
        <v>21</v>
      </c>
      <c r="G246" s="406"/>
      <c r="H246" s="396"/>
      <c r="I246" s="400"/>
      <c r="J246" s="401"/>
      <c r="K246" s="401"/>
      <c r="L246" s="401"/>
      <c r="M246" s="401"/>
      <c r="N246" s="401"/>
      <c r="O246" s="401"/>
      <c r="P246" s="401"/>
      <c r="Q246" s="401"/>
      <c r="R246" s="401"/>
      <c r="S246" s="401"/>
      <c r="T246" s="401"/>
      <c r="U246" s="401"/>
      <c r="V246" s="401"/>
      <c r="W246" s="401"/>
      <c r="X246" s="401"/>
      <c r="Y246" s="401"/>
      <c r="Z246" s="401"/>
      <c r="AA246" s="401"/>
      <c r="AB246" s="401"/>
      <c r="AC246" s="401"/>
      <c r="AD246" s="401"/>
      <c r="AE246" s="401"/>
      <c r="AF246" s="401"/>
      <c r="AG246" s="401"/>
      <c r="AH246" s="401"/>
      <c r="AI246" s="401"/>
      <c r="AJ246" s="401"/>
      <c r="AK246" s="401"/>
      <c r="AL246" s="401"/>
      <c r="AM246" s="401"/>
      <c r="AN246" s="401"/>
      <c r="AO246" s="401"/>
      <c r="AP246" s="401"/>
      <c r="AQ246" s="401"/>
      <c r="AR246" s="401"/>
      <c r="AS246" s="401"/>
      <c r="AT246" s="401"/>
      <c r="AU246" s="401"/>
      <c r="AV246" s="401"/>
      <c r="AW246" s="401"/>
      <c r="AX246" s="401"/>
      <c r="AY246" s="401"/>
      <c r="AZ246" s="401">
        <v>0.1</v>
      </c>
      <c r="BA246" s="401"/>
      <c r="BB246" s="401"/>
      <c r="BC246" s="401"/>
      <c r="BD246" s="401"/>
      <c r="BE246" s="401"/>
      <c r="BF246" s="401"/>
      <c r="BG246" s="401"/>
      <c r="BH246" s="401"/>
      <c r="BI246" s="396"/>
      <c r="BJ246" s="396"/>
    </row>
    <row r="247" spans="1:62" s="402" customFormat="1" ht="20.25" customHeight="1">
      <c r="A247" s="396"/>
      <c r="B247" s="397" t="s">
        <v>743</v>
      </c>
      <c r="C247" s="398" t="s">
        <v>125</v>
      </c>
      <c r="D247" s="420">
        <f t="shared" ref="D247:D248" si="26">SUM(J247:BH247)</f>
        <v>0.21</v>
      </c>
      <c r="E247" s="398" t="s">
        <v>964</v>
      </c>
      <c r="F247" s="398" t="s">
        <v>24</v>
      </c>
      <c r="G247" s="398"/>
      <c r="H247" s="232"/>
      <c r="I247" s="366">
        <v>0.21</v>
      </c>
      <c r="J247" s="401">
        <v>0.21</v>
      </c>
      <c r="K247" s="401"/>
      <c r="L247" s="401"/>
      <c r="M247" s="401"/>
      <c r="N247" s="401"/>
      <c r="O247" s="401"/>
      <c r="P247" s="401"/>
      <c r="Q247" s="401"/>
      <c r="R247" s="401"/>
      <c r="S247" s="401"/>
      <c r="T247" s="401"/>
      <c r="U247" s="401"/>
      <c r="V247" s="401"/>
      <c r="W247" s="401"/>
      <c r="X247" s="401"/>
      <c r="Y247" s="401"/>
      <c r="Z247" s="401"/>
      <c r="AA247" s="401"/>
      <c r="AB247" s="401"/>
      <c r="AC247" s="401"/>
      <c r="AD247" s="401"/>
      <c r="AE247" s="401"/>
      <c r="AF247" s="401"/>
      <c r="AG247" s="401"/>
      <c r="AH247" s="401"/>
      <c r="AI247" s="401"/>
      <c r="AJ247" s="401"/>
      <c r="AK247" s="401"/>
      <c r="AL247" s="401"/>
      <c r="AM247" s="401"/>
      <c r="AN247" s="401"/>
      <c r="AO247" s="401"/>
      <c r="AP247" s="401"/>
      <c r="AQ247" s="401"/>
      <c r="AR247" s="401"/>
      <c r="AS247" s="401"/>
      <c r="AT247" s="401"/>
      <c r="AU247" s="401"/>
      <c r="AV247" s="401"/>
      <c r="AW247" s="401"/>
      <c r="AX247" s="401"/>
      <c r="AY247" s="401"/>
      <c r="AZ247" s="401"/>
      <c r="BA247" s="401"/>
      <c r="BB247" s="401"/>
      <c r="BC247" s="401"/>
      <c r="BD247" s="401"/>
      <c r="BE247" s="401"/>
      <c r="BF247" s="401"/>
      <c r="BG247" s="401"/>
      <c r="BH247" s="401"/>
      <c r="BI247" s="396"/>
      <c r="BJ247" s="396"/>
    </row>
    <row r="248" spans="1:62" s="402" customFormat="1" ht="20.25" customHeight="1">
      <c r="A248" s="396"/>
      <c r="B248" s="397" t="s">
        <v>94</v>
      </c>
      <c r="C248" s="406" t="s">
        <v>125</v>
      </c>
      <c r="D248" s="420">
        <f t="shared" si="26"/>
        <v>5.87</v>
      </c>
      <c r="E248" s="406" t="s">
        <v>965</v>
      </c>
      <c r="F248" s="406" t="s">
        <v>24</v>
      </c>
      <c r="G248" s="406"/>
      <c r="H248" s="232"/>
      <c r="I248" s="366"/>
      <c r="J248" s="401"/>
      <c r="K248" s="401"/>
      <c r="L248" s="401"/>
      <c r="M248" s="401"/>
      <c r="N248" s="401"/>
      <c r="O248" s="401"/>
      <c r="P248" s="401"/>
      <c r="Q248" s="401"/>
      <c r="R248" s="401"/>
      <c r="S248" s="401"/>
      <c r="T248" s="401"/>
      <c r="U248" s="401"/>
      <c r="V248" s="401"/>
      <c r="W248" s="401"/>
      <c r="X248" s="401"/>
      <c r="Y248" s="401"/>
      <c r="Z248" s="401"/>
      <c r="AA248" s="401"/>
      <c r="AB248" s="401"/>
      <c r="AC248" s="401"/>
      <c r="AD248" s="401"/>
      <c r="AE248" s="401"/>
      <c r="AF248" s="401"/>
      <c r="AG248" s="401"/>
      <c r="AH248" s="401"/>
      <c r="AI248" s="401"/>
      <c r="AJ248" s="401"/>
      <c r="AK248" s="401"/>
      <c r="AL248" s="401"/>
      <c r="AM248" s="401"/>
      <c r="AN248" s="401"/>
      <c r="AO248" s="401"/>
      <c r="AP248" s="401"/>
      <c r="AQ248" s="401"/>
      <c r="AR248" s="401"/>
      <c r="AS248" s="401"/>
      <c r="AT248" s="401"/>
      <c r="AU248" s="401"/>
      <c r="AV248" s="401"/>
      <c r="AW248" s="401"/>
      <c r="AX248" s="401"/>
      <c r="AY248" s="401"/>
      <c r="AZ248" s="401"/>
      <c r="BA248" s="401"/>
      <c r="BB248" s="401"/>
      <c r="BC248" s="401"/>
      <c r="BD248" s="401"/>
      <c r="BE248" s="401">
        <v>5.87</v>
      </c>
      <c r="BF248" s="401"/>
      <c r="BG248" s="401"/>
      <c r="BH248" s="401"/>
      <c r="BI248" s="396"/>
      <c r="BJ248" s="396"/>
    </row>
    <row r="249" spans="1:62" s="402" customFormat="1" ht="20.25" customHeight="1">
      <c r="A249" s="396"/>
      <c r="B249" s="397" t="s">
        <v>744</v>
      </c>
      <c r="C249" s="398" t="s">
        <v>125</v>
      </c>
      <c r="D249" s="420">
        <f>SUM(J249:BH249)</f>
        <v>1.1000000000000001</v>
      </c>
      <c r="E249" s="398" t="s">
        <v>966</v>
      </c>
      <c r="F249" s="398" t="s">
        <v>56</v>
      </c>
      <c r="G249" s="398"/>
      <c r="H249" s="232"/>
      <c r="I249" s="366"/>
      <c r="J249" s="401"/>
      <c r="K249" s="401"/>
      <c r="L249" s="401"/>
      <c r="M249" s="401"/>
      <c r="N249" s="401"/>
      <c r="O249" s="401"/>
      <c r="P249" s="401"/>
      <c r="Q249" s="401"/>
      <c r="R249" s="401"/>
      <c r="S249" s="401"/>
      <c r="T249" s="401"/>
      <c r="U249" s="401"/>
      <c r="V249" s="401"/>
      <c r="W249" s="401"/>
      <c r="X249" s="401"/>
      <c r="Y249" s="401"/>
      <c r="Z249" s="401"/>
      <c r="AA249" s="401"/>
      <c r="AB249" s="401"/>
      <c r="AC249" s="401"/>
      <c r="AD249" s="401"/>
      <c r="AE249" s="401"/>
      <c r="AF249" s="401"/>
      <c r="AG249" s="401"/>
      <c r="AH249" s="401"/>
      <c r="AI249" s="401"/>
      <c r="AJ249" s="401"/>
      <c r="AK249" s="401"/>
      <c r="AL249" s="401"/>
      <c r="AM249" s="401"/>
      <c r="AN249" s="401"/>
      <c r="AO249" s="401"/>
      <c r="AP249" s="401"/>
      <c r="AQ249" s="401"/>
      <c r="AR249" s="401"/>
      <c r="AS249" s="401"/>
      <c r="AT249" s="401"/>
      <c r="AU249" s="401"/>
      <c r="AV249" s="401"/>
      <c r="AW249" s="401"/>
      <c r="AX249" s="401"/>
      <c r="AY249" s="401"/>
      <c r="AZ249" s="401"/>
      <c r="BA249" s="401"/>
      <c r="BB249" s="401"/>
      <c r="BC249" s="401"/>
      <c r="BD249" s="401"/>
      <c r="BE249" s="401"/>
      <c r="BF249" s="401"/>
      <c r="BG249" s="401">
        <v>1.1000000000000001</v>
      </c>
      <c r="BH249" s="401"/>
      <c r="BI249" s="396"/>
      <c r="BJ249" s="396"/>
    </row>
    <row r="250" spans="1:62" s="402" customFormat="1" ht="20.25" customHeight="1">
      <c r="A250" s="396"/>
      <c r="B250" s="397" t="s">
        <v>745</v>
      </c>
      <c r="C250" s="398" t="s">
        <v>125</v>
      </c>
      <c r="D250" s="396">
        <f t="shared" ref="D250" si="27">SUM(J250:BH250)</f>
        <v>40</v>
      </c>
      <c r="E250" s="398" t="s">
        <v>967</v>
      </c>
      <c r="F250" s="398" t="s">
        <v>27</v>
      </c>
      <c r="G250" s="398"/>
      <c r="H250" s="232"/>
      <c r="I250" s="366"/>
      <c r="J250" s="401"/>
      <c r="K250" s="401"/>
      <c r="L250" s="401"/>
      <c r="M250" s="401"/>
      <c r="N250" s="401"/>
      <c r="O250" s="401"/>
      <c r="P250" s="401">
        <v>40</v>
      </c>
      <c r="Q250" s="401"/>
      <c r="R250" s="401"/>
      <c r="S250" s="401"/>
      <c r="T250" s="401"/>
      <c r="U250" s="401"/>
      <c r="V250" s="401"/>
      <c r="W250" s="401"/>
      <c r="X250" s="401"/>
      <c r="Y250" s="401"/>
      <c r="Z250" s="401"/>
      <c r="AA250" s="401"/>
      <c r="AB250" s="401"/>
      <c r="AC250" s="401"/>
      <c r="AD250" s="401"/>
      <c r="AE250" s="401"/>
      <c r="AF250" s="401"/>
      <c r="AG250" s="401"/>
      <c r="AH250" s="401"/>
      <c r="AI250" s="401"/>
      <c r="AJ250" s="401"/>
      <c r="AK250" s="401"/>
      <c r="AL250" s="401"/>
      <c r="AM250" s="401"/>
      <c r="AN250" s="401"/>
      <c r="AO250" s="401"/>
      <c r="AP250" s="401"/>
      <c r="AQ250" s="401"/>
      <c r="AR250" s="401"/>
      <c r="AS250" s="401"/>
      <c r="AT250" s="401"/>
      <c r="AU250" s="401"/>
      <c r="AV250" s="401"/>
      <c r="AW250" s="401"/>
      <c r="AX250" s="401"/>
      <c r="AY250" s="401"/>
      <c r="AZ250" s="401"/>
      <c r="BA250" s="401"/>
      <c r="BB250" s="401"/>
      <c r="BC250" s="401"/>
      <c r="BD250" s="401"/>
      <c r="BE250" s="401"/>
      <c r="BF250" s="401"/>
      <c r="BG250" s="401"/>
      <c r="BH250" s="401"/>
      <c r="BI250" s="396"/>
      <c r="BJ250" s="396"/>
    </row>
    <row r="251" spans="1:62" s="402" customFormat="1" ht="20.25" customHeight="1">
      <c r="A251" s="396"/>
      <c r="B251" s="397" t="s">
        <v>746</v>
      </c>
      <c r="C251" s="398" t="s">
        <v>125</v>
      </c>
      <c r="D251" s="399">
        <f>SUM(J251:BH251)</f>
        <v>0.06</v>
      </c>
      <c r="E251" s="398" t="s">
        <v>968</v>
      </c>
      <c r="F251" s="398" t="s">
        <v>38</v>
      </c>
      <c r="G251" s="398"/>
      <c r="H251" s="232"/>
      <c r="I251" s="366">
        <v>0.06</v>
      </c>
      <c r="J251" s="438">
        <v>0.06</v>
      </c>
      <c r="K251" s="438"/>
      <c r="L251" s="438"/>
      <c r="M251" s="438"/>
      <c r="N251" s="438"/>
      <c r="O251" s="438"/>
      <c r="P251" s="438"/>
      <c r="Q251" s="438"/>
      <c r="R251" s="438"/>
      <c r="S251" s="438"/>
      <c r="T251" s="438"/>
      <c r="U251" s="438"/>
      <c r="V251" s="438"/>
      <c r="W251" s="438"/>
      <c r="X251" s="438"/>
      <c r="Y251" s="438"/>
      <c r="Z251" s="438"/>
      <c r="AA251" s="438"/>
      <c r="AB251" s="438"/>
      <c r="AC251" s="438"/>
      <c r="AD251" s="438"/>
      <c r="AE251" s="438"/>
      <c r="AF251" s="438"/>
      <c r="AG251" s="438"/>
      <c r="AH251" s="438"/>
      <c r="AI251" s="438"/>
      <c r="AJ251" s="438"/>
      <c r="AK251" s="438"/>
      <c r="AL251" s="438"/>
      <c r="AM251" s="438"/>
      <c r="AN251" s="438"/>
      <c r="AO251" s="438"/>
      <c r="AP251" s="438"/>
      <c r="AQ251" s="438"/>
      <c r="AR251" s="438"/>
      <c r="AS251" s="438"/>
      <c r="AT251" s="438"/>
      <c r="AU251" s="438"/>
      <c r="AV251" s="438"/>
      <c r="AW251" s="438"/>
      <c r="AX251" s="438"/>
      <c r="AY251" s="438"/>
      <c r="AZ251" s="438"/>
      <c r="BA251" s="438"/>
      <c r="BB251" s="438"/>
      <c r="BC251" s="438"/>
      <c r="BD251" s="438"/>
      <c r="BE251" s="438"/>
      <c r="BF251" s="438"/>
      <c r="BG251" s="438"/>
      <c r="BH251" s="438"/>
      <c r="BI251" s="396"/>
      <c r="BJ251" s="396"/>
    </row>
    <row r="252" spans="1:62" s="402" customFormat="1" ht="20.25" customHeight="1">
      <c r="A252" s="396"/>
      <c r="B252" s="397" t="s">
        <v>747</v>
      </c>
      <c r="C252" s="398" t="s">
        <v>125</v>
      </c>
      <c r="D252" s="396">
        <f>SUM(J252:BH252)</f>
        <v>0.1</v>
      </c>
      <c r="E252" s="398" t="s">
        <v>961</v>
      </c>
      <c r="F252" s="398" t="s">
        <v>41</v>
      </c>
      <c r="G252" s="398"/>
      <c r="H252" s="232"/>
      <c r="I252" s="366">
        <v>0.1</v>
      </c>
      <c r="J252" s="401">
        <v>0.1</v>
      </c>
      <c r="K252" s="401"/>
      <c r="L252" s="401"/>
      <c r="M252" s="401"/>
      <c r="N252" s="401"/>
      <c r="O252" s="401"/>
      <c r="P252" s="401"/>
      <c r="Q252" s="401"/>
      <c r="R252" s="401"/>
      <c r="S252" s="401"/>
      <c r="T252" s="401"/>
      <c r="U252" s="401"/>
      <c r="V252" s="401"/>
      <c r="W252" s="401"/>
      <c r="X252" s="401"/>
      <c r="Y252" s="401"/>
      <c r="Z252" s="401"/>
      <c r="AA252" s="401"/>
      <c r="AB252" s="401"/>
      <c r="AC252" s="401"/>
      <c r="AD252" s="401"/>
      <c r="AE252" s="401"/>
      <c r="AF252" s="401"/>
      <c r="AG252" s="401"/>
      <c r="AH252" s="401"/>
      <c r="AI252" s="401"/>
      <c r="AJ252" s="401"/>
      <c r="AK252" s="401"/>
      <c r="AL252" s="401"/>
      <c r="AM252" s="401"/>
      <c r="AN252" s="401"/>
      <c r="AO252" s="401"/>
      <c r="AP252" s="401"/>
      <c r="AQ252" s="401"/>
      <c r="AR252" s="401"/>
      <c r="AS252" s="401"/>
      <c r="AT252" s="401"/>
      <c r="AU252" s="401"/>
      <c r="AV252" s="401"/>
      <c r="AW252" s="401"/>
      <c r="AX252" s="401"/>
      <c r="AY252" s="401"/>
      <c r="AZ252" s="401"/>
      <c r="BA252" s="401"/>
      <c r="BB252" s="401"/>
      <c r="BC252" s="401"/>
      <c r="BD252" s="401"/>
      <c r="BE252" s="401"/>
      <c r="BF252" s="401"/>
      <c r="BG252" s="401"/>
      <c r="BH252" s="401"/>
      <c r="BI252" s="396"/>
      <c r="BJ252" s="396"/>
    </row>
    <row r="253" spans="1:62" s="402" customFormat="1" ht="20.25" customHeight="1">
      <c r="A253" s="396"/>
      <c r="B253" s="397" t="s">
        <v>748</v>
      </c>
      <c r="C253" s="398" t="s">
        <v>125</v>
      </c>
      <c r="D253" s="462">
        <f>SUM(J253:BH253)</f>
        <v>0.24</v>
      </c>
      <c r="E253" s="398" t="s">
        <v>969</v>
      </c>
      <c r="F253" s="398" t="s">
        <v>46</v>
      </c>
      <c r="G253" s="398"/>
      <c r="H253" s="232"/>
      <c r="I253" s="366"/>
      <c r="J253" s="401"/>
      <c r="K253" s="401"/>
      <c r="L253" s="401">
        <v>0.24</v>
      </c>
      <c r="M253" s="401"/>
      <c r="N253" s="401"/>
      <c r="O253" s="401"/>
      <c r="P253" s="401"/>
      <c r="Q253" s="401"/>
      <c r="R253" s="401"/>
      <c r="S253" s="401"/>
      <c r="T253" s="401"/>
      <c r="U253" s="401"/>
      <c r="V253" s="401"/>
      <c r="W253" s="401"/>
      <c r="X253" s="401"/>
      <c r="Y253" s="401"/>
      <c r="Z253" s="401"/>
      <c r="AA253" s="401"/>
      <c r="AB253" s="401"/>
      <c r="AC253" s="401"/>
      <c r="AD253" s="401"/>
      <c r="AE253" s="401"/>
      <c r="AF253" s="401"/>
      <c r="AG253" s="401"/>
      <c r="AH253" s="401"/>
      <c r="AI253" s="401"/>
      <c r="AJ253" s="401"/>
      <c r="AK253" s="401"/>
      <c r="AL253" s="401"/>
      <c r="AM253" s="401"/>
      <c r="AN253" s="401"/>
      <c r="AO253" s="401"/>
      <c r="AP253" s="401"/>
      <c r="AQ253" s="401"/>
      <c r="AR253" s="401"/>
      <c r="AS253" s="401"/>
      <c r="AT253" s="401"/>
      <c r="AU253" s="401"/>
      <c r="AV253" s="401"/>
      <c r="AW253" s="401"/>
      <c r="AX253" s="401"/>
      <c r="AY253" s="401"/>
      <c r="AZ253" s="401"/>
      <c r="BA253" s="401"/>
      <c r="BB253" s="401"/>
      <c r="BC253" s="401"/>
      <c r="BD253" s="401"/>
      <c r="BE253" s="401"/>
      <c r="BF253" s="401"/>
      <c r="BG253" s="401"/>
      <c r="BH253" s="401"/>
      <c r="BI253" s="396"/>
      <c r="BJ253" s="396"/>
    </row>
    <row r="254" spans="1:62" s="402" customFormat="1" ht="20.25" customHeight="1">
      <c r="A254" s="396"/>
      <c r="B254" s="397" t="s">
        <v>749</v>
      </c>
      <c r="C254" s="398" t="s">
        <v>125</v>
      </c>
      <c r="D254" s="420">
        <f t="shared" ref="D254:D259" si="28">SUM(J254:BH254)</f>
        <v>0.03</v>
      </c>
      <c r="E254" s="398" t="s">
        <v>970</v>
      </c>
      <c r="F254" s="398" t="s">
        <v>48</v>
      </c>
      <c r="G254" s="398"/>
      <c r="H254" s="232"/>
      <c r="I254" s="366"/>
      <c r="J254" s="401"/>
      <c r="K254" s="401"/>
      <c r="L254" s="401"/>
      <c r="M254" s="401"/>
      <c r="N254" s="401"/>
      <c r="O254" s="401"/>
      <c r="P254" s="401"/>
      <c r="Q254" s="401"/>
      <c r="R254" s="401"/>
      <c r="S254" s="401"/>
      <c r="T254" s="401"/>
      <c r="U254" s="401"/>
      <c r="V254" s="401"/>
      <c r="W254" s="401"/>
      <c r="X254" s="401"/>
      <c r="Y254" s="401"/>
      <c r="Z254" s="401"/>
      <c r="AA254" s="401"/>
      <c r="AB254" s="401"/>
      <c r="AC254" s="401"/>
      <c r="AD254" s="401"/>
      <c r="AE254" s="401"/>
      <c r="AF254" s="401"/>
      <c r="AG254" s="401"/>
      <c r="AH254" s="401"/>
      <c r="AI254" s="401">
        <v>0.03</v>
      </c>
      <c r="AJ254" s="401"/>
      <c r="AK254" s="401"/>
      <c r="AL254" s="401"/>
      <c r="AM254" s="401"/>
      <c r="AN254" s="401"/>
      <c r="AO254" s="401"/>
      <c r="AP254" s="401"/>
      <c r="AQ254" s="401"/>
      <c r="AR254" s="401"/>
      <c r="AS254" s="401"/>
      <c r="AT254" s="401"/>
      <c r="AU254" s="401"/>
      <c r="AV254" s="401"/>
      <c r="AW254" s="401"/>
      <c r="AX254" s="401"/>
      <c r="AY254" s="401"/>
      <c r="AZ254" s="401"/>
      <c r="BA254" s="401"/>
      <c r="BB254" s="401"/>
      <c r="BC254" s="401"/>
      <c r="BD254" s="401"/>
      <c r="BE254" s="401"/>
      <c r="BF254" s="401"/>
      <c r="BG254" s="401"/>
      <c r="BH254" s="401"/>
      <c r="BI254" s="396"/>
      <c r="BJ254" s="396"/>
    </row>
    <row r="255" spans="1:62" s="402" customFormat="1" ht="20.25" customHeight="1">
      <c r="A255" s="396"/>
      <c r="B255" s="397" t="s">
        <v>486</v>
      </c>
      <c r="C255" s="398" t="s">
        <v>125</v>
      </c>
      <c r="D255" s="420">
        <f t="shared" si="28"/>
        <v>10.14</v>
      </c>
      <c r="E255" s="398" t="s">
        <v>971</v>
      </c>
      <c r="F255" s="398" t="s">
        <v>48</v>
      </c>
      <c r="G255" s="398"/>
      <c r="H255" s="232"/>
      <c r="I255" s="366">
        <v>0.33</v>
      </c>
      <c r="J255" s="401">
        <v>0.33</v>
      </c>
      <c r="K255" s="401"/>
      <c r="L255" s="401">
        <v>9.81</v>
      </c>
      <c r="M255" s="401"/>
      <c r="N255" s="401"/>
      <c r="O255" s="401"/>
      <c r="P255" s="401"/>
      <c r="Q255" s="401"/>
      <c r="R255" s="401"/>
      <c r="S255" s="401"/>
      <c r="T255" s="401"/>
      <c r="U255" s="401"/>
      <c r="V255" s="401"/>
      <c r="W255" s="401"/>
      <c r="X255" s="401"/>
      <c r="Y255" s="401"/>
      <c r="Z255" s="401"/>
      <c r="AA255" s="401"/>
      <c r="AB255" s="401"/>
      <c r="AC255" s="401"/>
      <c r="AD255" s="401"/>
      <c r="AE255" s="401"/>
      <c r="AF255" s="401"/>
      <c r="AG255" s="401"/>
      <c r="AH255" s="401"/>
      <c r="AI255" s="401"/>
      <c r="AJ255" s="401"/>
      <c r="AK255" s="401"/>
      <c r="AL255" s="401"/>
      <c r="AM255" s="401"/>
      <c r="AN255" s="401"/>
      <c r="AO255" s="401"/>
      <c r="AP255" s="401"/>
      <c r="AQ255" s="401"/>
      <c r="AR255" s="401"/>
      <c r="AS255" s="401"/>
      <c r="AT255" s="401"/>
      <c r="AU255" s="401"/>
      <c r="AV255" s="401"/>
      <c r="AW255" s="401"/>
      <c r="AX255" s="401"/>
      <c r="AY255" s="401"/>
      <c r="AZ255" s="401"/>
      <c r="BA255" s="401"/>
      <c r="BB255" s="401"/>
      <c r="BC255" s="401"/>
      <c r="BD255" s="401"/>
      <c r="BE255" s="401"/>
      <c r="BF255" s="401"/>
      <c r="BG255" s="401"/>
      <c r="BH255" s="401"/>
      <c r="BI255" s="396"/>
      <c r="BJ255" s="396"/>
    </row>
    <row r="256" spans="1:62" s="402" customFormat="1" ht="20.25" customHeight="1">
      <c r="A256" s="396"/>
      <c r="B256" s="397" t="s">
        <v>750</v>
      </c>
      <c r="C256" s="398" t="s">
        <v>125</v>
      </c>
      <c r="D256" s="420">
        <f t="shared" si="28"/>
        <v>0.85</v>
      </c>
      <c r="E256" s="398" t="s">
        <v>867</v>
      </c>
      <c r="F256" s="398" t="s">
        <v>48</v>
      </c>
      <c r="G256" s="398"/>
      <c r="H256" s="232"/>
      <c r="I256" s="366"/>
      <c r="J256" s="401"/>
      <c r="K256" s="401"/>
      <c r="L256" s="401">
        <v>0.75</v>
      </c>
      <c r="M256" s="401"/>
      <c r="N256" s="401"/>
      <c r="O256" s="401"/>
      <c r="P256" s="401"/>
      <c r="Q256" s="401"/>
      <c r="R256" s="401"/>
      <c r="S256" s="401"/>
      <c r="T256" s="401"/>
      <c r="U256" s="401"/>
      <c r="V256" s="401"/>
      <c r="W256" s="401"/>
      <c r="X256" s="401"/>
      <c r="Y256" s="401"/>
      <c r="Z256" s="401"/>
      <c r="AA256" s="401"/>
      <c r="AB256" s="401"/>
      <c r="AC256" s="401"/>
      <c r="AD256" s="401"/>
      <c r="AE256" s="401"/>
      <c r="AF256" s="401"/>
      <c r="AG256" s="401"/>
      <c r="AH256" s="401"/>
      <c r="AI256" s="401"/>
      <c r="AJ256" s="401"/>
      <c r="AK256" s="401"/>
      <c r="AL256" s="401"/>
      <c r="AM256" s="401"/>
      <c r="AN256" s="401"/>
      <c r="AO256" s="401"/>
      <c r="AP256" s="401"/>
      <c r="AQ256" s="401">
        <v>0.1</v>
      </c>
      <c r="AR256" s="401"/>
      <c r="AS256" s="401"/>
      <c r="AT256" s="401"/>
      <c r="AU256" s="401"/>
      <c r="AV256" s="401"/>
      <c r="AW256" s="401"/>
      <c r="AX256" s="401"/>
      <c r="AY256" s="401"/>
      <c r="AZ256" s="401"/>
      <c r="BA256" s="401"/>
      <c r="BB256" s="401"/>
      <c r="BC256" s="401"/>
      <c r="BD256" s="401"/>
      <c r="BE256" s="401"/>
      <c r="BF256" s="401"/>
      <c r="BG256" s="401"/>
      <c r="BH256" s="401"/>
      <c r="BI256" s="396"/>
      <c r="BJ256" s="396"/>
    </row>
    <row r="257" spans="1:62" s="402" customFormat="1" ht="20.25" customHeight="1">
      <c r="A257" s="396"/>
      <c r="B257" s="397" t="s">
        <v>751</v>
      </c>
      <c r="C257" s="398" t="s">
        <v>125</v>
      </c>
      <c r="D257" s="420">
        <f t="shared" si="28"/>
        <v>0.59</v>
      </c>
      <c r="E257" s="398" t="s">
        <v>972</v>
      </c>
      <c r="F257" s="398" t="s">
        <v>48</v>
      </c>
      <c r="G257" s="398"/>
      <c r="H257" s="232"/>
      <c r="I257" s="366">
        <v>0.59</v>
      </c>
      <c r="J257" s="401">
        <v>0.59</v>
      </c>
      <c r="K257" s="401"/>
      <c r="L257" s="401"/>
      <c r="M257" s="401"/>
      <c r="N257" s="401"/>
      <c r="O257" s="401"/>
      <c r="P257" s="401"/>
      <c r="Q257" s="401"/>
      <c r="R257" s="401"/>
      <c r="S257" s="401"/>
      <c r="T257" s="401"/>
      <c r="U257" s="401"/>
      <c r="V257" s="401"/>
      <c r="W257" s="401"/>
      <c r="X257" s="401"/>
      <c r="Y257" s="401"/>
      <c r="Z257" s="401"/>
      <c r="AA257" s="401"/>
      <c r="AB257" s="401"/>
      <c r="AC257" s="401"/>
      <c r="AD257" s="401"/>
      <c r="AE257" s="401"/>
      <c r="AF257" s="401"/>
      <c r="AG257" s="401"/>
      <c r="AH257" s="401"/>
      <c r="AI257" s="401"/>
      <c r="AJ257" s="401"/>
      <c r="AK257" s="401"/>
      <c r="AL257" s="401"/>
      <c r="AM257" s="401"/>
      <c r="AN257" s="401"/>
      <c r="AO257" s="401"/>
      <c r="AP257" s="401"/>
      <c r="AQ257" s="401"/>
      <c r="AR257" s="401"/>
      <c r="AS257" s="401"/>
      <c r="AT257" s="401"/>
      <c r="AU257" s="401"/>
      <c r="AV257" s="401"/>
      <c r="AW257" s="401"/>
      <c r="AX257" s="401"/>
      <c r="AY257" s="401"/>
      <c r="AZ257" s="401"/>
      <c r="BA257" s="401"/>
      <c r="BB257" s="401"/>
      <c r="BC257" s="401"/>
      <c r="BD257" s="401"/>
      <c r="BE257" s="401"/>
      <c r="BF257" s="401"/>
      <c r="BG257" s="401"/>
      <c r="BH257" s="401"/>
      <c r="BI257" s="396"/>
      <c r="BJ257" s="396"/>
    </row>
    <row r="258" spans="1:62" s="402" customFormat="1" ht="20.25" customHeight="1">
      <c r="A258" s="396"/>
      <c r="B258" s="397" t="s">
        <v>752</v>
      </c>
      <c r="C258" s="398" t="s">
        <v>125</v>
      </c>
      <c r="D258" s="420">
        <f t="shared" si="28"/>
        <v>0.38</v>
      </c>
      <c r="E258" s="398" t="s">
        <v>865</v>
      </c>
      <c r="F258" s="398" t="s">
        <v>48</v>
      </c>
      <c r="G258" s="398"/>
      <c r="H258" s="232"/>
      <c r="I258" s="366"/>
      <c r="J258" s="401"/>
      <c r="K258" s="401"/>
      <c r="L258" s="401">
        <v>0.38</v>
      </c>
      <c r="M258" s="401"/>
      <c r="N258" s="401"/>
      <c r="O258" s="401"/>
      <c r="P258" s="401"/>
      <c r="Q258" s="401"/>
      <c r="R258" s="401"/>
      <c r="S258" s="401"/>
      <c r="T258" s="401"/>
      <c r="U258" s="401"/>
      <c r="V258" s="401"/>
      <c r="W258" s="401"/>
      <c r="X258" s="401"/>
      <c r="Y258" s="401"/>
      <c r="Z258" s="401"/>
      <c r="AA258" s="401"/>
      <c r="AB258" s="401"/>
      <c r="AC258" s="401"/>
      <c r="AD258" s="401"/>
      <c r="AE258" s="401"/>
      <c r="AF258" s="401"/>
      <c r="AG258" s="401"/>
      <c r="AH258" s="401"/>
      <c r="AI258" s="401"/>
      <c r="AJ258" s="401"/>
      <c r="AK258" s="401"/>
      <c r="AL258" s="401"/>
      <c r="AM258" s="401"/>
      <c r="AN258" s="401"/>
      <c r="AO258" s="401"/>
      <c r="AP258" s="401"/>
      <c r="AQ258" s="401"/>
      <c r="AR258" s="401"/>
      <c r="AS258" s="401"/>
      <c r="AT258" s="401"/>
      <c r="AU258" s="401"/>
      <c r="AV258" s="401"/>
      <c r="AW258" s="401"/>
      <c r="AX258" s="401"/>
      <c r="AY258" s="401"/>
      <c r="AZ258" s="401"/>
      <c r="BA258" s="401"/>
      <c r="BB258" s="401"/>
      <c r="BC258" s="401"/>
      <c r="BD258" s="401"/>
      <c r="BE258" s="401"/>
      <c r="BF258" s="401"/>
      <c r="BG258" s="401"/>
      <c r="BH258" s="401"/>
      <c r="BI258" s="396"/>
      <c r="BJ258" s="396"/>
    </row>
    <row r="259" spans="1:62" s="402" customFormat="1" ht="20.25" customHeight="1">
      <c r="A259" s="396"/>
      <c r="B259" s="397" t="s">
        <v>753</v>
      </c>
      <c r="C259" s="398" t="s">
        <v>125</v>
      </c>
      <c r="D259" s="420">
        <f t="shared" si="28"/>
        <v>0.45</v>
      </c>
      <c r="E259" s="398" t="s">
        <v>960</v>
      </c>
      <c r="F259" s="398" t="s">
        <v>48</v>
      </c>
      <c r="G259" s="398"/>
      <c r="H259" s="232"/>
      <c r="I259" s="366"/>
      <c r="J259" s="401"/>
      <c r="K259" s="401"/>
      <c r="L259" s="401">
        <v>0.45</v>
      </c>
      <c r="M259" s="401"/>
      <c r="N259" s="401"/>
      <c r="O259" s="401"/>
      <c r="P259" s="401"/>
      <c r="Q259" s="401"/>
      <c r="R259" s="401"/>
      <c r="S259" s="401"/>
      <c r="T259" s="401"/>
      <c r="U259" s="401"/>
      <c r="V259" s="401"/>
      <c r="W259" s="401"/>
      <c r="X259" s="401"/>
      <c r="Y259" s="401"/>
      <c r="Z259" s="401"/>
      <c r="AA259" s="401"/>
      <c r="AB259" s="401"/>
      <c r="AC259" s="401"/>
      <c r="AD259" s="401"/>
      <c r="AE259" s="401"/>
      <c r="AF259" s="401"/>
      <c r="AG259" s="401"/>
      <c r="AH259" s="401"/>
      <c r="AI259" s="401"/>
      <c r="AJ259" s="401"/>
      <c r="AK259" s="401"/>
      <c r="AL259" s="401"/>
      <c r="AM259" s="401"/>
      <c r="AN259" s="401"/>
      <c r="AO259" s="401"/>
      <c r="AP259" s="401"/>
      <c r="AQ259" s="401"/>
      <c r="AR259" s="401"/>
      <c r="AS259" s="401"/>
      <c r="AT259" s="401"/>
      <c r="AU259" s="401"/>
      <c r="AV259" s="401"/>
      <c r="AW259" s="401"/>
      <c r="AX259" s="401"/>
      <c r="AY259" s="401"/>
      <c r="AZ259" s="401"/>
      <c r="BA259" s="401"/>
      <c r="BB259" s="401"/>
      <c r="BC259" s="401"/>
      <c r="BD259" s="401"/>
      <c r="BE259" s="401"/>
      <c r="BF259" s="401"/>
      <c r="BG259" s="401"/>
      <c r="BH259" s="401"/>
      <c r="BI259" s="396"/>
      <c r="BJ259" s="396"/>
    </row>
    <row r="260" spans="1:62" s="402" customFormat="1" ht="20.25" customHeight="1">
      <c r="A260" s="396">
        <v>168</v>
      </c>
      <c r="B260" s="449" t="s">
        <v>344</v>
      </c>
      <c r="C260" s="450" t="s">
        <v>607</v>
      </c>
      <c r="D260" s="396">
        <v>0.26</v>
      </c>
      <c r="E260" s="396"/>
      <c r="F260" s="396" t="s">
        <v>35</v>
      </c>
      <c r="G260" s="404"/>
      <c r="H260" s="232"/>
      <c r="I260" s="366">
        <v>0.26</v>
      </c>
      <c r="J260" s="396">
        <v>0.26</v>
      </c>
      <c r="K260" s="396"/>
      <c r="L260" s="396"/>
      <c r="M260" s="396"/>
      <c r="N260" s="396"/>
      <c r="O260" s="396"/>
      <c r="P260" s="396"/>
      <c r="Q260" s="396"/>
      <c r="R260" s="396"/>
      <c r="S260" s="396"/>
      <c r="T260" s="396"/>
      <c r="U260" s="396"/>
      <c r="V260" s="396"/>
      <c r="W260" s="396"/>
      <c r="X260" s="396"/>
      <c r="Y260" s="396"/>
      <c r="Z260" s="396"/>
      <c r="AA260" s="396"/>
      <c r="AB260" s="396"/>
      <c r="AC260" s="396"/>
      <c r="AD260" s="396"/>
      <c r="AE260" s="396"/>
      <c r="AF260" s="396"/>
      <c r="AG260" s="396"/>
      <c r="AH260" s="396"/>
      <c r="AI260" s="396"/>
      <c r="AJ260" s="396"/>
      <c r="AK260" s="396"/>
      <c r="AL260" s="396"/>
      <c r="AM260" s="396"/>
      <c r="AN260" s="396"/>
      <c r="AO260" s="396"/>
      <c r="AP260" s="396"/>
      <c r="AQ260" s="396"/>
      <c r="AR260" s="396"/>
      <c r="AS260" s="396"/>
      <c r="AT260" s="396"/>
      <c r="AU260" s="396"/>
      <c r="AV260" s="396"/>
      <c r="AW260" s="396"/>
      <c r="AX260" s="396"/>
      <c r="AY260" s="396"/>
      <c r="AZ260" s="396"/>
      <c r="BA260" s="396"/>
      <c r="BB260" s="396"/>
      <c r="BC260" s="396"/>
      <c r="BD260" s="396"/>
      <c r="BE260" s="396"/>
      <c r="BF260" s="396"/>
      <c r="BG260" s="396"/>
      <c r="BH260" s="396"/>
      <c r="BI260" s="396"/>
      <c r="BJ260" s="396"/>
    </row>
    <row r="261" spans="1:62" s="402" customFormat="1" ht="20.25" customHeight="1">
      <c r="A261" s="396">
        <v>100</v>
      </c>
      <c r="B261" s="403" t="s">
        <v>499</v>
      </c>
      <c r="C261" s="396" t="s">
        <v>298</v>
      </c>
      <c r="D261" s="396">
        <f>SUM(J261:BH261)</f>
        <v>19.329999999999998</v>
      </c>
      <c r="E261" s="396" t="s">
        <v>504</v>
      </c>
      <c r="F261" s="396" t="s">
        <v>10</v>
      </c>
      <c r="G261" s="404"/>
      <c r="H261" s="232"/>
      <c r="I261" s="366"/>
      <c r="J261" s="396"/>
      <c r="K261" s="396"/>
      <c r="L261" s="396"/>
      <c r="M261" s="396"/>
      <c r="N261" s="396"/>
      <c r="O261" s="396"/>
      <c r="P261" s="396"/>
      <c r="Q261" s="396"/>
      <c r="R261" s="396"/>
      <c r="S261" s="396"/>
      <c r="T261" s="396"/>
      <c r="U261" s="396"/>
      <c r="V261" s="396"/>
      <c r="W261" s="396"/>
      <c r="X261" s="396"/>
      <c r="Y261" s="396"/>
      <c r="Z261" s="396"/>
      <c r="AA261" s="396"/>
      <c r="AB261" s="396"/>
      <c r="AC261" s="396"/>
      <c r="AD261" s="396"/>
      <c r="AE261" s="396"/>
      <c r="AF261" s="396"/>
      <c r="AG261" s="396"/>
      <c r="AH261" s="396"/>
      <c r="AI261" s="396"/>
      <c r="AJ261" s="396"/>
      <c r="AK261" s="396"/>
      <c r="AL261" s="396"/>
      <c r="AM261" s="396"/>
      <c r="AN261" s="396"/>
      <c r="AO261" s="396"/>
      <c r="AP261" s="396"/>
      <c r="AQ261" s="396"/>
      <c r="AR261" s="396"/>
      <c r="AS261" s="396"/>
      <c r="AT261" s="396"/>
      <c r="AU261" s="396"/>
      <c r="AV261" s="396"/>
      <c r="AW261" s="396"/>
      <c r="AX261" s="396"/>
      <c r="AY261" s="396"/>
      <c r="AZ261" s="396"/>
      <c r="BA261" s="396"/>
      <c r="BB261" s="396"/>
      <c r="BC261" s="396"/>
      <c r="BD261" s="396"/>
      <c r="BE261" s="396"/>
      <c r="BF261" s="396"/>
      <c r="BG261" s="396">
        <v>19.329999999999998</v>
      </c>
      <c r="BH261" s="396"/>
      <c r="BI261" s="396" t="s">
        <v>387</v>
      </c>
      <c r="BJ261" s="468" t="s">
        <v>1073</v>
      </c>
    </row>
    <row r="262" spans="1:62" s="402" customFormat="1" ht="20.25" customHeight="1">
      <c r="A262" s="396">
        <v>101</v>
      </c>
      <c r="B262" s="418" t="s">
        <v>500</v>
      </c>
      <c r="C262" s="396" t="s">
        <v>298</v>
      </c>
      <c r="D262" s="396">
        <f>SUM(J262:BH262)</f>
        <v>0.6</v>
      </c>
      <c r="E262" s="396">
        <v>5</v>
      </c>
      <c r="F262" s="396" t="s">
        <v>41</v>
      </c>
      <c r="G262" s="404"/>
      <c r="H262" s="232"/>
      <c r="I262" s="366"/>
      <c r="J262" s="396"/>
      <c r="K262" s="396"/>
      <c r="L262" s="396"/>
      <c r="M262" s="396">
        <v>0.6</v>
      </c>
      <c r="N262" s="396"/>
      <c r="O262" s="396"/>
      <c r="P262" s="396"/>
      <c r="Q262" s="396"/>
      <c r="R262" s="396"/>
      <c r="S262" s="396"/>
      <c r="T262" s="396"/>
      <c r="U262" s="396"/>
      <c r="V262" s="396"/>
      <c r="W262" s="396"/>
      <c r="X262" s="396"/>
      <c r="Y262" s="396"/>
      <c r="Z262" s="396"/>
      <c r="AA262" s="396"/>
      <c r="AB262" s="396"/>
      <c r="AC262" s="396"/>
      <c r="AD262" s="396"/>
      <c r="AE262" s="396"/>
      <c r="AF262" s="396"/>
      <c r="AG262" s="396"/>
      <c r="AH262" s="396"/>
      <c r="AI262" s="396"/>
      <c r="AJ262" s="396"/>
      <c r="AK262" s="396"/>
      <c r="AL262" s="396"/>
      <c r="AM262" s="396"/>
      <c r="AN262" s="396"/>
      <c r="AO262" s="396"/>
      <c r="AP262" s="396"/>
      <c r="AQ262" s="396"/>
      <c r="AR262" s="396"/>
      <c r="AS262" s="396"/>
      <c r="AT262" s="396"/>
      <c r="AU262" s="396"/>
      <c r="AV262" s="396"/>
      <c r="AW262" s="396"/>
      <c r="AX262" s="396"/>
      <c r="AY262" s="396"/>
      <c r="AZ262" s="396"/>
      <c r="BA262" s="396"/>
      <c r="BB262" s="396"/>
      <c r="BC262" s="396"/>
      <c r="BD262" s="396"/>
      <c r="BE262" s="396"/>
      <c r="BF262" s="396"/>
      <c r="BG262" s="396"/>
      <c r="BH262" s="396"/>
      <c r="BI262" s="396" t="s">
        <v>387</v>
      </c>
      <c r="BJ262" s="396" t="s">
        <v>1068</v>
      </c>
    </row>
    <row r="263" spans="1:62" s="402" customFormat="1" ht="20.25" customHeight="1">
      <c r="A263" s="396">
        <v>102</v>
      </c>
      <c r="B263" s="418" t="s">
        <v>503</v>
      </c>
      <c r="C263" s="396" t="s">
        <v>298</v>
      </c>
      <c r="D263" s="420">
        <f t="shared" ref="D263:D275" si="29">SUM(J263:BH263)</f>
        <v>3</v>
      </c>
      <c r="E263" s="396">
        <v>10</v>
      </c>
      <c r="F263" s="396" t="s">
        <v>48</v>
      </c>
      <c r="G263" s="404"/>
      <c r="H263" s="232"/>
      <c r="I263" s="366"/>
      <c r="J263" s="396"/>
      <c r="K263" s="396"/>
      <c r="L263" s="396">
        <v>3</v>
      </c>
      <c r="M263" s="396"/>
      <c r="N263" s="396"/>
      <c r="O263" s="396"/>
      <c r="P263" s="396"/>
      <c r="Q263" s="396"/>
      <c r="R263" s="396"/>
      <c r="S263" s="396"/>
      <c r="T263" s="396"/>
      <c r="U263" s="396"/>
      <c r="V263" s="396"/>
      <c r="W263" s="396"/>
      <c r="X263" s="396"/>
      <c r="Y263" s="396"/>
      <c r="Z263" s="396"/>
      <c r="AA263" s="396"/>
      <c r="AB263" s="396"/>
      <c r="AC263" s="396"/>
      <c r="AD263" s="396"/>
      <c r="AE263" s="396"/>
      <c r="AF263" s="396"/>
      <c r="AG263" s="396"/>
      <c r="AH263" s="396"/>
      <c r="AI263" s="396"/>
      <c r="AJ263" s="396"/>
      <c r="AK263" s="396"/>
      <c r="AL263" s="396"/>
      <c r="AM263" s="396"/>
      <c r="AN263" s="396"/>
      <c r="AO263" s="396"/>
      <c r="AP263" s="396"/>
      <c r="AQ263" s="396"/>
      <c r="AR263" s="396"/>
      <c r="AS263" s="396"/>
      <c r="AT263" s="396"/>
      <c r="AU263" s="396"/>
      <c r="AV263" s="396"/>
      <c r="AW263" s="396"/>
      <c r="AX263" s="396"/>
      <c r="AY263" s="396"/>
      <c r="AZ263" s="396"/>
      <c r="BA263" s="396"/>
      <c r="BB263" s="396"/>
      <c r="BC263" s="396"/>
      <c r="BD263" s="396"/>
      <c r="BE263" s="396"/>
      <c r="BF263" s="396"/>
      <c r="BG263" s="396"/>
      <c r="BH263" s="396"/>
      <c r="BI263" s="396" t="s">
        <v>387</v>
      </c>
      <c r="BJ263" s="396" t="s">
        <v>1074</v>
      </c>
    </row>
    <row r="264" spans="1:62" s="402" customFormat="1" ht="20.25" customHeight="1">
      <c r="A264" s="396">
        <v>103</v>
      </c>
      <c r="B264" s="418" t="s">
        <v>501</v>
      </c>
      <c r="C264" s="396" t="s">
        <v>298</v>
      </c>
      <c r="D264" s="420">
        <f t="shared" si="29"/>
        <v>1.5400000000000003</v>
      </c>
      <c r="E264" s="396" t="s">
        <v>506</v>
      </c>
      <c r="F264" s="396" t="s">
        <v>48</v>
      </c>
      <c r="G264" s="404"/>
      <c r="H264" s="232"/>
      <c r="I264" s="366">
        <v>1.04</v>
      </c>
      <c r="J264" s="396">
        <v>0.99</v>
      </c>
      <c r="K264" s="396">
        <v>0.05</v>
      </c>
      <c r="L264" s="396">
        <v>0.1</v>
      </c>
      <c r="M264" s="396">
        <v>0.06</v>
      </c>
      <c r="N264" s="396"/>
      <c r="O264" s="396"/>
      <c r="P264" s="396"/>
      <c r="Q264" s="396"/>
      <c r="R264" s="396"/>
      <c r="S264" s="396"/>
      <c r="T264" s="396"/>
      <c r="U264" s="396"/>
      <c r="V264" s="396"/>
      <c r="W264" s="396"/>
      <c r="X264" s="396"/>
      <c r="Y264" s="396"/>
      <c r="Z264" s="396"/>
      <c r="AA264" s="396"/>
      <c r="AB264" s="396"/>
      <c r="AC264" s="396"/>
      <c r="AD264" s="396"/>
      <c r="AE264" s="396"/>
      <c r="AF264" s="396">
        <v>0.06</v>
      </c>
      <c r="AG264" s="396"/>
      <c r="AH264" s="396"/>
      <c r="AI264" s="396">
        <v>0.1</v>
      </c>
      <c r="AJ264" s="396"/>
      <c r="AK264" s="396"/>
      <c r="AL264" s="396"/>
      <c r="AM264" s="396"/>
      <c r="AN264" s="396"/>
      <c r="AO264" s="396"/>
      <c r="AP264" s="396"/>
      <c r="AQ264" s="396"/>
      <c r="AR264" s="396"/>
      <c r="AS264" s="396"/>
      <c r="AT264" s="396"/>
      <c r="AU264" s="396"/>
      <c r="AV264" s="396"/>
      <c r="AW264" s="396"/>
      <c r="AX264" s="396">
        <v>0.18</v>
      </c>
      <c r="AY264" s="396"/>
      <c r="AZ264" s="396"/>
      <c r="BA264" s="396"/>
      <c r="BB264" s="396"/>
      <c r="BC264" s="396"/>
      <c r="BD264" s="396"/>
      <c r="BE264" s="396"/>
      <c r="BF264" s="396"/>
      <c r="BG264" s="396"/>
      <c r="BH264" s="396"/>
      <c r="BI264" s="396" t="s">
        <v>387</v>
      </c>
      <c r="BJ264" s="396" t="s">
        <v>1068</v>
      </c>
    </row>
    <row r="265" spans="1:62" s="402" customFormat="1" ht="20.25" customHeight="1">
      <c r="A265" s="396">
        <v>105</v>
      </c>
      <c r="B265" s="418" t="s">
        <v>509</v>
      </c>
      <c r="C265" s="396" t="s">
        <v>298</v>
      </c>
      <c r="D265" s="424">
        <f t="shared" si="29"/>
        <v>0.5</v>
      </c>
      <c r="E265" s="396">
        <v>10</v>
      </c>
      <c r="F265" s="396" t="s">
        <v>47</v>
      </c>
      <c r="G265" s="404"/>
      <c r="H265" s="232"/>
      <c r="I265" s="366"/>
      <c r="J265" s="396"/>
      <c r="K265" s="396"/>
      <c r="L265" s="396">
        <v>0.5</v>
      </c>
      <c r="M265" s="396"/>
      <c r="N265" s="396"/>
      <c r="O265" s="396"/>
      <c r="P265" s="396"/>
      <c r="Q265" s="396"/>
      <c r="R265" s="396"/>
      <c r="S265" s="396"/>
      <c r="T265" s="396"/>
      <c r="U265" s="396"/>
      <c r="V265" s="396"/>
      <c r="W265" s="396"/>
      <c r="X265" s="396"/>
      <c r="Y265" s="396"/>
      <c r="Z265" s="396"/>
      <c r="AA265" s="396"/>
      <c r="AB265" s="396"/>
      <c r="AC265" s="396"/>
      <c r="AD265" s="396"/>
      <c r="AE265" s="396"/>
      <c r="AF265" s="396"/>
      <c r="AG265" s="396"/>
      <c r="AH265" s="396"/>
      <c r="AI265" s="396"/>
      <c r="AJ265" s="396"/>
      <c r="AK265" s="396"/>
      <c r="AL265" s="396"/>
      <c r="AM265" s="396"/>
      <c r="AN265" s="396"/>
      <c r="AO265" s="396"/>
      <c r="AP265" s="396"/>
      <c r="AQ265" s="396"/>
      <c r="AR265" s="396"/>
      <c r="AS265" s="396"/>
      <c r="AT265" s="396"/>
      <c r="AU265" s="396"/>
      <c r="AV265" s="396"/>
      <c r="AW265" s="396"/>
      <c r="AX265" s="396"/>
      <c r="AY265" s="396"/>
      <c r="AZ265" s="396"/>
      <c r="BA265" s="396"/>
      <c r="BB265" s="396"/>
      <c r="BC265" s="396"/>
      <c r="BD265" s="396"/>
      <c r="BE265" s="396"/>
      <c r="BF265" s="396"/>
      <c r="BG265" s="396"/>
      <c r="BH265" s="396"/>
      <c r="BI265" s="396" t="s">
        <v>388</v>
      </c>
      <c r="BJ265" s="396"/>
    </row>
    <row r="266" spans="1:62" s="402" customFormat="1" ht="20.25" customHeight="1">
      <c r="A266" s="396">
        <v>106</v>
      </c>
      <c r="B266" s="418" t="s">
        <v>510</v>
      </c>
      <c r="C266" s="396" t="s">
        <v>298</v>
      </c>
      <c r="D266" s="420">
        <f t="shared" si="29"/>
        <v>0.17</v>
      </c>
      <c r="E266" s="396">
        <v>23</v>
      </c>
      <c r="F266" s="396" t="s">
        <v>31</v>
      </c>
      <c r="G266" s="404"/>
      <c r="H266" s="232"/>
      <c r="I266" s="366"/>
      <c r="J266" s="396"/>
      <c r="K266" s="396"/>
      <c r="L266" s="396"/>
      <c r="M266" s="396"/>
      <c r="N266" s="396"/>
      <c r="O266" s="396"/>
      <c r="P266" s="396"/>
      <c r="Q266" s="396"/>
      <c r="R266" s="396"/>
      <c r="S266" s="396"/>
      <c r="T266" s="396"/>
      <c r="U266" s="396"/>
      <c r="V266" s="396"/>
      <c r="W266" s="396"/>
      <c r="X266" s="396"/>
      <c r="Y266" s="396"/>
      <c r="Z266" s="396"/>
      <c r="AA266" s="396"/>
      <c r="AB266" s="396"/>
      <c r="AC266" s="396"/>
      <c r="AD266" s="396"/>
      <c r="AE266" s="396"/>
      <c r="AF266" s="396"/>
      <c r="AG266" s="396"/>
      <c r="AH266" s="396"/>
      <c r="AI266" s="396">
        <v>0.17</v>
      </c>
      <c r="AJ266" s="396"/>
      <c r="AK266" s="396"/>
      <c r="AL266" s="396"/>
      <c r="AM266" s="396"/>
      <c r="AN266" s="396"/>
      <c r="AO266" s="396"/>
      <c r="AP266" s="396"/>
      <c r="AQ266" s="396"/>
      <c r="AR266" s="396"/>
      <c r="AS266" s="396"/>
      <c r="AT266" s="396"/>
      <c r="AU266" s="396"/>
      <c r="AV266" s="396"/>
      <c r="AW266" s="396"/>
      <c r="AX266" s="396"/>
      <c r="AY266" s="396"/>
      <c r="AZ266" s="396"/>
      <c r="BA266" s="396"/>
      <c r="BB266" s="396"/>
      <c r="BC266" s="396"/>
      <c r="BD266" s="396"/>
      <c r="BE266" s="396"/>
      <c r="BF266" s="396"/>
      <c r="BG266" s="396"/>
      <c r="BH266" s="396"/>
      <c r="BI266" s="396" t="s">
        <v>388</v>
      </c>
      <c r="BJ266" s="396"/>
    </row>
    <row r="267" spans="1:62" s="402" customFormat="1" ht="20.25" customHeight="1">
      <c r="A267" s="396">
        <v>111</v>
      </c>
      <c r="B267" s="418" t="s">
        <v>515</v>
      </c>
      <c r="C267" s="396" t="s">
        <v>298</v>
      </c>
      <c r="D267" s="420">
        <f t="shared" si="29"/>
        <v>13.610000000000001</v>
      </c>
      <c r="E267" s="396"/>
      <c r="F267" s="396" t="s">
        <v>24</v>
      </c>
      <c r="G267" s="404"/>
      <c r="H267" s="232"/>
      <c r="I267" s="366">
        <v>3.4400000000000004</v>
      </c>
      <c r="J267" s="396">
        <v>2.68</v>
      </c>
      <c r="K267" s="396">
        <v>0.76</v>
      </c>
      <c r="L267" s="396">
        <v>1.6</v>
      </c>
      <c r="M267" s="396">
        <v>1.46</v>
      </c>
      <c r="N267" s="396"/>
      <c r="O267" s="396"/>
      <c r="P267" s="396">
        <v>4.37</v>
      </c>
      <c r="Q267" s="396"/>
      <c r="R267" s="396">
        <v>1.22</v>
      </c>
      <c r="S267" s="396"/>
      <c r="T267" s="396"/>
      <c r="U267" s="396"/>
      <c r="V267" s="396"/>
      <c r="W267" s="396"/>
      <c r="X267" s="396"/>
      <c r="Y267" s="396"/>
      <c r="Z267" s="396"/>
      <c r="AA267" s="396"/>
      <c r="AB267" s="396"/>
      <c r="AC267" s="396"/>
      <c r="AD267" s="396"/>
      <c r="AE267" s="396">
        <v>0.11</v>
      </c>
      <c r="AF267" s="396">
        <v>0.35</v>
      </c>
      <c r="AG267" s="396"/>
      <c r="AH267" s="396"/>
      <c r="AI267" s="396"/>
      <c r="AJ267" s="396"/>
      <c r="AK267" s="396"/>
      <c r="AL267" s="396"/>
      <c r="AM267" s="396"/>
      <c r="AN267" s="396"/>
      <c r="AO267" s="396"/>
      <c r="AP267" s="396"/>
      <c r="AQ267" s="396"/>
      <c r="AR267" s="396"/>
      <c r="AS267" s="396"/>
      <c r="AT267" s="396"/>
      <c r="AU267" s="396"/>
      <c r="AV267" s="396"/>
      <c r="AW267" s="396"/>
      <c r="AX267" s="396">
        <v>0.91</v>
      </c>
      <c r="AY267" s="396"/>
      <c r="AZ267" s="396"/>
      <c r="BA267" s="396"/>
      <c r="BB267" s="396"/>
      <c r="BC267" s="396"/>
      <c r="BD267" s="396"/>
      <c r="BE267" s="396"/>
      <c r="BF267" s="396"/>
      <c r="BG267" s="396">
        <v>0.15</v>
      </c>
      <c r="BH267" s="396"/>
      <c r="BI267" s="396" t="s">
        <v>388</v>
      </c>
      <c r="BJ267" s="396"/>
    </row>
    <row r="268" spans="1:62" s="402" customFormat="1" ht="20.25" customHeight="1">
      <c r="A268" s="396">
        <v>112</v>
      </c>
      <c r="B268" s="418" t="s">
        <v>516</v>
      </c>
      <c r="C268" s="396" t="s">
        <v>298</v>
      </c>
      <c r="D268" s="396">
        <f t="shared" si="29"/>
        <v>0.06</v>
      </c>
      <c r="E268" s="396">
        <v>15</v>
      </c>
      <c r="F268" s="396" t="s">
        <v>32</v>
      </c>
      <c r="G268" s="404"/>
      <c r="H268" s="232"/>
      <c r="I268" s="366">
        <v>0.03</v>
      </c>
      <c r="J268" s="396">
        <v>0.03</v>
      </c>
      <c r="K268" s="396"/>
      <c r="L268" s="396">
        <v>0.03</v>
      </c>
      <c r="M268" s="396"/>
      <c r="N268" s="396"/>
      <c r="O268" s="396"/>
      <c r="P268" s="396"/>
      <c r="Q268" s="396"/>
      <c r="R268" s="396"/>
      <c r="S268" s="396"/>
      <c r="T268" s="396"/>
      <c r="U268" s="396"/>
      <c r="V268" s="396"/>
      <c r="W268" s="396"/>
      <c r="X268" s="396"/>
      <c r="Y268" s="396"/>
      <c r="Z268" s="396"/>
      <c r="AA268" s="396"/>
      <c r="AB268" s="396"/>
      <c r="AC268" s="396"/>
      <c r="AD268" s="396"/>
      <c r="AE268" s="396"/>
      <c r="AF268" s="396"/>
      <c r="AG268" s="396"/>
      <c r="AH268" s="396"/>
      <c r="AI268" s="396"/>
      <c r="AJ268" s="396"/>
      <c r="AK268" s="396"/>
      <c r="AL268" s="396"/>
      <c r="AM268" s="396"/>
      <c r="AN268" s="396"/>
      <c r="AO268" s="396"/>
      <c r="AP268" s="396"/>
      <c r="AQ268" s="396"/>
      <c r="AR268" s="396"/>
      <c r="AS268" s="396"/>
      <c r="AT268" s="396"/>
      <c r="AU268" s="396"/>
      <c r="AV268" s="396"/>
      <c r="AW268" s="396"/>
      <c r="AX268" s="396"/>
      <c r="AY268" s="396"/>
      <c r="AZ268" s="396"/>
      <c r="BA268" s="396"/>
      <c r="BB268" s="396"/>
      <c r="BC268" s="396"/>
      <c r="BD268" s="396"/>
      <c r="BE268" s="396"/>
      <c r="BF268" s="396"/>
      <c r="BG268" s="396"/>
      <c r="BH268" s="396"/>
      <c r="BI268" s="396" t="s">
        <v>388</v>
      </c>
      <c r="BJ268" s="396"/>
    </row>
    <row r="269" spans="1:62" s="402" customFormat="1" ht="20.25" customHeight="1">
      <c r="A269" s="396">
        <v>113</v>
      </c>
      <c r="B269" s="418" t="s">
        <v>517</v>
      </c>
      <c r="C269" s="396" t="s">
        <v>298</v>
      </c>
      <c r="D269" s="420">
        <f t="shared" si="29"/>
        <v>0.21000000000000002</v>
      </c>
      <c r="E269" s="396">
        <v>8</v>
      </c>
      <c r="F269" s="396" t="s">
        <v>31</v>
      </c>
      <c r="G269" s="404"/>
      <c r="H269" s="232"/>
      <c r="I269" s="366">
        <v>0.1</v>
      </c>
      <c r="J269" s="396">
        <v>0.1</v>
      </c>
      <c r="K269" s="396"/>
      <c r="L269" s="396">
        <v>0.06</v>
      </c>
      <c r="M269" s="396"/>
      <c r="N269" s="396"/>
      <c r="O269" s="396"/>
      <c r="P269" s="396"/>
      <c r="Q269" s="396"/>
      <c r="R269" s="396"/>
      <c r="S269" s="396"/>
      <c r="T269" s="396"/>
      <c r="U269" s="396"/>
      <c r="V269" s="396"/>
      <c r="W269" s="396"/>
      <c r="X269" s="396"/>
      <c r="Y269" s="396"/>
      <c r="Z269" s="396"/>
      <c r="AA269" s="396"/>
      <c r="AB269" s="396"/>
      <c r="AC269" s="396"/>
      <c r="AD269" s="396"/>
      <c r="AE269" s="396"/>
      <c r="AF269" s="396">
        <v>0.01</v>
      </c>
      <c r="AG269" s="396"/>
      <c r="AH269" s="396"/>
      <c r="AI269" s="396">
        <v>0.04</v>
      </c>
      <c r="AJ269" s="396"/>
      <c r="AK269" s="396"/>
      <c r="AL269" s="396"/>
      <c r="AM269" s="396"/>
      <c r="AN269" s="396"/>
      <c r="AO269" s="396"/>
      <c r="AP269" s="396"/>
      <c r="AQ269" s="396"/>
      <c r="AR269" s="396"/>
      <c r="AS269" s="396"/>
      <c r="AT269" s="396"/>
      <c r="AU269" s="396"/>
      <c r="AV269" s="396"/>
      <c r="AW269" s="396"/>
      <c r="AX269" s="396"/>
      <c r="AY269" s="396"/>
      <c r="AZ269" s="396"/>
      <c r="BA269" s="396"/>
      <c r="BB269" s="396"/>
      <c r="BC269" s="396"/>
      <c r="BD269" s="396"/>
      <c r="BE269" s="396"/>
      <c r="BF269" s="396"/>
      <c r="BG269" s="396"/>
      <c r="BH269" s="396"/>
      <c r="BI269" s="396" t="s">
        <v>388</v>
      </c>
      <c r="BJ269" s="396"/>
    </row>
    <row r="270" spans="1:62" s="402" customFormat="1" ht="20.25" customHeight="1">
      <c r="A270" s="396">
        <v>114</v>
      </c>
      <c r="B270" s="418" t="s">
        <v>518</v>
      </c>
      <c r="C270" s="396" t="s">
        <v>298</v>
      </c>
      <c r="D270" s="424">
        <f t="shared" si="29"/>
        <v>1.1099999999999999</v>
      </c>
      <c r="E270" s="396">
        <v>11</v>
      </c>
      <c r="F270" s="396" t="s">
        <v>34</v>
      </c>
      <c r="G270" s="404"/>
      <c r="H270" s="232"/>
      <c r="I270" s="366">
        <v>0.28999999999999998</v>
      </c>
      <c r="J270" s="396">
        <v>0.28999999999999998</v>
      </c>
      <c r="K270" s="396"/>
      <c r="L270" s="396"/>
      <c r="M270" s="396"/>
      <c r="N270" s="396"/>
      <c r="O270" s="396"/>
      <c r="P270" s="396"/>
      <c r="Q270" s="396"/>
      <c r="R270" s="396"/>
      <c r="S270" s="396"/>
      <c r="T270" s="396"/>
      <c r="U270" s="396"/>
      <c r="V270" s="396"/>
      <c r="W270" s="396"/>
      <c r="X270" s="396"/>
      <c r="Y270" s="396"/>
      <c r="Z270" s="396"/>
      <c r="AA270" s="396"/>
      <c r="AB270" s="396"/>
      <c r="AC270" s="396"/>
      <c r="AD270" s="396"/>
      <c r="AE270" s="396"/>
      <c r="AF270" s="396"/>
      <c r="AG270" s="396"/>
      <c r="AH270" s="396"/>
      <c r="AI270" s="396"/>
      <c r="AJ270" s="396">
        <v>0.82</v>
      </c>
      <c r="AK270" s="396"/>
      <c r="AL270" s="396"/>
      <c r="AM270" s="396"/>
      <c r="AN270" s="396"/>
      <c r="AO270" s="396"/>
      <c r="AP270" s="396"/>
      <c r="AQ270" s="396"/>
      <c r="AR270" s="396"/>
      <c r="AS270" s="396"/>
      <c r="AT270" s="396"/>
      <c r="AU270" s="396"/>
      <c r="AV270" s="396"/>
      <c r="AW270" s="396"/>
      <c r="AX270" s="396"/>
      <c r="AY270" s="396"/>
      <c r="AZ270" s="396"/>
      <c r="BA270" s="396"/>
      <c r="BB270" s="396"/>
      <c r="BC270" s="396"/>
      <c r="BD270" s="396"/>
      <c r="BE270" s="396"/>
      <c r="BF270" s="396"/>
      <c r="BG270" s="396"/>
      <c r="BH270" s="396"/>
      <c r="BI270" s="396" t="s">
        <v>388</v>
      </c>
      <c r="BJ270" s="396"/>
    </row>
    <row r="271" spans="1:62" s="402" customFormat="1" ht="20.25" customHeight="1">
      <c r="A271" s="396">
        <v>115</v>
      </c>
      <c r="B271" s="408" t="s">
        <v>521</v>
      </c>
      <c r="C271" s="396" t="s">
        <v>298</v>
      </c>
      <c r="D271" s="396">
        <f t="shared" si="29"/>
        <v>15.78</v>
      </c>
      <c r="E271" s="396">
        <v>10</v>
      </c>
      <c r="F271" s="396" t="s">
        <v>25</v>
      </c>
      <c r="G271" s="404"/>
      <c r="H271" s="232"/>
      <c r="I271" s="366"/>
      <c r="J271" s="396"/>
      <c r="K271" s="396"/>
      <c r="L271" s="396">
        <v>15.6</v>
      </c>
      <c r="M271" s="396"/>
      <c r="N271" s="396"/>
      <c r="O271" s="396"/>
      <c r="P271" s="396"/>
      <c r="Q271" s="396"/>
      <c r="R271" s="396"/>
      <c r="S271" s="396"/>
      <c r="T271" s="396"/>
      <c r="U271" s="396"/>
      <c r="V271" s="396"/>
      <c r="W271" s="396"/>
      <c r="X271" s="396"/>
      <c r="Y271" s="396"/>
      <c r="Z271" s="396"/>
      <c r="AA271" s="396"/>
      <c r="AB271" s="396"/>
      <c r="AC271" s="396"/>
      <c r="AD271" s="396"/>
      <c r="AE271" s="396">
        <v>0.18</v>
      </c>
      <c r="AF271" s="396"/>
      <c r="AG271" s="396"/>
      <c r="AH271" s="396"/>
      <c r="AI271" s="396"/>
      <c r="AJ271" s="396"/>
      <c r="AK271" s="396"/>
      <c r="AL271" s="396"/>
      <c r="AM271" s="396"/>
      <c r="AN271" s="396"/>
      <c r="AO271" s="396"/>
      <c r="AP271" s="396"/>
      <c r="AQ271" s="396"/>
      <c r="AR271" s="396"/>
      <c r="AS271" s="396"/>
      <c r="AT271" s="396"/>
      <c r="AU271" s="396"/>
      <c r="AV271" s="396"/>
      <c r="AW271" s="396"/>
      <c r="AX271" s="396"/>
      <c r="AY271" s="396"/>
      <c r="AZ271" s="396"/>
      <c r="BA271" s="396"/>
      <c r="BB271" s="396"/>
      <c r="BC271" s="396"/>
      <c r="BD271" s="396"/>
      <c r="BE271" s="396"/>
      <c r="BF271" s="396"/>
      <c r="BG271" s="396"/>
      <c r="BH271" s="396"/>
      <c r="BI271" s="396" t="s">
        <v>388</v>
      </c>
      <c r="BJ271" s="396"/>
    </row>
    <row r="272" spans="1:62" s="402" customFormat="1" ht="20.25" customHeight="1">
      <c r="A272" s="396">
        <v>163</v>
      </c>
      <c r="B272" s="442" t="s">
        <v>297</v>
      </c>
      <c r="C272" s="443" t="s">
        <v>298</v>
      </c>
      <c r="D272" s="424">
        <f t="shared" si="29"/>
        <v>0.42</v>
      </c>
      <c r="E272" s="396"/>
      <c r="F272" s="396" t="s">
        <v>33</v>
      </c>
      <c r="G272" s="404"/>
      <c r="H272" s="232"/>
      <c r="I272" s="366">
        <v>0.36</v>
      </c>
      <c r="J272" s="396">
        <v>0.36</v>
      </c>
      <c r="K272" s="396"/>
      <c r="L272" s="396">
        <v>0.04</v>
      </c>
      <c r="M272" s="396"/>
      <c r="N272" s="396"/>
      <c r="O272" s="396"/>
      <c r="P272" s="396"/>
      <c r="Q272" s="396"/>
      <c r="R272" s="396"/>
      <c r="S272" s="396"/>
      <c r="T272" s="396"/>
      <c r="U272" s="396"/>
      <c r="V272" s="396"/>
      <c r="W272" s="396"/>
      <c r="X272" s="396"/>
      <c r="Y272" s="396"/>
      <c r="Z272" s="396"/>
      <c r="AA272" s="396"/>
      <c r="AB272" s="396"/>
      <c r="AC272" s="396"/>
      <c r="AD272" s="396"/>
      <c r="AE272" s="396"/>
      <c r="AF272" s="396">
        <v>0.02</v>
      </c>
      <c r="AG272" s="396"/>
      <c r="AH272" s="396"/>
      <c r="AI272" s="396"/>
      <c r="AJ272" s="396"/>
      <c r="AK272" s="396"/>
      <c r="AL272" s="396"/>
      <c r="AM272" s="396"/>
      <c r="AN272" s="396"/>
      <c r="AO272" s="396"/>
      <c r="AP272" s="396"/>
      <c r="AQ272" s="396"/>
      <c r="AR272" s="396"/>
      <c r="AS272" s="396"/>
      <c r="AT272" s="396"/>
      <c r="AU272" s="396"/>
      <c r="AV272" s="396"/>
      <c r="AW272" s="396"/>
      <c r="AX272" s="396"/>
      <c r="AY272" s="396"/>
      <c r="AZ272" s="396"/>
      <c r="BA272" s="396"/>
      <c r="BB272" s="396"/>
      <c r="BC272" s="396"/>
      <c r="BD272" s="396"/>
      <c r="BE272" s="396"/>
      <c r="BF272" s="396"/>
      <c r="BG272" s="396"/>
      <c r="BH272" s="396"/>
      <c r="BI272" s="396"/>
      <c r="BJ272" s="396"/>
    </row>
    <row r="273" spans="1:62" s="402" customFormat="1" ht="20.25" customHeight="1">
      <c r="A273" s="396"/>
      <c r="B273" s="397" t="s">
        <v>786</v>
      </c>
      <c r="C273" s="436" t="s">
        <v>126</v>
      </c>
      <c r="D273" s="420">
        <f t="shared" si="29"/>
        <v>8.1</v>
      </c>
      <c r="E273" s="436" t="s">
        <v>1002</v>
      </c>
      <c r="F273" s="436" t="s">
        <v>18</v>
      </c>
      <c r="G273" s="436"/>
      <c r="H273" s="232"/>
      <c r="I273" s="366"/>
      <c r="J273" s="401"/>
      <c r="K273" s="401"/>
      <c r="L273" s="401">
        <v>8.1</v>
      </c>
      <c r="M273" s="401"/>
      <c r="N273" s="401"/>
      <c r="O273" s="401"/>
      <c r="P273" s="401"/>
      <c r="Q273" s="401"/>
      <c r="R273" s="401"/>
      <c r="S273" s="401"/>
      <c r="T273" s="401"/>
      <c r="U273" s="401"/>
      <c r="V273" s="401"/>
      <c r="W273" s="401"/>
      <c r="X273" s="401"/>
      <c r="Y273" s="401"/>
      <c r="Z273" s="401"/>
      <c r="AA273" s="401"/>
      <c r="AB273" s="401"/>
      <c r="AC273" s="401"/>
      <c r="AD273" s="401"/>
      <c r="AE273" s="401"/>
      <c r="AF273" s="401"/>
      <c r="AG273" s="401"/>
      <c r="AH273" s="401"/>
      <c r="AI273" s="401"/>
      <c r="AJ273" s="401"/>
      <c r="AK273" s="401"/>
      <c r="AL273" s="401"/>
      <c r="AM273" s="401"/>
      <c r="AN273" s="401"/>
      <c r="AO273" s="401"/>
      <c r="AP273" s="401"/>
      <c r="AQ273" s="401"/>
      <c r="AR273" s="401"/>
      <c r="AS273" s="401"/>
      <c r="AT273" s="401"/>
      <c r="AU273" s="401"/>
      <c r="AV273" s="401"/>
      <c r="AW273" s="401"/>
      <c r="AX273" s="401"/>
      <c r="AY273" s="401"/>
      <c r="AZ273" s="401"/>
      <c r="BA273" s="401"/>
      <c r="BB273" s="401"/>
      <c r="BC273" s="401"/>
      <c r="BD273" s="401"/>
      <c r="BE273" s="401"/>
      <c r="BF273" s="401"/>
      <c r="BG273" s="401"/>
      <c r="BH273" s="401"/>
      <c r="BI273" s="396"/>
      <c r="BJ273" s="396"/>
    </row>
    <row r="274" spans="1:62" s="402" customFormat="1" ht="20.25" customHeight="1">
      <c r="A274" s="396"/>
      <c r="B274" s="397" t="s">
        <v>787</v>
      </c>
      <c r="C274" s="436" t="s">
        <v>126</v>
      </c>
      <c r="D274" s="420">
        <f t="shared" si="29"/>
        <v>4.3</v>
      </c>
      <c r="E274" s="436" t="s">
        <v>1003</v>
      </c>
      <c r="F274" s="436" t="s">
        <v>18</v>
      </c>
      <c r="G274" s="436"/>
      <c r="H274" s="232"/>
      <c r="I274" s="366"/>
      <c r="J274" s="401"/>
      <c r="K274" s="401"/>
      <c r="L274" s="401"/>
      <c r="M274" s="401">
        <v>4.3</v>
      </c>
      <c r="N274" s="401"/>
      <c r="O274" s="401"/>
      <c r="P274" s="401"/>
      <c r="Q274" s="401"/>
      <c r="R274" s="401"/>
      <c r="S274" s="401"/>
      <c r="T274" s="401"/>
      <c r="U274" s="401"/>
      <c r="V274" s="401"/>
      <c r="W274" s="401"/>
      <c r="X274" s="401"/>
      <c r="Y274" s="401"/>
      <c r="Z274" s="401"/>
      <c r="AA274" s="401"/>
      <c r="AB274" s="401"/>
      <c r="AC274" s="401"/>
      <c r="AD274" s="401"/>
      <c r="AE274" s="401"/>
      <c r="AF274" s="401"/>
      <c r="AG274" s="401"/>
      <c r="AH274" s="401"/>
      <c r="AI274" s="401"/>
      <c r="AJ274" s="401"/>
      <c r="AK274" s="401"/>
      <c r="AL274" s="401"/>
      <c r="AM274" s="401"/>
      <c r="AN274" s="401"/>
      <c r="AO274" s="401"/>
      <c r="AP274" s="401"/>
      <c r="AQ274" s="401"/>
      <c r="AR274" s="401"/>
      <c r="AS274" s="401"/>
      <c r="AT274" s="401"/>
      <c r="AU274" s="401"/>
      <c r="AV274" s="401"/>
      <c r="AW274" s="401"/>
      <c r="AX274" s="401"/>
      <c r="AY274" s="401"/>
      <c r="AZ274" s="401"/>
      <c r="BA274" s="401"/>
      <c r="BB274" s="401"/>
      <c r="BC274" s="401"/>
      <c r="BD274" s="401"/>
      <c r="BE274" s="401"/>
      <c r="BF274" s="401"/>
      <c r="BG274" s="401"/>
      <c r="BH274" s="401"/>
      <c r="BI274" s="396"/>
      <c r="BJ274" s="396"/>
    </row>
    <row r="275" spans="1:62" s="402" customFormat="1" ht="20.25" customHeight="1">
      <c r="A275" s="396"/>
      <c r="B275" s="397" t="s">
        <v>788</v>
      </c>
      <c r="C275" s="436" t="s">
        <v>126</v>
      </c>
      <c r="D275" s="420">
        <f t="shared" si="29"/>
        <v>15.86</v>
      </c>
      <c r="E275" s="436" t="s">
        <v>938</v>
      </c>
      <c r="F275" s="436" t="s">
        <v>18</v>
      </c>
      <c r="G275" s="436"/>
      <c r="H275" s="232"/>
      <c r="I275" s="366"/>
      <c r="J275" s="401"/>
      <c r="K275" s="401"/>
      <c r="L275" s="401">
        <v>5.75</v>
      </c>
      <c r="M275" s="401">
        <v>10.11</v>
      </c>
      <c r="N275" s="401"/>
      <c r="O275" s="401"/>
      <c r="P275" s="401"/>
      <c r="Q275" s="401"/>
      <c r="R275" s="401"/>
      <c r="S275" s="401"/>
      <c r="T275" s="401"/>
      <c r="U275" s="401"/>
      <c r="V275" s="401"/>
      <c r="W275" s="401"/>
      <c r="X275" s="401"/>
      <c r="Y275" s="401"/>
      <c r="Z275" s="401"/>
      <c r="AA275" s="401"/>
      <c r="AB275" s="401"/>
      <c r="AC275" s="401"/>
      <c r="AD275" s="401"/>
      <c r="AE275" s="401"/>
      <c r="AF275" s="401"/>
      <c r="AG275" s="401"/>
      <c r="AH275" s="401"/>
      <c r="AI275" s="401"/>
      <c r="AJ275" s="401"/>
      <c r="AK275" s="401"/>
      <c r="AL275" s="401"/>
      <c r="AM275" s="401"/>
      <c r="AN275" s="401"/>
      <c r="AO275" s="401"/>
      <c r="AP275" s="401"/>
      <c r="AQ275" s="401"/>
      <c r="AR275" s="401"/>
      <c r="AS275" s="401"/>
      <c r="AT275" s="401"/>
      <c r="AU275" s="401"/>
      <c r="AV275" s="401"/>
      <c r="AW275" s="401"/>
      <c r="AX275" s="401"/>
      <c r="AY275" s="401"/>
      <c r="AZ275" s="401"/>
      <c r="BA275" s="401"/>
      <c r="BB275" s="401"/>
      <c r="BC275" s="401"/>
      <c r="BD275" s="401"/>
      <c r="BE275" s="401"/>
      <c r="BF275" s="401"/>
      <c r="BG275" s="401"/>
      <c r="BH275" s="401"/>
      <c r="BI275" s="396"/>
      <c r="BJ275" s="396"/>
    </row>
    <row r="276" spans="1:62" s="402" customFormat="1" ht="20.25" customHeight="1">
      <c r="A276" s="396"/>
      <c r="B276" s="397" t="s">
        <v>742</v>
      </c>
      <c r="C276" s="407" t="s">
        <v>126</v>
      </c>
      <c r="D276" s="399">
        <f>SUM(J276:BH276)</f>
        <v>0.1</v>
      </c>
      <c r="E276" s="398" t="s">
        <v>1004</v>
      </c>
      <c r="F276" s="398" t="s">
        <v>21</v>
      </c>
      <c r="G276" s="398"/>
      <c r="H276" s="396"/>
      <c r="I276" s="400"/>
      <c r="J276" s="401"/>
      <c r="K276" s="401"/>
      <c r="L276" s="401">
        <v>0.1</v>
      </c>
      <c r="M276" s="401"/>
      <c r="N276" s="401"/>
      <c r="O276" s="401"/>
      <c r="P276" s="401"/>
      <c r="Q276" s="401"/>
      <c r="R276" s="401"/>
      <c r="S276" s="401"/>
      <c r="T276" s="401"/>
      <c r="U276" s="401"/>
      <c r="V276" s="401"/>
      <c r="W276" s="401"/>
      <c r="X276" s="401"/>
      <c r="Y276" s="401"/>
      <c r="Z276" s="401"/>
      <c r="AA276" s="401"/>
      <c r="AB276" s="401"/>
      <c r="AC276" s="401"/>
      <c r="AD276" s="401"/>
      <c r="AE276" s="401"/>
      <c r="AF276" s="401"/>
      <c r="AG276" s="401"/>
      <c r="AH276" s="401"/>
      <c r="AI276" s="401"/>
      <c r="AJ276" s="401"/>
      <c r="AK276" s="401"/>
      <c r="AL276" s="401"/>
      <c r="AM276" s="401"/>
      <c r="AN276" s="401"/>
      <c r="AO276" s="401"/>
      <c r="AP276" s="401"/>
      <c r="AQ276" s="401"/>
      <c r="AR276" s="401"/>
      <c r="AS276" s="401"/>
      <c r="AT276" s="401"/>
      <c r="AU276" s="401"/>
      <c r="AV276" s="401"/>
      <c r="AW276" s="401"/>
      <c r="AX276" s="401"/>
      <c r="AY276" s="401"/>
      <c r="AZ276" s="401"/>
      <c r="BA276" s="401"/>
      <c r="BB276" s="401"/>
      <c r="BC276" s="401"/>
      <c r="BD276" s="401"/>
      <c r="BE276" s="401"/>
      <c r="BF276" s="401"/>
      <c r="BG276" s="401"/>
      <c r="BH276" s="401"/>
      <c r="BI276" s="396"/>
      <c r="BJ276" s="396"/>
    </row>
    <row r="277" spans="1:62" s="402" customFormat="1" ht="20.25" customHeight="1">
      <c r="A277" s="396"/>
      <c r="B277" s="397" t="s">
        <v>789</v>
      </c>
      <c r="C277" s="407" t="s">
        <v>126</v>
      </c>
      <c r="D277" s="420">
        <f>SUM(J277:BH277)</f>
        <v>0.33</v>
      </c>
      <c r="E277" s="398" t="s">
        <v>1005</v>
      </c>
      <c r="F277" s="398" t="s">
        <v>24</v>
      </c>
      <c r="G277" s="398"/>
      <c r="H277" s="232"/>
      <c r="I277" s="366">
        <v>0.33</v>
      </c>
      <c r="J277" s="401">
        <v>0.33</v>
      </c>
      <c r="K277" s="401"/>
      <c r="L277" s="401"/>
      <c r="M277" s="401"/>
      <c r="N277" s="401"/>
      <c r="O277" s="401"/>
      <c r="P277" s="401"/>
      <c r="Q277" s="401"/>
      <c r="R277" s="401"/>
      <c r="S277" s="401"/>
      <c r="T277" s="401"/>
      <c r="U277" s="401"/>
      <c r="V277" s="401"/>
      <c r="W277" s="401"/>
      <c r="X277" s="401"/>
      <c r="Y277" s="401"/>
      <c r="Z277" s="401"/>
      <c r="AA277" s="401"/>
      <c r="AB277" s="401"/>
      <c r="AC277" s="401"/>
      <c r="AD277" s="401"/>
      <c r="AE277" s="401"/>
      <c r="AF277" s="401"/>
      <c r="AG277" s="401"/>
      <c r="AH277" s="401"/>
      <c r="AI277" s="401"/>
      <c r="AJ277" s="401"/>
      <c r="AK277" s="401"/>
      <c r="AL277" s="401"/>
      <c r="AM277" s="401"/>
      <c r="AN277" s="401"/>
      <c r="AO277" s="401"/>
      <c r="AP277" s="401"/>
      <c r="AQ277" s="401"/>
      <c r="AR277" s="401"/>
      <c r="AS277" s="401"/>
      <c r="AT277" s="401"/>
      <c r="AU277" s="401"/>
      <c r="AV277" s="401"/>
      <c r="AW277" s="401"/>
      <c r="AX277" s="401"/>
      <c r="AY277" s="401"/>
      <c r="AZ277" s="401"/>
      <c r="BA277" s="401"/>
      <c r="BB277" s="401"/>
      <c r="BC277" s="401"/>
      <c r="BD277" s="401"/>
      <c r="BE277" s="401"/>
      <c r="BF277" s="401"/>
      <c r="BG277" s="401"/>
      <c r="BH277" s="401"/>
      <c r="BI277" s="396"/>
      <c r="BJ277" s="396"/>
    </row>
    <row r="278" spans="1:62" s="402" customFormat="1" ht="20.25" customHeight="1">
      <c r="A278" s="396"/>
      <c r="B278" s="397" t="s">
        <v>790</v>
      </c>
      <c r="C278" s="407" t="s">
        <v>126</v>
      </c>
      <c r="D278" s="396">
        <f t="shared" ref="D278:D280" si="30">SUM(J278:BH278)</f>
        <v>22.55</v>
      </c>
      <c r="E278" s="398" t="s">
        <v>1006</v>
      </c>
      <c r="F278" s="398" t="s">
        <v>27</v>
      </c>
      <c r="G278" s="398"/>
      <c r="H278" s="232"/>
      <c r="I278" s="366"/>
      <c r="J278" s="401"/>
      <c r="K278" s="401"/>
      <c r="L278" s="401"/>
      <c r="M278" s="401"/>
      <c r="N278" s="401"/>
      <c r="O278" s="401"/>
      <c r="P278" s="401">
        <v>22.55</v>
      </c>
      <c r="Q278" s="401"/>
      <c r="R278" s="401"/>
      <c r="S278" s="401"/>
      <c r="T278" s="401"/>
      <c r="U278" s="401"/>
      <c r="V278" s="401"/>
      <c r="W278" s="401"/>
      <c r="X278" s="401"/>
      <c r="Y278" s="401"/>
      <c r="Z278" s="401"/>
      <c r="AA278" s="401"/>
      <c r="AB278" s="401"/>
      <c r="AC278" s="401"/>
      <c r="AD278" s="401"/>
      <c r="AE278" s="401"/>
      <c r="AF278" s="401"/>
      <c r="AG278" s="401"/>
      <c r="AH278" s="401"/>
      <c r="AI278" s="401"/>
      <c r="AJ278" s="401"/>
      <c r="AK278" s="401"/>
      <c r="AL278" s="401"/>
      <c r="AM278" s="401"/>
      <c r="AN278" s="401"/>
      <c r="AO278" s="401"/>
      <c r="AP278" s="401"/>
      <c r="AQ278" s="401"/>
      <c r="AR278" s="401"/>
      <c r="AS278" s="401"/>
      <c r="AT278" s="401"/>
      <c r="AU278" s="401"/>
      <c r="AV278" s="401"/>
      <c r="AW278" s="401"/>
      <c r="AX278" s="401"/>
      <c r="AY278" s="401"/>
      <c r="AZ278" s="401"/>
      <c r="BA278" s="401"/>
      <c r="BB278" s="401"/>
      <c r="BC278" s="401"/>
      <c r="BD278" s="401"/>
      <c r="BE278" s="401"/>
      <c r="BF278" s="401"/>
      <c r="BG278" s="401"/>
      <c r="BH278" s="401"/>
      <c r="BI278" s="396"/>
      <c r="BJ278" s="396"/>
    </row>
    <row r="279" spans="1:62" s="402" customFormat="1" ht="20.25" customHeight="1">
      <c r="A279" s="396"/>
      <c r="B279" s="397" t="s">
        <v>791</v>
      </c>
      <c r="C279" s="407" t="s">
        <v>126</v>
      </c>
      <c r="D279" s="396">
        <f t="shared" si="30"/>
        <v>16.7</v>
      </c>
      <c r="E279" s="398" t="s">
        <v>1007</v>
      </c>
      <c r="F279" s="398" t="s">
        <v>27</v>
      </c>
      <c r="G279" s="398"/>
      <c r="H279" s="232"/>
      <c r="I279" s="366"/>
      <c r="J279" s="401"/>
      <c r="K279" s="401"/>
      <c r="L279" s="401"/>
      <c r="M279" s="401"/>
      <c r="N279" s="401"/>
      <c r="O279" s="401"/>
      <c r="P279" s="401">
        <v>16.7</v>
      </c>
      <c r="Q279" s="401"/>
      <c r="R279" s="401"/>
      <c r="S279" s="401"/>
      <c r="T279" s="401"/>
      <c r="U279" s="401"/>
      <c r="V279" s="401"/>
      <c r="W279" s="401"/>
      <c r="X279" s="401"/>
      <c r="Y279" s="401"/>
      <c r="Z279" s="401"/>
      <c r="AA279" s="401"/>
      <c r="AB279" s="401"/>
      <c r="AC279" s="401"/>
      <c r="AD279" s="401"/>
      <c r="AE279" s="401"/>
      <c r="AF279" s="401"/>
      <c r="AG279" s="401"/>
      <c r="AH279" s="401"/>
      <c r="AI279" s="401"/>
      <c r="AJ279" s="401"/>
      <c r="AK279" s="401"/>
      <c r="AL279" s="401"/>
      <c r="AM279" s="401"/>
      <c r="AN279" s="401"/>
      <c r="AO279" s="401"/>
      <c r="AP279" s="401"/>
      <c r="AQ279" s="401"/>
      <c r="AR279" s="401"/>
      <c r="AS279" s="401"/>
      <c r="AT279" s="401"/>
      <c r="AU279" s="401"/>
      <c r="AV279" s="401"/>
      <c r="AW279" s="401"/>
      <c r="AX279" s="401"/>
      <c r="AY279" s="401"/>
      <c r="AZ279" s="401"/>
      <c r="BA279" s="401"/>
      <c r="BB279" s="401"/>
      <c r="BC279" s="401"/>
      <c r="BD279" s="401"/>
      <c r="BE279" s="401"/>
      <c r="BF279" s="401"/>
      <c r="BG279" s="401"/>
      <c r="BH279" s="401"/>
      <c r="BI279" s="396"/>
      <c r="BJ279" s="396"/>
    </row>
    <row r="280" spans="1:62" s="402" customFormat="1" ht="20.25" customHeight="1">
      <c r="A280" s="396"/>
      <c r="B280" s="397" t="s">
        <v>792</v>
      </c>
      <c r="C280" s="407" t="s">
        <v>126</v>
      </c>
      <c r="D280" s="396">
        <f t="shared" si="30"/>
        <v>15.77</v>
      </c>
      <c r="E280" s="398" t="s">
        <v>1008</v>
      </c>
      <c r="F280" s="398" t="s">
        <v>27</v>
      </c>
      <c r="G280" s="398"/>
      <c r="H280" s="232"/>
      <c r="I280" s="366"/>
      <c r="J280" s="401"/>
      <c r="K280" s="401"/>
      <c r="L280" s="401"/>
      <c r="M280" s="401"/>
      <c r="N280" s="401"/>
      <c r="O280" s="401"/>
      <c r="P280" s="401">
        <v>15.77</v>
      </c>
      <c r="Q280" s="401"/>
      <c r="R280" s="401"/>
      <c r="S280" s="401"/>
      <c r="T280" s="401"/>
      <c r="U280" s="401"/>
      <c r="V280" s="401"/>
      <c r="W280" s="401"/>
      <c r="X280" s="401"/>
      <c r="Y280" s="401"/>
      <c r="Z280" s="401"/>
      <c r="AA280" s="401"/>
      <c r="AB280" s="401"/>
      <c r="AC280" s="401"/>
      <c r="AD280" s="401"/>
      <c r="AE280" s="401"/>
      <c r="AF280" s="401"/>
      <c r="AG280" s="401"/>
      <c r="AH280" s="401"/>
      <c r="AI280" s="401"/>
      <c r="AJ280" s="401"/>
      <c r="AK280" s="401"/>
      <c r="AL280" s="401"/>
      <c r="AM280" s="401"/>
      <c r="AN280" s="401"/>
      <c r="AO280" s="401"/>
      <c r="AP280" s="401"/>
      <c r="AQ280" s="401"/>
      <c r="AR280" s="401"/>
      <c r="AS280" s="401"/>
      <c r="AT280" s="401"/>
      <c r="AU280" s="401"/>
      <c r="AV280" s="401"/>
      <c r="AW280" s="401"/>
      <c r="AX280" s="401"/>
      <c r="AY280" s="401"/>
      <c r="AZ280" s="401"/>
      <c r="BA280" s="401"/>
      <c r="BB280" s="401"/>
      <c r="BC280" s="401"/>
      <c r="BD280" s="401"/>
      <c r="BE280" s="401"/>
      <c r="BF280" s="401"/>
      <c r="BG280" s="401"/>
      <c r="BH280" s="401"/>
      <c r="BI280" s="396"/>
      <c r="BJ280" s="396"/>
    </row>
    <row r="281" spans="1:62" s="402" customFormat="1" ht="20.25" customHeight="1">
      <c r="A281" s="396"/>
      <c r="B281" s="397" t="s">
        <v>793</v>
      </c>
      <c r="C281" s="398" t="s">
        <v>126</v>
      </c>
      <c r="D281" s="441">
        <v>20.74</v>
      </c>
      <c r="E281" s="398" t="s">
        <v>1009</v>
      </c>
      <c r="F281" s="398" t="s">
        <v>27</v>
      </c>
      <c r="G281" s="398"/>
      <c r="H281" s="232"/>
      <c r="I281" s="366"/>
      <c r="J281" s="401"/>
      <c r="K281" s="401"/>
      <c r="L281" s="401"/>
      <c r="M281" s="401"/>
      <c r="N281" s="401"/>
      <c r="O281" s="401"/>
      <c r="P281" s="401"/>
      <c r="Q281" s="401"/>
      <c r="R281" s="401"/>
      <c r="S281" s="401"/>
      <c r="T281" s="401"/>
      <c r="U281" s="401"/>
      <c r="V281" s="401"/>
      <c r="W281" s="401"/>
      <c r="X281" s="401"/>
      <c r="Y281" s="401"/>
      <c r="Z281" s="401"/>
      <c r="AA281" s="401"/>
      <c r="AB281" s="401"/>
      <c r="AC281" s="401"/>
      <c r="AD281" s="401"/>
      <c r="AE281" s="401"/>
      <c r="AF281" s="401"/>
      <c r="AG281" s="401"/>
      <c r="AH281" s="401"/>
      <c r="AI281" s="401"/>
      <c r="AJ281" s="401"/>
      <c r="AK281" s="401"/>
      <c r="AL281" s="401"/>
      <c r="AM281" s="401"/>
      <c r="AN281" s="401"/>
      <c r="AO281" s="401"/>
      <c r="AP281" s="401"/>
      <c r="AQ281" s="401"/>
      <c r="AR281" s="401"/>
      <c r="AS281" s="401"/>
      <c r="AT281" s="401"/>
      <c r="AU281" s="401"/>
      <c r="AV281" s="401"/>
      <c r="AW281" s="401"/>
      <c r="AX281" s="401"/>
      <c r="AY281" s="401"/>
      <c r="AZ281" s="401"/>
      <c r="BA281" s="401"/>
      <c r="BB281" s="401"/>
      <c r="BC281" s="401"/>
      <c r="BD281" s="401"/>
      <c r="BE281" s="401"/>
      <c r="BF281" s="401"/>
      <c r="BG281" s="401"/>
      <c r="BH281" s="401"/>
      <c r="BI281" s="396"/>
      <c r="BJ281" s="396"/>
    </row>
    <row r="282" spans="1:62" s="402" customFormat="1" ht="20.25" customHeight="1">
      <c r="A282" s="396"/>
      <c r="B282" s="397" t="s">
        <v>794</v>
      </c>
      <c r="C282" s="407" t="s">
        <v>126</v>
      </c>
      <c r="D282" s="396">
        <f t="shared" ref="D282:D283" si="31">SUM(J282:BH282)</f>
        <v>0.37000000000000005</v>
      </c>
      <c r="E282" s="398" t="s">
        <v>1010</v>
      </c>
      <c r="F282" s="398" t="s">
        <v>30</v>
      </c>
      <c r="G282" s="398"/>
      <c r="H282" s="232"/>
      <c r="I282" s="366"/>
      <c r="J282" s="401"/>
      <c r="K282" s="401"/>
      <c r="L282" s="401">
        <v>0.08</v>
      </c>
      <c r="M282" s="401">
        <v>7.0000000000000007E-2</v>
      </c>
      <c r="N282" s="401"/>
      <c r="O282" s="401"/>
      <c r="P282" s="401"/>
      <c r="Q282" s="401"/>
      <c r="R282" s="401"/>
      <c r="S282" s="401"/>
      <c r="T282" s="401"/>
      <c r="U282" s="401"/>
      <c r="V282" s="401"/>
      <c r="W282" s="401"/>
      <c r="X282" s="401"/>
      <c r="Y282" s="401"/>
      <c r="Z282" s="401"/>
      <c r="AA282" s="401"/>
      <c r="AB282" s="401"/>
      <c r="AC282" s="401"/>
      <c r="AD282" s="401"/>
      <c r="AE282" s="401"/>
      <c r="AF282" s="401"/>
      <c r="AG282" s="401"/>
      <c r="AH282" s="401"/>
      <c r="AI282" s="401"/>
      <c r="AJ282" s="401"/>
      <c r="AK282" s="401"/>
      <c r="AL282" s="401"/>
      <c r="AM282" s="401"/>
      <c r="AN282" s="401"/>
      <c r="AO282" s="401"/>
      <c r="AP282" s="401"/>
      <c r="AQ282" s="401"/>
      <c r="AR282" s="401"/>
      <c r="AS282" s="401"/>
      <c r="AT282" s="401"/>
      <c r="AU282" s="401"/>
      <c r="AV282" s="401"/>
      <c r="AW282" s="401"/>
      <c r="AX282" s="401">
        <v>0.04</v>
      </c>
      <c r="AY282" s="401"/>
      <c r="AZ282" s="401"/>
      <c r="BA282" s="401"/>
      <c r="BB282" s="401"/>
      <c r="BC282" s="401"/>
      <c r="BD282" s="401">
        <v>0.14000000000000001</v>
      </c>
      <c r="BE282" s="401"/>
      <c r="BF282" s="401"/>
      <c r="BG282" s="401">
        <v>0.04</v>
      </c>
      <c r="BH282" s="401"/>
      <c r="BI282" s="396"/>
      <c r="BJ282" s="396"/>
    </row>
    <row r="283" spans="1:62" s="402" customFormat="1" ht="20.25" customHeight="1">
      <c r="A283" s="396"/>
      <c r="B283" s="397" t="s">
        <v>795</v>
      </c>
      <c r="C283" s="407" t="s">
        <v>126</v>
      </c>
      <c r="D283" s="396">
        <f t="shared" si="31"/>
        <v>0.35</v>
      </c>
      <c r="E283" s="398" t="s">
        <v>1011</v>
      </c>
      <c r="F283" s="398" t="s">
        <v>30</v>
      </c>
      <c r="G283" s="398"/>
      <c r="H283" s="232"/>
      <c r="I283" s="366"/>
      <c r="J283" s="401"/>
      <c r="K283" s="401"/>
      <c r="L283" s="401">
        <v>0.03</v>
      </c>
      <c r="M283" s="401">
        <v>0.12</v>
      </c>
      <c r="N283" s="401"/>
      <c r="O283" s="401"/>
      <c r="P283" s="401"/>
      <c r="Q283" s="401"/>
      <c r="R283" s="401"/>
      <c r="S283" s="401"/>
      <c r="T283" s="401"/>
      <c r="U283" s="401"/>
      <c r="V283" s="401"/>
      <c r="W283" s="401"/>
      <c r="X283" s="401"/>
      <c r="Y283" s="401"/>
      <c r="Z283" s="401"/>
      <c r="AA283" s="401"/>
      <c r="AB283" s="401"/>
      <c r="AC283" s="401"/>
      <c r="AD283" s="401"/>
      <c r="AE283" s="401"/>
      <c r="AF283" s="401"/>
      <c r="AG283" s="401"/>
      <c r="AH283" s="401"/>
      <c r="AI283" s="401"/>
      <c r="AJ283" s="401"/>
      <c r="AK283" s="401"/>
      <c r="AL283" s="401"/>
      <c r="AM283" s="401"/>
      <c r="AN283" s="401"/>
      <c r="AO283" s="401"/>
      <c r="AP283" s="401"/>
      <c r="AQ283" s="401"/>
      <c r="AR283" s="401"/>
      <c r="AS283" s="401"/>
      <c r="AT283" s="401"/>
      <c r="AU283" s="401"/>
      <c r="AV283" s="401"/>
      <c r="AW283" s="401"/>
      <c r="AX283" s="401">
        <v>0.02</v>
      </c>
      <c r="AY283" s="401"/>
      <c r="AZ283" s="401"/>
      <c r="BA283" s="401"/>
      <c r="BB283" s="401"/>
      <c r="BC283" s="401"/>
      <c r="BD283" s="401">
        <v>0.18</v>
      </c>
      <c r="BE283" s="401"/>
      <c r="BF283" s="401"/>
      <c r="BG283" s="401"/>
      <c r="BH283" s="401"/>
      <c r="BI283" s="396"/>
      <c r="BJ283" s="396"/>
    </row>
    <row r="284" spans="1:62" s="402" customFormat="1" ht="20.25" customHeight="1">
      <c r="A284" s="396"/>
      <c r="B284" s="444" t="s">
        <v>796</v>
      </c>
      <c r="C284" s="398" t="s">
        <v>126</v>
      </c>
      <c r="D284" s="424">
        <f>SUM(J284:BH284)</f>
        <v>1.2</v>
      </c>
      <c r="E284" s="398" t="s">
        <v>1012</v>
      </c>
      <c r="F284" s="398" t="s">
        <v>33</v>
      </c>
      <c r="G284" s="398"/>
      <c r="H284" s="232"/>
      <c r="I284" s="366">
        <v>1.2</v>
      </c>
      <c r="J284" s="401">
        <v>1.2</v>
      </c>
      <c r="K284" s="401"/>
      <c r="L284" s="401"/>
      <c r="M284" s="401"/>
      <c r="N284" s="401"/>
      <c r="O284" s="401"/>
      <c r="P284" s="401"/>
      <c r="Q284" s="401"/>
      <c r="R284" s="401"/>
      <c r="S284" s="401"/>
      <c r="T284" s="401"/>
      <c r="U284" s="401"/>
      <c r="V284" s="401"/>
      <c r="W284" s="401"/>
      <c r="X284" s="401"/>
      <c r="Y284" s="401"/>
      <c r="Z284" s="401"/>
      <c r="AA284" s="401"/>
      <c r="AB284" s="401"/>
      <c r="AC284" s="401"/>
      <c r="AD284" s="401"/>
      <c r="AE284" s="401"/>
      <c r="AF284" s="401"/>
      <c r="AG284" s="401"/>
      <c r="AH284" s="401"/>
      <c r="AI284" s="401"/>
      <c r="AJ284" s="401"/>
      <c r="AK284" s="401"/>
      <c r="AL284" s="401"/>
      <c r="AM284" s="401"/>
      <c r="AN284" s="401"/>
      <c r="AO284" s="401"/>
      <c r="AP284" s="401"/>
      <c r="AQ284" s="401"/>
      <c r="AR284" s="401"/>
      <c r="AS284" s="401"/>
      <c r="AT284" s="401"/>
      <c r="AU284" s="401"/>
      <c r="AV284" s="401"/>
      <c r="AW284" s="401"/>
      <c r="AX284" s="401"/>
      <c r="AY284" s="401"/>
      <c r="AZ284" s="401"/>
      <c r="BA284" s="401"/>
      <c r="BB284" s="401"/>
      <c r="BC284" s="401"/>
      <c r="BD284" s="401"/>
      <c r="BE284" s="401"/>
      <c r="BF284" s="401"/>
      <c r="BG284" s="401"/>
      <c r="BH284" s="401"/>
      <c r="BI284" s="396"/>
      <c r="BJ284" s="396"/>
    </row>
    <row r="285" spans="1:62" s="402" customFormat="1" ht="20.25" customHeight="1">
      <c r="A285" s="396"/>
      <c r="B285" s="397" t="s">
        <v>797</v>
      </c>
      <c r="C285" s="398" t="s">
        <v>126</v>
      </c>
      <c r="D285" s="474">
        <v>0.74</v>
      </c>
      <c r="E285" s="398" t="s">
        <v>1013</v>
      </c>
      <c r="F285" s="398" t="s">
        <v>35</v>
      </c>
      <c r="G285" s="460" t="s">
        <v>1082</v>
      </c>
      <c r="H285" s="232"/>
      <c r="I285" s="366"/>
      <c r="J285" s="401"/>
      <c r="K285" s="401"/>
      <c r="L285" s="401"/>
      <c r="M285" s="401"/>
      <c r="N285" s="401"/>
      <c r="O285" s="401"/>
      <c r="P285" s="401"/>
      <c r="Q285" s="401"/>
      <c r="R285" s="401"/>
      <c r="S285" s="401"/>
      <c r="T285" s="401"/>
      <c r="U285" s="401"/>
      <c r="V285" s="401"/>
      <c r="W285" s="401"/>
      <c r="X285" s="401"/>
      <c r="Y285" s="401"/>
      <c r="Z285" s="401"/>
      <c r="AA285" s="401"/>
      <c r="AB285" s="401"/>
      <c r="AC285" s="401"/>
      <c r="AD285" s="401"/>
      <c r="AE285" s="401"/>
      <c r="AF285" s="401"/>
      <c r="AG285" s="401"/>
      <c r="AH285" s="401"/>
      <c r="AI285" s="401"/>
      <c r="AJ285" s="401"/>
      <c r="AK285" s="401"/>
      <c r="AL285" s="401"/>
      <c r="AM285" s="401"/>
      <c r="AN285" s="401"/>
      <c r="AO285" s="401"/>
      <c r="AP285" s="401"/>
      <c r="AQ285" s="401"/>
      <c r="AR285" s="401"/>
      <c r="AS285" s="401"/>
      <c r="AT285" s="401"/>
      <c r="AU285" s="401"/>
      <c r="AV285" s="401"/>
      <c r="AW285" s="401"/>
      <c r="AX285" s="401"/>
      <c r="AY285" s="401"/>
      <c r="AZ285" s="401"/>
      <c r="BA285" s="401"/>
      <c r="BB285" s="401"/>
      <c r="BC285" s="401"/>
      <c r="BD285" s="401"/>
      <c r="BE285" s="401"/>
      <c r="BF285" s="401"/>
      <c r="BG285" s="401"/>
      <c r="BH285" s="401"/>
      <c r="BI285" s="396"/>
      <c r="BJ285" s="396"/>
    </row>
    <row r="286" spans="1:62" s="402" customFormat="1" ht="20.25" customHeight="1">
      <c r="A286" s="396"/>
      <c r="B286" s="397" t="s">
        <v>798</v>
      </c>
      <c r="C286" s="407" t="s">
        <v>126</v>
      </c>
      <c r="D286" s="396">
        <f t="shared" ref="D286:D287" si="32">SUM(J286:BH286)</f>
        <v>0.69</v>
      </c>
      <c r="E286" s="398" t="s">
        <v>1014</v>
      </c>
      <c r="F286" s="398" t="s">
        <v>41</v>
      </c>
      <c r="G286" s="398"/>
      <c r="H286" s="232"/>
      <c r="I286" s="366"/>
      <c r="J286" s="401"/>
      <c r="K286" s="401"/>
      <c r="L286" s="401"/>
      <c r="M286" s="401">
        <v>0.69</v>
      </c>
      <c r="N286" s="401"/>
      <c r="O286" s="401"/>
      <c r="P286" s="401"/>
      <c r="Q286" s="401"/>
      <c r="R286" s="401"/>
      <c r="S286" s="401"/>
      <c r="T286" s="401"/>
      <c r="U286" s="401"/>
      <c r="V286" s="401"/>
      <c r="W286" s="401"/>
      <c r="X286" s="401"/>
      <c r="Y286" s="401"/>
      <c r="Z286" s="401"/>
      <c r="AA286" s="401"/>
      <c r="AB286" s="401"/>
      <c r="AC286" s="401"/>
      <c r="AD286" s="401"/>
      <c r="AE286" s="401"/>
      <c r="AF286" s="401"/>
      <c r="AG286" s="401"/>
      <c r="AH286" s="401"/>
      <c r="AI286" s="401"/>
      <c r="AJ286" s="401"/>
      <c r="AK286" s="401"/>
      <c r="AL286" s="401"/>
      <c r="AM286" s="401"/>
      <c r="AN286" s="401"/>
      <c r="AO286" s="401"/>
      <c r="AP286" s="401"/>
      <c r="AQ286" s="401"/>
      <c r="AR286" s="401"/>
      <c r="AS286" s="401"/>
      <c r="AT286" s="401"/>
      <c r="AU286" s="401"/>
      <c r="AV286" s="401"/>
      <c r="AW286" s="401"/>
      <c r="AX286" s="401"/>
      <c r="AY286" s="401"/>
      <c r="AZ286" s="401"/>
      <c r="BA286" s="401"/>
      <c r="BB286" s="401"/>
      <c r="BC286" s="401"/>
      <c r="BD286" s="401"/>
      <c r="BE286" s="401"/>
      <c r="BF286" s="401"/>
      <c r="BG286" s="401"/>
      <c r="BH286" s="401"/>
      <c r="BI286" s="396"/>
      <c r="BJ286" s="396"/>
    </row>
    <row r="287" spans="1:62" s="402" customFormat="1" ht="20.25" customHeight="1">
      <c r="A287" s="396"/>
      <c r="B287" s="397" t="s">
        <v>799</v>
      </c>
      <c r="C287" s="407" t="s">
        <v>126</v>
      </c>
      <c r="D287" s="396">
        <f t="shared" si="32"/>
        <v>0.36</v>
      </c>
      <c r="E287" s="398" t="s">
        <v>1015</v>
      </c>
      <c r="F287" s="398" t="s">
        <v>41</v>
      </c>
      <c r="G287" s="398"/>
      <c r="H287" s="232"/>
      <c r="I287" s="366"/>
      <c r="J287" s="401"/>
      <c r="K287" s="401"/>
      <c r="L287" s="401"/>
      <c r="M287" s="401">
        <v>0.36</v>
      </c>
      <c r="N287" s="401"/>
      <c r="O287" s="401"/>
      <c r="P287" s="401"/>
      <c r="Q287" s="401"/>
      <c r="R287" s="401"/>
      <c r="S287" s="401"/>
      <c r="T287" s="401"/>
      <c r="U287" s="401"/>
      <c r="V287" s="401"/>
      <c r="W287" s="401"/>
      <c r="X287" s="401"/>
      <c r="Y287" s="401"/>
      <c r="Z287" s="401"/>
      <c r="AA287" s="401"/>
      <c r="AB287" s="401"/>
      <c r="AC287" s="401"/>
      <c r="AD287" s="401"/>
      <c r="AE287" s="401"/>
      <c r="AF287" s="401"/>
      <c r="AG287" s="401"/>
      <c r="AH287" s="401"/>
      <c r="AI287" s="401"/>
      <c r="AJ287" s="401"/>
      <c r="AK287" s="401"/>
      <c r="AL287" s="401"/>
      <c r="AM287" s="401"/>
      <c r="AN287" s="401"/>
      <c r="AO287" s="401"/>
      <c r="AP287" s="401"/>
      <c r="AQ287" s="401"/>
      <c r="AR287" s="401"/>
      <c r="AS287" s="401"/>
      <c r="AT287" s="401"/>
      <c r="AU287" s="401"/>
      <c r="AV287" s="401"/>
      <c r="AW287" s="401"/>
      <c r="AX287" s="401"/>
      <c r="AY287" s="401"/>
      <c r="AZ287" s="401"/>
      <c r="BA287" s="401"/>
      <c r="BB287" s="401"/>
      <c r="BC287" s="401"/>
      <c r="BD287" s="401"/>
      <c r="BE287" s="401"/>
      <c r="BF287" s="401"/>
      <c r="BG287" s="401"/>
      <c r="BH287" s="401"/>
      <c r="BI287" s="396"/>
      <c r="BJ287" s="396"/>
    </row>
    <row r="288" spans="1:62" s="429" customFormat="1" ht="20.25" customHeight="1">
      <c r="A288" s="425"/>
      <c r="B288" s="430" t="s">
        <v>800</v>
      </c>
      <c r="C288" s="431" t="s">
        <v>126</v>
      </c>
      <c r="D288" s="433">
        <f>SUM(J288:BH288)</f>
        <v>0.8</v>
      </c>
      <c r="E288" s="427" t="s">
        <v>1016</v>
      </c>
      <c r="F288" s="427" t="s">
        <v>44</v>
      </c>
      <c r="G288" s="427"/>
      <c r="H288" s="232"/>
      <c r="I288" s="366"/>
      <c r="J288" s="428"/>
      <c r="K288" s="428"/>
      <c r="L288" s="428">
        <v>0.8</v>
      </c>
      <c r="M288" s="428"/>
      <c r="N288" s="428"/>
      <c r="O288" s="428"/>
      <c r="P288" s="428"/>
      <c r="Q288" s="428"/>
      <c r="R288" s="428"/>
      <c r="S288" s="428"/>
      <c r="T288" s="428"/>
      <c r="U288" s="428"/>
      <c r="V288" s="428"/>
      <c r="W288" s="428"/>
      <c r="X288" s="428"/>
      <c r="Y288" s="428"/>
      <c r="Z288" s="428"/>
      <c r="AA288" s="428"/>
      <c r="AB288" s="428"/>
      <c r="AC288" s="428"/>
      <c r="AD288" s="428"/>
      <c r="AE288" s="428"/>
      <c r="AF288" s="428"/>
      <c r="AG288" s="428"/>
      <c r="AH288" s="428"/>
      <c r="AI288" s="428"/>
      <c r="AJ288" s="428"/>
      <c r="AK288" s="428"/>
      <c r="AL288" s="428"/>
      <c r="AM288" s="428"/>
      <c r="AN288" s="428"/>
      <c r="AO288" s="428"/>
      <c r="AP288" s="428"/>
      <c r="AQ288" s="428"/>
      <c r="AR288" s="428"/>
      <c r="AS288" s="428"/>
      <c r="AT288" s="428"/>
      <c r="AU288" s="428"/>
      <c r="AV288" s="428"/>
      <c r="AW288" s="428"/>
      <c r="AX288" s="428"/>
      <c r="AY288" s="428"/>
      <c r="AZ288" s="428"/>
      <c r="BA288" s="428"/>
      <c r="BB288" s="428"/>
      <c r="BC288" s="428"/>
      <c r="BD288" s="428"/>
      <c r="BE288" s="428"/>
      <c r="BF288" s="428"/>
      <c r="BG288" s="428"/>
      <c r="BH288" s="428"/>
      <c r="BI288" s="425"/>
      <c r="BJ288" s="425"/>
    </row>
    <row r="289" spans="1:62" s="402" customFormat="1" ht="20.25" customHeight="1">
      <c r="A289" s="396"/>
      <c r="B289" s="397" t="s">
        <v>801</v>
      </c>
      <c r="C289" s="398" t="s">
        <v>126</v>
      </c>
      <c r="D289" s="424">
        <f>SUM(J289:BH289)</f>
        <v>0.62</v>
      </c>
      <c r="E289" s="398" t="s">
        <v>1016</v>
      </c>
      <c r="F289" s="398" t="s">
        <v>47</v>
      </c>
      <c r="G289" s="398"/>
      <c r="H289" s="232"/>
      <c r="I289" s="366"/>
      <c r="J289" s="401"/>
      <c r="K289" s="401"/>
      <c r="L289" s="401">
        <v>0.62</v>
      </c>
      <c r="M289" s="401"/>
      <c r="N289" s="401"/>
      <c r="O289" s="401"/>
      <c r="P289" s="401"/>
      <c r="Q289" s="401"/>
      <c r="R289" s="401"/>
      <c r="S289" s="401"/>
      <c r="T289" s="401"/>
      <c r="U289" s="401"/>
      <c r="V289" s="401"/>
      <c r="W289" s="401"/>
      <c r="X289" s="401"/>
      <c r="Y289" s="401"/>
      <c r="Z289" s="401"/>
      <c r="AA289" s="401"/>
      <c r="AB289" s="401"/>
      <c r="AC289" s="401"/>
      <c r="AD289" s="401"/>
      <c r="AE289" s="401"/>
      <c r="AF289" s="401"/>
      <c r="AG289" s="401"/>
      <c r="AH289" s="401"/>
      <c r="AI289" s="401"/>
      <c r="AJ289" s="401"/>
      <c r="AK289" s="401"/>
      <c r="AL289" s="401"/>
      <c r="AM289" s="401"/>
      <c r="AN289" s="401"/>
      <c r="AO289" s="401"/>
      <c r="AP289" s="401"/>
      <c r="AQ289" s="401"/>
      <c r="AR289" s="401"/>
      <c r="AS289" s="401"/>
      <c r="AT289" s="401"/>
      <c r="AU289" s="401"/>
      <c r="AV289" s="401"/>
      <c r="AW289" s="401"/>
      <c r="AX289" s="401"/>
      <c r="AY289" s="401"/>
      <c r="AZ289" s="401"/>
      <c r="BA289" s="401"/>
      <c r="BB289" s="401"/>
      <c r="BC289" s="401"/>
      <c r="BD289" s="401"/>
      <c r="BE289" s="401"/>
      <c r="BF289" s="401"/>
      <c r="BG289" s="401"/>
      <c r="BH289" s="401"/>
      <c r="BI289" s="396"/>
      <c r="BJ289" s="396"/>
    </row>
    <row r="290" spans="1:62" s="402" customFormat="1" ht="20.25" customHeight="1">
      <c r="A290" s="396"/>
      <c r="B290" s="397" t="s">
        <v>802</v>
      </c>
      <c r="C290" s="398" t="s">
        <v>126</v>
      </c>
      <c r="D290" s="420">
        <f t="shared" ref="D290:D294" si="33">SUM(J290:BH290)</f>
        <v>1</v>
      </c>
      <c r="E290" s="398" t="s">
        <v>1017</v>
      </c>
      <c r="F290" s="398" t="s">
        <v>48</v>
      </c>
      <c r="G290" s="398"/>
      <c r="H290" s="232"/>
      <c r="I290" s="366"/>
      <c r="J290" s="401"/>
      <c r="K290" s="401"/>
      <c r="L290" s="401"/>
      <c r="M290" s="401"/>
      <c r="N290" s="401"/>
      <c r="O290" s="401"/>
      <c r="P290" s="401"/>
      <c r="Q290" s="401"/>
      <c r="R290" s="401"/>
      <c r="S290" s="401"/>
      <c r="T290" s="401"/>
      <c r="U290" s="401"/>
      <c r="V290" s="401"/>
      <c r="W290" s="401"/>
      <c r="X290" s="401"/>
      <c r="Y290" s="401"/>
      <c r="Z290" s="401"/>
      <c r="AA290" s="401">
        <v>1</v>
      </c>
      <c r="AB290" s="401"/>
      <c r="AC290" s="401"/>
      <c r="AD290" s="401"/>
      <c r="AE290" s="401"/>
      <c r="AF290" s="401"/>
      <c r="AG290" s="401"/>
      <c r="AH290" s="401"/>
      <c r="AI290" s="401"/>
      <c r="AJ290" s="401"/>
      <c r="AK290" s="401"/>
      <c r="AL290" s="401"/>
      <c r="AM290" s="401"/>
      <c r="AN290" s="401"/>
      <c r="AO290" s="401"/>
      <c r="AP290" s="401"/>
      <c r="AQ290" s="401"/>
      <c r="AR290" s="401"/>
      <c r="AS290" s="401"/>
      <c r="AT290" s="401"/>
      <c r="AU290" s="401"/>
      <c r="AV290" s="401"/>
      <c r="AW290" s="401"/>
      <c r="AX290" s="401"/>
      <c r="AY290" s="401"/>
      <c r="AZ290" s="401"/>
      <c r="BA290" s="401"/>
      <c r="BB290" s="401"/>
      <c r="BC290" s="401"/>
      <c r="BD290" s="401"/>
      <c r="BE290" s="401"/>
      <c r="BF290" s="401"/>
      <c r="BG290" s="401"/>
      <c r="BH290" s="401"/>
      <c r="BI290" s="396"/>
      <c r="BJ290" s="396"/>
    </row>
    <row r="291" spans="1:62" s="402" customFormat="1" ht="20.25" customHeight="1">
      <c r="A291" s="396"/>
      <c r="B291" s="397" t="s">
        <v>486</v>
      </c>
      <c r="C291" s="398" t="s">
        <v>126</v>
      </c>
      <c r="D291" s="420">
        <f t="shared" si="33"/>
        <v>2.81</v>
      </c>
      <c r="E291" s="398" t="s">
        <v>1018</v>
      </c>
      <c r="F291" s="398" t="s">
        <v>48</v>
      </c>
      <c r="G291" s="398"/>
      <c r="H291" s="232"/>
      <c r="I291" s="366"/>
      <c r="J291" s="401"/>
      <c r="K291" s="401"/>
      <c r="L291" s="401">
        <v>0.83000000000000007</v>
      </c>
      <c r="M291" s="401">
        <v>1.98</v>
      </c>
      <c r="N291" s="401"/>
      <c r="O291" s="401"/>
      <c r="P291" s="401"/>
      <c r="Q291" s="401"/>
      <c r="R291" s="401"/>
      <c r="S291" s="401"/>
      <c r="T291" s="401"/>
      <c r="U291" s="401"/>
      <c r="V291" s="401"/>
      <c r="W291" s="401"/>
      <c r="X291" s="401"/>
      <c r="Y291" s="401"/>
      <c r="Z291" s="401"/>
      <c r="AA291" s="401"/>
      <c r="AB291" s="401"/>
      <c r="AC291" s="401"/>
      <c r="AD291" s="401"/>
      <c r="AE291" s="401"/>
      <c r="AF291" s="401"/>
      <c r="AG291" s="401"/>
      <c r="AH291" s="401"/>
      <c r="AI291" s="401"/>
      <c r="AJ291" s="401"/>
      <c r="AK291" s="401"/>
      <c r="AL291" s="401"/>
      <c r="AM291" s="401"/>
      <c r="AN291" s="401"/>
      <c r="AO291" s="401"/>
      <c r="AP291" s="401"/>
      <c r="AQ291" s="401"/>
      <c r="AR291" s="401"/>
      <c r="AS291" s="401"/>
      <c r="AT291" s="401"/>
      <c r="AU291" s="401"/>
      <c r="AV291" s="401"/>
      <c r="AW291" s="401"/>
      <c r="AX291" s="401"/>
      <c r="AY291" s="401"/>
      <c r="AZ291" s="401"/>
      <c r="BA291" s="401"/>
      <c r="BB291" s="401"/>
      <c r="BC291" s="401"/>
      <c r="BD291" s="401"/>
      <c r="BE291" s="401"/>
      <c r="BF291" s="401"/>
      <c r="BG291" s="401"/>
      <c r="BH291" s="401"/>
      <c r="BI291" s="396"/>
      <c r="BJ291" s="396"/>
    </row>
    <row r="292" spans="1:62" s="402" customFormat="1" ht="20.25" customHeight="1">
      <c r="A292" s="396"/>
      <c r="B292" s="397" t="s">
        <v>803</v>
      </c>
      <c r="C292" s="398" t="s">
        <v>126</v>
      </c>
      <c r="D292" s="420">
        <f t="shared" si="33"/>
        <v>1.98</v>
      </c>
      <c r="E292" s="398" t="s">
        <v>1019</v>
      </c>
      <c r="F292" s="398" t="s">
        <v>48</v>
      </c>
      <c r="G292" s="398"/>
      <c r="H292" s="232"/>
      <c r="I292" s="366">
        <v>1.66</v>
      </c>
      <c r="J292" s="401">
        <v>1.66</v>
      </c>
      <c r="K292" s="401"/>
      <c r="L292" s="401">
        <v>0.32</v>
      </c>
      <c r="M292" s="401"/>
      <c r="N292" s="401"/>
      <c r="O292" s="401"/>
      <c r="P292" s="401"/>
      <c r="Q292" s="401"/>
      <c r="R292" s="401"/>
      <c r="S292" s="401"/>
      <c r="T292" s="401"/>
      <c r="U292" s="401"/>
      <c r="V292" s="401"/>
      <c r="W292" s="401"/>
      <c r="X292" s="401"/>
      <c r="Y292" s="401"/>
      <c r="Z292" s="401"/>
      <c r="AA292" s="401"/>
      <c r="AB292" s="401"/>
      <c r="AC292" s="401"/>
      <c r="AD292" s="401"/>
      <c r="AE292" s="401"/>
      <c r="AF292" s="401"/>
      <c r="AG292" s="401"/>
      <c r="AH292" s="401"/>
      <c r="AI292" s="401"/>
      <c r="AJ292" s="401"/>
      <c r="AK292" s="401"/>
      <c r="AL292" s="401"/>
      <c r="AM292" s="401"/>
      <c r="AN292" s="401"/>
      <c r="AO292" s="401"/>
      <c r="AP292" s="401"/>
      <c r="AQ292" s="401"/>
      <c r="AR292" s="401"/>
      <c r="AS292" s="401"/>
      <c r="AT292" s="401"/>
      <c r="AU292" s="401"/>
      <c r="AV292" s="401"/>
      <c r="AW292" s="401"/>
      <c r="AX292" s="401"/>
      <c r="AY292" s="401"/>
      <c r="AZ292" s="401"/>
      <c r="BA292" s="401"/>
      <c r="BB292" s="401"/>
      <c r="BC292" s="401"/>
      <c r="BD292" s="401"/>
      <c r="BE292" s="401"/>
      <c r="BF292" s="401"/>
      <c r="BG292" s="401"/>
      <c r="BH292" s="401"/>
      <c r="BI292" s="396"/>
      <c r="BJ292" s="396"/>
    </row>
    <row r="293" spans="1:62" s="402" customFormat="1" ht="20.25" customHeight="1">
      <c r="A293" s="396"/>
      <c r="B293" s="397" t="s">
        <v>804</v>
      </c>
      <c r="C293" s="398" t="s">
        <v>126</v>
      </c>
      <c r="D293" s="420">
        <f t="shared" si="33"/>
        <v>0.45</v>
      </c>
      <c r="E293" s="398" t="s">
        <v>962</v>
      </c>
      <c r="F293" s="398" t="s">
        <v>48</v>
      </c>
      <c r="G293" s="398"/>
      <c r="H293" s="232"/>
      <c r="I293" s="366"/>
      <c r="J293" s="401"/>
      <c r="K293" s="401"/>
      <c r="L293" s="401">
        <v>0.45</v>
      </c>
      <c r="M293" s="401"/>
      <c r="N293" s="401"/>
      <c r="O293" s="401"/>
      <c r="P293" s="401"/>
      <c r="Q293" s="401"/>
      <c r="R293" s="401"/>
      <c r="S293" s="401"/>
      <c r="T293" s="401"/>
      <c r="U293" s="401"/>
      <c r="V293" s="401"/>
      <c r="W293" s="401"/>
      <c r="X293" s="401"/>
      <c r="Y293" s="401"/>
      <c r="Z293" s="401"/>
      <c r="AA293" s="401"/>
      <c r="AB293" s="401"/>
      <c r="AC293" s="401"/>
      <c r="AD293" s="401"/>
      <c r="AE293" s="401"/>
      <c r="AF293" s="401"/>
      <c r="AG293" s="401"/>
      <c r="AH293" s="401"/>
      <c r="AI293" s="401"/>
      <c r="AJ293" s="401"/>
      <c r="AK293" s="401"/>
      <c r="AL293" s="401"/>
      <c r="AM293" s="401"/>
      <c r="AN293" s="401"/>
      <c r="AO293" s="401"/>
      <c r="AP293" s="401"/>
      <c r="AQ293" s="401"/>
      <c r="AR293" s="401"/>
      <c r="AS293" s="401"/>
      <c r="AT293" s="401"/>
      <c r="AU293" s="401"/>
      <c r="AV293" s="401"/>
      <c r="AW293" s="401"/>
      <c r="AX293" s="401"/>
      <c r="AY293" s="401"/>
      <c r="AZ293" s="401"/>
      <c r="BA293" s="401"/>
      <c r="BB293" s="401"/>
      <c r="BC293" s="401"/>
      <c r="BD293" s="401"/>
      <c r="BE293" s="401"/>
      <c r="BF293" s="401"/>
      <c r="BG293" s="401"/>
      <c r="BH293" s="401"/>
      <c r="BI293" s="396"/>
      <c r="BJ293" s="396"/>
    </row>
    <row r="294" spans="1:62" s="402" customFormat="1" ht="20.25" customHeight="1">
      <c r="A294" s="396"/>
      <c r="B294" s="397" t="s">
        <v>805</v>
      </c>
      <c r="C294" s="398" t="s">
        <v>126</v>
      </c>
      <c r="D294" s="420">
        <f t="shared" si="33"/>
        <v>1</v>
      </c>
      <c r="E294" s="398" t="s">
        <v>1020</v>
      </c>
      <c r="F294" s="398" t="s">
        <v>48</v>
      </c>
      <c r="G294" s="398"/>
      <c r="H294" s="232"/>
      <c r="I294" s="366"/>
      <c r="J294" s="401"/>
      <c r="K294" s="401"/>
      <c r="L294" s="401">
        <v>1</v>
      </c>
      <c r="M294" s="401"/>
      <c r="N294" s="401"/>
      <c r="O294" s="401"/>
      <c r="P294" s="401"/>
      <c r="Q294" s="401"/>
      <c r="R294" s="401"/>
      <c r="S294" s="401"/>
      <c r="T294" s="401"/>
      <c r="U294" s="401"/>
      <c r="V294" s="401"/>
      <c r="W294" s="401"/>
      <c r="X294" s="401"/>
      <c r="Y294" s="401"/>
      <c r="Z294" s="401"/>
      <c r="AA294" s="401"/>
      <c r="AB294" s="401"/>
      <c r="AC294" s="401"/>
      <c r="AD294" s="401"/>
      <c r="AE294" s="401"/>
      <c r="AF294" s="401"/>
      <c r="AG294" s="401"/>
      <c r="AH294" s="401"/>
      <c r="AI294" s="401"/>
      <c r="AJ294" s="401"/>
      <c r="AK294" s="401"/>
      <c r="AL294" s="401"/>
      <c r="AM294" s="401"/>
      <c r="AN294" s="401"/>
      <c r="AO294" s="401"/>
      <c r="AP294" s="401"/>
      <c r="AQ294" s="401"/>
      <c r="AR294" s="401"/>
      <c r="AS294" s="401"/>
      <c r="AT294" s="401"/>
      <c r="AU294" s="401"/>
      <c r="AV294" s="401"/>
      <c r="AW294" s="401"/>
      <c r="AX294" s="401"/>
      <c r="AY294" s="401"/>
      <c r="AZ294" s="401"/>
      <c r="BA294" s="401"/>
      <c r="BB294" s="401"/>
      <c r="BC294" s="401"/>
      <c r="BD294" s="401"/>
      <c r="BE294" s="401"/>
      <c r="BF294" s="401"/>
      <c r="BG294" s="401"/>
      <c r="BH294" s="401"/>
      <c r="BI294" s="396"/>
      <c r="BJ294" s="396"/>
    </row>
    <row r="295" spans="1:62" s="402" customFormat="1" ht="20.25" customHeight="1">
      <c r="A295" s="396"/>
      <c r="B295" s="397" t="s">
        <v>806</v>
      </c>
      <c r="C295" s="398" t="s">
        <v>126</v>
      </c>
      <c r="D295" s="396">
        <f>SUM(J295:BH295)</f>
        <v>17.59</v>
      </c>
      <c r="E295" s="398" t="s">
        <v>1021</v>
      </c>
      <c r="F295" s="398" t="s">
        <v>10</v>
      </c>
      <c r="G295" s="398"/>
      <c r="H295" s="232"/>
      <c r="I295" s="366"/>
      <c r="J295" s="470"/>
      <c r="K295" s="470"/>
      <c r="L295" s="470">
        <v>17.59</v>
      </c>
      <c r="M295" s="470"/>
      <c r="N295" s="470"/>
      <c r="O295" s="470"/>
      <c r="P295" s="471"/>
      <c r="Q295" s="471"/>
      <c r="R295" s="470"/>
      <c r="S295" s="470"/>
      <c r="T295" s="470"/>
      <c r="U295" s="470"/>
      <c r="V295" s="470"/>
      <c r="W295" s="470"/>
      <c r="X295" s="470"/>
      <c r="Y295" s="470"/>
      <c r="Z295" s="470"/>
      <c r="AA295" s="470"/>
      <c r="AB295" s="470"/>
      <c r="AC295" s="470"/>
      <c r="AD295" s="470"/>
      <c r="AE295" s="470"/>
      <c r="AF295" s="470"/>
      <c r="AG295" s="470"/>
      <c r="AH295" s="470"/>
      <c r="AI295" s="470"/>
      <c r="AJ295" s="470"/>
      <c r="AK295" s="470"/>
      <c r="AL295" s="470"/>
      <c r="AM295" s="470"/>
      <c r="AN295" s="470"/>
      <c r="AO295" s="470"/>
      <c r="AP295" s="470"/>
      <c r="AQ295" s="470"/>
      <c r="AR295" s="470"/>
      <c r="AS295" s="470"/>
      <c r="AT295" s="470"/>
      <c r="AU295" s="470"/>
      <c r="AV295" s="470"/>
      <c r="AW295" s="470"/>
      <c r="AX295" s="470"/>
      <c r="AY295" s="470"/>
      <c r="AZ295" s="470"/>
      <c r="BA295" s="470"/>
      <c r="BB295" s="470"/>
      <c r="BC295" s="470"/>
      <c r="BD295" s="470"/>
      <c r="BE295" s="470"/>
      <c r="BF295" s="470"/>
      <c r="BG295" s="470"/>
      <c r="BH295" s="470"/>
      <c r="BI295" s="396"/>
      <c r="BJ295" s="467" t="s">
        <v>1084</v>
      </c>
    </row>
    <row r="296" spans="1:62" s="402" customFormat="1" ht="20.25" customHeight="1">
      <c r="A296" s="396">
        <v>172</v>
      </c>
      <c r="B296" s="465" t="s">
        <v>612</v>
      </c>
      <c r="C296" s="404" t="s">
        <v>610</v>
      </c>
      <c r="D296" s="396">
        <f>SUM(J296:BH296)</f>
        <v>233.27999999999997</v>
      </c>
      <c r="E296" s="396"/>
      <c r="F296" s="396" t="s">
        <v>30</v>
      </c>
      <c r="G296" s="404"/>
      <c r="H296" s="232"/>
      <c r="I296" s="366">
        <v>16.61</v>
      </c>
      <c r="J296" s="396">
        <v>12.57</v>
      </c>
      <c r="K296" s="396">
        <v>4.04</v>
      </c>
      <c r="L296" s="396">
        <v>14.22</v>
      </c>
      <c r="M296" s="396">
        <v>81.94</v>
      </c>
      <c r="N296" s="396"/>
      <c r="O296" s="396"/>
      <c r="P296" s="396">
        <v>93.96</v>
      </c>
      <c r="Q296" s="396"/>
      <c r="R296" s="396">
        <v>0.28999999999999998</v>
      </c>
      <c r="S296" s="396"/>
      <c r="T296" s="396"/>
      <c r="U296" s="396"/>
      <c r="V296" s="396"/>
      <c r="W296" s="396"/>
      <c r="X296" s="396"/>
      <c r="Y296" s="396"/>
      <c r="Z296" s="396"/>
      <c r="AA296" s="396"/>
      <c r="AB296" s="396"/>
      <c r="AC296" s="396">
        <v>0.84</v>
      </c>
      <c r="AD296" s="396"/>
      <c r="AE296" s="396">
        <v>5.4</v>
      </c>
      <c r="AF296" s="396">
        <v>2.1</v>
      </c>
      <c r="AG296" s="396"/>
      <c r="AH296" s="396"/>
      <c r="AI296" s="396"/>
      <c r="AJ296" s="396"/>
      <c r="AK296" s="396">
        <v>0.02</v>
      </c>
      <c r="AL296" s="396"/>
      <c r="AM296" s="396"/>
      <c r="AN296" s="396"/>
      <c r="AO296" s="396"/>
      <c r="AP296" s="396"/>
      <c r="AQ296" s="396">
        <v>7.04</v>
      </c>
      <c r="AR296" s="396"/>
      <c r="AS296" s="396"/>
      <c r="AT296" s="396"/>
      <c r="AU296" s="396"/>
      <c r="AV296" s="396"/>
      <c r="AW296" s="396"/>
      <c r="AX296" s="396">
        <v>4.41</v>
      </c>
      <c r="AY296" s="396"/>
      <c r="AZ296" s="396"/>
      <c r="BA296" s="396"/>
      <c r="BB296" s="396"/>
      <c r="BC296" s="396"/>
      <c r="BD296" s="396">
        <v>1.39</v>
      </c>
      <c r="BE296" s="396">
        <v>0.04</v>
      </c>
      <c r="BF296" s="396"/>
      <c r="BG296" s="396">
        <v>5.0199999999999996</v>
      </c>
      <c r="BH296" s="396"/>
      <c r="BI296" s="396"/>
      <c r="BJ296" s="396"/>
    </row>
    <row r="297" spans="1:62" s="402" customFormat="1" ht="20.25" customHeight="1">
      <c r="A297" s="396">
        <v>1</v>
      </c>
      <c r="B297" s="421" t="s">
        <v>378</v>
      </c>
      <c r="C297" s="422" t="s">
        <v>302</v>
      </c>
      <c r="D297" s="420">
        <f>SUM(J297:BH297)</f>
        <v>0.59800000000000009</v>
      </c>
      <c r="E297" s="466" t="s">
        <v>379</v>
      </c>
      <c r="F297" s="404" t="s">
        <v>31</v>
      </c>
      <c r="G297" s="404"/>
      <c r="H297" s="129"/>
      <c r="I297" s="366">
        <v>0.56000000000000005</v>
      </c>
      <c r="J297" s="400">
        <v>0.56000000000000005</v>
      </c>
      <c r="K297" s="400"/>
      <c r="L297" s="400">
        <v>0.03</v>
      </c>
      <c r="M297" s="400"/>
      <c r="N297" s="400"/>
      <c r="O297" s="400"/>
      <c r="P297" s="400"/>
      <c r="Q297" s="400"/>
      <c r="R297" s="400"/>
      <c r="S297" s="400"/>
      <c r="T297" s="400"/>
      <c r="U297" s="400"/>
      <c r="V297" s="400"/>
      <c r="W297" s="400"/>
      <c r="X297" s="400"/>
      <c r="Y297" s="400"/>
      <c r="Z297" s="400"/>
      <c r="AA297" s="400"/>
      <c r="AB297" s="400"/>
      <c r="AC297" s="400"/>
      <c r="AD297" s="400"/>
      <c r="AE297" s="400"/>
      <c r="AF297" s="400">
        <v>8.0000000000000002E-3</v>
      </c>
      <c r="AG297" s="400"/>
      <c r="AH297" s="400"/>
      <c r="AI297" s="400"/>
      <c r="AJ297" s="400"/>
      <c r="AK297" s="400"/>
      <c r="AL297" s="400"/>
      <c r="AM297" s="400"/>
      <c r="AN297" s="400"/>
      <c r="AO297" s="400"/>
      <c r="AP297" s="400"/>
      <c r="AQ297" s="400"/>
      <c r="AR297" s="400"/>
      <c r="AS297" s="400"/>
      <c r="AT297" s="400"/>
      <c r="AU297" s="400"/>
      <c r="AV297" s="400"/>
      <c r="AW297" s="400"/>
      <c r="AX297" s="400"/>
      <c r="AY297" s="400"/>
      <c r="AZ297" s="400"/>
      <c r="BA297" s="400"/>
      <c r="BB297" s="400"/>
      <c r="BC297" s="400"/>
      <c r="BD297" s="400"/>
      <c r="BE297" s="400"/>
      <c r="BF297" s="400"/>
      <c r="BG297" s="400"/>
      <c r="BH297" s="400"/>
      <c r="BI297" s="396" t="s">
        <v>387</v>
      </c>
      <c r="BJ297" s="467" t="s">
        <v>1075</v>
      </c>
    </row>
    <row r="298" spans="1:62" s="402" customFormat="1" ht="20.25" customHeight="1">
      <c r="A298" s="396">
        <v>2</v>
      </c>
      <c r="B298" s="421" t="s">
        <v>68</v>
      </c>
      <c r="C298" s="422" t="s">
        <v>302</v>
      </c>
      <c r="D298" s="420">
        <f t="shared" ref="D298" si="34">SUM(J298:BH298)</f>
        <v>1</v>
      </c>
      <c r="E298" s="466" t="s">
        <v>380</v>
      </c>
      <c r="F298" s="404" t="s">
        <v>48</v>
      </c>
      <c r="G298" s="404"/>
      <c r="H298" s="129"/>
      <c r="I298" s="366">
        <v>0.95</v>
      </c>
      <c r="J298" s="400">
        <v>0.95</v>
      </c>
      <c r="K298" s="400"/>
      <c r="L298" s="400"/>
      <c r="M298" s="400"/>
      <c r="N298" s="400"/>
      <c r="O298" s="400"/>
      <c r="P298" s="400"/>
      <c r="Q298" s="400"/>
      <c r="R298" s="400"/>
      <c r="S298" s="400"/>
      <c r="T298" s="400"/>
      <c r="U298" s="400"/>
      <c r="V298" s="400"/>
      <c r="W298" s="400"/>
      <c r="X298" s="400"/>
      <c r="Y298" s="400"/>
      <c r="Z298" s="400"/>
      <c r="AA298" s="400"/>
      <c r="AB298" s="400"/>
      <c r="AC298" s="400"/>
      <c r="AD298" s="400"/>
      <c r="AE298" s="400">
        <v>0.03</v>
      </c>
      <c r="AF298" s="400">
        <v>0.02</v>
      </c>
      <c r="AG298" s="400"/>
      <c r="AH298" s="400"/>
      <c r="AI298" s="400"/>
      <c r="AJ298" s="400"/>
      <c r="AK298" s="400"/>
      <c r="AL298" s="400"/>
      <c r="AM298" s="400"/>
      <c r="AN298" s="400"/>
      <c r="AO298" s="400"/>
      <c r="AP298" s="400"/>
      <c r="AQ298" s="400"/>
      <c r="AR298" s="400"/>
      <c r="AS298" s="400"/>
      <c r="AT298" s="400"/>
      <c r="AU298" s="400"/>
      <c r="AV298" s="400"/>
      <c r="AW298" s="400"/>
      <c r="AX298" s="400"/>
      <c r="AY298" s="400"/>
      <c r="AZ298" s="400"/>
      <c r="BA298" s="400"/>
      <c r="BB298" s="400"/>
      <c r="BC298" s="400"/>
      <c r="BD298" s="400"/>
      <c r="BE298" s="400"/>
      <c r="BF298" s="400"/>
      <c r="BG298" s="400"/>
      <c r="BH298" s="400"/>
      <c r="BI298" s="396" t="s">
        <v>615</v>
      </c>
      <c r="BJ298" s="396" t="s">
        <v>1074</v>
      </c>
    </row>
    <row r="299" spans="1:62" s="402" customFormat="1" ht="20.25" customHeight="1">
      <c r="A299" s="396">
        <v>3</v>
      </c>
      <c r="B299" s="421" t="s">
        <v>381</v>
      </c>
      <c r="C299" s="422" t="s">
        <v>302</v>
      </c>
      <c r="D299" s="399">
        <f>SUM(J299:BH299)</f>
        <v>0.30299999999999999</v>
      </c>
      <c r="E299" s="423">
        <v>8</v>
      </c>
      <c r="F299" s="404" t="s">
        <v>38</v>
      </c>
      <c r="G299" s="404"/>
      <c r="H299" s="129"/>
      <c r="I299" s="366">
        <v>0.3</v>
      </c>
      <c r="J299" s="400">
        <v>0.3</v>
      </c>
      <c r="K299" s="400"/>
      <c r="L299" s="400"/>
      <c r="M299" s="400"/>
      <c r="N299" s="400"/>
      <c r="O299" s="400"/>
      <c r="P299" s="400"/>
      <c r="Q299" s="400"/>
      <c r="R299" s="400"/>
      <c r="S299" s="400"/>
      <c r="T299" s="400"/>
      <c r="U299" s="400"/>
      <c r="V299" s="400"/>
      <c r="W299" s="400"/>
      <c r="X299" s="400"/>
      <c r="Y299" s="400"/>
      <c r="Z299" s="400"/>
      <c r="AA299" s="400"/>
      <c r="AB299" s="400"/>
      <c r="AC299" s="400"/>
      <c r="AD299" s="400"/>
      <c r="AE299" s="400"/>
      <c r="AF299" s="437">
        <v>3.0000000000000001E-3</v>
      </c>
      <c r="AG299" s="400"/>
      <c r="AH299" s="400"/>
      <c r="AI299" s="400"/>
      <c r="AJ299" s="400"/>
      <c r="AK299" s="400"/>
      <c r="AL299" s="400"/>
      <c r="AM299" s="400"/>
      <c r="AN299" s="400"/>
      <c r="AO299" s="400"/>
      <c r="AP299" s="400"/>
      <c r="AQ299" s="400"/>
      <c r="AR299" s="400"/>
      <c r="AS299" s="400"/>
      <c r="AT299" s="400"/>
      <c r="AU299" s="400"/>
      <c r="AV299" s="400"/>
      <c r="AW299" s="400"/>
      <c r="AX299" s="400"/>
      <c r="AY299" s="400"/>
      <c r="AZ299" s="400"/>
      <c r="BA299" s="400"/>
      <c r="BB299" s="400"/>
      <c r="BC299" s="400"/>
      <c r="BD299" s="400"/>
      <c r="BE299" s="400"/>
      <c r="BF299" s="400"/>
      <c r="BG299" s="400"/>
      <c r="BH299" s="400"/>
      <c r="BI299" s="396" t="s">
        <v>388</v>
      </c>
      <c r="BJ299" s="396"/>
    </row>
    <row r="300" spans="1:62" s="402" customFormat="1" ht="20.25" customHeight="1">
      <c r="A300" s="396">
        <v>4</v>
      </c>
      <c r="B300" s="421" t="s">
        <v>382</v>
      </c>
      <c r="C300" s="422" t="s">
        <v>302</v>
      </c>
      <c r="D300" s="424">
        <f>SUM(J300:BH300)</f>
        <v>0.48</v>
      </c>
      <c r="E300" s="423">
        <v>8</v>
      </c>
      <c r="F300" s="404" t="s">
        <v>33</v>
      </c>
      <c r="G300" s="404"/>
      <c r="H300" s="129"/>
      <c r="I300" s="366">
        <v>0.47</v>
      </c>
      <c r="J300" s="400">
        <v>0.47</v>
      </c>
      <c r="K300" s="400"/>
      <c r="L300" s="400"/>
      <c r="M300" s="400"/>
      <c r="N300" s="400"/>
      <c r="O300" s="400"/>
      <c r="P300" s="400"/>
      <c r="Q300" s="400"/>
      <c r="R300" s="400"/>
      <c r="S300" s="400"/>
      <c r="T300" s="400"/>
      <c r="U300" s="400"/>
      <c r="V300" s="400"/>
      <c r="W300" s="400"/>
      <c r="X300" s="400"/>
      <c r="Y300" s="400"/>
      <c r="Z300" s="400"/>
      <c r="AA300" s="400"/>
      <c r="AB300" s="400"/>
      <c r="AC300" s="400"/>
      <c r="AD300" s="400"/>
      <c r="AE300" s="400">
        <v>8.9999999999999993E-3</v>
      </c>
      <c r="AF300" s="437">
        <v>1E-3</v>
      </c>
      <c r="AG300" s="400"/>
      <c r="AH300" s="400"/>
      <c r="AI300" s="400"/>
      <c r="AJ300" s="400"/>
      <c r="AK300" s="400"/>
      <c r="AL300" s="400"/>
      <c r="AM300" s="400"/>
      <c r="AN300" s="400"/>
      <c r="AO300" s="400"/>
      <c r="AP300" s="400"/>
      <c r="AQ300" s="400"/>
      <c r="AR300" s="400"/>
      <c r="AS300" s="400"/>
      <c r="AT300" s="400"/>
      <c r="AU300" s="400"/>
      <c r="AV300" s="400"/>
      <c r="AW300" s="400"/>
      <c r="AX300" s="400"/>
      <c r="AY300" s="400"/>
      <c r="AZ300" s="400"/>
      <c r="BA300" s="400"/>
      <c r="BB300" s="400"/>
      <c r="BC300" s="400"/>
      <c r="BD300" s="400"/>
      <c r="BE300" s="400"/>
      <c r="BF300" s="400"/>
      <c r="BG300" s="400"/>
      <c r="BH300" s="400"/>
      <c r="BI300" s="396" t="s">
        <v>388</v>
      </c>
      <c r="BJ300" s="396"/>
    </row>
    <row r="301" spans="1:62" s="402" customFormat="1" ht="20.25" customHeight="1">
      <c r="A301" s="396">
        <v>5</v>
      </c>
      <c r="B301" s="421" t="s">
        <v>383</v>
      </c>
      <c r="C301" s="422" t="s">
        <v>302</v>
      </c>
      <c r="D301" s="420">
        <f t="shared" ref="D301:D303" si="35">SUM(J301:BH301)</f>
        <v>1.4300000000000002</v>
      </c>
      <c r="E301" s="423">
        <v>8</v>
      </c>
      <c r="F301" s="404" t="s">
        <v>24</v>
      </c>
      <c r="G301" s="404"/>
      <c r="H301" s="129"/>
      <c r="I301" s="366">
        <v>1.36</v>
      </c>
      <c r="J301" s="400">
        <v>1.36</v>
      </c>
      <c r="K301" s="400"/>
      <c r="L301" s="400"/>
      <c r="M301" s="400"/>
      <c r="N301" s="400"/>
      <c r="O301" s="400"/>
      <c r="P301" s="400"/>
      <c r="Q301" s="400"/>
      <c r="R301" s="400"/>
      <c r="S301" s="400"/>
      <c r="T301" s="400"/>
      <c r="U301" s="400"/>
      <c r="V301" s="400"/>
      <c r="W301" s="400"/>
      <c r="X301" s="400"/>
      <c r="Y301" s="400"/>
      <c r="Z301" s="400"/>
      <c r="AA301" s="400"/>
      <c r="AB301" s="400"/>
      <c r="AC301" s="400"/>
      <c r="AD301" s="400"/>
      <c r="AE301" s="400">
        <v>0.04</v>
      </c>
      <c r="AF301" s="400">
        <v>0.03</v>
      </c>
      <c r="AG301" s="400"/>
      <c r="AH301" s="400"/>
      <c r="AI301" s="400"/>
      <c r="AJ301" s="400"/>
      <c r="AK301" s="400"/>
      <c r="AL301" s="400"/>
      <c r="AM301" s="400"/>
      <c r="AN301" s="400"/>
      <c r="AO301" s="400"/>
      <c r="AP301" s="400"/>
      <c r="AQ301" s="400"/>
      <c r="AR301" s="400"/>
      <c r="AS301" s="400"/>
      <c r="AT301" s="400"/>
      <c r="AU301" s="400"/>
      <c r="AV301" s="400"/>
      <c r="AW301" s="400"/>
      <c r="AX301" s="400"/>
      <c r="AY301" s="400"/>
      <c r="AZ301" s="400"/>
      <c r="BA301" s="400"/>
      <c r="BB301" s="400"/>
      <c r="BC301" s="400"/>
      <c r="BD301" s="400"/>
      <c r="BE301" s="400"/>
      <c r="BF301" s="400"/>
      <c r="BG301" s="400"/>
      <c r="BH301" s="400"/>
      <c r="BI301" s="396" t="s">
        <v>388</v>
      </c>
      <c r="BJ301" s="396"/>
    </row>
    <row r="302" spans="1:62" s="402" customFormat="1" ht="20.25" customHeight="1">
      <c r="A302" s="396">
        <v>6</v>
      </c>
      <c r="B302" s="421" t="s">
        <v>384</v>
      </c>
      <c r="C302" s="422" t="s">
        <v>302</v>
      </c>
      <c r="D302" s="420">
        <f t="shared" si="35"/>
        <v>2.13</v>
      </c>
      <c r="E302" s="423" t="s">
        <v>385</v>
      </c>
      <c r="F302" s="404" t="s">
        <v>24</v>
      </c>
      <c r="G302" s="404"/>
      <c r="H302" s="129"/>
      <c r="I302" s="366"/>
      <c r="J302" s="400"/>
      <c r="K302" s="400"/>
      <c r="L302" s="400"/>
      <c r="M302" s="400"/>
      <c r="N302" s="400"/>
      <c r="O302" s="400"/>
      <c r="P302" s="400">
        <v>2.13</v>
      </c>
      <c r="Q302" s="400"/>
      <c r="R302" s="400"/>
      <c r="S302" s="400"/>
      <c r="T302" s="400"/>
      <c r="U302" s="400"/>
      <c r="V302" s="400"/>
      <c r="W302" s="400"/>
      <c r="X302" s="400"/>
      <c r="Y302" s="400"/>
      <c r="Z302" s="400"/>
      <c r="AA302" s="400"/>
      <c r="AB302" s="400"/>
      <c r="AC302" s="400"/>
      <c r="AD302" s="400"/>
      <c r="AE302" s="400"/>
      <c r="AF302" s="400"/>
      <c r="AG302" s="400"/>
      <c r="AH302" s="400"/>
      <c r="AI302" s="400"/>
      <c r="AJ302" s="400"/>
      <c r="AK302" s="400"/>
      <c r="AL302" s="400"/>
      <c r="AM302" s="400"/>
      <c r="AN302" s="400"/>
      <c r="AO302" s="400"/>
      <c r="AP302" s="400"/>
      <c r="AQ302" s="400"/>
      <c r="AR302" s="400"/>
      <c r="AS302" s="400"/>
      <c r="AT302" s="400"/>
      <c r="AU302" s="400"/>
      <c r="AV302" s="400"/>
      <c r="AW302" s="400"/>
      <c r="AX302" s="400"/>
      <c r="AY302" s="400"/>
      <c r="AZ302" s="400"/>
      <c r="BA302" s="400"/>
      <c r="BB302" s="400"/>
      <c r="BC302" s="400"/>
      <c r="BD302" s="400"/>
      <c r="BE302" s="400"/>
      <c r="BF302" s="400"/>
      <c r="BG302" s="400"/>
      <c r="BH302" s="400"/>
      <c r="BI302" s="396" t="s">
        <v>388</v>
      </c>
      <c r="BJ302" s="396"/>
    </row>
    <row r="303" spans="1:62" s="402" customFormat="1" ht="20.25" customHeight="1">
      <c r="A303" s="396">
        <v>7</v>
      </c>
      <c r="B303" s="421" t="s">
        <v>563</v>
      </c>
      <c r="C303" s="422" t="s">
        <v>302</v>
      </c>
      <c r="D303" s="396">
        <f t="shared" si="35"/>
        <v>1.7</v>
      </c>
      <c r="E303" s="423" t="s">
        <v>561</v>
      </c>
      <c r="F303" s="404" t="s">
        <v>27</v>
      </c>
      <c r="G303" s="404"/>
      <c r="H303" s="129"/>
      <c r="I303" s="366"/>
      <c r="J303" s="400"/>
      <c r="K303" s="400"/>
      <c r="L303" s="400"/>
      <c r="M303" s="400"/>
      <c r="N303" s="400"/>
      <c r="O303" s="400"/>
      <c r="P303" s="400"/>
      <c r="Q303" s="400"/>
      <c r="R303" s="400"/>
      <c r="S303" s="400"/>
      <c r="T303" s="400"/>
      <c r="U303" s="400"/>
      <c r="V303" s="400"/>
      <c r="W303" s="400"/>
      <c r="X303" s="400"/>
      <c r="Y303" s="400"/>
      <c r="Z303" s="400"/>
      <c r="AA303" s="400"/>
      <c r="AB303" s="400"/>
      <c r="AC303" s="400"/>
      <c r="AD303" s="400"/>
      <c r="AE303" s="400"/>
      <c r="AF303" s="400"/>
      <c r="AG303" s="400"/>
      <c r="AH303" s="400"/>
      <c r="AI303" s="400"/>
      <c r="AJ303" s="400"/>
      <c r="AK303" s="400"/>
      <c r="AL303" s="400"/>
      <c r="AM303" s="400"/>
      <c r="AN303" s="400"/>
      <c r="AO303" s="400"/>
      <c r="AP303" s="400"/>
      <c r="AQ303" s="400"/>
      <c r="AR303" s="400"/>
      <c r="AS303" s="400"/>
      <c r="AT303" s="400"/>
      <c r="AU303" s="400"/>
      <c r="AV303" s="400"/>
      <c r="AW303" s="400"/>
      <c r="AX303" s="400"/>
      <c r="AY303" s="400"/>
      <c r="AZ303" s="400"/>
      <c r="BA303" s="400"/>
      <c r="BB303" s="400"/>
      <c r="BC303" s="400"/>
      <c r="BD303" s="400">
        <v>1.7</v>
      </c>
      <c r="BE303" s="400"/>
      <c r="BF303" s="400"/>
      <c r="BG303" s="400"/>
      <c r="BH303" s="400"/>
      <c r="BI303" s="396" t="s">
        <v>448</v>
      </c>
      <c r="BJ303" s="396"/>
    </row>
    <row r="304" spans="1:62" s="402" customFormat="1" ht="20.25" customHeight="1">
      <c r="A304" s="396">
        <v>8</v>
      </c>
      <c r="B304" s="421" t="s">
        <v>562</v>
      </c>
      <c r="C304" s="422" t="s">
        <v>302</v>
      </c>
      <c r="D304" s="420">
        <f>SUM(J304:BH304)</f>
        <v>40.44</v>
      </c>
      <c r="E304" s="423" t="s">
        <v>570</v>
      </c>
      <c r="F304" s="404" t="s">
        <v>20</v>
      </c>
      <c r="G304" s="404"/>
      <c r="H304" s="129"/>
      <c r="I304" s="366"/>
      <c r="J304" s="400"/>
      <c r="K304" s="400"/>
      <c r="L304" s="400"/>
      <c r="M304" s="400">
        <v>0.02</v>
      </c>
      <c r="N304" s="400"/>
      <c r="O304" s="400"/>
      <c r="P304" s="400">
        <v>40.409999999999997</v>
      </c>
      <c r="Q304" s="400"/>
      <c r="R304" s="400"/>
      <c r="S304" s="400"/>
      <c r="T304" s="400"/>
      <c r="U304" s="400"/>
      <c r="V304" s="400"/>
      <c r="W304" s="400"/>
      <c r="X304" s="400"/>
      <c r="Y304" s="400"/>
      <c r="Z304" s="400"/>
      <c r="AA304" s="400"/>
      <c r="AB304" s="400"/>
      <c r="AC304" s="400"/>
      <c r="AD304" s="400"/>
      <c r="AE304" s="400">
        <v>0.01</v>
      </c>
      <c r="AF304" s="400"/>
      <c r="AG304" s="400"/>
      <c r="AH304" s="400"/>
      <c r="AI304" s="400"/>
      <c r="AJ304" s="400"/>
      <c r="AK304" s="400"/>
      <c r="AL304" s="400"/>
      <c r="AM304" s="400"/>
      <c r="AN304" s="400"/>
      <c r="AO304" s="400"/>
      <c r="AP304" s="400"/>
      <c r="AQ304" s="400"/>
      <c r="AR304" s="400"/>
      <c r="AS304" s="400"/>
      <c r="AT304" s="400"/>
      <c r="AU304" s="400"/>
      <c r="AV304" s="400"/>
      <c r="AW304" s="400"/>
      <c r="AX304" s="400"/>
      <c r="AY304" s="400"/>
      <c r="AZ304" s="400"/>
      <c r="BA304" s="400"/>
      <c r="BB304" s="400"/>
      <c r="BC304" s="400"/>
      <c r="BD304" s="400"/>
      <c r="BE304" s="400"/>
      <c r="BF304" s="400"/>
      <c r="BG304" s="400"/>
      <c r="BH304" s="400"/>
      <c r="BI304" s="396"/>
      <c r="BJ304" s="396"/>
    </row>
    <row r="305" spans="1:62" s="402" customFormat="1" ht="20.25" customHeight="1">
      <c r="A305" s="396">
        <v>155</v>
      </c>
      <c r="B305" s="465" t="s">
        <v>588</v>
      </c>
      <c r="C305" s="396" t="s">
        <v>302</v>
      </c>
      <c r="D305" s="420">
        <f t="shared" ref="D305" si="36">SUM(J305:BH305)</f>
        <v>9.3699999999999992</v>
      </c>
      <c r="E305" s="396"/>
      <c r="F305" s="396" t="s">
        <v>48</v>
      </c>
      <c r="G305" s="404"/>
      <c r="H305" s="232"/>
      <c r="I305" s="366">
        <v>7.89</v>
      </c>
      <c r="J305" s="396">
        <v>7.89</v>
      </c>
      <c r="K305" s="396"/>
      <c r="L305" s="396"/>
      <c r="M305" s="396"/>
      <c r="N305" s="396"/>
      <c r="O305" s="396"/>
      <c r="P305" s="396"/>
      <c r="Q305" s="396"/>
      <c r="R305" s="396"/>
      <c r="S305" s="396"/>
      <c r="T305" s="396"/>
      <c r="U305" s="396"/>
      <c r="V305" s="396"/>
      <c r="W305" s="396"/>
      <c r="X305" s="396"/>
      <c r="Y305" s="396"/>
      <c r="Z305" s="396"/>
      <c r="AA305" s="396"/>
      <c r="AB305" s="396"/>
      <c r="AC305" s="396"/>
      <c r="AD305" s="396"/>
      <c r="AE305" s="396">
        <v>0.89</v>
      </c>
      <c r="AF305" s="396">
        <v>0.59</v>
      </c>
      <c r="AG305" s="396"/>
      <c r="AH305" s="396"/>
      <c r="AI305" s="396"/>
      <c r="AJ305" s="396"/>
      <c r="AK305" s="396"/>
      <c r="AL305" s="396"/>
      <c r="AM305" s="396"/>
      <c r="AN305" s="396"/>
      <c r="AO305" s="396"/>
      <c r="AP305" s="396"/>
      <c r="AQ305" s="396"/>
      <c r="AR305" s="396"/>
      <c r="AS305" s="396"/>
      <c r="AT305" s="396"/>
      <c r="AU305" s="396"/>
      <c r="AV305" s="396"/>
      <c r="AW305" s="396"/>
      <c r="AX305" s="396"/>
      <c r="AY305" s="396"/>
      <c r="AZ305" s="396"/>
      <c r="BA305" s="396"/>
      <c r="BB305" s="396"/>
      <c r="BC305" s="396"/>
      <c r="BD305" s="396"/>
      <c r="BE305" s="396"/>
      <c r="BF305" s="396"/>
      <c r="BG305" s="396"/>
      <c r="BH305" s="396"/>
      <c r="BI305" s="396"/>
      <c r="BJ305" s="396"/>
    </row>
    <row r="306" spans="1:62" s="402" customFormat="1" ht="20.25" customHeight="1">
      <c r="A306" s="396">
        <v>156</v>
      </c>
      <c r="B306" s="465" t="s">
        <v>592</v>
      </c>
      <c r="C306" s="396" t="s">
        <v>302</v>
      </c>
      <c r="D306" s="396">
        <f>SUM(J306:BH306)</f>
        <v>1.41</v>
      </c>
      <c r="E306" s="396">
        <v>16</v>
      </c>
      <c r="F306" s="396" t="s">
        <v>41</v>
      </c>
      <c r="G306" s="404"/>
      <c r="H306" s="232"/>
      <c r="I306" s="366"/>
      <c r="J306" s="396"/>
      <c r="K306" s="396"/>
      <c r="L306" s="396"/>
      <c r="M306" s="396">
        <v>1.4</v>
      </c>
      <c r="N306" s="396"/>
      <c r="O306" s="396"/>
      <c r="P306" s="396"/>
      <c r="Q306" s="396"/>
      <c r="R306" s="396"/>
      <c r="S306" s="396"/>
      <c r="T306" s="396"/>
      <c r="U306" s="396"/>
      <c r="V306" s="396"/>
      <c r="W306" s="396"/>
      <c r="X306" s="396"/>
      <c r="Y306" s="396"/>
      <c r="Z306" s="396"/>
      <c r="AA306" s="396"/>
      <c r="AB306" s="396"/>
      <c r="AC306" s="396"/>
      <c r="AD306" s="396"/>
      <c r="AE306" s="396"/>
      <c r="AF306" s="396"/>
      <c r="AG306" s="396"/>
      <c r="AH306" s="396"/>
      <c r="AI306" s="396"/>
      <c r="AJ306" s="396"/>
      <c r="AK306" s="396"/>
      <c r="AL306" s="396"/>
      <c r="AM306" s="396"/>
      <c r="AN306" s="396"/>
      <c r="AO306" s="396"/>
      <c r="AP306" s="396"/>
      <c r="AQ306" s="396"/>
      <c r="AR306" s="396"/>
      <c r="AS306" s="396"/>
      <c r="AT306" s="396"/>
      <c r="AU306" s="396"/>
      <c r="AV306" s="396"/>
      <c r="AW306" s="396"/>
      <c r="AX306" s="396">
        <v>0.01</v>
      </c>
      <c r="AY306" s="396"/>
      <c r="AZ306" s="396"/>
      <c r="BA306" s="396"/>
      <c r="BB306" s="396"/>
      <c r="BC306" s="396"/>
      <c r="BD306" s="396"/>
      <c r="BE306" s="396"/>
      <c r="BF306" s="396"/>
      <c r="BG306" s="396"/>
      <c r="BH306" s="396"/>
      <c r="BI306" s="396"/>
      <c r="BJ306" s="396"/>
    </row>
    <row r="307" spans="1:62" s="402" customFormat="1" ht="20.25" customHeight="1">
      <c r="A307" s="396">
        <v>159</v>
      </c>
      <c r="B307" s="465" t="s">
        <v>597</v>
      </c>
      <c r="C307" s="396" t="s">
        <v>302</v>
      </c>
      <c r="D307" s="396">
        <f t="shared" ref="D307:D309" si="37">SUM(J307:BH307)</f>
        <v>8.31</v>
      </c>
      <c r="E307" s="396"/>
      <c r="F307" s="396" t="s">
        <v>27</v>
      </c>
      <c r="G307" s="404"/>
      <c r="H307" s="232"/>
      <c r="I307" s="366"/>
      <c r="J307" s="396"/>
      <c r="K307" s="396"/>
      <c r="L307" s="396"/>
      <c r="M307" s="396"/>
      <c r="N307" s="396"/>
      <c r="O307" s="396"/>
      <c r="P307" s="396"/>
      <c r="Q307" s="396"/>
      <c r="R307" s="396"/>
      <c r="S307" s="396"/>
      <c r="T307" s="396"/>
      <c r="U307" s="396"/>
      <c r="V307" s="396"/>
      <c r="W307" s="396"/>
      <c r="X307" s="396"/>
      <c r="Y307" s="396"/>
      <c r="Z307" s="396"/>
      <c r="AA307" s="396"/>
      <c r="AB307" s="396"/>
      <c r="AC307" s="396"/>
      <c r="AD307" s="396"/>
      <c r="AE307" s="396"/>
      <c r="AF307" s="396"/>
      <c r="AG307" s="396"/>
      <c r="AH307" s="396"/>
      <c r="AI307" s="396"/>
      <c r="AJ307" s="396"/>
      <c r="AK307" s="396"/>
      <c r="AL307" s="396"/>
      <c r="AM307" s="396"/>
      <c r="AN307" s="396"/>
      <c r="AO307" s="396"/>
      <c r="AP307" s="396"/>
      <c r="AQ307" s="396"/>
      <c r="AR307" s="396"/>
      <c r="AS307" s="396"/>
      <c r="AT307" s="396"/>
      <c r="AU307" s="396"/>
      <c r="AV307" s="396"/>
      <c r="AW307" s="396"/>
      <c r="AX307" s="396"/>
      <c r="AY307" s="396"/>
      <c r="AZ307" s="396"/>
      <c r="BA307" s="396"/>
      <c r="BB307" s="396"/>
      <c r="BC307" s="396"/>
      <c r="BD307" s="396">
        <v>7</v>
      </c>
      <c r="BE307" s="396"/>
      <c r="BF307" s="396"/>
      <c r="BG307" s="396">
        <v>1.31</v>
      </c>
      <c r="BH307" s="396"/>
      <c r="BI307" s="396"/>
      <c r="BJ307" s="396"/>
    </row>
    <row r="308" spans="1:62" s="402" customFormat="1" ht="20.25" customHeight="1">
      <c r="A308" s="396">
        <v>160</v>
      </c>
      <c r="B308" s="465" t="s">
        <v>598</v>
      </c>
      <c r="C308" s="396" t="s">
        <v>302</v>
      </c>
      <c r="D308" s="396">
        <f t="shared" si="37"/>
        <v>10.5</v>
      </c>
      <c r="E308" s="396"/>
      <c r="F308" s="396" t="s">
        <v>27</v>
      </c>
      <c r="G308" s="404"/>
      <c r="H308" s="232"/>
      <c r="I308" s="366"/>
      <c r="J308" s="396"/>
      <c r="K308" s="396"/>
      <c r="L308" s="396"/>
      <c r="M308" s="396">
        <v>0.3</v>
      </c>
      <c r="N308" s="396"/>
      <c r="O308" s="396"/>
      <c r="P308" s="396">
        <v>10.199999999999999</v>
      </c>
      <c r="Q308" s="396"/>
      <c r="R308" s="396"/>
      <c r="S308" s="396"/>
      <c r="T308" s="396"/>
      <c r="U308" s="396"/>
      <c r="V308" s="396"/>
      <c r="W308" s="396"/>
      <c r="X308" s="396"/>
      <c r="Y308" s="396"/>
      <c r="Z308" s="396"/>
      <c r="AA308" s="396"/>
      <c r="AB308" s="396"/>
      <c r="AC308" s="396"/>
      <c r="AD308" s="396"/>
      <c r="AE308" s="396"/>
      <c r="AF308" s="396"/>
      <c r="AG308" s="396"/>
      <c r="AH308" s="396"/>
      <c r="AI308" s="396"/>
      <c r="AJ308" s="396"/>
      <c r="AK308" s="396"/>
      <c r="AL308" s="396"/>
      <c r="AM308" s="396"/>
      <c r="AN308" s="396"/>
      <c r="AO308" s="396"/>
      <c r="AP308" s="396"/>
      <c r="AQ308" s="396"/>
      <c r="AR308" s="396"/>
      <c r="AS308" s="396"/>
      <c r="AT308" s="396"/>
      <c r="AU308" s="396"/>
      <c r="AV308" s="396"/>
      <c r="AW308" s="396"/>
      <c r="AX308" s="396"/>
      <c r="AY308" s="396"/>
      <c r="AZ308" s="396"/>
      <c r="BA308" s="396"/>
      <c r="BB308" s="396"/>
      <c r="BC308" s="396"/>
      <c r="BD308" s="396"/>
      <c r="BE308" s="396"/>
      <c r="BF308" s="396"/>
      <c r="BG308" s="396"/>
      <c r="BH308" s="396"/>
      <c r="BI308" s="396"/>
      <c r="BJ308" s="396"/>
    </row>
    <row r="309" spans="1:62" s="402" customFormat="1" ht="20.25" customHeight="1">
      <c r="A309" s="396">
        <v>161</v>
      </c>
      <c r="B309" s="465" t="s">
        <v>599</v>
      </c>
      <c r="C309" s="396" t="s">
        <v>302</v>
      </c>
      <c r="D309" s="396">
        <f t="shared" si="37"/>
        <v>7.5</v>
      </c>
      <c r="E309" s="396"/>
      <c r="F309" s="396" t="s">
        <v>27</v>
      </c>
      <c r="G309" s="404"/>
      <c r="H309" s="232"/>
      <c r="I309" s="366"/>
      <c r="J309" s="396"/>
      <c r="K309" s="396"/>
      <c r="L309" s="396"/>
      <c r="M309" s="396">
        <v>7.5</v>
      </c>
      <c r="N309" s="396"/>
      <c r="O309" s="396"/>
      <c r="P309" s="396"/>
      <c r="Q309" s="396"/>
      <c r="R309" s="396"/>
      <c r="S309" s="396"/>
      <c r="T309" s="396"/>
      <c r="U309" s="396"/>
      <c r="V309" s="396"/>
      <c r="W309" s="396"/>
      <c r="X309" s="396"/>
      <c r="Y309" s="396"/>
      <c r="Z309" s="396"/>
      <c r="AA309" s="396"/>
      <c r="AB309" s="396"/>
      <c r="AC309" s="396"/>
      <c r="AD309" s="396"/>
      <c r="AE309" s="396"/>
      <c r="AF309" s="396"/>
      <c r="AG309" s="396"/>
      <c r="AH309" s="396"/>
      <c r="AI309" s="396"/>
      <c r="AJ309" s="396"/>
      <c r="AK309" s="396"/>
      <c r="AL309" s="396"/>
      <c r="AM309" s="396"/>
      <c r="AN309" s="396"/>
      <c r="AO309" s="396"/>
      <c r="AP309" s="396"/>
      <c r="AQ309" s="396"/>
      <c r="AR309" s="396"/>
      <c r="AS309" s="396"/>
      <c r="AT309" s="396"/>
      <c r="AU309" s="396"/>
      <c r="AV309" s="396"/>
      <c r="AW309" s="396"/>
      <c r="AX309" s="396"/>
      <c r="AY309" s="396"/>
      <c r="AZ309" s="396"/>
      <c r="BA309" s="396"/>
      <c r="BB309" s="396"/>
      <c r="BC309" s="396"/>
      <c r="BD309" s="396"/>
      <c r="BE309" s="396"/>
      <c r="BF309" s="396"/>
      <c r="BG309" s="396"/>
      <c r="BH309" s="396"/>
      <c r="BI309" s="396"/>
      <c r="BJ309" s="396"/>
    </row>
    <row r="310" spans="1:62" s="402" customFormat="1" ht="18" customHeight="1">
      <c r="A310" s="396"/>
      <c r="B310" s="397" t="s">
        <v>807</v>
      </c>
      <c r="C310" s="398" t="s">
        <v>127</v>
      </c>
      <c r="D310" s="399">
        <f>SUM(J310:BH310)</f>
        <v>0.3</v>
      </c>
      <c r="E310" s="398" t="s">
        <v>1022</v>
      </c>
      <c r="F310" s="398" t="s">
        <v>11</v>
      </c>
      <c r="G310" s="398"/>
      <c r="H310" s="117"/>
      <c r="I310" s="395"/>
      <c r="J310" s="401"/>
      <c r="K310" s="401"/>
      <c r="L310" s="401">
        <v>0.3</v>
      </c>
      <c r="M310" s="401"/>
      <c r="N310" s="401"/>
      <c r="O310" s="401"/>
      <c r="P310" s="401"/>
      <c r="Q310" s="401"/>
      <c r="R310" s="401"/>
      <c r="S310" s="401"/>
      <c r="T310" s="401"/>
      <c r="U310" s="401"/>
      <c r="V310" s="401"/>
      <c r="W310" s="401"/>
      <c r="X310" s="401"/>
      <c r="Y310" s="401"/>
      <c r="Z310" s="401"/>
      <c r="AA310" s="401"/>
      <c r="AB310" s="401"/>
      <c r="AC310" s="401"/>
      <c r="AD310" s="401"/>
      <c r="AE310" s="401"/>
      <c r="AF310" s="401"/>
      <c r="AG310" s="401"/>
      <c r="AH310" s="401"/>
      <c r="AI310" s="401"/>
      <c r="AJ310" s="401"/>
      <c r="AK310" s="401"/>
      <c r="AL310" s="401"/>
      <c r="AM310" s="401"/>
      <c r="AN310" s="401"/>
      <c r="AO310" s="401"/>
      <c r="AP310" s="401"/>
      <c r="AQ310" s="401"/>
      <c r="AR310" s="401"/>
      <c r="AS310" s="401"/>
      <c r="AT310" s="401"/>
      <c r="AU310" s="401"/>
      <c r="AV310" s="401"/>
      <c r="AW310" s="401"/>
      <c r="AX310" s="401"/>
      <c r="AY310" s="401"/>
      <c r="AZ310" s="401"/>
      <c r="BA310" s="401"/>
      <c r="BB310" s="401"/>
      <c r="BC310" s="401"/>
      <c r="BD310" s="401"/>
      <c r="BE310" s="401"/>
      <c r="BF310" s="401"/>
      <c r="BG310" s="401"/>
      <c r="BH310" s="401"/>
      <c r="BI310" s="396"/>
      <c r="BJ310" s="396"/>
    </row>
    <row r="311" spans="1:62" s="402" customFormat="1" ht="18" customHeight="1">
      <c r="A311" s="396"/>
      <c r="B311" s="397" t="s">
        <v>808</v>
      </c>
      <c r="C311" s="398" t="s">
        <v>127</v>
      </c>
      <c r="D311" s="399">
        <f>SUM(J311:BH311)</f>
        <v>2.19</v>
      </c>
      <c r="E311" s="398" t="s">
        <v>1023</v>
      </c>
      <c r="F311" s="398" t="s">
        <v>11</v>
      </c>
      <c r="G311" s="398"/>
      <c r="H311" s="117"/>
      <c r="I311" s="395"/>
      <c r="J311" s="401"/>
      <c r="K311" s="401"/>
      <c r="L311" s="401">
        <v>2.19</v>
      </c>
      <c r="M311" s="401"/>
      <c r="N311" s="401"/>
      <c r="O311" s="401"/>
      <c r="P311" s="401"/>
      <c r="Q311" s="401"/>
      <c r="R311" s="401"/>
      <c r="S311" s="401"/>
      <c r="T311" s="401"/>
      <c r="U311" s="401"/>
      <c r="V311" s="401"/>
      <c r="W311" s="401"/>
      <c r="X311" s="401"/>
      <c r="Y311" s="401"/>
      <c r="Z311" s="401"/>
      <c r="AA311" s="401"/>
      <c r="AB311" s="401"/>
      <c r="AC311" s="401"/>
      <c r="AD311" s="401"/>
      <c r="AE311" s="401"/>
      <c r="AF311" s="401"/>
      <c r="AG311" s="401"/>
      <c r="AH311" s="401"/>
      <c r="AI311" s="401"/>
      <c r="AJ311" s="401"/>
      <c r="AK311" s="401"/>
      <c r="AL311" s="401"/>
      <c r="AM311" s="401"/>
      <c r="AN311" s="401"/>
      <c r="AO311" s="401"/>
      <c r="AP311" s="401"/>
      <c r="AQ311" s="401"/>
      <c r="AR311" s="401"/>
      <c r="AS311" s="401"/>
      <c r="AT311" s="401"/>
      <c r="AU311" s="401"/>
      <c r="AV311" s="401"/>
      <c r="AW311" s="401"/>
      <c r="AX311" s="401"/>
      <c r="AY311" s="401"/>
      <c r="AZ311" s="401"/>
      <c r="BA311" s="401"/>
      <c r="BB311" s="401"/>
      <c r="BC311" s="401"/>
      <c r="BD311" s="401"/>
      <c r="BE311" s="401"/>
      <c r="BF311" s="401"/>
      <c r="BG311" s="401"/>
      <c r="BH311" s="401"/>
      <c r="BI311" s="396"/>
      <c r="BJ311" s="396"/>
    </row>
    <row r="312" spans="1:62" s="402" customFormat="1" ht="20.25" customHeight="1">
      <c r="A312" s="396"/>
      <c r="B312" s="397" t="s">
        <v>809</v>
      </c>
      <c r="C312" s="398" t="s">
        <v>127</v>
      </c>
      <c r="D312" s="420">
        <f t="shared" ref="D312:D314" si="38">SUM(J312:BH312)</f>
        <v>9.9</v>
      </c>
      <c r="E312" s="398" t="s">
        <v>908</v>
      </c>
      <c r="F312" s="398" t="s">
        <v>18</v>
      </c>
      <c r="G312" s="398"/>
      <c r="H312" s="232"/>
      <c r="I312" s="366"/>
      <c r="J312" s="401"/>
      <c r="K312" s="401"/>
      <c r="L312" s="401"/>
      <c r="M312" s="401">
        <v>9.9</v>
      </c>
      <c r="N312" s="401"/>
      <c r="O312" s="401"/>
      <c r="P312" s="401"/>
      <c r="Q312" s="401"/>
      <c r="R312" s="401"/>
      <c r="S312" s="401"/>
      <c r="T312" s="401"/>
      <c r="U312" s="401"/>
      <c r="V312" s="401"/>
      <c r="W312" s="401"/>
      <c r="X312" s="401"/>
      <c r="Y312" s="401"/>
      <c r="Z312" s="401"/>
      <c r="AA312" s="401"/>
      <c r="AB312" s="401"/>
      <c r="AC312" s="401"/>
      <c r="AD312" s="401"/>
      <c r="AE312" s="401"/>
      <c r="AF312" s="401"/>
      <c r="AG312" s="401"/>
      <c r="AH312" s="401"/>
      <c r="AI312" s="401"/>
      <c r="AJ312" s="401"/>
      <c r="AK312" s="401"/>
      <c r="AL312" s="401"/>
      <c r="AM312" s="401"/>
      <c r="AN312" s="401"/>
      <c r="AO312" s="401"/>
      <c r="AP312" s="401"/>
      <c r="AQ312" s="401"/>
      <c r="AR312" s="401"/>
      <c r="AS312" s="401"/>
      <c r="AT312" s="401"/>
      <c r="AU312" s="401"/>
      <c r="AV312" s="401"/>
      <c r="AW312" s="401"/>
      <c r="AX312" s="401"/>
      <c r="AY312" s="401"/>
      <c r="AZ312" s="401"/>
      <c r="BA312" s="401"/>
      <c r="BB312" s="401"/>
      <c r="BC312" s="401"/>
      <c r="BD312" s="401"/>
      <c r="BE312" s="401"/>
      <c r="BF312" s="401"/>
      <c r="BG312" s="401"/>
      <c r="BH312" s="401"/>
      <c r="BI312" s="396"/>
      <c r="BJ312" s="396"/>
    </row>
    <row r="313" spans="1:62" s="402" customFormat="1" ht="20.25" customHeight="1">
      <c r="A313" s="396"/>
      <c r="B313" s="397" t="s">
        <v>810</v>
      </c>
      <c r="C313" s="398" t="s">
        <v>127</v>
      </c>
      <c r="D313" s="420">
        <f t="shared" si="38"/>
        <v>4.5</v>
      </c>
      <c r="E313" s="398" t="s">
        <v>1024</v>
      </c>
      <c r="F313" s="398" t="s">
        <v>18</v>
      </c>
      <c r="G313" s="398"/>
      <c r="H313" s="232"/>
      <c r="I313" s="366"/>
      <c r="J313" s="401"/>
      <c r="K313" s="401"/>
      <c r="L313" s="401"/>
      <c r="M313" s="401">
        <v>4.5</v>
      </c>
      <c r="N313" s="401"/>
      <c r="O313" s="401"/>
      <c r="P313" s="401"/>
      <c r="Q313" s="401"/>
      <c r="R313" s="401"/>
      <c r="S313" s="401"/>
      <c r="T313" s="401"/>
      <c r="U313" s="401"/>
      <c r="V313" s="401"/>
      <c r="W313" s="401"/>
      <c r="X313" s="401"/>
      <c r="Y313" s="401"/>
      <c r="Z313" s="401"/>
      <c r="AA313" s="401"/>
      <c r="AB313" s="401"/>
      <c r="AC313" s="401"/>
      <c r="AD313" s="401"/>
      <c r="AE313" s="401"/>
      <c r="AF313" s="401"/>
      <c r="AG313" s="401"/>
      <c r="AH313" s="401"/>
      <c r="AI313" s="401"/>
      <c r="AJ313" s="401"/>
      <c r="AK313" s="401"/>
      <c r="AL313" s="401"/>
      <c r="AM313" s="401"/>
      <c r="AN313" s="401"/>
      <c r="AO313" s="401"/>
      <c r="AP313" s="401"/>
      <c r="AQ313" s="401"/>
      <c r="AR313" s="401"/>
      <c r="AS313" s="401"/>
      <c r="AT313" s="401"/>
      <c r="AU313" s="401"/>
      <c r="AV313" s="401"/>
      <c r="AW313" s="401"/>
      <c r="AX313" s="401"/>
      <c r="AY313" s="401"/>
      <c r="AZ313" s="401"/>
      <c r="BA313" s="401"/>
      <c r="BB313" s="401"/>
      <c r="BC313" s="401"/>
      <c r="BD313" s="401"/>
      <c r="BE313" s="401"/>
      <c r="BF313" s="401"/>
      <c r="BG313" s="401"/>
      <c r="BH313" s="401"/>
      <c r="BI313" s="396"/>
      <c r="BJ313" s="396"/>
    </row>
    <row r="314" spans="1:62" s="402" customFormat="1" ht="20.25" customHeight="1">
      <c r="A314" s="396"/>
      <c r="B314" s="397" t="s">
        <v>811</v>
      </c>
      <c r="C314" s="398" t="s">
        <v>127</v>
      </c>
      <c r="D314" s="420">
        <f t="shared" si="38"/>
        <v>11.39</v>
      </c>
      <c r="E314" s="398" t="s">
        <v>1025</v>
      </c>
      <c r="F314" s="398" t="s">
        <v>18</v>
      </c>
      <c r="G314" s="398"/>
      <c r="H314" s="232"/>
      <c r="I314" s="366"/>
      <c r="J314" s="401"/>
      <c r="K314" s="401"/>
      <c r="L314" s="401">
        <v>1.74</v>
      </c>
      <c r="M314" s="401">
        <v>9.65</v>
      </c>
      <c r="N314" s="401"/>
      <c r="O314" s="401"/>
      <c r="P314" s="401"/>
      <c r="Q314" s="401"/>
      <c r="R314" s="401"/>
      <c r="S314" s="401"/>
      <c r="T314" s="401"/>
      <c r="U314" s="401"/>
      <c r="V314" s="401"/>
      <c r="W314" s="401"/>
      <c r="X314" s="401"/>
      <c r="Y314" s="401"/>
      <c r="Z314" s="401"/>
      <c r="AA314" s="401"/>
      <c r="AB314" s="401"/>
      <c r="AC314" s="401"/>
      <c r="AD314" s="401"/>
      <c r="AE314" s="401"/>
      <c r="AF314" s="401"/>
      <c r="AG314" s="401"/>
      <c r="AH314" s="401"/>
      <c r="AI314" s="401"/>
      <c r="AJ314" s="401"/>
      <c r="AK314" s="401"/>
      <c r="AL314" s="401"/>
      <c r="AM314" s="401"/>
      <c r="AN314" s="401"/>
      <c r="AO314" s="401"/>
      <c r="AP314" s="401"/>
      <c r="AQ314" s="401"/>
      <c r="AR314" s="401"/>
      <c r="AS314" s="401"/>
      <c r="AT314" s="401"/>
      <c r="AU314" s="401"/>
      <c r="AV314" s="401"/>
      <c r="AW314" s="401"/>
      <c r="AX314" s="401"/>
      <c r="AY314" s="401"/>
      <c r="AZ314" s="401"/>
      <c r="BA314" s="401"/>
      <c r="BB314" s="401"/>
      <c r="BC314" s="401"/>
      <c r="BD314" s="401"/>
      <c r="BE314" s="401"/>
      <c r="BF314" s="401"/>
      <c r="BG314" s="401"/>
      <c r="BH314" s="401"/>
      <c r="BI314" s="396"/>
      <c r="BJ314" s="396"/>
    </row>
    <row r="315" spans="1:62" s="402" customFormat="1" ht="20.25" customHeight="1">
      <c r="A315" s="396"/>
      <c r="B315" s="397" t="s">
        <v>812</v>
      </c>
      <c r="C315" s="398" t="s">
        <v>127</v>
      </c>
      <c r="D315" s="420">
        <f>SUM(J315:BH315)</f>
        <v>1.5</v>
      </c>
      <c r="E315" s="398" t="s">
        <v>1026</v>
      </c>
      <c r="F315" s="398" t="s">
        <v>20</v>
      </c>
      <c r="G315" s="398"/>
      <c r="H315" s="232"/>
      <c r="I315" s="366"/>
      <c r="J315" s="401"/>
      <c r="K315" s="401"/>
      <c r="L315" s="401">
        <v>0.98</v>
      </c>
      <c r="M315" s="401"/>
      <c r="N315" s="401"/>
      <c r="O315" s="401"/>
      <c r="P315" s="401">
        <v>0.52</v>
      </c>
      <c r="Q315" s="401"/>
      <c r="R315" s="401"/>
      <c r="S315" s="401"/>
      <c r="T315" s="401"/>
      <c r="U315" s="401"/>
      <c r="V315" s="401"/>
      <c r="W315" s="401"/>
      <c r="X315" s="401"/>
      <c r="Y315" s="401"/>
      <c r="Z315" s="401"/>
      <c r="AA315" s="401"/>
      <c r="AB315" s="401"/>
      <c r="AC315" s="401"/>
      <c r="AD315" s="401"/>
      <c r="AE315" s="401"/>
      <c r="AF315" s="401"/>
      <c r="AG315" s="401"/>
      <c r="AH315" s="401"/>
      <c r="AI315" s="401"/>
      <c r="AJ315" s="401"/>
      <c r="AK315" s="401"/>
      <c r="AL315" s="401"/>
      <c r="AM315" s="401"/>
      <c r="AN315" s="401"/>
      <c r="AO315" s="401"/>
      <c r="AP315" s="401"/>
      <c r="AQ315" s="401"/>
      <c r="AR315" s="401"/>
      <c r="AS315" s="401"/>
      <c r="AT315" s="401"/>
      <c r="AU315" s="401"/>
      <c r="AV315" s="401"/>
      <c r="AW315" s="401"/>
      <c r="AX315" s="401"/>
      <c r="AY315" s="401"/>
      <c r="AZ315" s="401"/>
      <c r="BA315" s="401"/>
      <c r="BB315" s="401"/>
      <c r="BC315" s="401"/>
      <c r="BD315" s="401"/>
      <c r="BE315" s="401"/>
      <c r="BF315" s="401"/>
      <c r="BG315" s="401"/>
      <c r="BH315" s="401"/>
      <c r="BI315" s="396"/>
      <c r="BJ315" s="396"/>
    </row>
    <row r="316" spans="1:62" s="402" customFormat="1" ht="20.25" customHeight="1">
      <c r="A316" s="396"/>
      <c r="B316" s="397" t="s">
        <v>742</v>
      </c>
      <c r="C316" s="398" t="s">
        <v>127</v>
      </c>
      <c r="D316" s="399">
        <f>SUM(J316:BH316)</f>
        <v>0.2</v>
      </c>
      <c r="E316" s="398" t="s">
        <v>1027</v>
      </c>
      <c r="F316" s="398" t="s">
        <v>21</v>
      </c>
      <c r="G316" s="398"/>
      <c r="H316" s="396"/>
      <c r="I316" s="400">
        <v>0.11</v>
      </c>
      <c r="J316" s="401">
        <v>0.11</v>
      </c>
      <c r="K316" s="401"/>
      <c r="L316" s="401">
        <v>0.09</v>
      </c>
      <c r="M316" s="401"/>
      <c r="N316" s="401"/>
      <c r="O316" s="401"/>
      <c r="P316" s="401"/>
      <c r="Q316" s="401"/>
      <c r="R316" s="401"/>
      <c r="S316" s="401"/>
      <c r="T316" s="401"/>
      <c r="U316" s="401"/>
      <c r="V316" s="401"/>
      <c r="W316" s="401"/>
      <c r="X316" s="401"/>
      <c r="Y316" s="401"/>
      <c r="Z316" s="401"/>
      <c r="AA316" s="401"/>
      <c r="AB316" s="401"/>
      <c r="AC316" s="401"/>
      <c r="AD316" s="401"/>
      <c r="AE316" s="401"/>
      <c r="AF316" s="401"/>
      <c r="AG316" s="401"/>
      <c r="AH316" s="401"/>
      <c r="AI316" s="401"/>
      <c r="AJ316" s="401"/>
      <c r="AK316" s="401"/>
      <c r="AL316" s="401"/>
      <c r="AM316" s="401"/>
      <c r="AN316" s="401"/>
      <c r="AO316" s="401"/>
      <c r="AP316" s="401"/>
      <c r="AQ316" s="401"/>
      <c r="AR316" s="401"/>
      <c r="AS316" s="401"/>
      <c r="AT316" s="401"/>
      <c r="AU316" s="401"/>
      <c r="AV316" s="401"/>
      <c r="AW316" s="401"/>
      <c r="AX316" s="401"/>
      <c r="AY316" s="401"/>
      <c r="AZ316" s="401"/>
      <c r="BA316" s="401"/>
      <c r="BB316" s="401"/>
      <c r="BC316" s="401"/>
      <c r="BD316" s="401"/>
      <c r="BE316" s="401"/>
      <c r="BF316" s="401"/>
      <c r="BG316" s="401"/>
      <c r="BH316" s="401"/>
      <c r="BI316" s="396"/>
      <c r="BJ316" s="396"/>
    </row>
    <row r="317" spans="1:62" s="402" customFormat="1" ht="20.25" customHeight="1">
      <c r="A317" s="396"/>
      <c r="B317" s="397" t="s">
        <v>813</v>
      </c>
      <c r="C317" s="406" t="s">
        <v>127</v>
      </c>
      <c r="D317" s="420">
        <f>SUM(J317:BH317)</f>
        <v>0.24</v>
      </c>
      <c r="E317" s="406" t="s">
        <v>1028</v>
      </c>
      <c r="F317" s="406" t="s">
        <v>24</v>
      </c>
      <c r="G317" s="406"/>
      <c r="H317" s="232"/>
      <c r="I317" s="366">
        <v>0.24</v>
      </c>
      <c r="J317" s="401">
        <v>0.24</v>
      </c>
      <c r="K317" s="401"/>
      <c r="L317" s="401"/>
      <c r="M317" s="401"/>
      <c r="N317" s="401"/>
      <c r="O317" s="401"/>
      <c r="P317" s="401"/>
      <c r="Q317" s="401"/>
      <c r="R317" s="401"/>
      <c r="S317" s="401"/>
      <c r="T317" s="401"/>
      <c r="U317" s="401"/>
      <c r="V317" s="401"/>
      <c r="W317" s="401"/>
      <c r="X317" s="401"/>
      <c r="Y317" s="401"/>
      <c r="Z317" s="401"/>
      <c r="AA317" s="401"/>
      <c r="AB317" s="401"/>
      <c r="AC317" s="401"/>
      <c r="AD317" s="401"/>
      <c r="AE317" s="401"/>
      <c r="AF317" s="401"/>
      <c r="AG317" s="401"/>
      <c r="AH317" s="401"/>
      <c r="AI317" s="401"/>
      <c r="AJ317" s="401"/>
      <c r="AK317" s="401"/>
      <c r="AL317" s="401"/>
      <c r="AM317" s="401"/>
      <c r="AN317" s="401"/>
      <c r="AO317" s="401"/>
      <c r="AP317" s="401"/>
      <c r="AQ317" s="401"/>
      <c r="AR317" s="401"/>
      <c r="AS317" s="401"/>
      <c r="AT317" s="401"/>
      <c r="AU317" s="401"/>
      <c r="AV317" s="401"/>
      <c r="AW317" s="401"/>
      <c r="AX317" s="401"/>
      <c r="AY317" s="401"/>
      <c r="AZ317" s="401"/>
      <c r="BA317" s="401"/>
      <c r="BB317" s="401"/>
      <c r="BC317" s="401"/>
      <c r="BD317" s="401"/>
      <c r="BE317" s="401"/>
      <c r="BF317" s="401"/>
      <c r="BG317" s="401"/>
      <c r="BH317" s="401"/>
      <c r="BI317" s="396"/>
      <c r="BJ317" s="396"/>
    </row>
    <row r="318" spans="1:62" s="402" customFormat="1" ht="20.25" customHeight="1">
      <c r="A318" s="396"/>
      <c r="B318" s="397" t="s">
        <v>814</v>
      </c>
      <c r="C318" s="398" t="s">
        <v>127</v>
      </c>
      <c r="D318" s="396">
        <f t="shared" ref="D318:D324" si="39">SUM(J318:BH318)</f>
        <v>13.03</v>
      </c>
      <c r="E318" s="398" t="s">
        <v>1020</v>
      </c>
      <c r="F318" s="398" t="s">
        <v>27</v>
      </c>
      <c r="G318" s="398"/>
      <c r="H318" s="232"/>
      <c r="I318" s="366"/>
      <c r="J318" s="401"/>
      <c r="K318" s="401"/>
      <c r="L318" s="401"/>
      <c r="M318" s="401"/>
      <c r="N318" s="401"/>
      <c r="O318" s="401"/>
      <c r="P318" s="401">
        <v>13.03</v>
      </c>
      <c r="Q318" s="401"/>
      <c r="R318" s="401"/>
      <c r="S318" s="401"/>
      <c r="T318" s="401"/>
      <c r="U318" s="401"/>
      <c r="V318" s="401"/>
      <c r="W318" s="401"/>
      <c r="X318" s="401"/>
      <c r="Y318" s="401"/>
      <c r="Z318" s="401"/>
      <c r="AA318" s="401"/>
      <c r="AB318" s="401"/>
      <c r="AC318" s="401"/>
      <c r="AD318" s="401"/>
      <c r="AE318" s="401"/>
      <c r="AF318" s="401"/>
      <c r="AG318" s="401"/>
      <c r="AH318" s="401"/>
      <c r="AI318" s="401"/>
      <c r="AJ318" s="401"/>
      <c r="AK318" s="401"/>
      <c r="AL318" s="401"/>
      <c r="AM318" s="401"/>
      <c r="AN318" s="401"/>
      <c r="AO318" s="401"/>
      <c r="AP318" s="401"/>
      <c r="AQ318" s="401"/>
      <c r="AR318" s="401"/>
      <c r="AS318" s="401"/>
      <c r="AT318" s="401"/>
      <c r="AU318" s="401"/>
      <c r="AV318" s="401"/>
      <c r="AW318" s="401"/>
      <c r="AX318" s="401"/>
      <c r="AY318" s="401"/>
      <c r="AZ318" s="401"/>
      <c r="BA318" s="401"/>
      <c r="BB318" s="401"/>
      <c r="BC318" s="401"/>
      <c r="BD318" s="401"/>
      <c r="BE318" s="401"/>
      <c r="BF318" s="401"/>
      <c r="BG318" s="401"/>
      <c r="BH318" s="401"/>
      <c r="BI318" s="396"/>
      <c r="BJ318" s="396"/>
    </row>
    <row r="319" spans="1:62" s="402" customFormat="1" ht="20.25" customHeight="1">
      <c r="A319" s="396"/>
      <c r="B319" s="397" t="s">
        <v>815</v>
      </c>
      <c r="C319" s="398" t="s">
        <v>127</v>
      </c>
      <c r="D319" s="396">
        <f t="shared" si="39"/>
        <v>15.67</v>
      </c>
      <c r="E319" s="398" t="s">
        <v>1029</v>
      </c>
      <c r="F319" s="398" t="s">
        <v>27</v>
      </c>
      <c r="G319" s="398"/>
      <c r="H319" s="232"/>
      <c r="I319" s="366"/>
      <c r="J319" s="401"/>
      <c r="K319" s="401"/>
      <c r="L319" s="401"/>
      <c r="M319" s="401"/>
      <c r="N319" s="401"/>
      <c r="O319" s="401"/>
      <c r="P319" s="401">
        <v>15.67</v>
      </c>
      <c r="Q319" s="401"/>
      <c r="R319" s="401"/>
      <c r="S319" s="401"/>
      <c r="T319" s="401"/>
      <c r="U319" s="401"/>
      <c r="V319" s="401"/>
      <c r="W319" s="401"/>
      <c r="X319" s="401"/>
      <c r="Y319" s="401"/>
      <c r="Z319" s="401"/>
      <c r="AA319" s="401"/>
      <c r="AB319" s="401"/>
      <c r="AC319" s="401"/>
      <c r="AD319" s="401"/>
      <c r="AE319" s="401"/>
      <c r="AF319" s="401"/>
      <c r="AG319" s="401"/>
      <c r="AH319" s="401"/>
      <c r="AI319" s="401"/>
      <c r="AJ319" s="401"/>
      <c r="AK319" s="401"/>
      <c r="AL319" s="401"/>
      <c r="AM319" s="401"/>
      <c r="AN319" s="401"/>
      <c r="AO319" s="401"/>
      <c r="AP319" s="401"/>
      <c r="AQ319" s="401"/>
      <c r="AR319" s="401"/>
      <c r="AS319" s="401"/>
      <c r="AT319" s="401"/>
      <c r="AU319" s="401"/>
      <c r="AV319" s="401"/>
      <c r="AW319" s="401"/>
      <c r="AX319" s="401"/>
      <c r="AY319" s="401"/>
      <c r="AZ319" s="401"/>
      <c r="BA319" s="401"/>
      <c r="BB319" s="401"/>
      <c r="BC319" s="401"/>
      <c r="BD319" s="401"/>
      <c r="BE319" s="401"/>
      <c r="BF319" s="401"/>
      <c r="BG319" s="401"/>
      <c r="BH319" s="401"/>
      <c r="BI319" s="396"/>
      <c r="BJ319" s="396"/>
    </row>
    <row r="320" spans="1:62" s="402" customFormat="1" ht="20.25" customHeight="1">
      <c r="A320" s="396"/>
      <c r="B320" s="397" t="s">
        <v>816</v>
      </c>
      <c r="C320" s="398" t="s">
        <v>127</v>
      </c>
      <c r="D320" s="424">
        <f t="shared" si="39"/>
        <v>0.04</v>
      </c>
      <c r="E320" s="398" t="s">
        <v>1030</v>
      </c>
      <c r="F320" s="398" t="s">
        <v>34</v>
      </c>
      <c r="G320" s="398"/>
      <c r="H320" s="232"/>
      <c r="I320" s="366"/>
      <c r="J320" s="401"/>
      <c r="K320" s="401"/>
      <c r="L320" s="401"/>
      <c r="M320" s="401"/>
      <c r="N320" s="401"/>
      <c r="O320" s="401"/>
      <c r="P320" s="401"/>
      <c r="Q320" s="401"/>
      <c r="R320" s="401"/>
      <c r="S320" s="401"/>
      <c r="T320" s="401"/>
      <c r="U320" s="401"/>
      <c r="V320" s="401"/>
      <c r="W320" s="401"/>
      <c r="X320" s="401"/>
      <c r="Y320" s="401"/>
      <c r="Z320" s="401"/>
      <c r="AA320" s="401"/>
      <c r="AB320" s="401"/>
      <c r="AC320" s="401"/>
      <c r="AD320" s="401"/>
      <c r="AE320" s="401"/>
      <c r="AF320" s="401"/>
      <c r="AG320" s="401"/>
      <c r="AH320" s="401"/>
      <c r="AI320" s="401">
        <v>0.04</v>
      </c>
      <c r="AJ320" s="401"/>
      <c r="AK320" s="401"/>
      <c r="AL320" s="401"/>
      <c r="AM320" s="401"/>
      <c r="AN320" s="401"/>
      <c r="AO320" s="401"/>
      <c r="AP320" s="401"/>
      <c r="AQ320" s="401"/>
      <c r="AR320" s="401"/>
      <c r="AS320" s="401"/>
      <c r="AT320" s="401"/>
      <c r="AU320" s="401"/>
      <c r="AV320" s="401"/>
      <c r="AW320" s="401"/>
      <c r="AX320" s="401"/>
      <c r="AY320" s="401"/>
      <c r="AZ320" s="401"/>
      <c r="BA320" s="401"/>
      <c r="BB320" s="401"/>
      <c r="BC320" s="401"/>
      <c r="BD320" s="401"/>
      <c r="BE320" s="401"/>
      <c r="BF320" s="401"/>
      <c r="BG320" s="401"/>
      <c r="BH320" s="401"/>
      <c r="BI320" s="396"/>
      <c r="BJ320" s="396"/>
    </row>
    <row r="321" spans="1:62" s="402" customFormat="1" ht="20.25" customHeight="1">
      <c r="A321" s="396"/>
      <c r="B321" s="397" t="s">
        <v>817</v>
      </c>
      <c r="C321" s="398" t="s">
        <v>127</v>
      </c>
      <c r="D321" s="424">
        <f t="shared" si="39"/>
        <v>7.0000000000000007E-2</v>
      </c>
      <c r="E321" s="398" t="s">
        <v>901</v>
      </c>
      <c r="F321" s="398" t="s">
        <v>34</v>
      </c>
      <c r="G321" s="398"/>
      <c r="H321" s="232"/>
      <c r="I321" s="366"/>
      <c r="J321" s="401"/>
      <c r="K321" s="401"/>
      <c r="L321" s="401"/>
      <c r="M321" s="401"/>
      <c r="N321" s="401"/>
      <c r="O321" s="401"/>
      <c r="P321" s="401"/>
      <c r="Q321" s="401"/>
      <c r="R321" s="401"/>
      <c r="S321" s="401"/>
      <c r="T321" s="401"/>
      <c r="U321" s="401"/>
      <c r="V321" s="401"/>
      <c r="W321" s="401"/>
      <c r="X321" s="401"/>
      <c r="Y321" s="401"/>
      <c r="Z321" s="401"/>
      <c r="AA321" s="401"/>
      <c r="AB321" s="401"/>
      <c r="AC321" s="401"/>
      <c r="AD321" s="401"/>
      <c r="AE321" s="401"/>
      <c r="AF321" s="401"/>
      <c r="AG321" s="401"/>
      <c r="AH321" s="401"/>
      <c r="AI321" s="401">
        <v>7.0000000000000007E-2</v>
      </c>
      <c r="AJ321" s="401"/>
      <c r="AK321" s="401"/>
      <c r="AL321" s="401"/>
      <c r="AM321" s="401"/>
      <c r="AN321" s="401"/>
      <c r="AO321" s="401"/>
      <c r="AP321" s="401"/>
      <c r="AQ321" s="401"/>
      <c r="AR321" s="401"/>
      <c r="AS321" s="401"/>
      <c r="AT321" s="401"/>
      <c r="AU321" s="401"/>
      <c r="AV321" s="401"/>
      <c r="AW321" s="401"/>
      <c r="AX321" s="401"/>
      <c r="AY321" s="401"/>
      <c r="AZ321" s="401"/>
      <c r="BA321" s="401"/>
      <c r="BB321" s="401"/>
      <c r="BC321" s="401"/>
      <c r="BD321" s="401"/>
      <c r="BE321" s="401"/>
      <c r="BF321" s="401"/>
      <c r="BG321" s="401"/>
      <c r="BH321" s="401"/>
      <c r="BI321" s="396"/>
      <c r="BJ321" s="396"/>
    </row>
    <row r="322" spans="1:62" s="402" customFormat="1" ht="20.25" customHeight="1">
      <c r="A322" s="396"/>
      <c r="B322" s="397" t="s">
        <v>818</v>
      </c>
      <c r="C322" s="398" t="s">
        <v>127</v>
      </c>
      <c r="D322" s="424">
        <f t="shared" si="39"/>
        <v>0.06</v>
      </c>
      <c r="E322" s="398" t="s">
        <v>1031</v>
      </c>
      <c r="F322" s="398" t="s">
        <v>34</v>
      </c>
      <c r="G322" s="398"/>
      <c r="H322" s="232"/>
      <c r="I322" s="366"/>
      <c r="J322" s="401"/>
      <c r="K322" s="401"/>
      <c r="L322" s="401"/>
      <c r="M322" s="401"/>
      <c r="N322" s="401"/>
      <c r="O322" s="401"/>
      <c r="P322" s="401"/>
      <c r="Q322" s="401"/>
      <c r="R322" s="401"/>
      <c r="S322" s="401"/>
      <c r="T322" s="401"/>
      <c r="U322" s="401"/>
      <c r="V322" s="401"/>
      <c r="W322" s="401"/>
      <c r="X322" s="401"/>
      <c r="Y322" s="401"/>
      <c r="Z322" s="401"/>
      <c r="AA322" s="401"/>
      <c r="AB322" s="401"/>
      <c r="AC322" s="401"/>
      <c r="AD322" s="401"/>
      <c r="AE322" s="401"/>
      <c r="AF322" s="401"/>
      <c r="AG322" s="401"/>
      <c r="AH322" s="401"/>
      <c r="AI322" s="401">
        <v>0.06</v>
      </c>
      <c r="AJ322" s="401"/>
      <c r="AK322" s="401"/>
      <c r="AL322" s="401"/>
      <c r="AM322" s="401"/>
      <c r="AN322" s="401"/>
      <c r="AO322" s="401"/>
      <c r="AP322" s="401"/>
      <c r="AQ322" s="401"/>
      <c r="AR322" s="401"/>
      <c r="AS322" s="401"/>
      <c r="AT322" s="401"/>
      <c r="AU322" s="401"/>
      <c r="AV322" s="401"/>
      <c r="AW322" s="401"/>
      <c r="AX322" s="401"/>
      <c r="AY322" s="401"/>
      <c r="AZ322" s="401"/>
      <c r="BA322" s="401"/>
      <c r="BB322" s="401"/>
      <c r="BC322" s="401"/>
      <c r="BD322" s="401"/>
      <c r="BE322" s="401"/>
      <c r="BF322" s="401"/>
      <c r="BG322" s="401"/>
      <c r="BH322" s="401"/>
      <c r="BI322" s="396"/>
      <c r="BJ322" s="396"/>
    </row>
    <row r="323" spans="1:62" s="402" customFormat="1" ht="20.25" customHeight="1">
      <c r="A323" s="396"/>
      <c r="B323" s="397" t="s">
        <v>819</v>
      </c>
      <c r="C323" s="398" t="s">
        <v>127</v>
      </c>
      <c r="D323" s="424">
        <f t="shared" si="39"/>
        <v>0.06</v>
      </c>
      <c r="E323" s="398" t="s">
        <v>1032</v>
      </c>
      <c r="F323" s="398" t="s">
        <v>34</v>
      </c>
      <c r="G323" s="398"/>
      <c r="H323" s="232"/>
      <c r="I323" s="366"/>
      <c r="J323" s="401"/>
      <c r="K323" s="401"/>
      <c r="L323" s="401"/>
      <c r="M323" s="401"/>
      <c r="N323" s="401"/>
      <c r="O323" s="401"/>
      <c r="P323" s="401"/>
      <c r="Q323" s="401"/>
      <c r="R323" s="401"/>
      <c r="S323" s="401"/>
      <c r="T323" s="401"/>
      <c r="U323" s="401"/>
      <c r="V323" s="401"/>
      <c r="W323" s="401"/>
      <c r="X323" s="401"/>
      <c r="Y323" s="401"/>
      <c r="Z323" s="401"/>
      <c r="AA323" s="401"/>
      <c r="AB323" s="401"/>
      <c r="AC323" s="401"/>
      <c r="AD323" s="401"/>
      <c r="AE323" s="401"/>
      <c r="AF323" s="401"/>
      <c r="AG323" s="401"/>
      <c r="AH323" s="401"/>
      <c r="AI323" s="401">
        <v>0.06</v>
      </c>
      <c r="AJ323" s="401"/>
      <c r="AK323" s="401"/>
      <c r="AL323" s="401"/>
      <c r="AM323" s="401"/>
      <c r="AN323" s="401"/>
      <c r="AO323" s="401"/>
      <c r="AP323" s="401"/>
      <c r="AQ323" s="401"/>
      <c r="AR323" s="401"/>
      <c r="AS323" s="401"/>
      <c r="AT323" s="401"/>
      <c r="AU323" s="401"/>
      <c r="AV323" s="401"/>
      <c r="AW323" s="401"/>
      <c r="AX323" s="401"/>
      <c r="AY323" s="401"/>
      <c r="AZ323" s="401"/>
      <c r="BA323" s="401"/>
      <c r="BB323" s="401"/>
      <c r="BC323" s="401"/>
      <c r="BD323" s="401"/>
      <c r="BE323" s="401"/>
      <c r="BF323" s="401"/>
      <c r="BG323" s="401"/>
      <c r="BH323" s="401"/>
      <c r="BI323" s="396"/>
      <c r="BJ323" s="396"/>
    </row>
    <row r="324" spans="1:62" s="402" customFormat="1" ht="20.25" customHeight="1">
      <c r="A324" s="396"/>
      <c r="B324" s="397" t="s">
        <v>820</v>
      </c>
      <c r="C324" s="398" t="s">
        <v>127</v>
      </c>
      <c r="D324" s="424">
        <f t="shared" si="39"/>
        <v>0.08</v>
      </c>
      <c r="E324" s="398" t="s">
        <v>1033</v>
      </c>
      <c r="F324" s="398" t="s">
        <v>34</v>
      </c>
      <c r="G324" s="398"/>
      <c r="H324" s="232"/>
      <c r="I324" s="366"/>
      <c r="J324" s="401"/>
      <c r="K324" s="401"/>
      <c r="L324" s="401"/>
      <c r="M324" s="401"/>
      <c r="N324" s="401"/>
      <c r="O324" s="401"/>
      <c r="P324" s="401"/>
      <c r="Q324" s="401"/>
      <c r="R324" s="401"/>
      <c r="S324" s="401"/>
      <c r="T324" s="401"/>
      <c r="U324" s="401"/>
      <c r="V324" s="401"/>
      <c r="W324" s="401"/>
      <c r="X324" s="401"/>
      <c r="Y324" s="401"/>
      <c r="Z324" s="401"/>
      <c r="AA324" s="401"/>
      <c r="AB324" s="401"/>
      <c r="AC324" s="401"/>
      <c r="AD324" s="401"/>
      <c r="AE324" s="401"/>
      <c r="AF324" s="401"/>
      <c r="AG324" s="401"/>
      <c r="AH324" s="401"/>
      <c r="AI324" s="401">
        <v>0.08</v>
      </c>
      <c r="AJ324" s="401"/>
      <c r="AK324" s="401"/>
      <c r="AL324" s="401"/>
      <c r="AM324" s="401"/>
      <c r="AN324" s="401"/>
      <c r="AO324" s="401"/>
      <c r="AP324" s="401"/>
      <c r="AQ324" s="401"/>
      <c r="AR324" s="401"/>
      <c r="AS324" s="401"/>
      <c r="AT324" s="401"/>
      <c r="AU324" s="401"/>
      <c r="AV324" s="401"/>
      <c r="AW324" s="401"/>
      <c r="AX324" s="401"/>
      <c r="AY324" s="401"/>
      <c r="AZ324" s="401"/>
      <c r="BA324" s="401"/>
      <c r="BB324" s="401"/>
      <c r="BC324" s="401"/>
      <c r="BD324" s="401"/>
      <c r="BE324" s="401"/>
      <c r="BF324" s="401"/>
      <c r="BG324" s="401"/>
      <c r="BH324" s="401"/>
      <c r="BI324" s="396"/>
      <c r="BJ324" s="396"/>
    </row>
    <row r="325" spans="1:62" s="402" customFormat="1" ht="20.25" customHeight="1">
      <c r="A325" s="396"/>
      <c r="B325" s="435" t="s">
        <v>821</v>
      </c>
      <c r="C325" s="436" t="s">
        <v>127</v>
      </c>
      <c r="D325" s="420">
        <f>SUM(J325:BH325)</f>
        <v>0.28999999999999998</v>
      </c>
      <c r="E325" s="398" t="s">
        <v>1034</v>
      </c>
      <c r="F325" s="436" t="s">
        <v>31</v>
      </c>
      <c r="G325" s="436"/>
      <c r="H325" s="232"/>
      <c r="I325" s="366">
        <v>0.28999999999999998</v>
      </c>
      <c r="J325" s="401">
        <v>0.28999999999999998</v>
      </c>
      <c r="K325" s="401"/>
      <c r="L325" s="401"/>
      <c r="M325" s="401"/>
      <c r="N325" s="401"/>
      <c r="O325" s="401"/>
      <c r="P325" s="401"/>
      <c r="Q325" s="401"/>
      <c r="R325" s="401"/>
      <c r="S325" s="401"/>
      <c r="T325" s="401"/>
      <c r="U325" s="401"/>
      <c r="V325" s="401"/>
      <c r="W325" s="401"/>
      <c r="X325" s="401"/>
      <c r="Y325" s="401"/>
      <c r="Z325" s="401"/>
      <c r="AA325" s="401"/>
      <c r="AB325" s="401"/>
      <c r="AC325" s="401"/>
      <c r="AD325" s="401"/>
      <c r="AE325" s="401"/>
      <c r="AF325" s="401"/>
      <c r="AG325" s="401"/>
      <c r="AH325" s="401"/>
      <c r="AI325" s="401"/>
      <c r="AJ325" s="401"/>
      <c r="AK325" s="401"/>
      <c r="AL325" s="401"/>
      <c r="AM325" s="401"/>
      <c r="AN325" s="401"/>
      <c r="AO325" s="401"/>
      <c r="AP325" s="401"/>
      <c r="AQ325" s="401"/>
      <c r="AR325" s="401"/>
      <c r="AS325" s="401"/>
      <c r="AT325" s="401"/>
      <c r="AU325" s="401"/>
      <c r="AV325" s="401"/>
      <c r="AW325" s="401"/>
      <c r="AX325" s="401"/>
      <c r="AY325" s="401"/>
      <c r="AZ325" s="401"/>
      <c r="BA325" s="401"/>
      <c r="BB325" s="401"/>
      <c r="BC325" s="401"/>
      <c r="BD325" s="401"/>
      <c r="BE325" s="401"/>
      <c r="BF325" s="401"/>
      <c r="BG325" s="401"/>
      <c r="BH325" s="401"/>
      <c r="BI325" s="396"/>
      <c r="BJ325" s="396"/>
    </row>
    <row r="326" spans="1:62" s="402" customFormat="1" ht="65.25" customHeight="1">
      <c r="A326" s="396"/>
      <c r="B326" s="397" t="s">
        <v>486</v>
      </c>
      <c r="C326" s="398" t="s">
        <v>127</v>
      </c>
      <c r="D326" s="420">
        <f t="shared" ref="D326:D334" si="40">SUM(J326:BH326)</f>
        <v>2.5099999999999998</v>
      </c>
      <c r="E326" s="398" t="s">
        <v>1035</v>
      </c>
      <c r="F326" s="398" t="s">
        <v>48</v>
      </c>
      <c r="G326" s="398"/>
      <c r="H326" s="232"/>
      <c r="I326" s="366"/>
      <c r="J326" s="401"/>
      <c r="K326" s="401"/>
      <c r="L326" s="401">
        <v>1.23</v>
      </c>
      <c r="M326" s="401">
        <v>1.28</v>
      </c>
      <c r="N326" s="401"/>
      <c r="O326" s="401"/>
      <c r="P326" s="401"/>
      <c r="Q326" s="401"/>
      <c r="R326" s="401"/>
      <c r="S326" s="401"/>
      <c r="T326" s="401"/>
      <c r="U326" s="401"/>
      <c r="V326" s="401"/>
      <c r="W326" s="401"/>
      <c r="X326" s="401"/>
      <c r="Y326" s="401"/>
      <c r="Z326" s="401"/>
      <c r="AA326" s="401"/>
      <c r="AB326" s="401"/>
      <c r="AC326" s="401"/>
      <c r="AD326" s="401"/>
      <c r="AE326" s="401"/>
      <c r="AF326" s="401"/>
      <c r="AG326" s="401"/>
      <c r="AH326" s="401"/>
      <c r="AI326" s="401"/>
      <c r="AJ326" s="401"/>
      <c r="AK326" s="401"/>
      <c r="AL326" s="401"/>
      <c r="AM326" s="401"/>
      <c r="AN326" s="401"/>
      <c r="AO326" s="401"/>
      <c r="AP326" s="401"/>
      <c r="AQ326" s="401"/>
      <c r="AR326" s="401"/>
      <c r="AS326" s="401"/>
      <c r="AT326" s="401"/>
      <c r="AU326" s="401"/>
      <c r="AV326" s="401"/>
      <c r="AW326" s="401"/>
      <c r="AX326" s="401"/>
      <c r="AY326" s="401"/>
      <c r="AZ326" s="401"/>
      <c r="BA326" s="401"/>
      <c r="BB326" s="401"/>
      <c r="BC326" s="401"/>
      <c r="BD326" s="401"/>
      <c r="BE326" s="401"/>
      <c r="BF326" s="401"/>
      <c r="BG326" s="401"/>
      <c r="BH326" s="401"/>
      <c r="BI326" s="396"/>
      <c r="BJ326" s="396"/>
    </row>
    <row r="327" spans="1:62" s="402" customFormat="1" ht="20.25" customHeight="1">
      <c r="A327" s="396"/>
      <c r="B327" s="397" t="s">
        <v>822</v>
      </c>
      <c r="C327" s="398" t="s">
        <v>127</v>
      </c>
      <c r="D327" s="420">
        <f t="shared" si="40"/>
        <v>0.08</v>
      </c>
      <c r="E327" s="398" t="s">
        <v>1036</v>
      </c>
      <c r="F327" s="398" t="s">
        <v>48</v>
      </c>
      <c r="G327" s="398"/>
      <c r="H327" s="232"/>
      <c r="I327" s="366"/>
      <c r="J327" s="401"/>
      <c r="K327" s="401"/>
      <c r="L327" s="401"/>
      <c r="M327" s="401"/>
      <c r="N327" s="401"/>
      <c r="O327" s="401"/>
      <c r="P327" s="401"/>
      <c r="Q327" s="401"/>
      <c r="R327" s="401"/>
      <c r="S327" s="401"/>
      <c r="T327" s="401"/>
      <c r="U327" s="401"/>
      <c r="V327" s="401"/>
      <c r="W327" s="401"/>
      <c r="X327" s="401"/>
      <c r="Y327" s="401"/>
      <c r="Z327" s="401"/>
      <c r="AA327" s="401"/>
      <c r="AB327" s="401"/>
      <c r="AC327" s="401"/>
      <c r="AD327" s="401"/>
      <c r="AE327" s="401"/>
      <c r="AF327" s="401"/>
      <c r="AG327" s="401"/>
      <c r="AH327" s="401"/>
      <c r="AI327" s="401"/>
      <c r="AJ327" s="401"/>
      <c r="AK327" s="401"/>
      <c r="AL327" s="401"/>
      <c r="AM327" s="401"/>
      <c r="AN327" s="401"/>
      <c r="AO327" s="401"/>
      <c r="AP327" s="401"/>
      <c r="AQ327" s="401"/>
      <c r="AR327" s="401"/>
      <c r="AS327" s="401"/>
      <c r="AT327" s="401"/>
      <c r="AU327" s="401"/>
      <c r="AV327" s="401">
        <v>0.08</v>
      </c>
      <c r="AW327" s="401"/>
      <c r="AX327" s="401"/>
      <c r="AY327" s="401"/>
      <c r="AZ327" s="401"/>
      <c r="BA327" s="401"/>
      <c r="BB327" s="401"/>
      <c r="BC327" s="401"/>
      <c r="BD327" s="401"/>
      <c r="BE327" s="401"/>
      <c r="BF327" s="401"/>
      <c r="BG327" s="401"/>
      <c r="BH327" s="401"/>
      <c r="BI327" s="396"/>
      <c r="BJ327" s="396"/>
    </row>
    <row r="328" spans="1:62" s="402" customFormat="1" ht="20.25" customHeight="1">
      <c r="A328" s="396"/>
      <c r="B328" s="397" t="s">
        <v>823</v>
      </c>
      <c r="C328" s="398" t="s">
        <v>127</v>
      </c>
      <c r="D328" s="420">
        <f t="shared" si="40"/>
        <v>0.16500000000000001</v>
      </c>
      <c r="E328" s="398" t="s">
        <v>1037</v>
      </c>
      <c r="F328" s="398" t="s">
        <v>48</v>
      </c>
      <c r="G328" s="398"/>
      <c r="H328" s="232"/>
      <c r="I328" s="366"/>
      <c r="J328" s="401"/>
      <c r="K328" s="401"/>
      <c r="L328" s="401"/>
      <c r="M328" s="401"/>
      <c r="N328" s="401"/>
      <c r="O328" s="401"/>
      <c r="P328" s="401"/>
      <c r="Q328" s="401"/>
      <c r="R328" s="401"/>
      <c r="S328" s="401"/>
      <c r="T328" s="401"/>
      <c r="U328" s="401"/>
      <c r="V328" s="401"/>
      <c r="W328" s="401"/>
      <c r="X328" s="401"/>
      <c r="Y328" s="401"/>
      <c r="Z328" s="401"/>
      <c r="AA328" s="401"/>
      <c r="AB328" s="401"/>
      <c r="AC328" s="401"/>
      <c r="AD328" s="401"/>
      <c r="AE328" s="401"/>
      <c r="AF328" s="401"/>
      <c r="AG328" s="401"/>
      <c r="AH328" s="401"/>
      <c r="AI328" s="401"/>
      <c r="AJ328" s="401"/>
      <c r="AK328" s="401"/>
      <c r="AL328" s="401"/>
      <c r="AM328" s="401"/>
      <c r="AN328" s="401"/>
      <c r="AO328" s="401"/>
      <c r="AP328" s="401"/>
      <c r="AQ328" s="401"/>
      <c r="AR328" s="401"/>
      <c r="AS328" s="401"/>
      <c r="AT328" s="401"/>
      <c r="AU328" s="401"/>
      <c r="AV328" s="401">
        <v>0.16500000000000001</v>
      </c>
      <c r="AW328" s="401"/>
      <c r="AX328" s="401"/>
      <c r="AY328" s="401"/>
      <c r="AZ328" s="401"/>
      <c r="BA328" s="401"/>
      <c r="BB328" s="401"/>
      <c r="BC328" s="401"/>
      <c r="BD328" s="401"/>
      <c r="BE328" s="401"/>
      <c r="BF328" s="401"/>
      <c r="BG328" s="401"/>
      <c r="BH328" s="401"/>
      <c r="BI328" s="396"/>
      <c r="BJ328" s="396"/>
    </row>
    <row r="329" spans="1:62" s="402" customFormat="1" ht="20.25" customHeight="1">
      <c r="A329" s="396"/>
      <c r="B329" s="397" t="s">
        <v>824</v>
      </c>
      <c r="C329" s="398" t="s">
        <v>127</v>
      </c>
      <c r="D329" s="420">
        <f t="shared" si="40"/>
        <v>0.14000000000000001</v>
      </c>
      <c r="E329" s="398" t="s">
        <v>1038</v>
      </c>
      <c r="F329" s="398" t="s">
        <v>48</v>
      </c>
      <c r="G329" s="398"/>
      <c r="H329" s="232"/>
      <c r="I329" s="366"/>
      <c r="J329" s="401"/>
      <c r="K329" s="401"/>
      <c r="L329" s="401"/>
      <c r="M329" s="401"/>
      <c r="N329" s="401"/>
      <c r="O329" s="401"/>
      <c r="P329" s="401"/>
      <c r="Q329" s="401"/>
      <c r="R329" s="401"/>
      <c r="S329" s="401"/>
      <c r="T329" s="401"/>
      <c r="U329" s="401"/>
      <c r="V329" s="401"/>
      <c r="W329" s="401"/>
      <c r="X329" s="401"/>
      <c r="Y329" s="401"/>
      <c r="Z329" s="401"/>
      <c r="AA329" s="401"/>
      <c r="AB329" s="401"/>
      <c r="AC329" s="401"/>
      <c r="AD329" s="401"/>
      <c r="AE329" s="401"/>
      <c r="AF329" s="401"/>
      <c r="AG329" s="401"/>
      <c r="AH329" s="401"/>
      <c r="AI329" s="401"/>
      <c r="AJ329" s="401"/>
      <c r="AK329" s="401"/>
      <c r="AL329" s="401"/>
      <c r="AM329" s="401"/>
      <c r="AN329" s="401"/>
      <c r="AO329" s="401"/>
      <c r="AP329" s="401"/>
      <c r="AQ329" s="401"/>
      <c r="AR329" s="401"/>
      <c r="AS329" s="401"/>
      <c r="AT329" s="401"/>
      <c r="AU329" s="401"/>
      <c r="AV329" s="401">
        <v>0.14000000000000001</v>
      </c>
      <c r="AW329" s="401"/>
      <c r="AX329" s="401"/>
      <c r="AY329" s="401"/>
      <c r="AZ329" s="401"/>
      <c r="BA329" s="401"/>
      <c r="BB329" s="401"/>
      <c r="BC329" s="401"/>
      <c r="BD329" s="401"/>
      <c r="BE329" s="401"/>
      <c r="BF329" s="401"/>
      <c r="BG329" s="401"/>
      <c r="BH329" s="401"/>
      <c r="BI329" s="396"/>
      <c r="BJ329" s="396"/>
    </row>
    <row r="330" spans="1:62" s="402" customFormat="1" ht="20.25" customHeight="1">
      <c r="A330" s="396"/>
      <c r="B330" s="397" t="s">
        <v>825</v>
      </c>
      <c r="C330" s="398" t="s">
        <v>127</v>
      </c>
      <c r="D330" s="420">
        <f t="shared" si="40"/>
        <v>0.17</v>
      </c>
      <c r="E330" s="398" t="s">
        <v>1039</v>
      </c>
      <c r="F330" s="398" t="s">
        <v>48</v>
      </c>
      <c r="G330" s="398"/>
      <c r="H330" s="232"/>
      <c r="I330" s="366"/>
      <c r="J330" s="401"/>
      <c r="K330" s="401"/>
      <c r="L330" s="401"/>
      <c r="M330" s="401"/>
      <c r="N330" s="401"/>
      <c r="O330" s="401"/>
      <c r="P330" s="401"/>
      <c r="Q330" s="401"/>
      <c r="R330" s="401"/>
      <c r="S330" s="401"/>
      <c r="T330" s="401"/>
      <c r="U330" s="401"/>
      <c r="V330" s="401"/>
      <c r="W330" s="401"/>
      <c r="X330" s="401"/>
      <c r="Y330" s="401"/>
      <c r="Z330" s="401"/>
      <c r="AA330" s="401"/>
      <c r="AB330" s="401"/>
      <c r="AC330" s="401"/>
      <c r="AD330" s="401"/>
      <c r="AE330" s="401"/>
      <c r="AF330" s="401"/>
      <c r="AG330" s="401"/>
      <c r="AH330" s="401"/>
      <c r="AI330" s="401"/>
      <c r="AJ330" s="401"/>
      <c r="AK330" s="401"/>
      <c r="AL330" s="401"/>
      <c r="AM330" s="401"/>
      <c r="AN330" s="401"/>
      <c r="AO330" s="401"/>
      <c r="AP330" s="401"/>
      <c r="AQ330" s="401"/>
      <c r="AR330" s="401"/>
      <c r="AS330" s="401"/>
      <c r="AT330" s="401"/>
      <c r="AU330" s="401"/>
      <c r="AV330" s="401">
        <v>0.17</v>
      </c>
      <c r="AW330" s="401"/>
      <c r="AX330" s="401"/>
      <c r="AY330" s="401"/>
      <c r="AZ330" s="401"/>
      <c r="BA330" s="401"/>
      <c r="BB330" s="401"/>
      <c r="BC330" s="401"/>
      <c r="BD330" s="401"/>
      <c r="BE330" s="401"/>
      <c r="BF330" s="401"/>
      <c r="BG330" s="401"/>
      <c r="BH330" s="401"/>
      <c r="BI330" s="396"/>
      <c r="BJ330" s="396"/>
    </row>
    <row r="331" spans="1:62" s="402" customFormat="1" ht="20.25" customHeight="1">
      <c r="A331" s="396"/>
      <c r="B331" s="397" t="s">
        <v>826</v>
      </c>
      <c r="C331" s="398" t="s">
        <v>127</v>
      </c>
      <c r="D331" s="420">
        <f t="shared" si="40"/>
        <v>0.16</v>
      </c>
      <c r="E331" s="398" t="s">
        <v>1040</v>
      </c>
      <c r="F331" s="398" t="s">
        <v>48</v>
      </c>
      <c r="G331" s="398"/>
      <c r="H331" s="232"/>
      <c r="I331" s="366"/>
      <c r="J331" s="401"/>
      <c r="K331" s="401"/>
      <c r="L331" s="401">
        <v>0.16</v>
      </c>
      <c r="M331" s="401"/>
      <c r="N331" s="401"/>
      <c r="O331" s="401"/>
      <c r="P331" s="401"/>
      <c r="Q331" s="401"/>
      <c r="R331" s="401"/>
      <c r="S331" s="401"/>
      <c r="T331" s="401"/>
      <c r="U331" s="401"/>
      <c r="V331" s="401"/>
      <c r="W331" s="401"/>
      <c r="X331" s="401"/>
      <c r="Y331" s="401"/>
      <c r="Z331" s="401"/>
      <c r="AA331" s="401"/>
      <c r="AB331" s="401"/>
      <c r="AC331" s="401"/>
      <c r="AD331" s="401"/>
      <c r="AE331" s="401"/>
      <c r="AF331" s="401"/>
      <c r="AG331" s="401"/>
      <c r="AH331" s="401"/>
      <c r="AI331" s="401"/>
      <c r="AJ331" s="401"/>
      <c r="AK331" s="401"/>
      <c r="AL331" s="401"/>
      <c r="AM331" s="401"/>
      <c r="AN331" s="401"/>
      <c r="AO331" s="401"/>
      <c r="AP331" s="401"/>
      <c r="AQ331" s="401"/>
      <c r="AR331" s="401"/>
      <c r="AS331" s="401"/>
      <c r="AT331" s="401"/>
      <c r="AU331" s="401"/>
      <c r="AV331" s="401"/>
      <c r="AW331" s="401"/>
      <c r="AX331" s="401"/>
      <c r="AY331" s="401"/>
      <c r="AZ331" s="401"/>
      <c r="BA331" s="401"/>
      <c r="BB331" s="401"/>
      <c r="BC331" s="401"/>
      <c r="BD331" s="401"/>
      <c r="BE331" s="401"/>
      <c r="BF331" s="401"/>
      <c r="BG331" s="401"/>
      <c r="BH331" s="401"/>
      <c r="BI331" s="396"/>
      <c r="BJ331" s="396"/>
    </row>
    <row r="332" spans="1:62" s="402" customFormat="1" ht="20.25" customHeight="1">
      <c r="A332" s="396"/>
      <c r="B332" s="397" t="s">
        <v>827</v>
      </c>
      <c r="C332" s="398" t="s">
        <v>127</v>
      </c>
      <c r="D332" s="420">
        <f t="shared" si="40"/>
        <v>7.0000000000000007E-2</v>
      </c>
      <c r="E332" s="398" t="s">
        <v>1041</v>
      </c>
      <c r="F332" s="398" t="s">
        <v>48</v>
      </c>
      <c r="G332" s="398"/>
      <c r="H332" s="232"/>
      <c r="I332" s="366"/>
      <c r="J332" s="401"/>
      <c r="K332" s="401"/>
      <c r="L332" s="401"/>
      <c r="M332" s="401"/>
      <c r="N332" s="401"/>
      <c r="O332" s="401"/>
      <c r="P332" s="401"/>
      <c r="Q332" s="401"/>
      <c r="R332" s="401"/>
      <c r="S332" s="401"/>
      <c r="T332" s="401"/>
      <c r="U332" s="401"/>
      <c r="V332" s="401"/>
      <c r="W332" s="401"/>
      <c r="X332" s="401"/>
      <c r="Y332" s="401"/>
      <c r="Z332" s="401"/>
      <c r="AA332" s="401"/>
      <c r="AB332" s="401"/>
      <c r="AC332" s="401"/>
      <c r="AD332" s="401"/>
      <c r="AE332" s="401"/>
      <c r="AF332" s="401"/>
      <c r="AG332" s="401"/>
      <c r="AH332" s="401"/>
      <c r="AI332" s="401">
        <v>7.0000000000000007E-2</v>
      </c>
      <c r="AJ332" s="401"/>
      <c r="AK332" s="401"/>
      <c r="AL332" s="401"/>
      <c r="AM332" s="401"/>
      <c r="AN332" s="401"/>
      <c r="AO332" s="401"/>
      <c r="AP332" s="401"/>
      <c r="AQ332" s="401"/>
      <c r="AR332" s="401"/>
      <c r="AS332" s="401"/>
      <c r="AT332" s="401"/>
      <c r="AU332" s="401"/>
      <c r="AV332" s="401"/>
      <c r="AW332" s="401"/>
      <c r="AX332" s="401"/>
      <c r="AY332" s="401"/>
      <c r="AZ332" s="401"/>
      <c r="BA332" s="401"/>
      <c r="BB332" s="401"/>
      <c r="BC332" s="401"/>
      <c r="BD332" s="401"/>
      <c r="BE332" s="401"/>
      <c r="BF332" s="401"/>
      <c r="BG332" s="401"/>
      <c r="BH332" s="401"/>
      <c r="BI332" s="396"/>
      <c r="BJ332" s="396"/>
    </row>
    <row r="333" spans="1:62" s="402" customFormat="1" ht="20.25" customHeight="1">
      <c r="A333" s="396">
        <v>83</v>
      </c>
      <c r="B333" s="403" t="s">
        <v>479</v>
      </c>
      <c r="C333" s="396" t="s">
        <v>291</v>
      </c>
      <c r="D333" s="424">
        <f>SUM(J333:BH333)</f>
        <v>0.6</v>
      </c>
      <c r="E333" s="396">
        <v>11</v>
      </c>
      <c r="F333" s="396" t="s">
        <v>34</v>
      </c>
      <c r="G333" s="404"/>
      <c r="H333" s="232"/>
      <c r="I333" s="366">
        <v>0.56999999999999995</v>
      </c>
      <c r="J333" s="396">
        <v>0.56999999999999995</v>
      </c>
      <c r="K333" s="396"/>
      <c r="L333" s="396"/>
      <c r="M333" s="396"/>
      <c r="N333" s="396"/>
      <c r="O333" s="396"/>
      <c r="P333" s="396"/>
      <c r="Q333" s="396"/>
      <c r="R333" s="396"/>
      <c r="S333" s="396"/>
      <c r="T333" s="396"/>
      <c r="U333" s="396"/>
      <c r="V333" s="396"/>
      <c r="W333" s="396"/>
      <c r="X333" s="396"/>
      <c r="Y333" s="396"/>
      <c r="Z333" s="396"/>
      <c r="AA333" s="396"/>
      <c r="AB333" s="396"/>
      <c r="AC333" s="396"/>
      <c r="AD333" s="396"/>
      <c r="AE333" s="396"/>
      <c r="AF333" s="396">
        <v>0.01</v>
      </c>
      <c r="AG333" s="396"/>
      <c r="AH333" s="396"/>
      <c r="AI333" s="396"/>
      <c r="AJ333" s="396">
        <v>0.02</v>
      </c>
      <c r="AK333" s="396"/>
      <c r="AL333" s="396"/>
      <c r="AM333" s="396"/>
      <c r="AN333" s="396"/>
      <c r="AO333" s="396"/>
      <c r="AP333" s="396"/>
      <c r="AQ333" s="396"/>
      <c r="AR333" s="396"/>
      <c r="AS333" s="396"/>
      <c r="AT333" s="396"/>
      <c r="AU333" s="396"/>
      <c r="AV333" s="396"/>
      <c r="AW333" s="396"/>
      <c r="AX333" s="396"/>
      <c r="AY333" s="396"/>
      <c r="AZ333" s="396"/>
      <c r="BA333" s="396"/>
      <c r="BB333" s="396"/>
      <c r="BC333" s="396"/>
      <c r="BD333" s="396"/>
      <c r="BE333" s="396"/>
      <c r="BF333" s="396"/>
      <c r="BG333" s="396"/>
      <c r="BH333" s="396"/>
      <c r="BI333" s="396" t="s">
        <v>387</v>
      </c>
      <c r="BJ333" s="467" t="s">
        <v>1074</v>
      </c>
    </row>
    <row r="334" spans="1:62" s="402" customFormat="1" ht="20.25" customHeight="1">
      <c r="A334" s="396">
        <v>84</v>
      </c>
      <c r="B334" s="403" t="s">
        <v>486</v>
      </c>
      <c r="C334" s="396" t="s">
        <v>291</v>
      </c>
      <c r="D334" s="420">
        <f t="shared" si="40"/>
        <v>5.2700000000000005</v>
      </c>
      <c r="E334" s="404" t="s">
        <v>481</v>
      </c>
      <c r="F334" s="396" t="s">
        <v>48</v>
      </c>
      <c r="G334" s="404"/>
      <c r="H334" s="232"/>
      <c r="I334" s="366">
        <v>0.11</v>
      </c>
      <c r="J334" s="396">
        <v>0.11</v>
      </c>
      <c r="K334" s="396"/>
      <c r="L334" s="396">
        <v>4.24</v>
      </c>
      <c r="M334" s="396">
        <v>0.91</v>
      </c>
      <c r="N334" s="396"/>
      <c r="O334" s="396"/>
      <c r="P334" s="396"/>
      <c r="Q334" s="396"/>
      <c r="R334" s="396"/>
      <c r="S334" s="396"/>
      <c r="T334" s="396"/>
      <c r="U334" s="396"/>
      <c r="V334" s="396"/>
      <c r="W334" s="396"/>
      <c r="X334" s="396"/>
      <c r="Y334" s="396"/>
      <c r="Z334" s="396"/>
      <c r="AA334" s="396"/>
      <c r="AB334" s="396"/>
      <c r="AC334" s="396"/>
      <c r="AD334" s="396"/>
      <c r="AE334" s="396"/>
      <c r="AF334" s="396"/>
      <c r="AG334" s="396"/>
      <c r="AH334" s="396"/>
      <c r="AI334" s="396"/>
      <c r="AJ334" s="396"/>
      <c r="AK334" s="396"/>
      <c r="AL334" s="396"/>
      <c r="AM334" s="396"/>
      <c r="AN334" s="396"/>
      <c r="AO334" s="396"/>
      <c r="AP334" s="396"/>
      <c r="AQ334" s="396">
        <v>0.01</v>
      </c>
      <c r="AR334" s="396"/>
      <c r="AS334" s="396"/>
      <c r="AT334" s="396"/>
      <c r="AU334" s="396"/>
      <c r="AV334" s="396"/>
      <c r="AW334" s="396"/>
      <c r="AX334" s="396"/>
      <c r="AY334" s="396"/>
      <c r="AZ334" s="396"/>
      <c r="BA334" s="396"/>
      <c r="BB334" s="396"/>
      <c r="BC334" s="396"/>
      <c r="BD334" s="396"/>
      <c r="BE334" s="396"/>
      <c r="BF334" s="396"/>
      <c r="BG334" s="396"/>
      <c r="BH334" s="396"/>
      <c r="BI334" s="396" t="s">
        <v>387</v>
      </c>
      <c r="BJ334" s="396" t="s">
        <v>1074</v>
      </c>
    </row>
    <row r="335" spans="1:62" s="402" customFormat="1" ht="20.25" customHeight="1">
      <c r="A335" s="396">
        <v>85</v>
      </c>
      <c r="B335" s="403" t="s">
        <v>482</v>
      </c>
      <c r="C335" s="396" t="s">
        <v>291</v>
      </c>
      <c r="D335" s="424">
        <f>SUM(J335:BH335)</f>
        <v>0.1</v>
      </c>
      <c r="E335" s="396">
        <v>11</v>
      </c>
      <c r="F335" s="396" t="s">
        <v>33</v>
      </c>
      <c r="G335" s="404"/>
      <c r="H335" s="232"/>
      <c r="I335" s="366">
        <v>0.1</v>
      </c>
      <c r="J335" s="396">
        <v>0.1</v>
      </c>
      <c r="K335" s="396"/>
      <c r="L335" s="396"/>
      <c r="M335" s="396"/>
      <c r="N335" s="396"/>
      <c r="O335" s="396"/>
      <c r="P335" s="396"/>
      <c r="Q335" s="396"/>
      <c r="R335" s="396"/>
      <c r="S335" s="396"/>
      <c r="T335" s="396"/>
      <c r="U335" s="396"/>
      <c r="V335" s="396"/>
      <c r="W335" s="396"/>
      <c r="X335" s="396"/>
      <c r="Y335" s="396"/>
      <c r="Z335" s="396"/>
      <c r="AA335" s="396"/>
      <c r="AB335" s="396"/>
      <c r="AC335" s="396"/>
      <c r="AD335" s="396"/>
      <c r="AE335" s="396"/>
      <c r="AF335" s="396"/>
      <c r="AG335" s="396"/>
      <c r="AH335" s="396"/>
      <c r="AI335" s="396"/>
      <c r="AJ335" s="396"/>
      <c r="AK335" s="396"/>
      <c r="AL335" s="396"/>
      <c r="AM335" s="396"/>
      <c r="AN335" s="396"/>
      <c r="AO335" s="396"/>
      <c r="AP335" s="396"/>
      <c r="AQ335" s="396"/>
      <c r="AR335" s="396"/>
      <c r="AS335" s="396"/>
      <c r="AT335" s="396"/>
      <c r="AU335" s="396"/>
      <c r="AV335" s="396"/>
      <c r="AW335" s="396"/>
      <c r="AX335" s="396"/>
      <c r="AY335" s="396"/>
      <c r="AZ335" s="396"/>
      <c r="BA335" s="396"/>
      <c r="BB335" s="396"/>
      <c r="BC335" s="396"/>
      <c r="BD335" s="396"/>
      <c r="BE335" s="396"/>
      <c r="BF335" s="396"/>
      <c r="BG335" s="396"/>
      <c r="BH335" s="396"/>
      <c r="BI335" s="396" t="s">
        <v>388</v>
      </c>
      <c r="BJ335" s="396"/>
    </row>
    <row r="336" spans="1:62" s="402" customFormat="1" ht="20.25" customHeight="1">
      <c r="A336" s="396">
        <v>86</v>
      </c>
      <c r="B336" s="403" t="s">
        <v>490</v>
      </c>
      <c r="C336" s="396" t="s">
        <v>291</v>
      </c>
      <c r="D336" s="420">
        <f t="shared" ref="D336:D343" si="41">SUM(J336:BH336)</f>
        <v>0.1</v>
      </c>
      <c r="E336" s="396">
        <v>10</v>
      </c>
      <c r="F336" s="396" t="s">
        <v>31</v>
      </c>
      <c r="G336" s="404"/>
      <c r="H336" s="232"/>
      <c r="I336" s="366"/>
      <c r="J336" s="396"/>
      <c r="K336" s="396"/>
      <c r="L336" s="396"/>
      <c r="M336" s="396">
        <v>0.1</v>
      </c>
      <c r="N336" s="396"/>
      <c r="O336" s="396"/>
      <c r="P336" s="396"/>
      <c r="Q336" s="396"/>
      <c r="R336" s="396"/>
      <c r="S336" s="396"/>
      <c r="T336" s="396"/>
      <c r="U336" s="396"/>
      <c r="V336" s="396"/>
      <c r="W336" s="396"/>
      <c r="X336" s="396"/>
      <c r="Y336" s="396"/>
      <c r="Z336" s="396"/>
      <c r="AA336" s="396"/>
      <c r="AB336" s="396"/>
      <c r="AC336" s="396"/>
      <c r="AD336" s="396"/>
      <c r="AE336" s="396"/>
      <c r="AF336" s="396"/>
      <c r="AG336" s="396"/>
      <c r="AH336" s="396"/>
      <c r="AI336" s="396"/>
      <c r="AJ336" s="396"/>
      <c r="AK336" s="396"/>
      <c r="AL336" s="396"/>
      <c r="AM336" s="396"/>
      <c r="AN336" s="396"/>
      <c r="AO336" s="396"/>
      <c r="AP336" s="396"/>
      <c r="AQ336" s="396"/>
      <c r="AR336" s="396"/>
      <c r="AS336" s="396"/>
      <c r="AT336" s="396"/>
      <c r="AU336" s="396"/>
      <c r="AV336" s="396"/>
      <c r="AW336" s="396"/>
      <c r="AX336" s="396"/>
      <c r="AY336" s="396"/>
      <c r="AZ336" s="396"/>
      <c r="BA336" s="396"/>
      <c r="BB336" s="396"/>
      <c r="BC336" s="396"/>
      <c r="BD336" s="396"/>
      <c r="BE336" s="396"/>
      <c r="BF336" s="396"/>
      <c r="BG336" s="396"/>
      <c r="BH336" s="396"/>
      <c r="BI336" s="396" t="s">
        <v>388</v>
      </c>
      <c r="BJ336" s="396"/>
    </row>
    <row r="337" spans="1:62" s="402" customFormat="1" ht="20.25" customHeight="1">
      <c r="A337" s="396">
        <v>87</v>
      </c>
      <c r="B337" s="403" t="s">
        <v>483</v>
      </c>
      <c r="C337" s="396" t="s">
        <v>291</v>
      </c>
      <c r="D337" s="420">
        <f t="shared" si="41"/>
        <v>7.0000000000000007E-2</v>
      </c>
      <c r="E337" s="396">
        <v>11</v>
      </c>
      <c r="F337" s="396" t="s">
        <v>31</v>
      </c>
      <c r="G337" s="404"/>
      <c r="H337" s="232"/>
      <c r="I337" s="366"/>
      <c r="J337" s="396"/>
      <c r="K337" s="396"/>
      <c r="L337" s="396"/>
      <c r="M337" s="396"/>
      <c r="N337" s="396"/>
      <c r="O337" s="396"/>
      <c r="P337" s="396"/>
      <c r="Q337" s="396"/>
      <c r="R337" s="396"/>
      <c r="S337" s="396"/>
      <c r="T337" s="396"/>
      <c r="U337" s="396"/>
      <c r="V337" s="396"/>
      <c r="W337" s="396"/>
      <c r="X337" s="396"/>
      <c r="Y337" s="396"/>
      <c r="Z337" s="396"/>
      <c r="AA337" s="396"/>
      <c r="AB337" s="396"/>
      <c r="AC337" s="396"/>
      <c r="AD337" s="396"/>
      <c r="AE337" s="396"/>
      <c r="AF337" s="396"/>
      <c r="AG337" s="396"/>
      <c r="AH337" s="396"/>
      <c r="AI337" s="396"/>
      <c r="AJ337" s="396"/>
      <c r="AK337" s="396"/>
      <c r="AL337" s="396"/>
      <c r="AM337" s="396"/>
      <c r="AN337" s="396"/>
      <c r="AO337" s="396"/>
      <c r="AP337" s="396"/>
      <c r="AQ337" s="396"/>
      <c r="AR337" s="396"/>
      <c r="AS337" s="396"/>
      <c r="AT337" s="396"/>
      <c r="AU337" s="396"/>
      <c r="AV337" s="396">
        <v>7.0000000000000007E-2</v>
      </c>
      <c r="AW337" s="396"/>
      <c r="AX337" s="396"/>
      <c r="AY337" s="396"/>
      <c r="AZ337" s="396"/>
      <c r="BA337" s="396"/>
      <c r="BB337" s="396"/>
      <c r="BC337" s="396"/>
      <c r="BD337" s="396"/>
      <c r="BE337" s="396"/>
      <c r="BF337" s="396"/>
      <c r="BG337" s="396"/>
      <c r="BH337" s="396"/>
      <c r="BI337" s="396" t="s">
        <v>388</v>
      </c>
      <c r="BJ337" s="396"/>
    </row>
    <row r="338" spans="1:62" s="402" customFormat="1" ht="20.25" customHeight="1">
      <c r="A338" s="396">
        <v>88</v>
      </c>
      <c r="B338" s="403" t="s">
        <v>489</v>
      </c>
      <c r="C338" s="396" t="s">
        <v>291</v>
      </c>
      <c r="D338" s="420">
        <f t="shared" si="41"/>
        <v>0.1</v>
      </c>
      <c r="E338" s="396" t="s">
        <v>487</v>
      </c>
      <c r="F338" s="396" t="s">
        <v>31</v>
      </c>
      <c r="G338" s="404"/>
      <c r="H338" s="232"/>
      <c r="I338" s="366"/>
      <c r="J338" s="396"/>
      <c r="K338" s="396"/>
      <c r="L338" s="396"/>
      <c r="M338" s="396"/>
      <c r="N338" s="396"/>
      <c r="O338" s="396"/>
      <c r="P338" s="396"/>
      <c r="Q338" s="396"/>
      <c r="R338" s="396"/>
      <c r="S338" s="396"/>
      <c r="T338" s="396"/>
      <c r="U338" s="396"/>
      <c r="V338" s="396"/>
      <c r="W338" s="396"/>
      <c r="X338" s="396"/>
      <c r="Y338" s="396"/>
      <c r="Z338" s="396"/>
      <c r="AA338" s="396"/>
      <c r="AB338" s="396"/>
      <c r="AC338" s="396"/>
      <c r="AD338" s="396"/>
      <c r="AE338" s="396"/>
      <c r="AF338" s="396"/>
      <c r="AG338" s="396"/>
      <c r="AH338" s="396"/>
      <c r="AI338" s="396"/>
      <c r="AJ338" s="396"/>
      <c r="AK338" s="396"/>
      <c r="AL338" s="396"/>
      <c r="AM338" s="396"/>
      <c r="AN338" s="396"/>
      <c r="AO338" s="396"/>
      <c r="AP338" s="396"/>
      <c r="AQ338" s="396"/>
      <c r="AR338" s="396"/>
      <c r="AS338" s="396"/>
      <c r="AT338" s="396"/>
      <c r="AU338" s="396"/>
      <c r="AV338" s="396">
        <v>0.1</v>
      </c>
      <c r="AW338" s="396"/>
      <c r="AX338" s="396"/>
      <c r="AY338" s="396"/>
      <c r="AZ338" s="396"/>
      <c r="BA338" s="396"/>
      <c r="BB338" s="396"/>
      <c r="BC338" s="396"/>
      <c r="BD338" s="396"/>
      <c r="BE338" s="396"/>
      <c r="BF338" s="396"/>
      <c r="BG338" s="396"/>
      <c r="BH338" s="396"/>
      <c r="BI338" s="396" t="s">
        <v>388</v>
      </c>
      <c r="BJ338" s="396"/>
    </row>
    <row r="339" spans="1:62" s="402" customFormat="1" ht="20.25" customHeight="1">
      <c r="A339" s="396">
        <v>89</v>
      </c>
      <c r="B339" s="403" t="s">
        <v>488</v>
      </c>
      <c r="C339" s="396" t="s">
        <v>291</v>
      </c>
      <c r="D339" s="420">
        <f t="shared" si="41"/>
        <v>0.1</v>
      </c>
      <c r="E339" s="396">
        <v>11</v>
      </c>
      <c r="F339" s="396" t="s">
        <v>31</v>
      </c>
      <c r="G339" s="404"/>
      <c r="H339" s="232"/>
      <c r="I339" s="366"/>
      <c r="J339" s="396"/>
      <c r="K339" s="396"/>
      <c r="L339" s="396"/>
      <c r="M339" s="396"/>
      <c r="N339" s="396"/>
      <c r="O339" s="396"/>
      <c r="P339" s="396"/>
      <c r="Q339" s="396"/>
      <c r="R339" s="396"/>
      <c r="S339" s="396"/>
      <c r="T339" s="396"/>
      <c r="U339" s="396"/>
      <c r="V339" s="396"/>
      <c r="W339" s="396"/>
      <c r="X339" s="396"/>
      <c r="Y339" s="396"/>
      <c r="Z339" s="396"/>
      <c r="AA339" s="396"/>
      <c r="AB339" s="396"/>
      <c r="AC339" s="396"/>
      <c r="AD339" s="396"/>
      <c r="AE339" s="396"/>
      <c r="AF339" s="396"/>
      <c r="AG339" s="396"/>
      <c r="AH339" s="396"/>
      <c r="AI339" s="396"/>
      <c r="AJ339" s="396"/>
      <c r="AK339" s="396"/>
      <c r="AL339" s="396"/>
      <c r="AM339" s="396"/>
      <c r="AN339" s="396"/>
      <c r="AO339" s="396"/>
      <c r="AP339" s="396"/>
      <c r="AQ339" s="396"/>
      <c r="AR339" s="396"/>
      <c r="AS339" s="396"/>
      <c r="AT339" s="396"/>
      <c r="AU339" s="396"/>
      <c r="AV339" s="396">
        <v>0.1</v>
      </c>
      <c r="AW339" s="396"/>
      <c r="AX339" s="396"/>
      <c r="AY339" s="396"/>
      <c r="AZ339" s="396"/>
      <c r="BA339" s="396"/>
      <c r="BB339" s="396"/>
      <c r="BC339" s="396"/>
      <c r="BD339" s="396"/>
      <c r="BE339" s="396"/>
      <c r="BF339" s="396"/>
      <c r="BG339" s="396"/>
      <c r="BH339" s="396"/>
      <c r="BI339" s="396" t="s">
        <v>388</v>
      </c>
      <c r="BJ339" s="396"/>
    </row>
    <row r="340" spans="1:62" s="402" customFormat="1" ht="20.25" customHeight="1">
      <c r="A340" s="396">
        <v>90</v>
      </c>
      <c r="B340" s="403" t="s">
        <v>484</v>
      </c>
      <c r="C340" s="396" t="s">
        <v>291</v>
      </c>
      <c r="D340" s="420">
        <f t="shared" si="41"/>
        <v>0.09</v>
      </c>
      <c r="E340" s="396">
        <v>17</v>
      </c>
      <c r="F340" s="396" t="s">
        <v>31</v>
      </c>
      <c r="G340" s="404"/>
      <c r="H340" s="232"/>
      <c r="I340" s="366"/>
      <c r="J340" s="396"/>
      <c r="K340" s="396"/>
      <c r="L340" s="396"/>
      <c r="M340" s="396"/>
      <c r="N340" s="396"/>
      <c r="O340" s="396"/>
      <c r="P340" s="396"/>
      <c r="Q340" s="396"/>
      <c r="R340" s="396"/>
      <c r="S340" s="396"/>
      <c r="T340" s="396"/>
      <c r="U340" s="396"/>
      <c r="V340" s="396"/>
      <c r="W340" s="396"/>
      <c r="X340" s="396"/>
      <c r="Y340" s="396"/>
      <c r="Z340" s="396"/>
      <c r="AA340" s="396"/>
      <c r="AB340" s="396"/>
      <c r="AC340" s="396"/>
      <c r="AD340" s="396"/>
      <c r="AE340" s="396"/>
      <c r="AF340" s="396"/>
      <c r="AG340" s="396"/>
      <c r="AH340" s="396"/>
      <c r="AI340" s="396"/>
      <c r="AJ340" s="396"/>
      <c r="AK340" s="396"/>
      <c r="AL340" s="396"/>
      <c r="AM340" s="396"/>
      <c r="AN340" s="396"/>
      <c r="AO340" s="396"/>
      <c r="AP340" s="396"/>
      <c r="AQ340" s="396"/>
      <c r="AR340" s="396"/>
      <c r="AS340" s="396"/>
      <c r="AT340" s="396"/>
      <c r="AU340" s="396"/>
      <c r="AV340" s="396">
        <v>0.09</v>
      </c>
      <c r="AW340" s="396"/>
      <c r="AX340" s="396"/>
      <c r="AY340" s="396"/>
      <c r="AZ340" s="396"/>
      <c r="BA340" s="396"/>
      <c r="BB340" s="396"/>
      <c r="BC340" s="396"/>
      <c r="BD340" s="396"/>
      <c r="BE340" s="396"/>
      <c r="BF340" s="396"/>
      <c r="BG340" s="396"/>
      <c r="BH340" s="396"/>
      <c r="BI340" s="396" t="s">
        <v>388</v>
      </c>
      <c r="BJ340" s="396"/>
    </row>
    <row r="341" spans="1:62" s="402" customFormat="1" ht="20.25" customHeight="1">
      <c r="A341" s="396">
        <v>91</v>
      </c>
      <c r="B341" s="408" t="s">
        <v>348</v>
      </c>
      <c r="C341" s="396" t="s">
        <v>291</v>
      </c>
      <c r="D341" s="420">
        <f t="shared" si="41"/>
        <v>0.8600000000000001</v>
      </c>
      <c r="E341" s="396"/>
      <c r="F341" s="396" t="s">
        <v>48</v>
      </c>
      <c r="G341" s="404"/>
      <c r="H341" s="232"/>
      <c r="I341" s="366">
        <v>0.12</v>
      </c>
      <c r="J341" s="396">
        <v>0.12</v>
      </c>
      <c r="K341" s="396"/>
      <c r="L341" s="396">
        <v>0.51</v>
      </c>
      <c r="M341" s="396"/>
      <c r="N341" s="396"/>
      <c r="O341" s="396"/>
      <c r="P341" s="396"/>
      <c r="Q341" s="396"/>
      <c r="R341" s="396"/>
      <c r="S341" s="396"/>
      <c r="T341" s="396"/>
      <c r="U341" s="396"/>
      <c r="V341" s="396"/>
      <c r="W341" s="396"/>
      <c r="X341" s="396"/>
      <c r="Y341" s="396"/>
      <c r="Z341" s="396"/>
      <c r="AA341" s="396"/>
      <c r="AB341" s="396"/>
      <c r="AC341" s="396"/>
      <c r="AD341" s="396"/>
      <c r="AE341" s="396">
        <v>0.15</v>
      </c>
      <c r="AF341" s="396">
        <v>7.0000000000000007E-2</v>
      </c>
      <c r="AG341" s="396"/>
      <c r="AH341" s="396"/>
      <c r="AI341" s="396"/>
      <c r="AJ341" s="396"/>
      <c r="AK341" s="396"/>
      <c r="AL341" s="396"/>
      <c r="AM341" s="396"/>
      <c r="AN341" s="396"/>
      <c r="AO341" s="396"/>
      <c r="AP341" s="396"/>
      <c r="AQ341" s="396"/>
      <c r="AR341" s="396"/>
      <c r="AS341" s="396"/>
      <c r="AT341" s="396"/>
      <c r="AU341" s="396"/>
      <c r="AV341" s="396">
        <v>0.01</v>
      </c>
      <c r="AW341" s="396"/>
      <c r="AX341" s="396"/>
      <c r="AY341" s="396"/>
      <c r="AZ341" s="396"/>
      <c r="BA341" s="396"/>
      <c r="BB341" s="396"/>
      <c r="BC341" s="396"/>
      <c r="BD341" s="396"/>
      <c r="BE341" s="396"/>
      <c r="BF341" s="396"/>
      <c r="BG341" s="396"/>
      <c r="BH341" s="396"/>
      <c r="BI341" s="396" t="s">
        <v>448</v>
      </c>
      <c r="BJ341" s="396"/>
    </row>
    <row r="342" spans="1:62" s="402" customFormat="1" ht="20.25" customHeight="1">
      <c r="A342" s="396">
        <v>92</v>
      </c>
      <c r="B342" s="408" t="s">
        <v>485</v>
      </c>
      <c r="C342" s="396" t="s">
        <v>291</v>
      </c>
      <c r="D342" s="420">
        <f t="shared" si="41"/>
        <v>1.4300000000000004</v>
      </c>
      <c r="E342" s="396" t="s">
        <v>591</v>
      </c>
      <c r="F342" s="396" t="s">
        <v>48</v>
      </c>
      <c r="G342" s="404"/>
      <c r="H342" s="232"/>
      <c r="I342" s="366">
        <v>0.65</v>
      </c>
      <c r="J342" s="396">
        <v>0.65</v>
      </c>
      <c r="K342" s="396"/>
      <c r="L342" s="396">
        <v>0.43</v>
      </c>
      <c r="M342" s="396"/>
      <c r="N342" s="396"/>
      <c r="O342" s="396"/>
      <c r="P342" s="396"/>
      <c r="Q342" s="396"/>
      <c r="R342" s="396"/>
      <c r="S342" s="396"/>
      <c r="T342" s="396"/>
      <c r="U342" s="396"/>
      <c r="V342" s="396"/>
      <c r="W342" s="396"/>
      <c r="X342" s="396"/>
      <c r="Y342" s="396"/>
      <c r="Z342" s="396"/>
      <c r="AA342" s="396"/>
      <c r="AB342" s="396"/>
      <c r="AC342" s="396"/>
      <c r="AD342" s="396"/>
      <c r="AE342" s="396">
        <v>0.14000000000000001</v>
      </c>
      <c r="AF342" s="396">
        <v>0.11</v>
      </c>
      <c r="AG342" s="396"/>
      <c r="AH342" s="396"/>
      <c r="AI342" s="396"/>
      <c r="AJ342" s="396"/>
      <c r="AK342" s="396"/>
      <c r="AL342" s="396"/>
      <c r="AM342" s="396"/>
      <c r="AN342" s="396"/>
      <c r="AO342" s="396"/>
      <c r="AP342" s="396"/>
      <c r="AQ342" s="396">
        <v>7.0000000000000007E-2</v>
      </c>
      <c r="AR342" s="396"/>
      <c r="AS342" s="396"/>
      <c r="AT342" s="396"/>
      <c r="AU342" s="396"/>
      <c r="AV342" s="396"/>
      <c r="AW342" s="396"/>
      <c r="AX342" s="396">
        <v>0.02</v>
      </c>
      <c r="AY342" s="396"/>
      <c r="AZ342" s="396"/>
      <c r="BA342" s="396"/>
      <c r="BB342" s="396"/>
      <c r="BC342" s="396"/>
      <c r="BD342" s="396"/>
      <c r="BE342" s="396">
        <v>0.01</v>
      </c>
      <c r="BF342" s="396"/>
      <c r="BG342" s="396"/>
      <c r="BH342" s="396"/>
      <c r="BI342" s="396" t="s">
        <v>448</v>
      </c>
      <c r="BJ342" s="396"/>
    </row>
    <row r="343" spans="1:62" s="402" customFormat="1" ht="20.25" customHeight="1">
      <c r="A343" s="396">
        <v>167</v>
      </c>
      <c r="B343" s="449" t="s">
        <v>342</v>
      </c>
      <c r="C343" s="447" t="s">
        <v>291</v>
      </c>
      <c r="D343" s="420">
        <f t="shared" si="41"/>
        <v>4</v>
      </c>
      <c r="E343" s="396"/>
      <c r="F343" s="396" t="s">
        <v>48</v>
      </c>
      <c r="G343" s="404"/>
      <c r="H343" s="232"/>
      <c r="I343" s="366">
        <v>3.62</v>
      </c>
      <c r="J343" s="396">
        <v>3.62</v>
      </c>
      <c r="K343" s="396"/>
      <c r="L343" s="396">
        <v>0.02</v>
      </c>
      <c r="M343" s="396"/>
      <c r="N343" s="396"/>
      <c r="O343" s="396"/>
      <c r="P343" s="396"/>
      <c r="Q343" s="396"/>
      <c r="R343" s="396"/>
      <c r="S343" s="396"/>
      <c r="T343" s="396"/>
      <c r="U343" s="396"/>
      <c r="V343" s="396"/>
      <c r="W343" s="396"/>
      <c r="X343" s="396"/>
      <c r="Y343" s="396"/>
      <c r="Z343" s="396"/>
      <c r="AA343" s="396"/>
      <c r="AB343" s="396"/>
      <c r="AC343" s="396"/>
      <c r="AD343" s="396"/>
      <c r="AE343" s="396">
        <v>0.16</v>
      </c>
      <c r="AF343" s="396">
        <v>0.2</v>
      </c>
      <c r="AG343" s="396"/>
      <c r="AH343" s="396"/>
      <c r="AI343" s="396"/>
      <c r="AJ343" s="396"/>
      <c r="AK343" s="396"/>
      <c r="AL343" s="396"/>
      <c r="AM343" s="396"/>
      <c r="AN343" s="396"/>
      <c r="AO343" s="396"/>
      <c r="AP343" s="396"/>
      <c r="AQ343" s="396"/>
      <c r="AR343" s="396"/>
      <c r="AS343" s="396"/>
      <c r="AT343" s="396"/>
      <c r="AU343" s="396"/>
      <c r="AV343" s="396"/>
      <c r="AW343" s="396"/>
      <c r="AX343" s="396"/>
      <c r="AY343" s="396"/>
      <c r="AZ343" s="396"/>
      <c r="BA343" s="396"/>
      <c r="BB343" s="396"/>
      <c r="BC343" s="396"/>
      <c r="BD343" s="396"/>
      <c r="BE343" s="396"/>
      <c r="BF343" s="396"/>
      <c r="BG343" s="396"/>
      <c r="BH343" s="396"/>
      <c r="BI343" s="396"/>
      <c r="BJ343" s="396"/>
    </row>
    <row r="344" spans="1:62" s="429" customFormat="1" ht="20.25" customHeight="1">
      <c r="A344" s="425">
        <v>171</v>
      </c>
      <c r="B344" s="432" t="s">
        <v>601</v>
      </c>
      <c r="C344" s="425" t="s">
        <v>291</v>
      </c>
      <c r="D344" s="434">
        <v>0.3</v>
      </c>
      <c r="E344" s="425"/>
      <c r="F344" s="425" t="s">
        <v>44</v>
      </c>
      <c r="G344" s="427" t="s">
        <v>1076</v>
      </c>
      <c r="H344" s="357"/>
      <c r="I344" s="366"/>
      <c r="J344" s="425"/>
      <c r="K344" s="425"/>
      <c r="L344" s="425"/>
      <c r="M344" s="425"/>
      <c r="N344" s="425"/>
      <c r="O344" s="425"/>
      <c r="P344" s="425"/>
      <c r="Q344" s="425"/>
      <c r="R344" s="425"/>
      <c r="S344" s="425"/>
      <c r="T344" s="425"/>
      <c r="U344" s="425"/>
      <c r="V344" s="425"/>
      <c r="W344" s="425"/>
      <c r="X344" s="425"/>
      <c r="Y344" s="425"/>
      <c r="Z344" s="425"/>
      <c r="AA344" s="425"/>
      <c r="AB344" s="425"/>
      <c r="AC344" s="425"/>
      <c r="AD344" s="425"/>
      <c r="AE344" s="425"/>
      <c r="AF344" s="425"/>
      <c r="AG344" s="425"/>
      <c r="AH344" s="425"/>
      <c r="AI344" s="425"/>
      <c r="AJ344" s="425"/>
      <c r="AK344" s="425"/>
      <c r="AL344" s="425"/>
      <c r="AM344" s="425"/>
      <c r="AN344" s="425"/>
      <c r="AO344" s="425"/>
      <c r="AP344" s="425"/>
      <c r="AQ344" s="425"/>
      <c r="AR344" s="425"/>
      <c r="AS344" s="425"/>
      <c r="AT344" s="425"/>
      <c r="AU344" s="425"/>
      <c r="AV344" s="425"/>
      <c r="AW344" s="425"/>
      <c r="AX344" s="425"/>
      <c r="AY344" s="425"/>
      <c r="AZ344" s="425"/>
      <c r="BA344" s="425"/>
      <c r="BB344" s="425"/>
      <c r="BC344" s="425"/>
      <c r="BD344" s="425"/>
      <c r="BE344" s="425"/>
      <c r="BF344" s="425"/>
      <c r="BG344" s="425"/>
      <c r="BH344" s="425"/>
      <c r="BI344" s="425" t="s">
        <v>602</v>
      </c>
      <c r="BJ344" s="425"/>
    </row>
    <row r="345" spans="1:62" s="402" customFormat="1" ht="18" customHeight="1">
      <c r="A345" s="396"/>
      <c r="B345" s="397" t="s">
        <v>828</v>
      </c>
      <c r="C345" s="398" t="s">
        <v>119</v>
      </c>
      <c r="D345" s="399">
        <f>SUM(J345:BH345)</f>
        <v>0.65</v>
      </c>
      <c r="E345" s="398"/>
      <c r="F345" s="398" t="s">
        <v>11</v>
      </c>
      <c r="G345" s="398"/>
      <c r="H345" s="117"/>
      <c r="I345" s="395">
        <v>0.65</v>
      </c>
      <c r="J345" s="401">
        <v>0.65</v>
      </c>
      <c r="K345" s="401"/>
      <c r="L345" s="401"/>
      <c r="M345" s="401"/>
      <c r="N345" s="401"/>
      <c r="O345" s="401"/>
      <c r="P345" s="401"/>
      <c r="Q345" s="401"/>
      <c r="R345" s="401"/>
      <c r="S345" s="401"/>
      <c r="T345" s="401"/>
      <c r="U345" s="401"/>
      <c r="V345" s="401"/>
      <c r="W345" s="401"/>
      <c r="X345" s="401"/>
      <c r="Y345" s="401"/>
      <c r="Z345" s="401"/>
      <c r="AA345" s="401"/>
      <c r="AB345" s="401"/>
      <c r="AC345" s="401"/>
      <c r="AD345" s="401"/>
      <c r="AE345" s="401"/>
      <c r="AF345" s="401"/>
      <c r="AG345" s="401"/>
      <c r="AH345" s="401"/>
      <c r="AI345" s="401"/>
      <c r="AJ345" s="401"/>
      <c r="AK345" s="401"/>
      <c r="AL345" s="401"/>
      <c r="AM345" s="401"/>
      <c r="AN345" s="401"/>
      <c r="AO345" s="401"/>
      <c r="AP345" s="401"/>
      <c r="AQ345" s="401"/>
      <c r="AR345" s="401"/>
      <c r="AS345" s="401"/>
      <c r="AT345" s="401"/>
      <c r="AU345" s="401"/>
      <c r="AV345" s="401"/>
      <c r="AW345" s="401"/>
      <c r="AX345" s="401"/>
      <c r="AY345" s="401"/>
      <c r="AZ345" s="401"/>
      <c r="BA345" s="401"/>
      <c r="BB345" s="401"/>
      <c r="BC345" s="401"/>
      <c r="BD345" s="401"/>
      <c r="BE345" s="401"/>
      <c r="BF345" s="401"/>
      <c r="BG345" s="401"/>
      <c r="BH345" s="401"/>
      <c r="BI345" s="396"/>
      <c r="BJ345" s="396"/>
    </row>
    <row r="346" spans="1:62" s="402" customFormat="1" ht="20.25" customHeight="1">
      <c r="A346" s="396"/>
      <c r="B346" s="397" t="s">
        <v>829</v>
      </c>
      <c r="C346" s="398" t="s">
        <v>119</v>
      </c>
      <c r="D346" s="399">
        <f>SUM(J346:BH346)</f>
        <v>0</v>
      </c>
      <c r="E346" s="398" t="s">
        <v>1042</v>
      </c>
      <c r="F346" s="398" t="s">
        <v>21</v>
      </c>
      <c r="G346" s="398"/>
      <c r="H346" s="396"/>
      <c r="I346" s="400"/>
      <c r="J346" s="401"/>
      <c r="K346" s="401"/>
      <c r="L346" s="401"/>
      <c r="M346" s="401"/>
      <c r="N346" s="401"/>
      <c r="O346" s="401"/>
      <c r="P346" s="401"/>
      <c r="Q346" s="401"/>
      <c r="R346" s="401"/>
      <c r="S346" s="401"/>
      <c r="T346" s="401"/>
      <c r="U346" s="401"/>
      <c r="V346" s="401"/>
      <c r="W346" s="401"/>
      <c r="X346" s="401"/>
      <c r="Y346" s="401"/>
      <c r="Z346" s="401"/>
      <c r="AA346" s="401"/>
      <c r="AB346" s="401"/>
      <c r="AC346" s="401"/>
      <c r="AD346" s="401"/>
      <c r="AE346" s="401"/>
      <c r="AF346" s="401"/>
      <c r="AG346" s="401"/>
      <c r="AH346" s="401"/>
      <c r="AI346" s="401"/>
      <c r="AJ346" s="401"/>
      <c r="AK346" s="401"/>
      <c r="AL346" s="401"/>
      <c r="AM346" s="401"/>
      <c r="AN346" s="401"/>
      <c r="AO346" s="401"/>
      <c r="AP346" s="401"/>
      <c r="AQ346" s="401"/>
      <c r="AR346" s="401"/>
      <c r="AS346" s="401"/>
      <c r="AT346" s="401"/>
      <c r="AU346" s="401"/>
      <c r="AV346" s="401"/>
      <c r="AW346" s="401"/>
      <c r="AX346" s="401"/>
      <c r="AY346" s="401"/>
      <c r="AZ346" s="401"/>
      <c r="BA346" s="401"/>
      <c r="BB346" s="401"/>
      <c r="BC346" s="401"/>
      <c r="BD346" s="401"/>
      <c r="BE346" s="401"/>
      <c r="BF346" s="401"/>
      <c r="BG346" s="401"/>
      <c r="BH346" s="401"/>
      <c r="BI346" s="396"/>
      <c r="BJ346" s="396"/>
    </row>
    <row r="347" spans="1:62" s="402" customFormat="1" ht="20.25" customHeight="1">
      <c r="A347" s="396"/>
      <c r="B347" s="397" t="s">
        <v>830</v>
      </c>
      <c r="C347" s="398" t="s">
        <v>119</v>
      </c>
      <c r="D347" s="396">
        <f>SUM(J347:BH347)</f>
        <v>1.59</v>
      </c>
      <c r="E347" s="398" t="s">
        <v>949</v>
      </c>
      <c r="F347" s="398" t="s">
        <v>25</v>
      </c>
      <c r="G347" s="398"/>
      <c r="H347" s="232"/>
      <c r="I347" s="366">
        <v>1.53</v>
      </c>
      <c r="J347" s="401">
        <v>1.53</v>
      </c>
      <c r="K347" s="401"/>
      <c r="L347" s="401"/>
      <c r="M347" s="401"/>
      <c r="N347" s="401"/>
      <c r="O347" s="401"/>
      <c r="P347" s="401"/>
      <c r="Q347" s="401"/>
      <c r="R347" s="401"/>
      <c r="S347" s="401"/>
      <c r="T347" s="401"/>
      <c r="U347" s="401"/>
      <c r="V347" s="401"/>
      <c r="W347" s="401"/>
      <c r="X347" s="401"/>
      <c r="Y347" s="401"/>
      <c r="Z347" s="401"/>
      <c r="AA347" s="401"/>
      <c r="AB347" s="401"/>
      <c r="AC347" s="401"/>
      <c r="AD347" s="401"/>
      <c r="AE347" s="401"/>
      <c r="AF347" s="401">
        <v>0.05</v>
      </c>
      <c r="AG347" s="401"/>
      <c r="AH347" s="401"/>
      <c r="AI347" s="401"/>
      <c r="AJ347" s="401"/>
      <c r="AK347" s="401"/>
      <c r="AL347" s="401"/>
      <c r="AM347" s="401"/>
      <c r="AN347" s="401"/>
      <c r="AO347" s="401"/>
      <c r="AP347" s="401"/>
      <c r="AQ347" s="401"/>
      <c r="AR347" s="401"/>
      <c r="AS347" s="401"/>
      <c r="AT347" s="401"/>
      <c r="AU347" s="401"/>
      <c r="AV347" s="401"/>
      <c r="AW347" s="401"/>
      <c r="AX347" s="401"/>
      <c r="AY347" s="401"/>
      <c r="AZ347" s="401"/>
      <c r="BA347" s="401"/>
      <c r="BB347" s="401"/>
      <c r="BC347" s="401"/>
      <c r="BD347" s="401"/>
      <c r="BE347" s="401">
        <v>0.01</v>
      </c>
      <c r="BF347" s="401"/>
      <c r="BG347" s="401"/>
      <c r="BH347" s="401"/>
      <c r="BI347" s="396"/>
      <c r="BJ347" s="396"/>
    </row>
    <row r="348" spans="1:62" s="402" customFormat="1" ht="20.25" customHeight="1">
      <c r="A348" s="396"/>
      <c r="B348" s="397" t="s">
        <v>831</v>
      </c>
      <c r="C348" s="398" t="s">
        <v>119</v>
      </c>
      <c r="D348" s="420">
        <f t="shared" ref="D348" si="42">SUM(J348:BH348)</f>
        <v>0.19</v>
      </c>
      <c r="E348" s="398" t="s">
        <v>1043</v>
      </c>
      <c r="F348" s="398" t="s">
        <v>29</v>
      </c>
      <c r="G348" s="398"/>
      <c r="H348" s="232"/>
      <c r="I348" s="366">
        <v>0.03</v>
      </c>
      <c r="J348" s="401">
        <v>0.03</v>
      </c>
      <c r="K348" s="401"/>
      <c r="L348" s="401">
        <v>0.06</v>
      </c>
      <c r="M348" s="401"/>
      <c r="N348" s="401"/>
      <c r="O348" s="401"/>
      <c r="P348" s="401"/>
      <c r="Q348" s="401"/>
      <c r="R348" s="401"/>
      <c r="S348" s="401"/>
      <c r="T348" s="401"/>
      <c r="U348" s="401"/>
      <c r="V348" s="401"/>
      <c r="W348" s="401"/>
      <c r="X348" s="401"/>
      <c r="Y348" s="401"/>
      <c r="Z348" s="401"/>
      <c r="AA348" s="401"/>
      <c r="AB348" s="401"/>
      <c r="AC348" s="401"/>
      <c r="AD348" s="401"/>
      <c r="AE348" s="401"/>
      <c r="AF348" s="401">
        <v>6.0000000000000005E-2</v>
      </c>
      <c r="AG348" s="401"/>
      <c r="AH348" s="401"/>
      <c r="AI348" s="401"/>
      <c r="AJ348" s="401"/>
      <c r="AK348" s="401"/>
      <c r="AL348" s="401"/>
      <c r="AM348" s="401"/>
      <c r="AN348" s="401"/>
      <c r="AO348" s="401"/>
      <c r="AP348" s="401"/>
      <c r="AQ348" s="401">
        <v>0</v>
      </c>
      <c r="AR348" s="401"/>
      <c r="AS348" s="401"/>
      <c r="AT348" s="401"/>
      <c r="AU348" s="401"/>
      <c r="AV348" s="401"/>
      <c r="AW348" s="401"/>
      <c r="AX348" s="401">
        <v>0.04</v>
      </c>
      <c r="AY348" s="401"/>
      <c r="AZ348" s="401"/>
      <c r="BA348" s="401"/>
      <c r="BB348" s="401"/>
      <c r="BC348" s="401"/>
      <c r="BD348" s="401"/>
      <c r="BE348" s="401"/>
      <c r="BF348" s="401"/>
      <c r="BG348" s="401"/>
      <c r="BH348" s="401"/>
      <c r="BI348" s="396"/>
      <c r="BJ348" s="396"/>
    </row>
    <row r="349" spans="1:62" s="402" customFormat="1" ht="20.25" customHeight="1">
      <c r="A349" s="396"/>
      <c r="B349" s="397" t="s">
        <v>832</v>
      </c>
      <c r="C349" s="398" t="s">
        <v>119</v>
      </c>
      <c r="D349" s="396">
        <f>SUM(J349:BH349)</f>
        <v>0.2</v>
      </c>
      <c r="E349" s="398" t="s">
        <v>1044</v>
      </c>
      <c r="F349" s="398" t="s">
        <v>30</v>
      </c>
      <c r="G349" s="398"/>
      <c r="H349" s="232"/>
      <c r="I349" s="366">
        <v>0.2</v>
      </c>
      <c r="J349" s="401">
        <v>0.2</v>
      </c>
      <c r="K349" s="401"/>
      <c r="L349" s="401"/>
      <c r="M349" s="401"/>
      <c r="N349" s="401"/>
      <c r="O349" s="401"/>
      <c r="P349" s="401"/>
      <c r="Q349" s="401"/>
      <c r="R349" s="401"/>
      <c r="S349" s="401"/>
      <c r="T349" s="401"/>
      <c r="U349" s="401"/>
      <c r="V349" s="401"/>
      <c r="W349" s="401"/>
      <c r="X349" s="401"/>
      <c r="Y349" s="401"/>
      <c r="Z349" s="401"/>
      <c r="AA349" s="401"/>
      <c r="AB349" s="401"/>
      <c r="AC349" s="401"/>
      <c r="AD349" s="401"/>
      <c r="AE349" s="401"/>
      <c r="AF349" s="401"/>
      <c r="AG349" s="401"/>
      <c r="AH349" s="401"/>
      <c r="AI349" s="401"/>
      <c r="AJ349" s="401"/>
      <c r="AK349" s="401"/>
      <c r="AL349" s="401"/>
      <c r="AM349" s="401"/>
      <c r="AN349" s="401"/>
      <c r="AO349" s="401"/>
      <c r="AP349" s="401"/>
      <c r="AQ349" s="401"/>
      <c r="AR349" s="401"/>
      <c r="AS349" s="401"/>
      <c r="AT349" s="401"/>
      <c r="AU349" s="401"/>
      <c r="AV349" s="401"/>
      <c r="AW349" s="401"/>
      <c r="AX349" s="401"/>
      <c r="AY349" s="401"/>
      <c r="AZ349" s="401"/>
      <c r="BA349" s="401"/>
      <c r="BB349" s="401"/>
      <c r="BC349" s="401"/>
      <c r="BD349" s="401"/>
      <c r="BE349" s="401"/>
      <c r="BF349" s="401"/>
      <c r="BG349" s="401"/>
      <c r="BH349" s="401"/>
      <c r="BI349" s="396"/>
      <c r="BJ349" s="396"/>
    </row>
    <row r="350" spans="1:62" s="402" customFormat="1" ht="20.25" customHeight="1">
      <c r="A350" s="396"/>
      <c r="B350" s="397" t="s">
        <v>698</v>
      </c>
      <c r="C350" s="398" t="s">
        <v>119</v>
      </c>
      <c r="D350" s="420">
        <v>15.8</v>
      </c>
      <c r="E350" s="398" t="s">
        <v>1045</v>
      </c>
      <c r="F350" s="398" t="s">
        <v>39</v>
      </c>
      <c r="G350" s="398"/>
      <c r="H350" s="232"/>
      <c r="I350" s="366"/>
      <c r="J350" s="401"/>
      <c r="K350" s="401"/>
      <c r="L350" s="401">
        <v>5.34</v>
      </c>
      <c r="M350" s="401">
        <v>7.72</v>
      </c>
      <c r="N350" s="401"/>
      <c r="O350" s="401"/>
      <c r="P350" s="401"/>
      <c r="Q350" s="401"/>
      <c r="R350" s="401"/>
      <c r="S350" s="401"/>
      <c r="T350" s="401"/>
      <c r="U350" s="401"/>
      <c r="V350" s="401"/>
      <c r="W350" s="401"/>
      <c r="X350" s="401"/>
      <c r="Y350" s="401"/>
      <c r="Z350" s="401"/>
      <c r="AA350" s="401"/>
      <c r="AB350" s="401"/>
      <c r="AC350" s="401"/>
      <c r="AD350" s="401"/>
      <c r="AE350" s="401">
        <v>0.23</v>
      </c>
      <c r="AF350" s="401"/>
      <c r="AG350" s="401"/>
      <c r="AH350" s="401"/>
      <c r="AI350" s="401"/>
      <c r="AJ350" s="401"/>
      <c r="AK350" s="401"/>
      <c r="AL350" s="401"/>
      <c r="AM350" s="401"/>
      <c r="AN350" s="401"/>
      <c r="AO350" s="401"/>
      <c r="AP350" s="401"/>
      <c r="AQ350" s="401"/>
      <c r="AR350" s="401"/>
      <c r="AS350" s="401"/>
      <c r="AT350" s="401"/>
      <c r="AU350" s="401"/>
      <c r="AV350" s="401"/>
      <c r="AW350" s="401"/>
      <c r="AX350" s="401"/>
      <c r="AY350" s="401"/>
      <c r="AZ350" s="401"/>
      <c r="BA350" s="401"/>
      <c r="BB350" s="401"/>
      <c r="BC350" s="401"/>
      <c r="BD350" s="401"/>
      <c r="BE350" s="401"/>
      <c r="BF350" s="401"/>
      <c r="BG350" s="401">
        <v>2.5099999999999998</v>
      </c>
      <c r="BH350" s="401"/>
      <c r="BI350" s="396"/>
      <c r="BJ350" s="452" t="s">
        <v>1083</v>
      </c>
    </row>
    <row r="351" spans="1:62" s="402" customFormat="1" ht="20.25" customHeight="1">
      <c r="A351" s="396"/>
      <c r="B351" s="397" t="s">
        <v>833</v>
      </c>
      <c r="C351" s="398" t="s">
        <v>119</v>
      </c>
      <c r="D351" s="474">
        <v>0.27</v>
      </c>
      <c r="E351" s="457" t="s">
        <v>1042</v>
      </c>
      <c r="F351" s="457" t="s">
        <v>47</v>
      </c>
      <c r="G351" s="458" t="s">
        <v>1081</v>
      </c>
      <c r="H351" s="232"/>
      <c r="I351" s="366"/>
      <c r="J351" s="401"/>
      <c r="K351" s="401"/>
      <c r="L351" s="401"/>
      <c r="M351" s="401"/>
      <c r="N351" s="401"/>
      <c r="O351" s="401"/>
      <c r="P351" s="401"/>
      <c r="Q351" s="401"/>
      <c r="R351" s="401"/>
      <c r="S351" s="401"/>
      <c r="T351" s="401"/>
      <c r="U351" s="401"/>
      <c r="V351" s="401"/>
      <c r="W351" s="401"/>
      <c r="X351" s="401"/>
      <c r="Y351" s="401"/>
      <c r="Z351" s="401"/>
      <c r="AA351" s="401"/>
      <c r="AB351" s="401"/>
      <c r="AC351" s="401"/>
      <c r="AD351" s="401"/>
      <c r="AE351" s="401"/>
      <c r="AF351" s="401"/>
      <c r="AG351" s="401"/>
      <c r="AH351" s="401"/>
      <c r="AI351" s="401"/>
      <c r="AJ351" s="401"/>
      <c r="AK351" s="401"/>
      <c r="AL351" s="401"/>
      <c r="AM351" s="401"/>
      <c r="AN351" s="401"/>
      <c r="AO351" s="401"/>
      <c r="AP351" s="401"/>
      <c r="AQ351" s="401"/>
      <c r="AR351" s="401"/>
      <c r="AS351" s="401"/>
      <c r="AT351" s="401"/>
      <c r="AU351" s="401"/>
      <c r="AV351" s="401"/>
      <c r="AW351" s="401"/>
      <c r="AX351" s="401"/>
      <c r="AY351" s="401"/>
      <c r="AZ351" s="401"/>
      <c r="BA351" s="401"/>
      <c r="BB351" s="401"/>
      <c r="BC351" s="401"/>
      <c r="BD351" s="401"/>
      <c r="BE351" s="401"/>
      <c r="BF351" s="401"/>
      <c r="BG351" s="401"/>
      <c r="BH351" s="401"/>
      <c r="BI351" s="396"/>
      <c r="BJ351" s="396"/>
    </row>
    <row r="352" spans="1:62" s="402" customFormat="1" ht="20.25" customHeight="1">
      <c r="A352" s="396"/>
      <c r="B352" s="397" t="s">
        <v>834</v>
      </c>
      <c r="C352" s="398" t="s">
        <v>119</v>
      </c>
      <c r="D352" s="420">
        <f t="shared" ref="D352:D363" si="43">SUM(J352:BH352)</f>
        <v>4.9899999999999993</v>
      </c>
      <c r="E352" s="398" t="s">
        <v>1023</v>
      </c>
      <c r="F352" s="398" t="s">
        <v>48</v>
      </c>
      <c r="G352" s="398"/>
      <c r="H352" s="232"/>
      <c r="I352" s="366">
        <v>3.54</v>
      </c>
      <c r="J352" s="401">
        <v>3.54</v>
      </c>
      <c r="K352" s="401"/>
      <c r="L352" s="401">
        <v>0.45999999999999996</v>
      </c>
      <c r="M352" s="401"/>
      <c r="N352" s="401"/>
      <c r="O352" s="401"/>
      <c r="P352" s="401"/>
      <c r="Q352" s="401"/>
      <c r="R352" s="401"/>
      <c r="S352" s="401"/>
      <c r="T352" s="401"/>
      <c r="U352" s="401"/>
      <c r="V352" s="401"/>
      <c r="W352" s="401"/>
      <c r="X352" s="401"/>
      <c r="Y352" s="401"/>
      <c r="Z352" s="401"/>
      <c r="AA352" s="401"/>
      <c r="AB352" s="401"/>
      <c r="AC352" s="401"/>
      <c r="AD352" s="401"/>
      <c r="AE352" s="401">
        <v>0.03</v>
      </c>
      <c r="AF352" s="401">
        <v>0.51</v>
      </c>
      <c r="AG352" s="401"/>
      <c r="AH352" s="401"/>
      <c r="AI352" s="401">
        <v>0.26</v>
      </c>
      <c r="AJ352" s="401"/>
      <c r="AK352" s="401"/>
      <c r="AL352" s="401"/>
      <c r="AM352" s="401"/>
      <c r="AN352" s="401"/>
      <c r="AO352" s="401"/>
      <c r="AP352" s="401"/>
      <c r="AQ352" s="401"/>
      <c r="AR352" s="401"/>
      <c r="AS352" s="401"/>
      <c r="AT352" s="401"/>
      <c r="AU352" s="401"/>
      <c r="AV352" s="401">
        <v>0.18</v>
      </c>
      <c r="AW352" s="401"/>
      <c r="AX352" s="401"/>
      <c r="AY352" s="401"/>
      <c r="AZ352" s="401"/>
      <c r="BA352" s="401"/>
      <c r="BB352" s="401"/>
      <c r="BC352" s="401"/>
      <c r="BD352" s="401"/>
      <c r="BE352" s="401">
        <v>0.01</v>
      </c>
      <c r="BF352" s="401"/>
      <c r="BG352" s="401"/>
      <c r="BH352" s="401"/>
      <c r="BI352" s="396"/>
      <c r="BJ352" s="396"/>
    </row>
    <row r="353" spans="1:62" s="402" customFormat="1" ht="20.25" customHeight="1">
      <c r="A353" s="396"/>
      <c r="B353" s="397" t="s">
        <v>835</v>
      </c>
      <c r="C353" s="398" t="s">
        <v>119</v>
      </c>
      <c r="D353" s="420">
        <f t="shared" si="43"/>
        <v>0.06</v>
      </c>
      <c r="E353" s="398" t="s">
        <v>1046</v>
      </c>
      <c r="F353" s="398" t="s">
        <v>48</v>
      </c>
      <c r="G353" s="398"/>
      <c r="H353" s="232"/>
      <c r="I353" s="366"/>
      <c r="J353" s="401"/>
      <c r="K353" s="401"/>
      <c r="L353" s="401"/>
      <c r="M353" s="401"/>
      <c r="N353" s="401"/>
      <c r="O353" s="401"/>
      <c r="P353" s="401"/>
      <c r="Q353" s="401"/>
      <c r="R353" s="401"/>
      <c r="S353" s="401"/>
      <c r="T353" s="401"/>
      <c r="U353" s="401"/>
      <c r="V353" s="401"/>
      <c r="W353" s="401"/>
      <c r="X353" s="401"/>
      <c r="Y353" s="401"/>
      <c r="Z353" s="401"/>
      <c r="AA353" s="401"/>
      <c r="AB353" s="401"/>
      <c r="AC353" s="401"/>
      <c r="AD353" s="401"/>
      <c r="AE353" s="401"/>
      <c r="AF353" s="401"/>
      <c r="AG353" s="401"/>
      <c r="AH353" s="401"/>
      <c r="AI353" s="401"/>
      <c r="AJ353" s="401"/>
      <c r="AK353" s="401"/>
      <c r="AL353" s="401"/>
      <c r="AM353" s="401"/>
      <c r="AN353" s="401"/>
      <c r="AO353" s="401"/>
      <c r="AP353" s="401"/>
      <c r="AQ353" s="401"/>
      <c r="AR353" s="401"/>
      <c r="AS353" s="401"/>
      <c r="AT353" s="401">
        <v>0.06</v>
      </c>
      <c r="AU353" s="401"/>
      <c r="AV353" s="401"/>
      <c r="AW353" s="401"/>
      <c r="AX353" s="401"/>
      <c r="AY353" s="401"/>
      <c r="AZ353" s="401"/>
      <c r="BA353" s="401"/>
      <c r="BB353" s="401"/>
      <c r="BC353" s="401"/>
      <c r="BD353" s="401"/>
      <c r="BE353" s="401"/>
      <c r="BF353" s="401"/>
      <c r="BG353" s="401"/>
      <c r="BH353" s="401"/>
      <c r="BI353" s="396"/>
      <c r="BJ353" s="396"/>
    </row>
    <row r="354" spans="1:62" s="402" customFormat="1" ht="20.25" customHeight="1">
      <c r="A354" s="396"/>
      <c r="B354" s="397" t="s">
        <v>836</v>
      </c>
      <c r="C354" s="398" t="s">
        <v>119</v>
      </c>
      <c r="D354" s="420">
        <f t="shared" si="43"/>
        <v>0.03</v>
      </c>
      <c r="E354" s="398" t="s">
        <v>1047</v>
      </c>
      <c r="F354" s="398" t="s">
        <v>48</v>
      </c>
      <c r="G354" s="398"/>
      <c r="H354" s="232"/>
      <c r="I354" s="366">
        <v>0.03</v>
      </c>
      <c r="J354" s="401">
        <v>0.03</v>
      </c>
      <c r="K354" s="401"/>
      <c r="L354" s="401"/>
      <c r="M354" s="401"/>
      <c r="N354" s="401"/>
      <c r="O354" s="401"/>
      <c r="P354" s="401"/>
      <c r="Q354" s="401"/>
      <c r="R354" s="401"/>
      <c r="S354" s="401"/>
      <c r="T354" s="401"/>
      <c r="U354" s="401"/>
      <c r="V354" s="401"/>
      <c r="W354" s="401"/>
      <c r="X354" s="401"/>
      <c r="Y354" s="401"/>
      <c r="Z354" s="401"/>
      <c r="AA354" s="401"/>
      <c r="AB354" s="401"/>
      <c r="AC354" s="401"/>
      <c r="AD354" s="401"/>
      <c r="AE354" s="401"/>
      <c r="AF354" s="401"/>
      <c r="AG354" s="401"/>
      <c r="AH354" s="401"/>
      <c r="AI354" s="401"/>
      <c r="AJ354" s="401"/>
      <c r="AK354" s="401"/>
      <c r="AL354" s="401"/>
      <c r="AM354" s="401"/>
      <c r="AN354" s="401"/>
      <c r="AO354" s="401"/>
      <c r="AP354" s="401"/>
      <c r="AQ354" s="401"/>
      <c r="AR354" s="401"/>
      <c r="AS354" s="401"/>
      <c r="AT354" s="401"/>
      <c r="AU354" s="401"/>
      <c r="AV354" s="401"/>
      <c r="AW354" s="401"/>
      <c r="AX354" s="401"/>
      <c r="AY354" s="401"/>
      <c r="AZ354" s="401"/>
      <c r="BA354" s="401"/>
      <c r="BB354" s="401"/>
      <c r="BC354" s="401"/>
      <c r="BD354" s="401"/>
      <c r="BE354" s="401"/>
      <c r="BF354" s="401"/>
      <c r="BG354" s="401"/>
      <c r="BH354" s="401"/>
      <c r="BI354" s="396"/>
      <c r="BJ354" s="396"/>
    </row>
    <row r="355" spans="1:62" s="402" customFormat="1" ht="20.25" customHeight="1">
      <c r="A355" s="396"/>
      <c r="B355" s="397" t="s">
        <v>837</v>
      </c>
      <c r="C355" s="398" t="s">
        <v>119</v>
      </c>
      <c r="D355" s="420">
        <f t="shared" si="43"/>
        <v>0.15</v>
      </c>
      <c r="E355" s="398" t="s">
        <v>867</v>
      </c>
      <c r="F355" s="398" t="s">
        <v>48</v>
      </c>
      <c r="G355" s="398"/>
      <c r="H355" s="232"/>
      <c r="I355" s="366"/>
      <c r="J355" s="401"/>
      <c r="K355" s="401"/>
      <c r="L355" s="401">
        <v>0.15</v>
      </c>
      <c r="M355" s="401"/>
      <c r="N355" s="401"/>
      <c r="O355" s="401"/>
      <c r="P355" s="401"/>
      <c r="Q355" s="401"/>
      <c r="R355" s="401"/>
      <c r="S355" s="401"/>
      <c r="T355" s="401"/>
      <c r="U355" s="401"/>
      <c r="V355" s="401"/>
      <c r="W355" s="401"/>
      <c r="X355" s="401"/>
      <c r="Y355" s="401"/>
      <c r="Z355" s="401"/>
      <c r="AA355" s="401"/>
      <c r="AB355" s="401"/>
      <c r="AC355" s="401"/>
      <c r="AD355" s="401"/>
      <c r="AE355" s="401"/>
      <c r="AF355" s="401"/>
      <c r="AG355" s="401"/>
      <c r="AH355" s="401"/>
      <c r="AI355" s="401"/>
      <c r="AJ355" s="401"/>
      <c r="AK355" s="401"/>
      <c r="AL355" s="401"/>
      <c r="AM355" s="401"/>
      <c r="AN355" s="401"/>
      <c r="AO355" s="401"/>
      <c r="AP355" s="401"/>
      <c r="AQ355" s="401"/>
      <c r="AR355" s="401"/>
      <c r="AS355" s="401"/>
      <c r="AT355" s="401"/>
      <c r="AU355" s="401"/>
      <c r="AV355" s="401"/>
      <c r="AW355" s="401"/>
      <c r="AX355" s="401">
        <v>0</v>
      </c>
      <c r="AY355" s="401"/>
      <c r="AZ355" s="401"/>
      <c r="BA355" s="401"/>
      <c r="BB355" s="401"/>
      <c r="BC355" s="401"/>
      <c r="BD355" s="401"/>
      <c r="BE355" s="401"/>
      <c r="BF355" s="401"/>
      <c r="BG355" s="401"/>
      <c r="BH355" s="401"/>
      <c r="BI355" s="396"/>
      <c r="BJ355" s="396"/>
    </row>
    <row r="356" spans="1:62" s="402" customFormat="1" ht="20.25" customHeight="1">
      <c r="A356" s="396"/>
      <c r="B356" s="397" t="s">
        <v>838</v>
      </c>
      <c r="C356" s="398" t="s">
        <v>119</v>
      </c>
      <c r="D356" s="420">
        <f t="shared" si="43"/>
        <v>0.26</v>
      </c>
      <c r="E356" s="398" t="s">
        <v>1048</v>
      </c>
      <c r="F356" s="398" t="s">
        <v>48</v>
      </c>
      <c r="G356" s="398"/>
      <c r="H356" s="232"/>
      <c r="I356" s="366"/>
      <c r="J356" s="401"/>
      <c r="K356" s="401"/>
      <c r="L356" s="401">
        <v>0.26</v>
      </c>
      <c r="M356" s="401"/>
      <c r="N356" s="401"/>
      <c r="O356" s="401"/>
      <c r="P356" s="401"/>
      <c r="Q356" s="401"/>
      <c r="R356" s="401"/>
      <c r="S356" s="401"/>
      <c r="T356" s="401"/>
      <c r="U356" s="401"/>
      <c r="V356" s="401"/>
      <c r="W356" s="401"/>
      <c r="X356" s="401"/>
      <c r="Y356" s="401"/>
      <c r="Z356" s="401"/>
      <c r="AA356" s="401"/>
      <c r="AB356" s="401"/>
      <c r="AC356" s="401"/>
      <c r="AD356" s="401"/>
      <c r="AE356" s="401"/>
      <c r="AF356" s="401"/>
      <c r="AG356" s="401"/>
      <c r="AH356" s="401"/>
      <c r="AI356" s="401"/>
      <c r="AJ356" s="401"/>
      <c r="AK356" s="401"/>
      <c r="AL356" s="401"/>
      <c r="AM356" s="401"/>
      <c r="AN356" s="401"/>
      <c r="AO356" s="401"/>
      <c r="AP356" s="401"/>
      <c r="AQ356" s="401"/>
      <c r="AR356" s="401"/>
      <c r="AS356" s="401"/>
      <c r="AT356" s="401"/>
      <c r="AU356" s="401"/>
      <c r="AV356" s="401"/>
      <c r="AW356" s="401"/>
      <c r="AX356" s="401"/>
      <c r="AY356" s="401"/>
      <c r="AZ356" s="401"/>
      <c r="BA356" s="401"/>
      <c r="BB356" s="401"/>
      <c r="BC356" s="401"/>
      <c r="BD356" s="401"/>
      <c r="BE356" s="401"/>
      <c r="BF356" s="401"/>
      <c r="BG356" s="401"/>
      <c r="BH356" s="401"/>
      <c r="BI356" s="396"/>
      <c r="BJ356" s="396"/>
    </row>
    <row r="357" spans="1:62" s="402" customFormat="1" ht="20.25" customHeight="1">
      <c r="A357" s="396"/>
      <c r="B357" s="397" t="s">
        <v>839</v>
      </c>
      <c r="C357" s="398" t="s">
        <v>119</v>
      </c>
      <c r="D357" s="474">
        <v>0.05</v>
      </c>
      <c r="E357" s="398" t="s">
        <v>1049</v>
      </c>
      <c r="F357" s="398" t="s">
        <v>48</v>
      </c>
      <c r="G357" s="398"/>
      <c r="H357" s="232"/>
      <c r="I357" s="366"/>
      <c r="J357" s="401"/>
      <c r="K357" s="401"/>
      <c r="L357" s="401"/>
      <c r="M357" s="401"/>
      <c r="N357" s="401"/>
      <c r="O357" s="401"/>
      <c r="P357" s="401"/>
      <c r="Q357" s="401"/>
      <c r="R357" s="401"/>
      <c r="S357" s="401"/>
      <c r="T357" s="401"/>
      <c r="U357" s="401"/>
      <c r="V357" s="401"/>
      <c r="W357" s="401"/>
      <c r="X357" s="401"/>
      <c r="Y357" s="401"/>
      <c r="Z357" s="401"/>
      <c r="AA357" s="401"/>
      <c r="AB357" s="401"/>
      <c r="AC357" s="401"/>
      <c r="AD357" s="401"/>
      <c r="AE357" s="401"/>
      <c r="AF357" s="401"/>
      <c r="AG357" s="401"/>
      <c r="AH357" s="401"/>
      <c r="AI357" s="401"/>
      <c r="AJ357" s="401"/>
      <c r="AK357" s="401"/>
      <c r="AL357" s="401"/>
      <c r="AM357" s="401"/>
      <c r="AN357" s="401"/>
      <c r="AO357" s="401"/>
      <c r="AP357" s="401"/>
      <c r="AQ357" s="401"/>
      <c r="AR357" s="401"/>
      <c r="AS357" s="401"/>
      <c r="AT357" s="401"/>
      <c r="AU357" s="401"/>
      <c r="AV357" s="401"/>
      <c r="AW357" s="401"/>
      <c r="AX357" s="401"/>
      <c r="AY357" s="401"/>
      <c r="AZ357" s="401"/>
      <c r="BA357" s="401"/>
      <c r="BB357" s="401"/>
      <c r="BC357" s="401"/>
      <c r="BD357" s="401"/>
      <c r="BE357" s="401"/>
      <c r="BF357" s="401"/>
      <c r="BG357" s="401"/>
      <c r="BH357" s="401"/>
      <c r="BI357" s="396"/>
      <c r="BJ357" s="396"/>
    </row>
    <row r="358" spans="1:62" s="402" customFormat="1" ht="20.25" customHeight="1">
      <c r="A358" s="396"/>
      <c r="B358" s="397" t="s">
        <v>840</v>
      </c>
      <c r="C358" s="398" t="s">
        <v>119</v>
      </c>
      <c r="D358" s="420">
        <f t="shared" si="43"/>
        <v>0.24</v>
      </c>
      <c r="E358" s="398" t="s">
        <v>867</v>
      </c>
      <c r="F358" s="398" t="s">
        <v>48</v>
      </c>
      <c r="G358" s="398"/>
      <c r="H358" s="232"/>
      <c r="I358" s="366">
        <v>0.24</v>
      </c>
      <c r="J358" s="401">
        <v>0.24</v>
      </c>
      <c r="K358" s="401"/>
      <c r="L358" s="401"/>
      <c r="M358" s="401"/>
      <c r="N358" s="401"/>
      <c r="O358" s="401"/>
      <c r="P358" s="401"/>
      <c r="Q358" s="401"/>
      <c r="R358" s="401"/>
      <c r="S358" s="401"/>
      <c r="T358" s="401"/>
      <c r="U358" s="401"/>
      <c r="V358" s="401"/>
      <c r="W358" s="401"/>
      <c r="X358" s="401"/>
      <c r="Y358" s="401"/>
      <c r="Z358" s="401"/>
      <c r="AA358" s="401"/>
      <c r="AB358" s="401"/>
      <c r="AC358" s="401"/>
      <c r="AD358" s="401"/>
      <c r="AE358" s="401"/>
      <c r="AF358" s="401"/>
      <c r="AG358" s="401"/>
      <c r="AH358" s="401"/>
      <c r="AI358" s="401"/>
      <c r="AJ358" s="401"/>
      <c r="AK358" s="401"/>
      <c r="AL358" s="401"/>
      <c r="AM358" s="401"/>
      <c r="AN358" s="401"/>
      <c r="AO358" s="401"/>
      <c r="AP358" s="401"/>
      <c r="AQ358" s="401"/>
      <c r="AR358" s="401"/>
      <c r="AS358" s="401"/>
      <c r="AT358" s="401"/>
      <c r="AU358" s="401"/>
      <c r="AV358" s="401"/>
      <c r="AW358" s="401"/>
      <c r="AX358" s="401"/>
      <c r="AY358" s="401"/>
      <c r="AZ358" s="401"/>
      <c r="BA358" s="401"/>
      <c r="BB358" s="401"/>
      <c r="BC358" s="401"/>
      <c r="BD358" s="401"/>
      <c r="BE358" s="401"/>
      <c r="BF358" s="401"/>
      <c r="BG358" s="401"/>
      <c r="BH358" s="401"/>
      <c r="BI358" s="396"/>
      <c r="BJ358" s="396"/>
    </row>
    <row r="359" spans="1:62" s="402" customFormat="1" ht="20.25" customHeight="1">
      <c r="A359" s="396"/>
      <c r="B359" s="397" t="s">
        <v>841</v>
      </c>
      <c r="C359" s="398" t="s">
        <v>119</v>
      </c>
      <c r="D359" s="420">
        <f t="shared" si="43"/>
        <v>0.36000000000000004</v>
      </c>
      <c r="E359" s="398" t="s">
        <v>867</v>
      </c>
      <c r="F359" s="398" t="s">
        <v>48</v>
      </c>
      <c r="G359" s="398"/>
      <c r="H359" s="232"/>
      <c r="I359" s="366"/>
      <c r="J359" s="401"/>
      <c r="K359" s="401"/>
      <c r="L359" s="401">
        <v>0.29000000000000004</v>
      </c>
      <c r="M359" s="401">
        <v>7.0000000000000007E-2</v>
      </c>
      <c r="N359" s="401"/>
      <c r="O359" s="401"/>
      <c r="P359" s="401"/>
      <c r="Q359" s="401"/>
      <c r="R359" s="401"/>
      <c r="S359" s="401"/>
      <c r="T359" s="401"/>
      <c r="U359" s="401"/>
      <c r="V359" s="401"/>
      <c r="W359" s="401"/>
      <c r="X359" s="401"/>
      <c r="Y359" s="401"/>
      <c r="Z359" s="401"/>
      <c r="AA359" s="401"/>
      <c r="AB359" s="401"/>
      <c r="AC359" s="401"/>
      <c r="AD359" s="401"/>
      <c r="AE359" s="401"/>
      <c r="AF359" s="401"/>
      <c r="AG359" s="401"/>
      <c r="AH359" s="401"/>
      <c r="AI359" s="401"/>
      <c r="AJ359" s="401"/>
      <c r="AK359" s="401"/>
      <c r="AL359" s="401"/>
      <c r="AM359" s="401"/>
      <c r="AN359" s="401"/>
      <c r="AO359" s="401"/>
      <c r="AP359" s="401"/>
      <c r="AQ359" s="401">
        <v>0</v>
      </c>
      <c r="AR359" s="401"/>
      <c r="AS359" s="401"/>
      <c r="AT359" s="401"/>
      <c r="AU359" s="401"/>
      <c r="AV359" s="401"/>
      <c r="AW359" s="401"/>
      <c r="AX359" s="401"/>
      <c r="AY359" s="401"/>
      <c r="AZ359" s="401"/>
      <c r="BA359" s="401"/>
      <c r="BB359" s="401"/>
      <c r="BC359" s="401"/>
      <c r="BD359" s="401"/>
      <c r="BE359" s="401"/>
      <c r="BF359" s="401"/>
      <c r="BG359" s="401"/>
      <c r="BH359" s="401"/>
      <c r="BI359" s="396"/>
      <c r="BJ359" s="396"/>
    </row>
    <row r="360" spans="1:62" s="402" customFormat="1" ht="20.25" customHeight="1">
      <c r="A360" s="396"/>
      <c r="B360" s="397" t="s">
        <v>842</v>
      </c>
      <c r="C360" s="398" t="s">
        <v>119</v>
      </c>
      <c r="D360" s="420">
        <f t="shared" si="43"/>
        <v>5.22</v>
      </c>
      <c r="E360" s="398" t="s">
        <v>1050</v>
      </c>
      <c r="F360" s="398" t="s">
        <v>48</v>
      </c>
      <c r="G360" s="398"/>
      <c r="H360" s="232"/>
      <c r="I360" s="366">
        <v>1.28</v>
      </c>
      <c r="J360" s="401">
        <v>1.28</v>
      </c>
      <c r="K360" s="401"/>
      <c r="L360" s="401">
        <v>3.8399999999999994</v>
      </c>
      <c r="M360" s="401"/>
      <c r="N360" s="401"/>
      <c r="O360" s="401"/>
      <c r="P360" s="401"/>
      <c r="Q360" s="401"/>
      <c r="R360" s="401"/>
      <c r="S360" s="401"/>
      <c r="T360" s="401"/>
      <c r="U360" s="401"/>
      <c r="V360" s="401"/>
      <c r="W360" s="401"/>
      <c r="X360" s="401"/>
      <c r="Y360" s="401"/>
      <c r="Z360" s="401"/>
      <c r="AA360" s="401"/>
      <c r="AB360" s="401"/>
      <c r="AC360" s="401"/>
      <c r="AD360" s="401"/>
      <c r="AE360" s="401">
        <v>7.0000000000000007E-2</v>
      </c>
      <c r="AF360" s="401">
        <v>0.03</v>
      </c>
      <c r="AG360" s="401"/>
      <c r="AH360" s="401"/>
      <c r="AI360" s="401"/>
      <c r="AJ360" s="401"/>
      <c r="AK360" s="401"/>
      <c r="AL360" s="401"/>
      <c r="AM360" s="401"/>
      <c r="AN360" s="401"/>
      <c r="AO360" s="401"/>
      <c r="AP360" s="401"/>
      <c r="AQ360" s="401"/>
      <c r="AR360" s="401"/>
      <c r="AS360" s="401"/>
      <c r="AT360" s="401"/>
      <c r="AU360" s="401"/>
      <c r="AV360" s="401"/>
      <c r="AW360" s="401"/>
      <c r="AX360" s="401"/>
      <c r="AY360" s="401"/>
      <c r="AZ360" s="401"/>
      <c r="BA360" s="401"/>
      <c r="BB360" s="401"/>
      <c r="BC360" s="401"/>
      <c r="BD360" s="401"/>
      <c r="BE360" s="401"/>
      <c r="BF360" s="401"/>
      <c r="BG360" s="401"/>
      <c r="BH360" s="401"/>
      <c r="BI360" s="396"/>
      <c r="BJ360" s="396"/>
    </row>
    <row r="361" spans="1:62" s="402" customFormat="1" ht="20.25" customHeight="1">
      <c r="A361" s="396"/>
      <c r="B361" s="473" t="s">
        <v>843</v>
      </c>
      <c r="C361" s="398" t="s">
        <v>119</v>
      </c>
      <c r="D361" s="474">
        <v>0.42</v>
      </c>
      <c r="E361" s="440" t="s">
        <v>1051</v>
      </c>
      <c r="F361" s="398" t="s">
        <v>48</v>
      </c>
      <c r="G361" s="398"/>
      <c r="H361" s="232"/>
      <c r="I361" s="366"/>
      <c r="J361" s="401"/>
      <c r="K361" s="401"/>
      <c r="L361" s="401"/>
      <c r="M361" s="401"/>
      <c r="N361" s="401"/>
      <c r="O361" s="401"/>
      <c r="P361" s="401"/>
      <c r="Q361" s="401"/>
      <c r="R361" s="401"/>
      <c r="S361" s="401"/>
      <c r="T361" s="401"/>
      <c r="U361" s="401"/>
      <c r="V361" s="401"/>
      <c r="W361" s="401"/>
      <c r="X361" s="401"/>
      <c r="Y361" s="401"/>
      <c r="Z361" s="401"/>
      <c r="AA361" s="401"/>
      <c r="AB361" s="401"/>
      <c r="AC361" s="401"/>
      <c r="AD361" s="401"/>
      <c r="AE361" s="401"/>
      <c r="AF361" s="401"/>
      <c r="AG361" s="401"/>
      <c r="AH361" s="401"/>
      <c r="AI361" s="401"/>
      <c r="AJ361" s="401"/>
      <c r="AK361" s="401"/>
      <c r="AL361" s="401"/>
      <c r="AM361" s="401"/>
      <c r="AN361" s="401"/>
      <c r="AO361" s="401"/>
      <c r="AP361" s="401"/>
      <c r="AQ361" s="401"/>
      <c r="AR361" s="401"/>
      <c r="AS361" s="401"/>
      <c r="AT361" s="401"/>
      <c r="AU361" s="401"/>
      <c r="AV361" s="401"/>
      <c r="AW361" s="401"/>
      <c r="AX361" s="401"/>
      <c r="AY361" s="401"/>
      <c r="AZ361" s="401"/>
      <c r="BA361" s="401"/>
      <c r="BB361" s="401"/>
      <c r="BC361" s="401"/>
      <c r="BD361" s="401"/>
      <c r="BE361" s="401"/>
      <c r="BF361" s="401"/>
      <c r="BG361" s="401"/>
      <c r="BH361" s="401"/>
      <c r="BI361" s="396"/>
      <c r="BJ361" s="396"/>
    </row>
    <row r="362" spans="1:62" s="402" customFormat="1" ht="20.25" customHeight="1">
      <c r="A362" s="396">
        <v>169</v>
      </c>
      <c r="B362" s="449" t="s">
        <v>346</v>
      </c>
      <c r="C362" s="450" t="s">
        <v>347</v>
      </c>
      <c r="D362" s="420">
        <f t="shared" ref="D362" si="44">SUM(J362:BH362)</f>
        <v>3.6699999999999995</v>
      </c>
      <c r="E362" s="396"/>
      <c r="F362" s="396" t="s">
        <v>29</v>
      </c>
      <c r="G362" s="404"/>
      <c r="H362" s="232"/>
      <c r="I362" s="366">
        <v>1.1599999999999999</v>
      </c>
      <c r="J362" s="396">
        <v>1.1599999999999999</v>
      </c>
      <c r="K362" s="396"/>
      <c r="L362" s="396">
        <v>1.1299999999999999</v>
      </c>
      <c r="M362" s="396">
        <v>0.02</v>
      </c>
      <c r="N362" s="396"/>
      <c r="O362" s="396"/>
      <c r="P362" s="396"/>
      <c r="Q362" s="396"/>
      <c r="R362" s="396"/>
      <c r="S362" s="396"/>
      <c r="T362" s="396"/>
      <c r="U362" s="396"/>
      <c r="V362" s="396"/>
      <c r="W362" s="396"/>
      <c r="X362" s="396"/>
      <c r="Y362" s="396"/>
      <c r="Z362" s="396"/>
      <c r="AA362" s="396"/>
      <c r="AB362" s="396"/>
      <c r="AC362" s="396"/>
      <c r="AD362" s="396"/>
      <c r="AE362" s="396">
        <v>0.34</v>
      </c>
      <c r="AF362" s="396">
        <v>0.11</v>
      </c>
      <c r="AG362" s="396"/>
      <c r="AH362" s="396"/>
      <c r="AI362" s="396"/>
      <c r="AJ362" s="396"/>
      <c r="AK362" s="396"/>
      <c r="AL362" s="396"/>
      <c r="AM362" s="396"/>
      <c r="AN362" s="396"/>
      <c r="AO362" s="396"/>
      <c r="AP362" s="396"/>
      <c r="AQ362" s="396">
        <v>0.11</v>
      </c>
      <c r="AR362" s="396"/>
      <c r="AS362" s="396"/>
      <c r="AT362" s="396"/>
      <c r="AU362" s="396"/>
      <c r="AV362" s="396"/>
      <c r="AW362" s="396"/>
      <c r="AX362" s="396"/>
      <c r="AY362" s="396">
        <v>0.73</v>
      </c>
      <c r="AZ362" s="396"/>
      <c r="BA362" s="396"/>
      <c r="BB362" s="396"/>
      <c r="BC362" s="396"/>
      <c r="BD362" s="396">
        <v>0.06</v>
      </c>
      <c r="BE362" s="396"/>
      <c r="BF362" s="396"/>
      <c r="BG362" s="396">
        <v>0.01</v>
      </c>
      <c r="BH362" s="396"/>
      <c r="BI362" s="396"/>
      <c r="BJ362" s="396"/>
    </row>
    <row r="363" spans="1:62" s="402" customFormat="1" ht="20.25" customHeight="1">
      <c r="A363" s="396">
        <v>60</v>
      </c>
      <c r="B363" s="403" t="s">
        <v>449</v>
      </c>
      <c r="C363" s="396" t="s">
        <v>304</v>
      </c>
      <c r="D363" s="420">
        <f t="shared" si="43"/>
        <v>1.7</v>
      </c>
      <c r="E363" s="396">
        <v>10</v>
      </c>
      <c r="F363" s="396" t="s">
        <v>48</v>
      </c>
      <c r="G363" s="404"/>
      <c r="H363" s="232"/>
      <c r="I363" s="366"/>
      <c r="J363" s="396"/>
      <c r="K363" s="396"/>
      <c r="L363" s="396">
        <v>1.7</v>
      </c>
      <c r="M363" s="396"/>
      <c r="N363" s="396"/>
      <c r="O363" s="396"/>
      <c r="P363" s="396"/>
      <c r="Q363" s="396"/>
      <c r="R363" s="396"/>
      <c r="S363" s="396"/>
      <c r="T363" s="396"/>
      <c r="U363" s="396"/>
      <c r="V363" s="396"/>
      <c r="W363" s="396"/>
      <c r="X363" s="396"/>
      <c r="Y363" s="396"/>
      <c r="Z363" s="396"/>
      <c r="AA363" s="396"/>
      <c r="AB363" s="396"/>
      <c r="AC363" s="396"/>
      <c r="AD363" s="396"/>
      <c r="AE363" s="396"/>
      <c r="AF363" s="396"/>
      <c r="AG363" s="396"/>
      <c r="AH363" s="396"/>
      <c r="AI363" s="396"/>
      <c r="AJ363" s="396"/>
      <c r="AK363" s="396"/>
      <c r="AL363" s="396"/>
      <c r="AM363" s="396"/>
      <c r="AN363" s="396"/>
      <c r="AO363" s="396"/>
      <c r="AP363" s="396"/>
      <c r="AQ363" s="396"/>
      <c r="AR363" s="396"/>
      <c r="AS363" s="396"/>
      <c r="AT363" s="396"/>
      <c r="AU363" s="396"/>
      <c r="AV363" s="396"/>
      <c r="AW363" s="396"/>
      <c r="AX363" s="396"/>
      <c r="AY363" s="396"/>
      <c r="AZ363" s="396"/>
      <c r="BA363" s="396"/>
      <c r="BB363" s="396"/>
      <c r="BC363" s="396"/>
      <c r="BD363" s="396"/>
      <c r="BE363" s="396"/>
      <c r="BF363" s="396"/>
      <c r="BG363" s="396"/>
      <c r="BH363" s="396"/>
      <c r="BI363" s="396" t="s">
        <v>388</v>
      </c>
      <c r="BJ363" s="396"/>
    </row>
    <row r="364" spans="1:62" s="402" customFormat="1" ht="20.25" customHeight="1">
      <c r="A364" s="396">
        <v>61</v>
      </c>
      <c r="B364" s="403" t="s">
        <v>450</v>
      </c>
      <c r="C364" s="396" t="s">
        <v>304</v>
      </c>
      <c r="D364" s="396">
        <f>SUM(J364:BH364)</f>
        <v>0.7</v>
      </c>
      <c r="E364" s="396">
        <v>5</v>
      </c>
      <c r="F364" s="396" t="s">
        <v>25</v>
      </c>
      <c r="G364" s="404"/>
      <c r="H364" s="232"/>
      <c r="I364" s="366"/>
      <c r="J364" s="396"/>
      <c r="K364" s="396"/>
      <c r="L364" s="396"/>
      <c r="M364" s="396">
        <v>0.7</v>
      </c>
      <c r="N364" s="396"/>
      <c r="O364" s="396"/>
      <c r="P364" s="396"/>
      <c r="Q364" s="396"/>
      <c r="R364" s="396"/>
      <c r="S364" s="396"/>
      <c r="T364" s="396"/>
      <c r="U364" s="396"/>
      <c r="V364" s="396"/>
      <c r="W364" s="396"/>
      <c r="X364" s="396"/>
      <c r="Y364" s="396"/>
      <c r="Z364" s="396"/>
      <c r="AA364" s="396"/>
      <c r="AB364" s="396"/>
      <c r="AC364" s="396"/>
      <c r="AD364" s="396"/>
      <c r="AE364" s="396"/>
      <c r="AF364" s="396"/>
      <c r="AG364" s="396"/>
      <c r="AH364" s="396"/>
      <c r="AI364" s="396"/>
      <c r="AJ364" s="396"/>
      <c r="AK364" s="396"/>
      <c r="AL364" s="396"/>
      <c r="AM364" s="396"/>
      <c r="AN364" s="396"/>
      <c r="AO364" s="396"/>
      <c r="AP364" s="396"/>
      <c r="AQ364" s="396"/>
      <c r="AR364" s="396"/>
      <c r="AS364" s="396"/>
      <c r="AT364" s="396"/>
      <c r="AU364" s="396"/>
      <c r="AV364" s="396"/>
      <c r="AW364" s="396"/>
      <c r="AX364" s="396"/>
      <c r="AY364" s="396"/>
      <c r="AZ364" s="396"/>
      <c r="BA364" s="396"/>
      <c r="BB364" s="396"/>
      <c r="BC364" s="396"/>
      <c r="BD364" s="396"/>
      <c r="BE364" s="396"/>
      <c r="BF364" s="396"/>
      <c r="BG364" s="396"/>
      <c r="BH364" s="396"/>
      <c r="BI364" s="396" t="s">
        <v>388</v>
      </c>
      <c r="BJ364" s="396"/>
    </row>
    <row r="365" spans="1:62" s="402" customFormat="1" ht="20.25" customHeight="1">
      <c r="A365" s="396">
        <v>62</v>
      </c>
      <c r="B365" s="408" t="s">
        <v>451</v>
      </c>
      <c r="C365" s="396" t="s">
        <v>304</v>
      </c>
      <c r="D365" s="396">
        <f t="shared" ref="D365" si="45">SUM(J365:BH365)</f>
        <v>1</v>
      </c>
      <c r="E365" s="396">
        <v>3</v>
      </c>
      <c r="F365" s="396" t="s">
        <v>27</v>
      </c>
      <c r="G365" s="404"/>
      <c r="H365" s="232"/>
      <c r="I365" s="366"/>
      <c r="J365" s="396"/>
      <c r="K365" s="396"/>
      <c r="L365" s="396"/>
      <c r="M365" s="396"/>
      <c r="N365" s="396"/>
      <c r="O365" s="396"/>
      <c r="P365" s="396"/>
      <c r="Q365" s="396"/>
      <c r="R365" s="396"/>
      <c r="S365" s="396"/>
      <c r="T365" s="396"/>
      <c r="U365" s="396"/>
      <c r="V365" s="396"/>
      <c r="W365" s="396"/>
      <c r="X365" s="396"/>
      <c r="Y365" s="396"/>
      <c r="Z365" s="396"/>
      <c r="AA365" s="396"/>
      <c r="AB365" s="396"/>
      <c r="AC365" s="396"/>
      <c r="AD365" s="396"/>
      <c r="AE365" s="396"/>
      <c r="AF365" s="396"/>
      <c r="AG365" s="396"/>
      <c r="AH365" s="396"/>
      <c r="AI365" s="396"/>
      <c r="AJ365" s="396"/>
      <c r="AK365" s="396"/>
      <c r="AL365" s="396"/>
      <c r="AM365" s="396"/>
      <c r="AN365" s="396"/>
      <c r="AO365" s="396"/>
      <c r="AP365" s="396"/>
      <c r="AQ365" s="396"/>
      <c r="AR365" s="396"/>
      <c r="AS365" s="396"/>
      <c r="AT365" s="396"/>
      <c r="AU365" s="396"/>
      <c r="AV365" s="396"/>
      <c r="AW365" s="396"/>
      <c r="AX365" s="396"/>
      <c r="AY365" s="396"/>
      <c r="AZ365" s="396"/>
      <c r="BA365" s="396"/>
      <c r="BB365" s="396"/>
      <c r="BC365" s="396"/>
      <c r="BD365" s="396"/>
      <c r="BE365" s="396"/>
      <c r="BF365" s="396"/>
      <c r="BG365" s="396">
        <v>1</v>
      </c>
      <c r="BH365" s="396"/>
      <c r="BI365" s="396" t="s">
        <v>448</v>
      </c>
      <c r="BJ365" s="396"/>
    </row>
    <row r="366" spans="1:62" s="402" customFormat="1" ht="20.25" customHeight="1">
      <c r="A366" s="396"/>
      <c r="B366" s="419" t="s">
        <v>1063</v>
      </c>
      <c r="C366" s="398" t="s">
        <v>129</v>
      </c>
      <c r="D366" s="396">
        <f>SUM(J366:BH366)</f>
        <v>1.08</v>
      </c>
      <c r="E366" s="398" t="s">
        <v>973</v>
      </c>
      <c r="F366" s="398" t="s">
        <v>10</v>
      </c>
      <c r="G366" s="398"/>
      <c r="H366" s="232"/>
      <c r="I366" s="366"/>
      <c r="J366" s="401"/>
      <c r="K366" s="401"/>
      <c r="L366" s="401"/>
      <c r="M366" s="401"/>
      <c r="N366" s="401"/>
      <c r="O366" s="401"/>
      <c r="P366" s="401"/>
      <c r="Q366" s="401"/>
      <c r="R366" s="401"/>
      <c r="S366" s="401"/>
      <c r="T366" s="401"/>
      <c r="U366" s="401"/>
      <c r="V366" s="401"/>
      <c r="W366" s="401"/>
      <c r="X366" s="401"/>
      <c r="Y366" s="401"/>
      <c r="Z366" s="401"/>
      <c r="AA366" s="401"/>
      <c r="AB366" s="401"/>
      <c r="AC366" s="401"/>
      <c r="AD366" s="401"/>
      <c r="AE366" s="401"/>
      <c r="AF366" s="401"/>
      <c r="AG366" s="401"/>
      <c r="AH366" s="401"/>
      <c r="AI366" s="401"/>
      <c r="AJ366" s="401"/>
      <c r="AK366" s="401"/>
      <c r="AL366" s="401"/>
      <c r="AM366" s="401"/>
      <c r="AN366" s="401"/>
      <c r="AO366" s="401"/>
      <c r="AP366" s="401"/>
      <c r="AQ366" s="401"/>
      <c r="AR366" s="401"/>
      <c r="AS366" s="401"/>
      <c r="AT366" s="401"/>
      <c r="AU366" s="401"/>
      <c r="AV366" s="401"/>
      <c r="AW366" s="401"/>
      <c r="AX366" s="401"/>
      <c r="AY366" s="401"/>
      <c r="AZ366" s="401"/>
      <c r="BA366" s="401"/>
      <c r="BB366" s="401"/>
      <c r="BC366" s="401"/>
      <c r="BD366" s="401"/>
      <c r="BE366" s="401"/>
      <c r="BF366" s="401"/>
      <c r="BG366" s="401">
        <v>1.08</v>
      </c>
      <c r="BH366" s="401"/>
      <c r="BI366" s="396"/>
      <c r="BJ366" s="396"/>
    </row>
    <row r="367" spans="1:62" s="402" customFormat="1" ht="18" customHeight="1">
      <c r="A367" s="396"/>
      <c r="B367" s="419" t="s">
        <v>754</v>
      </c>
      <c r="C367" s="398" t="s">
        <v>129</v>
      </c>
      <c r="D367" s="399">
        <f>SUM(J367:BH367)</f>
        <v>3.65</v>
      </c>
      <c r="E367" s="398" t="s">
        <v>974</v>
      </c>
      <c r="F367" s="398" t="s">
        <v>11</v>
      </c>
      <c r="G367" s="398"/>
      <c r="H367" s="117"/>
      <c r="I367" s="395"/>
      <c r="J367" s="401"/>
      <c r="K367" s="401"/>
      <c r="L367" s="401">
        <v>3.65</v>
      </c>
      <c r="M367" s="401"/>
      <c r="N367" s="401"/>
      <c r="O367" s="401"/>
      <c r="P367" s="401"/>
      <c r="Q367" s="401"/>
      <c r="R367" s="401"/>
      <c r="S367" s="401"/>
      <c r="T367" s="401"/>
      <c r="U367" s="401"/>
      <c r="V367" s="401"/>
      <c r="W367" s="401"/>
      <c r="X367" s="401"/>
      <c r="Y367" s="401"/>
      <c r="Z367" s="401"/>
      <c r="AA367" s="401"/>
      <c r="AB367" s="401"/>
      <c r="AC367" s="401"/>
      <c r="AD367" s="401"/>
      <c r="AE367" s="401"/>
      <c r="AF367" s="401"/>
      <c r="AG367" s="401"/>
      <c r="AH367" s="401"/>
      <c r="AI367" s="401"/>
      <c r="AJ367" s="401"/>
      <c r="AK367" s="401"/>
      <c r="AL367" s="401"/>
      <c r="AM367" s="401"/>
      <c r="AN367" s="401"/>
      <c r="AO367" s="401"/>
      <c r="AP367" s="401"/>
      <c r="AQ367" s="401"/>
      <c r="AR367" s="401"/>
      <c r="AS367" s="401"/>
      <c r="AT367" s="401"/>
      <c r="AU367" s="401"/>
      <c r="AV367" s="401"/>
      <c r="AW367" s="401"/>
      <c r="AX367" s="401"/>
      <c r="AY367" s="401"/>
      <c r="AZ367" s="401"/>
      <c r="BA367" s="401"/>
      <c r="BB367" s="401"/>
      <c r="BC367" s="401"/>
      <c r="BD367" s="401"/>
      <c r="BE367" s="401"/>
      <c r="BF367" s="401"/>
      <c r="BG367" s="401"/>
      <c r="BH367" s="401"/>
      <c r="BI367" s="396"/>
      <c r="BJ367" s="396"/>
    </row>
    <row r="368" spans="1:62" s="402" customFormat="1" ht="20.25" customHeight="1">
      <c r="A368" s="396"/>
      <c r="B368" s="419" t="s">
        <v>755</v>
      </c>
      <c r="C368" s="398" t="s">
        <v>129</v>
      </c>
      <c r="D368" s="420">
        <f t="shared" ref="D368" si="46">SUM(J368:BH368)</f>
        <v>8.5500000000000007</v>
      </c>
      <c r="E368" s="398" t="s">
        <v>867</v>
      </c>
      <c r="F368" s="398" t="s">
        <v>18</v>
      </c>
      <c r="G368" s="398"/>
      <c r="H368" s="232"/>
      <c r="I368" s="366"/>
      <c r="J368" s="401"/>
      <c r="K368" s="401"/>
      <c r="L368" s="401">
        <v>8.5500000000000007</v>
      </c>
      <c r="M368" s="401"/>
      <c r="N368" s="401"/>
      <c r="O368" s="401"/>
      <c r="P368" s="401"/>
      <c r="Q368" s="401"/>
      <c r="R368" s="401"/>
      <c r="S368" s="401"/>
      <c r="T368" s="401"/>
      <c r="U368" s="401"/>
      <c r="V368" s="401"/>
      <c r="W368" s="401"/>
      <c r="X368" s="401"/>
      <c r="Y368" s="401"/>
      <c r="Z368" s="401"/>
      <c r="AA368" s="401"/>
      <c r="AB368" s="401"/>
      <c r="AC368" s="401"/>
      <c r="AD368" s="401"/>
      <c r="AE368" s="401"/>
      <c r="AF368" s="401"/>
      <c r="AG368" s="401"/>
      <c r="AH368" s="401"/>
      <c r="AI368" s="401"/>
      <c r="AJ368" s="401"/>
      <c r="AK368" s="401"/>
      <c r="AL368" s="401"/>
      <c r="AM368" s="401"/>
      <c r="AN368" s="401"/>
      <c r="AO368" s="401"/>
      <c r="AP368" s="401"/>
      <c r="AQ368" s="401"/>
      <c r="AR368" s="401"/>
      <c r="AS368" s="401"/>
      <c r="AT368" s="401"/>
      <c r="AU368" s="401"/>
      <c r="AV368" s="401"/>
      <c r="AW368" s="401"/>
      <c r="AX368" s="401"/>
      <c r="AY368" s="401"/>
      <c r="AZ368" s="401"/>
      <c r="BA368" s="401"/>
      <c r="BB368" s="401"/>
      <c r="BC368" s="401"/>
      <c r="BD368" s="401"/>
      <c r="BE368" s="401"/>
      <c r="BF368" s="401"/>
      <c r="BG368" s="401"/>
      <c r="BH368" s="401"/>
      <c r="BI368" s="396"/>
      <c r="BJ368" s="396"/>
    </row>
    <row r="369" spans="1:62" s="402" customFormat="1" ht="20.25" customHeight="1">
      <c r="A369" s="396"/>
      <c r="B369" s="397" t="s">
        <v>742</v>
      </c>
      <c r="C369" s="407" t="s">
        <v>129</v>
      </c>
      <c r="D369" s="399">
        <f>SUM(J369:BH369)</f>
        <v>0.15</v>
      </c>
      <c r="E369" s="398" t="s">
        <v>975</v>
      </c>
      <c r="F369" s="398" t="s">
        <v>21</v>
      </c>
      <c r="G369" s="398"/>
      <c r="H369" s="396"/>
      <c r="I369" s="400"/>
      <c r="J369" s="401"/>
      <c r="K369" s="401"/>
      <c r="L369" s="401">
        <v>0.15</v>
      </c>
      <c r="M369" s="401"/>
      <c r="N369" s="401"/>
      <c r="O369" s="401"/>
      <c r="P369" s="401"/>
      <c r="Q369" s="401"/>
      <c r="R369" s="401"/>
      <c r="S369" s="401"/>
      <c r="T369" s="401"/>
      <c r="U369" s="401"/>
      <c r="V369" s="401"/>
      <c r="W369" s="401"/>
      <c r="X369" s="401"/>
      <c r="Y369" s="401"/>
      <c r="Z369" s="401"/>
      <c r="AA369" s="401"/>
      <c r="AB369" s="401"/>
      <c r="AC369" s="401"/>
      <c r="AD369" s="401"/>
      <c r="AE369" s="401"/>
      <c r="AF369" s="401"/>
      <c r="AG369" s="401"/>
      <c r="AH369" s="401"/>
      <c r="AI369" s="401"/>
      <c r="AJ369" s="401"/>
      <c r="AK369" s="401"/>
      <c r="AL369" s="401"/>
      <c r="AM369" s="401"/>
      <c r="AN369" s="401"/>
      <c r="AO369" s="401"/>
      <c r="AP369" s="401"/>
      <c r="AQ369" s="401"/>
      <c r="AR369" s="401"/>
      <c r="AS369" s="401"/>
      <c r="AT369" s="401"/>
      <c r="AU369" s="401"/>
      <c r="AV369" s="401"/>
      <c r="AW369" s="401"/>
      <c r="AX369" s="401"/>
      <c r="AY369" s="401"/>
      <c r="AZ369" s="401"/>
      <c r="BA369" s="401"/>
      <c r="BB369" s="401"/>
      <c r="BC369" s="401"/>
      <c r="BD369" s="401"/>
      <c r="BE369" s="401"/>
      <c r="BF369" s="401"/>
      <c r="BG369" s="401"/>
      <c r="BH369" s="401"/>
      <c r="BI369" s="396"/>
      <c r="BJ369" s="396"/>
    </row>
    <row r="370" spans="1:62" s="402" customFormat="1" ht="20.25" customHeight="1">
      <c r="A370" s="396"/>
      <c r="B370" s="397" t="s">
        <v>756</v>
      </c>
      <c r="C370" s="398" t="s">
        <v>129</v>
      </c>
      <c r="D370" s="420">
        <f t="shared" ref="D370:D383" si="47">SUM(J370:BH370)</f>
        <v>0.68</v>
      </c>
      <c r="E370" s="398" t="s">
        <v>976</v>
      </c>
      <c r="F370" s="398" t="s">
        <v>29</v>
      </c>
      <c r="G370" s="398"/>
      <c r="H370" s="232"/>
      <c r="I370" s="366">
        <v>0.02</v>
      </c>
      <c r="J370" s="401">
        <v>0.02</v>
      </c>
      <c r="K370" s="401"/>
      <c r="L370" s="401">
        <v>0.16</v>
      </c>
      <c r="M370" s="401">
        <v>0.35</v>
      </c>
      <c r="N370" s="401"/>
      <c r="O370" s="401"/>
      <c r="P370" s="401">
        <v>0.15</v>
      </c>
      <c r="Q370" s="401"/>
      <c r="R370" s="401"/>
      <c r="S370" s="401"/>
      <c r="T370" s="401"/>
      <c r="U370" s="401"/>
      <c r="V370" s="401"/>
      <c r="W370" s="401"/>
      <c r="X370" s="401"/>
      <c r="Y370" s="401"/>
      <c r="Z370" s="401"/>
      <c r="AA370" s="401"/>
      <c r="AB370" s="401"/>
      <c r="AC370" s="401"/>
      <c r="AD370" s="401"/>
      <c r="AE370" s="401"/>
      <c r="AF370" s="401"/>
      <c r="AG370" s="401"/>
      <c r="AH370" s="401"/>
      <c r="AI370" s="401"/>
      <c r="AJ370" s="401"/>
      <c r="AK370" s="401"/>
      <c r="AL370" s="401"/>
      <c r="AM370" s="401"/>
      <c r="AN370" s="401"/>
      <c r="AO370" s="401"/>
      <c r="AP370" s="401"/>
      <c r="AQ370" s="401"/>
      <c r="AR370" s="401"/>
      <c r="AS370" s="401"/>
      <c r="AT370" s="401"/>
      <c r="AU370" s="401"/>
      <c r="AV370" s="401"/>
      <c r="AW370" s="401"/>
      <c r="AX370" s="401"/>
      <c r="AY370" s="401"/>
      <c r="AZ370" s="401"/>
      <c r="BA370" s="401"/>
      <c r="BB370" s="401"/>
      <c r="BC370" s="401"/>
      <c r="BD370" s="401"/>
      <c r="BE370" s="401"/>
      <c r="BF370" s="401"/>
      <c r="BG370" s="401"/>
      <c r="BH370" s="401"/>
      <c r="BI370" s="396"/>
      <c r="BJ370" s="396"/>
    </row>
    <row r="371" spans="1:62" s="402" customFormat="1" ht="20.25" customHeight="1">
      <c r="A371" s="396"/>
      <c r="B371" s="439" t="s">
        <v>757</v>
      </c>
      <c r="C371" s="436" t="s">
        <v>129</v>
      </c>
      <c r="D371" s="420">
        <f t="shared" si="47"/>
        <v>0.1</v>
      </c>
      <c r="E371" s="398" t="s">
        <v>977</v>
      </c>
      <c r="F371" s="398" t="s">
        <v>29</v>
      </c>
      <c r="G371" s="398"/>
      <c r="H371" s="232"/>
      <c r="I371" s="366"/>
      <c r="J371" s="401"/>
      <c r="K371" s="401"/>
      <c r="L371" s="401"/>
      <c r="M371" s="401">
        <v>0.05</v>
      </c>
      <c r="N371" s="401"/>
      <c r="O371" s="401"/>
      <c r="P371" s="401">
        <v>0.03</v>
      </c>
      <c r="Q371" s="401"/>
      <c r="R371" s="401"/>
      <c r="S371" s="401"/>
      <c r="T371" s="401"/>
      <c r="U371" s="401"/>
      <c r="V371" s="401"/>
      <c r="W371" s="401"/>
      <c r="X371" s="401"/>
      <c r="Y371" s="401"/>
      <c r="Z371" s="401"/>
      <c r="AA371" s="401"/>
      <c r="AB371" s="401"/>
      <c r="AC371" s="401"/>
      <c r="AD371" s="401"/>
      <c r="AE371" s="401"/>
      <c r="AF371" s="401"/>
      <c r="AG371" s="401"/>
      <c r="AH371" s="401"/>
      <c r="AI371" s="401"/>
      <c r="AJ371" s="401"/>
      <c r="AK371" s="401"/>
      <c r="AL371" s="401"/>
      <c r="AM371" s="401"/>
      <c r="AN371" s="401"/>
      <c r="AO371" s="401"/>
      <c r="AP371" s="401"/>
      <c r="AQ371" s="401"/>
      <c r="AR371" s="401"/>
      <c r="AS371" s="401"/>
      <c r="AT371" s="401"/>
      <c r="AU371" s="401"/>
      <c r="AV371" s="401"/>
      <c r="AW371" s="401"/>
      <c r="AX371" s="401">
        <v>0.02</v>
      </c>
      <c r="AY371" s="401"/>
      <c r="AZ371" s="401"/>
      <c r="BA371" s="401"/>
      <c r="BB371" s="401"/>
      <c r="BC371" s="401"/>
      <c r="BD371" s="401"/>
      <c r="BE371" s="401"/>
      <c r="BF371" s="401"/>
      <c r="BG371" s="401"/>
      <c r="BH371" s="401"/>
      <c r="BI371" s="396"/>
      <c r="BJ371" s="396"/>
    </row>
    <row r="372" spans="1:62" s="402" customFormat="1" ht="20.25" customHeight="1">
      <c r="A372" s="396"/>
      <c r="B372" s="439" t="s">
        <v>758</v>
      </c>
      <c r="C372" s="398" t="s">
        <v>129</v>
      </c>
      <c r="D372" s="396">
        <f t="shared" si="47"/>
        <v>3.31</v>
      </c>
      <c r="E372" s="398" t="s">
        <v>978</v>
      </c>
      <c r="F372" s="460" t="s">
        <v>30</v>
      </c>
      <c r="G372" s="398"/>
      <c r="H372" s="232"/>
      <c r="I372" s="366"/>
      <c r="J372" s="401"/>
      <c r="K372" s="401"/>
      <c r="L372" s="401">
        <v>0.34</v>
      </c>
      <c r="M372" s="401">
        <v>0.42</v>
      </c>
      <c r="N372" s="401"/>
      <c r="O372" s="401"/>
      <c r="P372" s="401"/>
      <c r="Q372" s="401"/>
      <c r="R372" s="401"/>
      <c r="S372" s="401"/>
      <c r="T372" s="401"/>
      <c r="U372" s="401"/>
      <c r="V372" s="401"/>
      <c r="W372" s="401"/>
      <c r="X372" s="401"/>
      <c r="Y372" s="401"/>
      <c r="Z372" s="401"/>
      <c r="AA372" s="401">
        <v>0.01</v>
      </c>
      <c r="AB372" s="401"/>
      <c r="AC372" s="401"/>
      <c r="AD372" s="401"/>
      <c r="AE372" s="401">
        <v>0.02</v>
      </c>
      <c r="AF372" s="401"/>
      <c r="AG372" s="401"/>
      <c r="AH372" s="401"/>
      <c r="AI372" s="401"/>
      <c r="AJ372" s="401"/>
      <c r="AK372" s="401"/>
      <c r="AL372" s="401"/>
      <c r="AM372" s="401"/>
      <c r="AN372" s="401"/>
      <c r="AO372" s="401"/>
      <c r="AP372" s="401"/>
      <c r="AQ372" s="401"/>
      <c r="AR372" s="401"/>
      <c r="AS372" s="401"/>
      <c r="AT372" s="401"/>
      <c r="AU372" s="401"/>
      <c r="AV372" s="401"/>
      <c r="AW372" s="401"/>
      <c r="AX372" s="401">
        <v>0.02</v>
      </c>
      <c r="AY372" s="401"/>
      <c r="AZ372" s="401"/>
      <c r="BA372" s="401"/>
      <c r="BB372" s="401"/>
      <c r="BC372" s="401"/>
      <c r="BD372" s="401">
        <v>2.5</v>
      </c>
      <c r="BE372" s="401"/>
      <c r="BF372" s="401"/>
      <c r="BG372" s="401"/>
      <c r="BH372" s="401"/>
      <c r="BI372" s="396"/>
      <c r="BJ372" s="396"/>
    </row>
    <row r="373" spans="1:62" s="454" customFormat="1" ht="20.25" customHeight="1">
      <c r="A373" s="452"/>
      <c r="B373" s="503" t="s">
        <v>759</v>
      </c>
      <c r="C373" s="460" t="s">
        <v>129</v>
      </c>
      <c r="D373" s="452">
        <f t="shared" si="47"/>
        <v>0.29000000000000004</v>
      </c>
      <c r="E373" s="460" t="s">
        <v>979</v>
      </c>
      <c r="F373" s="460" t="s">
        <v>30</v>
      </c>
      <c r="G373" s="460" t="s">
        <v>1065</v>
      </c>
      <c r="H373" s="232"/>
      <c r="I373" s="366"/>
      <c r="J373" s="505"/>
      <c r="K373" s="505"/>
      <c r="L373" s="505">
        <v>0.13</v>
      </c>
      <c r="M373" s="505">
        <v>0.02</v>
      </c>
      <c r="N373" s="505"/>
      <c r="O373" s="505"/>
      <c r="P373" s="505"/>
      <c r="Q373" s="505"/>
      <c r="R373" s="505"/>
      <c r="S373" s="505"/>
      <c r="T373" s="505"/>
      <c r="U373" s="505"/>
      <c r="V373" s="505"/>
      <c r="W373" s="505"/>
      <c r="X373" s="505"/>
      <c r="Y373" s="505"/>
      <c r="Z373" s="505"/>
      <c r="AA373" s="505"/>
      <c r="AB373" s="505"/>
      <c r="AC373" s="505"/>
      <c r="AD373" s="505"/>
      <c r="AE373" s="505"/>
      <c r="AF373" s="505"/>
      <c r="AG373" s="505"/>
      <c r="AH373" s="505"/>
      <c r="AI373" s="505"/>
      <c r="AJ373" s="505"/>
      <c r="AK373" s="505"/>
      <c r="AL373" s="505"/>
      <c r="AM373" s="505"/>
      <c r="AN373" s="505"/>
      <c r="AO373" s="505"/>
      <c r="AP373" s="505"/>
      <c r="AQ373" s="505"/>
      <c r="AR373" s="505"/>
      <c r="AS373" s="505"/>
      <c r="AT373" s="505"/>
      <c r="AU373" s="505"/>
      <c r="AV373" s="505"/>
      <c r="AW373" s="505"/>
      <c r="AX373" s="505"/>
      <c r="AY373" s="505"/>
      <c r="AZ373" s="505"/>
      <c r="BA373" s="505"/>
      <c r="BB373" s="505"/>
      <c r="BC373" s="505"/>
      <c r="BD373" s="505">
        <v>0.14000000000000001</v>
      </c>
      <c r="BE373" s="505"/>
      <c r="BF373" s="505"/>
      <c r="BG373" s="505"/>
      <c r="BH373" s="505"/>
      <c r="BI373" s="452"/>
      <c r="BJ373" s="452"/>
    </row>
    <row r="374" spans="1:62" s="402" customFormat="1" ht="20.25" customHeight="1">
      <c r="A374" s="396"/>
      <c r="B374" s="435" t="s">
        <v>760</v>
      </c>
      <c r="C374" s="436" t="s">
        <v>129</v>
      </c>
      <c r="D374" s="396">
        <f t="shared" si="47"/>
        <v>0.17</v>
      </c>
      <c r="E374" s="436" t="s">
        <v>980</v>
      </c>
      <c r="F374" s="436" t="s">
        <v>32</v>
      </c>
      <c r="G374" s="436"/>
      <c r="H374" s="232"/>
      <c r="I374" s="366"/>
      <c r="J374" s="401"/>
      <c r="K374" s="401"/>
      <c r="L374" s="401">
        <v>0.17</v>
      </c>
      <c r="M374" s="401"/>
      <c r="N374" s="401"/>
      <c r="O374" s="401"/>
      <c r="P374" s="401"/>
      <c r="Q374" s="401"/>
      <c r="R374" s="401"/>
      <c r="S374" s="401"/>
      <c r="T374" s="401"/>
      <c r="U374" s="401"/>
      <c r="V374" s="401"/>
      <c r="W374" s="401"/>
      <c r="X374" s="401"/>
      <c r="Y374" s="401"/>
      <c r="Z374" s="401"/>
      <c r="AA374" s="401"/>
      <c r="AB374" s="401"/>
      <c r="AC374" s="401"/>
      <c r="AD374" s="401"/>
      <c r="AE374" s="401"/>
      <c r="AF374" s="401"/>
      <c r="AG374" s="401"/>
      <c r="AH374" s="401"/>
      <c r="AI374" s="401"/>
      <c r="AJ374" s="401"/>
      <c r="AK374" s="401"/>
      <c r="AL374" s="401"/>
      <c r="AM374" s="401"/>
      <c r="AN374" s="401"/>
      <c r="AO374" s="401"/>
      <c r="AP374" s="401"/>
      <c r="AQ374" s="401"/>
      <c r="AR374" s="401"/>
      <c r="AS374" s="401"/>
      <c r="AT374" s="401"/>
      <c r="AU374" s="401"/>
      <c r="AV374" s="401"/>
      <c r="AW374" s="401"/>
      <c r="AX374" s="401"/>
      <c r="AY374" s="401"/>
      <c r="AZ374" s="401"/>
      <c r="BA374" s="401"/>
      <c r="BB374" s="401"/>
      <c r="BC374" s="401"/>
      <c r="BD374" s="401"/>
      <c r="BE374" s="401"/>
      <c r="BF374" s="401"/>
      <c r="BG374" s="401"/>
      <c r="BH374" s="401"/>
      <c r="BI374" s="396"/>
      <c r="BJ374" s="396"/>
    </row>
    <row r="375" spans="1:62" s="402" customFormat="1" ht="20.25" customHeight="1">
      <c r="A375" s="396"/>
      <c r="B375" s="439" t="s">
        <v>761</v>
      </c>
      <c r="C375" s="406" t="s">
        <v>129</v>
      </c>
      <c r="D375" s="424">
        <f t="shared" si="47"/>
        <v>0.02</v>
      </c>
      <c r="E375" s="406" t="s">
        <v>981</v>
      </c>
      <c r="F375" s="406" t="s">
        <v>33</v>
      </c>
      <c r="G375" s="406"/>
      <c r="H375" s="232"/>
      <c r="I375" s="366"/>
      <c r="J375" s="401"/>
      <c r="K375" s="401"/>
      <c r="L375" s="401">
        <v>0.02</v>
      </c>
      <c r="M375" s="401"/>
      <c r="N375" s="401"/>
      <c r="O375" s="401"/>
      <c r="P375" s="401"/>
      <c r="Q375" s="401"/>
      <c r="R375" s="401"/>
      <c r="S375" s="401"/>
      <c r="T375" s="401"/>
      <c r="U375" s="401"/>
      <c r="V375" s="401"/>
      <c r="W375" s="401"/>
      <c r="X375" s="401"/>
      <c r="Y375" s="401"/>
      <c r="Z375" s="401"/>
      <c r="AA375" s="401"/>
      <c r="AB375" s="401"/>
      <c r="AC375" s="401"/>
      <c r="AD375" s="401"/>
      <c r="AE375" s="401"/>
      <c r="AF375" s="401"/>
      <c r="AG375" s="401"/>
      <c r="AH375" s="401"/>
      <c r="AI375" s="401"/>
      <c r="AJ375" s="401"/>
      <c r="AK375" s="401"/>
      <c r="AL375" s="401"/>
      <c r="AM375" s="401"/>
      <c r="AN375" s="401"/>
      <c r="AO375" s="401"/>
      <c r="AP375" s="401"/>
      <c r="AQ375" s="401"/>
      <c r="AR375" s="401"/>
      <c r="AS375" s="401"/>
      <c r="AT375" s="401"/>
      <c r="AU375" s="401"/>
      <c r="AV375" s="401"/>
      <c r="AW375" s="401"/>
      <c r="AX375" s="401"/>
      <c r="AY375" s="401"/>
      <c r="AZ375" s="401"/>
      <c r="BA375" s="401"/>
      <c r="BB375" s="401"/>
      <c r="BC375" s="401"/>
      <c r="BD375" s="401"/>
      <c r="BE375" s="401"/>
      <c r="BF375" s="401"/>
      <c r="BG375" s="401"/>
      <c r="BH375" s="401"/>
      <c r="BI375" s="396"/>
      <c r="BJ375" s="396"/>
    </row>
    <row r="376" spans="1:62" s="402" customFormat="1" ht="20.25" customHeight="1">
      <c r="A376" s="396"/>
      <c r="B376" s="435" t="s">
        <v>762</v>
      </c>
      <c r="C376" s="436" t="s">
        <v>129</v>
      </c>
      <c r="D376" s="399">
        <f t="shared" si="47"/>
        <v>0.05</v>
      </c>
      <c r="E376" s="436" t="s">
        <v>979</v>
      </c>
      <c r="F376" s="436" t="s">
        <v>38</v>
      </c>
      <c r="G376" s="436"/>
      <c r="H376" s="232"/>
      <c r="I376" s="366"/>
      <c r="J376" s="438"/>
      <c r="K376" s="438"/>
      <c r="L376" s="438"/>
      <c r="M376" s="438">
        <v>0.05</v>
      </c>
      <c r="N376" s="438"/>
      <c r="O376" s="438"/>
      <c r="P376" s="438"/>
      <c r="Q376" s="438"/>
      <c r="R376" s="438"/>
      <c r="S376" s="438"/>
      <c r="T376" s="438"/>
      <c r="U376" s="438"/>
      <c r="V376" s="438"/>
      <c r="W376" s="438"/>
      <c r="X376" s="438"/>
      <c r="Y376" s="438"/>
      <c r="Z376" s="438"/>
      <c r="AA376" s="438"/>
      <c r="AB376" s="438"/>
      <c r="AC376" s="438"/>
      <c r="AD376" s="438"/>
      <c r="AE376" s="438"/>
      <c r="AF376" s="438"/>
      <c r="AG376" s="438"/>
      <c r="AH376" s="438"/>
      <c r="AI376" s="438"/>
      <c r="AJ376" s="438"/>
      <c r="AK376" s="438"/>
      <c r="AL376" s="438"/>
      <c r="AM376" s="438"/>
      <c r="AN376" s="438"/>
      <c r="AO376" s="438"/>
      <c r="AP376" s="438"/>
      <c r="AQ376" s="438"/>
      <c r="AR376" s="438"/>
      <c r="AS376" s="438"/>
      <c r="AT376" s="438"/>
      <c r="AU376" s="438"/>
      <c r="AV376" s="438"/>
      <c r="AW376" s="438"/>
      <c r="AX376" s="438"/>
      <c r="AY376" s="438"/>
      <c r="AZ376" s="438"/>
      <c r="BA376" s="438"/>
      <c r="BB376" s="438"/>
      <c r="BC376" s="438"/>
      <c r="BD376" s="438"/>
      <c r="BE376" s="438"/>
      <c r="BF376" s="438"/>
      <c r="BG376" s="438"/>
      <c r="BH376" s="438"/>
      <c r="BI376" s="396"/>
      <c r="BJ376" s="396"/>
    </row>
    <row r="377" spans="1:62" s="402" customFormat="1" ht="20.25" customHeight="1">
      <c r="A377" s="396"/>
      <c r="B377" s="397" t="s">
        <v>763</v>
      </c>
      <c r="C377" s="398" t="s">
        <v>129</v>
      </c>
      <c r="D377" s="396">
        <f t="shared" si="47"/>
        <v>0.44</v>
      </c>
      <c r="E377" s="398" t="s">
        <v>982</v>
      </c>
      <c r="F377" s="398" t="s">
        <v>41</v>
      </c>
      <c r="G377" s="398"/>
      <c r="H377" s="232"/>
      <c r="I377" s="366"/>
      <c r="J377" s="401"/>
      <c r="K377" s="401"/>
      <c r="L377" s="401">
        <v>0.44</v>
      </c>
      <c r="M377" s="401"/>
      <c r="N377" s="401"/>
      <c r="O377" s="401"/>
      <c r="P377" s="401"/>
      <c r="Q377" s="401"/>
      <c r="R377" s="401"/>
      <c r="S377" s="401"/>
      <c r="T377" s="401"/>
      <c r="U377" s="401"/>
      <c r="V377" s="401"/>
      <c r="W377" s="401"/>
      <c r="X377" s="401"/>
      <c r="Y377" s="401"/>
      <c r="Z377" s="401"/>
      <c r="AA377" s="401"/>
      <c r="AB377" s="401"/>
      <c r="AC377" s="401"/>
      <c r="AD377" s="401"/>
      <c r="AE377" s="401"/>
      <c r="AF377" s="401"/>
      <c r="AG377" s="401"/>
      <c r="AH377" s="401"/>
      <c r="AI377" s="401"/>
      <c r="AJ377" s="401"/>
      <c r="AK377" s="401"/>
      <c r="AL377" s="401"/>
      <c r="AM377" s="401"/>
      <c r="AN377" s="401"/>
      <c r="AO377" s="401"/>
      <c r="AP377" s="401"/>
      <c r="AQ377" s="401"/>
      <c r="AR377" s="401"/>
      <c r="AS377" s="401"/>
      <c r="AT377" s="401"/>
      <c r="AU377" s="401"/>
      <c r="AV377" s="401"/>
      <c r="AW377" s="401"/>
      <c r="AX377" s="401"/>
      <c r="AY377" s="401"/>
      <c r="AZ377" s="401"/>
      <c r="BA377" s="401"/>
      <c r="BB377" s="401"/>
      <c r="BC377" s="401"/>
      <c r="BD377" s="401"/>
      <c r="BE377" s="401"/>
      <c r="BF377" s="401"/>
      <c r="BG377" s="401"/>
      <c r="BH377" s="401"/>
      <c r="BI377" s="396"/>
      <c r="BJ377" s="396"/>
    </row>
    <row r="378" spans="1:62" s="402" customFormat="1" ht="20.25" customHeight="1">
      <c r="A378" s="396"/>
      <c r="B378" s="397" t="s">
        <v>764</v>
      </c>
      <c r="C378" s="398" t="s">
        <v>129</v>
      </c>
      <c r="D378" s="462">
        <f t="shared" si="47"/>
        <v>0.15</v>
      </c>
      <c r="E378" s="398" t="s">
        <v>983</v>
      </c>
      <c r="F378" s="398" t="s">
        <v>46</v>
      </c>
      <c r="G378" s="398"/>
      <c r="H378" s="232"/>
      <c r="I378" s="366"/>
      <c r="J378" s="401"/>
      <c r="K378" s="401"/>
      <c r="L378" s="401">
        <v>0.15</v>
      </c>
      <c r="M378" s="401"/>
      <c r="N378" s="401"/>
      <c r="O378" s="401"/>
      <c r="P378" s="401"/>
      <c r="Q378" s="401"/>
      <c r="R378" s="401"/>
      <c r="S378" s="401"/>
      <c r="T378" s="401"/>
      <c r="U378" s="401"/>
      <c r="V378" s="401"/>
      <c r="W378" s="401"/>
      <c r="X378" s="401"/>
      <c r="Y378" s="401"/>
      <c r="Z378" s="401"/>
      <c r="AA378" s="401"/>
      <c r="AB378" s="401"/>
      <c r="AC378" s="401"/>
      <c r="AD378" s="401"/>
      <c r="AE378" s="401"/>
      <c r="AF378" s="401"/>
      <c r="AG378" s="401"/>
      <c r="AH378" s="401"/>
      <c r="AI378" s="401"/>
      <c r="AJ378" s="401"/>
      <c r="AK378" s="401"/>
      <c r="AL378" s="401"/>
      <c r="AM378" s="401"/>
      <c r="AN378" s="401"/>
      <c r="AO378" s="401"/>
      <c r="AP378" s="401"/>
      <c r="AQ378" s="401"/>
      <c r="AR378" s="401"/>
      <c r="AS378" s="401"/>
      <c r="AT378" s="401"/>
      <c r="AU378" s="401"/>
      <c r="AV378" s="401"/>
      <c r="AW378" s="401"/>
      <c r="AX378" s="401"/>
      <c r="AY378" s="401"/>
      <c r="AZ378" s="401"/>
      <c r="BA378" s="401"/>
      <c r="BB378" s="401"/>
      <c r="BC378" s="401"/>
      <c r="BD378" s="401"/>
      <c r="BE378" s="401"/>
      <c r="BF378" s="401"/>
      <c r="BG378" s="401"/>
      <c r="BH378" s="401"/>
      <c r="BI378" s="396"/>
      <c r="BJ378" s="396"/>
    </row>
    <row r="379" spans="1:62" s="402" customFormat="1" ht="20.25" customHeight="1">
      <c r="A379" s="396"/>
      <c r="B379" s="397" t="s">
        <v>765</v>
      </c>
      <c r="C379" s="398" t="s">
        <v>129</v>
      </c>
      <c r="D379" s="420">
        <f t="shared" si="47"/>
        <v>0.2</v>
      </c>
      <c r="E379" s="457" t="s">
        <v>984</v>
      </c>
      <c r="F379" s="457" t="s">
        <v>47</v>
      </c>
      <c r="G379" s="457"/>
      <c r="H379" s="232"/>
      <c r="I379" s="366"/>
      <c r="J379" s="401"/>
      <c r="K379" s="401"/>
      <c r="L379" s="401">
        <v>0.2</v>
      </c>
      <c r="M379" s="401"/>
      <c r="N379" s="401"/>
      <c r="O379" s="401"/>
      <c r="P379" s="401"/>
      <c r="Q379" s="401"/>
      <c r="R379" s="401"/>
      <c r="S379" s="401"/>
      <c r="T379" s="401"/>
      <c r="U379" s="401"/>
      <c r="V379" s="401"/>
      <c r="W379" s="401"/>
      <c r="X379" s="401"/>
      <c r="Y379" s="401"/>
      <c r="Z379" s="401"/>
      <c r="AA379" s="401"/>
      <c r="AB379" s="401"/>
      <c r="AC379" s="401"/>
      <c r="AD379" s="401"/>
      <c r="AE379" s="401"/>
      <c r="AF379" s="401"/>
      <c r="AG379" s="401"/>
      <c r="AH379" s="401"/>
      <c r="AI379" s="401"/>
      <c r="AJ379" s="401"/>
      <c r="AK379" s="401"/>
      <c r="AL379" s="401"/>
      <c r="AM379" s="401"/>
      <c r="AN379" s="401"/>
      <c r="AO379" s="401"/>
      <c r="AP379" s="401"/>
      <c r="AQ379" s="401"/>
      <c r="AR379" s="401"/>
      <c r="AS379" s="401"/>
      <c r="AT379" s="401"/>
      <c r="AU379" s="401"/>
      <c r="AV379" s="401"/>
      <c r="AW379" s="401"/>
      <c r="AX379" s="401"/>
      <c r="AY379" s="401"/>
      <c r="AZ379" s="401"/>
      <c r="BA379" s="401"/>
      <c r="BB379" s="401"/>
      <c r="BC379" s="401"/>
      <c r="BD379" s="401"/>
      <c r="BE379" s="401"/>
      <c r="BF379" s="401"/>
      <c r="BG379" s="401"/>
      <c r="BH379" s="401"/>
      <c r="BI379" s="396"/>
      <c r="BJ379" s="396"/>
    </row>
    <row r="380" spans="1:62" s="402" customFormat="1" ht="20.25" customHeight="1">
      <c r="A380" s="396"/>
      <c r="B380" s="397" t="s">
        <v>486</v>
      </c>
      <c r="C380" s="398" t="s">
        <v>129</v>
      </c>
      <c r="D380" s="420">
        <f t="shared" si="47"/>
        <v>7.1400000000000006</v>
      </c>
      <c r="E380" s="398" t="s">
        <v>985</v>
      </c>
      <c r="F380" s="398" t="s">
        <v>48</v>
      </c>
      <c r="G380" s="398"/>
      <c r="H380" s="232"/>
      <c r="I380" s="366">
        <v>7.0000000000000007E-2</v>
      </c>
      <c r="J380" s="401">
        <v>7.0000000000000007E-2</v>
      </c>
      <c r="K380" s="401"/>
      <c r="L380" s="401">
        <v>6.7</v>
      </c>
      <c r="M380" s="401">
        <v>0.37</v>
      </c>
      <c r="N380" s="401"/>
      <c r="O380" s="401"/>
      <c r="P380" s="401"/>
      <c r="Q380" s="401"/>
      <c r="R380" s="401"/>
      <c r="S380" s="401"/>
      <c r="T380" s="401"/>
      <c r="U380" s="401"/>
      <c r="V380" s="401"/>
      <c r="W380" s="401"/>
      <c r="X380" s="401"/>
      <c r="Y380" s="401"/>
      <c r="Z380" s="401"/>
      <c r="AA380" s="401"/>
      <c r="AB380" s="401"/>
      <c r="AC380" s="401"/>
      <c r="AD380" s="401"/>
      <c r="AE380" s="401"/>
      <c r="AF380" s="401"/>
      <c r="AG380" s="401"/>
      <c r="AH380" s="401"/>
      <c r="AI380" s="401"/>
      <c r="AJ380" s="401"/>
      <c r="AK380" s="401"/>
      <c r="AL380" s="401"/>
      <c r="AM380" s="401"/>
      <c r="AN380" s="401"/>
      <c r="AO380" s="401"/>
      <c r="AP380" s="401"/>
      <c r="AQ380" s="401"/>
      <c r="AR380" s="401"/>
      <c r="AS380" s="401"/>
      <c r="AT380" s="401"/>
      <c r="AU380" s="401"/>
      <c r="AV380" s="401"/>
      <c r="AW380" s="401"/>
      <c r="AX380" s="401"/>
      <c r="AY380" s="401"/>
      <c r="AZ380" s="401"/>
      <c r="BA380" s="401"/>
      <c r="BB380" s="401"/>
      <c r="BC380" s="401"/>
      <c r="BD380" s="401"/>
      <c r="BE380" s="401"/>
      <c r="BF380" s="401"/>
      <c r="BG380" s="401"/>
      <c r="BH380" s="401"/>
      <c r="BI380" s="396"/>
      <c r="BJ380" s="396"/>
    </row>
    <row r="381" spans="1:62" s="402" customFormat="1" ht="20.25" customHeight="1">
      <c r="A381" s="396"/>
      <c r="B381" s="397" t="s">
        <v>766</v>
      </c>
      <c r="C381" s="398" t="s">
        <v>129</v>
      </c>
      <c r="D381" s="420">
        <f t="shared" si="47"/>
        <v>7.0000000000000007E-2</v>
      </c>
      <c r="E381" s="398" t="s">
        <v>986</v>
      </c>
      <c r="F381" s="398" t="s">
        <v>48</v>
      </c>
      <c r="G381" s="398"/>
      <c r="H381" s="232"/>
      <c r="I381" s="366"/>
      <c r="J381" s="401"/>
      <c r="K381" s="401"/>
      <c r="L381" s="401"/>
      <c r="M381" s="401"/>
      <c r="N381" s="401"/>
      <c r="O381" s="401"/>
      <c r="P381" s="401"/>
      <c r="Q381" s="401"/>
      <c r="R381" s="401"/>
      <c r="S381" s="401"/>
      <c r="T381" s="401"/>
      <c r="U381" s="401"/>
      <c r="V381" s="401"/>
      <c r="W381" s="401"/>
      <c r="X381" s="401"/>
      <c r="Y381" s="401"/>
      <c r="Z381" s="401"/>
      <c r="AA381" s="401"/>
      <c r="AB381" s="401"/>
      <c r="AC381" s="401"/>
      <c r="AD381" s="401"/>
      <c r="AE381" s="401"/>
      <c r="AF381" s="401"/>
      <c r="AG381" s="401"/>
      <c r="AH381" s="401"/>
      <c r="AI381" s="401">
        <v>7.0000000000000007E-2</v>
      </c>
      <c r="AJ381" s="401"/>
      <c r="AK381" s="401"/>
      <c r="AL381" s="401"/>
      <c r="AM381" s="401"/>
      <c r="AN381" s="401"/>
      <c r="AO381" s="401"/>
      <c r="AP381" s="401"/>
      <c r="AQ381" s="401"/>
      <c r="AR381" s="401"/>
      <c r="AS381" s="401"/>
      <c r="AT381" s="401"/>
      <c r="AU381" s="401"/>
      <c r="AV381" s="401"/>
      <c r="AW381" s="401"/>
      <c r="AX381" s="401"/>
      <c r="AY381" s="401"/>
      <c r="AZ381" s="401"/>
      <c r="BA381" s="401"/>
      <c r="BB381" s="401"/>
      <c r="BC381" s="401"/>
      <c r="BD381" s="401"/>
      <c r="BE381" s="401"/>
      <c r="BF381" s="401"/>
      <c r="BG381" s="401"/>
      <c r="BH381" s="401"/>
      <c r="BI381" s="396"/>
      <c r="BJ381" s="396"/>
    </row>
    <row r="382" spans="1:62" s="402" customFormat="1" ht="20.25" customHeight="1">
      <c r="A382" s="396"/>
      <c r="B382" s="397" t="s">
        <v>767</v>
      </c>
      <c r="C382" s="436" t="s">
        <v>129</v>
      </c>
      <c r="D382" s="420">
        <f t="shared" si="47"/>
        <v>0.04</v>
      </c>
      <c r="E382" s="398" t="s">
        <v>987</v>
      </c>
      <c r="F382" s="398" t="s">
        <v>48</v>
      </c>
      <c r="G382" s="398"/>
      <c r="H382" s="232"/>
      <c r="I382" s="366"/>
      <c r="J382" s="401"/>
      <c r="K382" s="401"/>
      <c r="L382" s="401"/>
      <c r="M382" s="401"/>
      <c r="N382" s="401"/>
      <c r="O382" s="401"/>
      <c r="P382" s="401"/>
      <c r="Q382" s="401"/>
      <c r="R382" s="401"/>
      <c r="S382" s="401"/>
      <c r="T382" s="401"/>
      <c r="U382" s="401"/>
      <c r="V382" s="401"/>
      <c r="W382" s="401"/>
      <c r="X382" s="401"/>
      <c r="Y382" s="401"/>
      <c r="Z382" s="401"/>
      <c r="AA382" s="401"/>
      <c r="AB382" s="401"/>
      <c r="AC382" s="401"/>
      <c r="AD382" s="401"/>
      <c r="AE382" s="401"/>
      <c r="AF382" s="401"/>
      <c r="AG382" s="401"/>
      <c r="AH382" s="401"/>
      <c r="AI382" s="401">
        <v>0.04</v>
      </c>
      <c r="AJ382" s="401"/>
      <c r="AK382" s="401"/>
      <c r="AL382" s="401"/>
      <c r="AM382" s="401"/>
      <c r="AN382" s="401"/>
      <c r="AO382" s="401"/>
      <c r="AP382" s="401"/>
      <c r="AQ382" s="401"/>
      <c r="AR382" s="401"/>
      <c r="AS382" s="401"/>
      <c r="AT382" s="401"/>
      <c r="AU382" s="401"/>
      <c r="AV382" s="401"/>
      <c r="AW382" s="401"/>
      <c r="AX382" s="401"/>
      <c r="AY382" s="401"/>
      <c r="AZ382" s="401"/>
      <c r="BA382" s="401"/>
      <c r="BB382" s="401"/>
      <c r="BC382" s="401"/>
      <c r="BD382" s="401"/>
      <c r="BE382" s="401"/>
      <c r="BF382" s="401"/>
      <c r="BG382" s="401"/>
      <c r="BH382" s="401"/>
      <c r="BI382" s="396"/>
      <c r="BJ382" s="396"/>
    </row>
    <row r="383" spans="1:62" s="402" customFormat="1" ht="20.25" customHeight="1">
      <c r="A383" s="396"/>
      <c r="B383" s="397" t="s">
        <v>768</v>
      </c>
      <c r="C383" s="407" t="s">
        <v>129</v>
      </c>
      <c r="D383" s="396">
        <f t="shared" si="47"/>
        <v>0.15</v>
      </c>
      <c r="E383" s="398" t="s">
        <v>988</v>
      </c>
      <c r="F383" s="398" t="s">
        <v>50</v>
      </c>
      <c r="G383" s="398"/>
      <c r="H383" s="232"/>
      <c r="I383" s="366"/>
      <c r="J383" s="401"/>
      <c r="K383" s="401"/>
      <c r="L383" s="401">
        <v>0.15</v>
      </c>
      <c r="M383" s="401"/>
      <c r="N383" s="401"/>
      <c r="O383" s="401"/>
      <c r="P383" s="401"/>
      <c r="Q383" s="401"/>
      <c r="R383" s="401"/>
      <c r="S383" s="401"/>
      <c r="T383" s="401"/>
      <c r="U383" s="401"/>
      <c r="V383" s="401"/>
      <c r="W383" s="401"/>
      <c r="X383" s="401"/>
      <c r="Y383" s="401"/>
      <c r="Z383" s="401"/>
      <c r="AA383" s="401"/>
      <c r="AB383" s="401"/>
      <c r="AC383" s="401"/>
      <c r="AD383" s="401"/>
      <c r="AE383" s="401"/>
      <c r="AF383" s="401"/>
      <c r="AG383" s="401"/>
      <c r="AH383" s="401"/>
      <c r="AI383" s="401"/>
      <c r="AJ383" s="401"/>
      <c r="AK383" s="401"/>
      <c r="AL383" s="401"/>
      <c r="AM383" s="401"/>
      <c r="AN383" s="401"/>
      <c r="AO383" s="401"/>
      <c r="AP383" s="401"/>
      <c r="AQ383" s="401"/>
      <c r="AR383" s="401"/>
      <c r="AS383" s="401"/>
      <c r="AT383" s="401"/>
      <c r="AU383" s="401"/>
      <c r="AV383" s="401"/>
      <c r="AW383" s="401"/>
      <c r="AX383" s="401"/>
      <c r="AY383" s="401"/>
      <c r="AZ383" s="401"/>
      <c r="BA383" s="401"/>
      <c r="BB383" s="401"/>
      <c r="BC383" s="401"/>
      <c r="BD383" s="401"/>
      <c r="BE383" s="401"/>
      <c r="BF383" s="401"/>
      <c r="BG383" s="401"/>
      <c r="BH383" s="401"/>
      <c r="BI383" s="396"/>
      <c r="BJ383" s="396"/>
    </row>
    <row r="384" spans="1:62" s="402" customFormat="1" ht="20.25" customHeight="1">
      <c r="A384" s="396">
        <v>93</v>
      </c>
      <c r="B384" s="408" t="s">
        <v>1072</v>
      </c>
      <c r="C384" s="396" t="s">
        <v>296</v>
      </c>
      <c r="D384" s="399">
        <f>SUM(J384:BH384)</f>
        <v>0.2</v>
      </c>
      <c r="E384" s="396">
        <v>12</v>
      </c>
      <c r="F384" s="396" t="s">
        <v>21</v>
      </c>
      <c r="G384" s="404"/>
      <c r="H384" s="396"/>
      <c r="I384" s="400">
        <v>0.18</v>
      </c>
      <c r="J384" s="396">
        <v>0.18</v>
      </c>
      <c r="K384" s="396"/>
      <c r="L384" s="396"/>
      <c r="M384" s="396"/>
      <c r="N384" s="396"/>
      <c r="O384" s="396"/>
      <c r="P384" s="396"/>
      <c r="Q384" s="396"/>
      <c r="R384" s="396"/>
      <c r="S384" s="396"/>
      <c r="T384" s="396"/>
      <c r="U384" s="396"/>
      <c r="V384" s="396"/>
      <c r="W384" s="396"/>
      <c r="X384" s="396"/>
      <c r="Y384" s="396"/>
      <c r="Z384" s="396"/>
      <c r="AA384" s="396"/>
      <c r="AB384" s="396"/>
      <c r="AC384" s="396"/>
      <c r="AD384" s="396"/>
      <c r="AE384" s="396">
        <v>0.01</v>
      </c>
      <c r="AF384" s="396">
        <v>0.01</v>
      </c>
      <c r="AG384" s="396"/>
      <c r="AH384" s="396"/>
      <c r="AI384" s="396"/>
      <c r="AJ384" s="396"/>
      <c r="AK384" s="396"/>
      <c r="AL384" s="396"/>
      <c r="AM384" s="396"/>
      <c r="AN384" s="396"/>
      <c r="AO384" s="396"/>
      <c r="AP384" s="396"/>
      <c r="AQ384" s="396"/>
      <c r="AR384" s="396"/>
      <c r="AS384" s="396"/>
      <c r="AT384" s="396"/>
      <c r="AU384" s="396"/>
      <c r="AV384" s="396"/>
      <c r="AW384" s="396"/>
      <c r="AX384" s="396"/>
      <c r="AY384" s="396"/>
      <c r="AZ384" s="396"/>
      <c r="BA384" s="396"/>
      <c r="BB384" s="396"/>
      <c r="BC384" s="396"/>
      <c r="BD384" s="396"/>
      <c r="BE384" s="396"/>
      <c r="BF384" s="396"/>
      <c r="BG384" s="396"/>
      <c r="BH384" s="396"/>
      <c r="BI384" s="396" t="s">
        <v>387</v>
      </c>
      <c r="BJ384" s="467" t="s">
        <v>1068</v>
      </c>
    </row>
    <row r="385" spans="1:62" s="402" customFormat="1" ht="20.25" customHeight="1">
      <c r="A385" s="396">
        <v>94</v>
      </c>
      <c r="B385" s="408" t="s">
        <v>492</v>
      </c>
      <c r="C385" s="396" t="s">
        <v>296</v>
      </c>
      <c r="D385" s="420">
        <f>SUM(J385:BH385)</f>
        <v>0.28000000000000003</v>
      </c>
      <c r="E385" s="396">
        <v>2</v>
      </c>
      <c r="F385" s="396" t="s">
        <v>24</v>
      </c>
      <c r="G385" s="404"/>
      <c r="H385" s="232"/>
      <c r="I385" s="366"/>
      <c r="J385" s="396"/>
      <c r="K385" s="396"/>
      <c r="L385" s="396">
        <v>0.28000000000000003</v>
      </c>
      <c r="M385" s="396"/>
      <c r="N385" s="396"/>
      <c r="O385" s="396"/>
      <c r="P385" s="396"/>
      <c r="Q385" s="396"/>
      <c r="R385" s="396"/>
      <c r="S385" s="396"/>
      <c r="T385" s="396"/>
      <c r="U385" s="396"/>
      <c r="V385" s="396"/>
      <c r="W385" s="396"/>
      <c r="X385" s="396"/>
      <c r="Y385" s="396"/>
      <c r="Z385" s="396"/>
      <c r="AA385" s="396"/>
      <c r="AB385" s="396"/>
      <c r="AC385" s="396"/>
      <c r="AD385" s="396"/>
      <c r="AE385" s="396"/>
      <c r="AF385" s="396"/>
      <c r="AG385" s="396"/>
      <c r="AH385" s="396"/>
      <c r="AI385" s="396"/>
      <c r="AJ385" s="396"/>
      <c r="AK385" s="396"/>
      <c r="AL385" s="396"/>
      <c r="AM385" s="396"/>
      <c r="AN385" s="396"/>
      <c r="AO385" s="396"/>
      <c r="AP385" s="396"/>
      <c r="AQ385" s="396"/>
      <c r="AR385" s="396"/>
      <c r="AS385" s="396"/>
      <c r="AT385" s="396"/>
      <c r="AU385" s="396"/>
      <c r="AV385" s="396"/>
      <c r="AW385" s="396"/>
      <c r="AX385" s="396"/>
      <c r="AY385" s="396"/>
      <c r="AZ385" s="396"/>
      <c r="BA385" s="396"/>
      <c r="BB385" s="396"/>
      <c r="BC385" s="396"/>
      <c r="BD385" s="396"/>
      <c r="BE385" s="396"/>
      <c r="BF385" s="396"/>
      <c r="BG385" s="396"/>
      <c r="BH385" s="396"/>
      <c r="BI385" s="396" t="s">
        <v>387</v>
      </c>
      <c r="BJ385" s="396" t="s">
        <v>1067</v>
      </c>
    </row>
    <row r="386" spans="1:62" s="429" customFormat="1" ht="20.25" customHeight="1">
      <c r="A386" s="425">
        <v>95</v>
      </c>
      <c r="B386" s="426" t="s">
        <v>614</v>
      </c>
      <c r="C386" s="425" t="s">
        <v>296</v>
      </c>
      <c r="D386" s="433">
        <f>SUM(J386:BH386)</f>
        <v>1.1000000000000001</v>
      </c>
      <c r="E386" s="425">
        <v>12</v>
      </c>
      <c r="F386" s="425" t="s">
        <v>44</v>
      </c>
      <c r="G386" s="427"/>
      <c r="H386" s="232"/>
      <c r="I386" s="366"/>
      <c r="J386" s="425"/>
      <c r="K386" s="425"/>
      <c r="L386" s="425"/>
      <c r="M386" s="425"/>
      <c r="N386" s="425"/>
      <c r="O386" s="425"/>
      <c r="P386" s="425"/>
      <c r="Q386" s="425"/>
      <c r="R386" s="425"/>
      <c r="S386" s="425"/>
      <c r="T386" s="425"/>
      <c r="U386" s="425"/>
      <c r="V386" s="425"/>
      <c r="W386" s="425"/>
      <c r="X386" s="425"/>
      <c r="Y386" s="425"/>
      <c r="Z386" s="425"/>
      <c r="AA386" s="425"/>
      <c r="AB386" s="425"/>
      <c r="AC386" s="425"/>
      <c r="AD386" s="425"/>
      <c r="AE386" s="425"/>
      <c r="AF386" s="425"/>
      <c r="AG386" s="425"/>
      <c r="AH386" s="425"/>
      <c r="AI386" s="425"/>
      <c r="AJ386" s="425">
        <v>1.1000000000000001</v>
      </c>
      <c r="AK386" s="425"/>
      <c r="AL386" s="425"/>
      <c r="AM386" s="425"/>
      <c r="AN386" s="425"/>
      <c r="AO386" s="425"/>
      <c r="AP386" s="425"/>
      <c r="AQ386" s="425"/>
      <c r="AR386" s="425"/>
      <c r="AS386" s="425"/>
      <c r="AT386" s="425"/>
      <c r="AU386" s="425"/>
      <c r="AV386" s="425"/>
      <c r="AW386" s="425"/>
      <c r="AX386" s="425"/>
      <c r="AY386" s="425"/>
      <c r="AZ386" s="425"/>
      <c r="BA386" s="425"/>
      <c r="BB386" s="425"/>
      <c r="BC386" s="425"/>
      <c r="BD386" s="425"/>
      <c r="BE386" s="425"/>
      <c r="BF386" s="425"/>
      <c r="BG386" s="425"/>
      <c r="BH386" s="425"/>
      <c r="BI386" s="425" t="s">
        <v>387</v>
      </c>
      <c r="BJ386" s="469" t="s">
        <v>1067</v>
      </c>
    </row>
    <row r="387" spans="1:62" s="402" customFormat="1" ht="20.25" customHeight="1">
      <c r="A387" s="396">
        <v>96</v>
      </c>
      <c r="B387" s="403" t="s">
        <v>494</v>
      </c>
      <c r="C387" s="396" t="s">
        <v>296</v>
      </c>
      <c r="D387" s="420">
        <f t="shared" ref="D387:D390" si="48">SUM(J387:BH387)</f>
        <v>0.43</v>
      </c>
      <c r="E387" s="396" t="s">
        <v>497</v>
      </c>
      <c r="F387" s="396" t="s">
        <v>48</v>
      </c>
      <c r="G387" s="404"/>
      <c r="H387" s="232"/>
      <c r="I387" s="366"/>
      <c r="J387" s="396"/>
      <c r="K387" s="396"/>
      <c r="L387" s="396">
        <v>0.08</v>
      </c>
      <c r="M387" s="396">
        <v>0.35</v>
      </c>
      <c r="N387" s="396"/>
      <c r="O387" s="396"/>
      <c r="P387" s="396"/>
      <c r="Q387" s="396"/>
      <c r="R387" s="396"/>
      <c r="S387" s="396"/>
      <c r="T387" s="396"/>
      <c r="U387" s="396"/>
      <c r="V387" s="396"/>
      <c r="W387" s="396"/>
      <c r="X387" s="396"/>
      <c r="Y387" s="396"/>
      <c r="Z387" s="396"/>
      <c r="AA387" s="396"/>
      <c r="AB387" s="396"/>
      <c r="AC387" s="396"/>
      <c r="AD387" s="396"/>
      <c r="AE387" s="396"/>
      <c r="AF387" s="396"/>
      <c r="AG387" s="396"/>
      <c r="AH387" s="396"/>
      <c r="AI387" s="396"/>
      <c r="AJ387" s="396"/>
      <c r="AK387" s="396"/>
      <c r="AL387" s="396"/>
      <c r="AM387" s="396"/>
      <c r="AN387" s="396"/>
      <c r="AO387" s="396"/>
      <c r="AP387" s="396"/>
      <c r="AQ387" s="396"/>
      <c r="AR387" s="396"/>
      <c r="AS387" s="396"/>
      <c r="AT387" s="396"/>
      <c r="AU387" s="396"/>
      <c r="AV387" s="396"/>
      <c r="AW387" s="396"/>
      <c r="AX387" s="396"/>
      <c r="AY387" s="396"/>
      <c r="AZ387" s="396"/>
      <c r="BA387" s="396"/>
      <c r="BB387" s="396"/>
      <c r="BC387" s="396"/>
      <c r="BD387" s="396"/>
      <c r="BE387" s="396"/>
      <c r="BF387" s="396"/>
      <c r="BG387" s="396"/>
      <c r="BH387" s="396"/>
      <c r="BI387" s="396" t="s">
        <v>388</v>
      </c>
      <c r="BJ387" s="396"/>
    </row>
    <row r="388" spans="1:62" s="402" customFormat="1" ht="20.25" customHeight="1">
      <c r="A388" s="396">
        <v>97</v>
      </c>
      <c r="B388" s="403" t="s">
        <v>496</v>
      </c>
      <c r="C388" s="396" t="s">
        <v>296</v>
      </c>
      <c r="D388" s="420">
        <f t="shared" si="48"/>
        <v>0.01</v>
      </c>
      <c r="E388" s="396">
        <v>32</v>
      </c>
      <c r="F388" s="396" t="s">
        <v>48</v>
      </c>
      <c r="G388" s="404"/>
      <c r="H388" s="232"/>
      <c r="I388" s="366"/>
      <c r="J388" s="396"/>
      <c r="K388" s="396"/>
      <c r="L388" s="396"/>
      <c r="M388" s="396"/>
      <c r="N388" s="396"/>
      <c r="O388" s="396"/>
      <c r="P388" s="396"/>
      <c r="Q388" s="396"/>
      <c r="R388" s="396"/>
      <c r="S388" s="396"/>
      <c r="T388" s="396"/>
      <c r="U388" s="396"/>
      <c r="V388" s="396"/>
      <c r="W388" s="396"/>
      <c r="X388" s="396"/>
      <c r="Y388" s="396"/>
      <c r="Z388" s="396"/>
      <c r="AA388" s="396"/>
      <c r="AB388" s="396"/>
      <c r="AC388" s="396"/>
      <c r="AD388" s="396"/>
      <c r="AE388" s="396"/>
      <c r="AF388" s="396"/>
      <c r="AG388" s="396"/>
      <c r="AH388" s="396"/>
      <c r="AI388" s="396"/>
      <c r="AJ388" s="396"/>
      <c r="AK388" s="396"/>
      <c r="AL388" s="396">
        <v>0.01</v>
      </c>
      <c r="AM388" s="396"/>
      <c r="AN388" s="396"/>
      <c r="AO388" s="396"/>
      <c r="AP388" s="396"/>
      <c r="AQ388" s="396"/>
      <c r="AR388" s="396"/>
      <c r="AS388" s="396"/>
      <c r="AT388" s="396"/>
      <c r="AU388" s="396"/>
      <c r="AV388" s="396"/>
      <c r="AW388" s="396"/>
      <c r="AX388" s="396"/>
      <c r="AY388" s="396"/>
      <c r="AZ388" s="396"/>
      <c r="BA388" s="396"/>
      <c r="BB388" s="396"/>
      <c r="BC388" s="396"/>
      <c r="BD388" s="396"/>
      <c r="BE388" s="396"/>
      <c r="BF388" s="396"/>
      <c r="BG388" s="396"/>
      <c r="BH388" s="396"/>
      <c r="BI388" s="396" t="s">
        <v>388</v>
      </c>
      <c r="BJ388" s="396"/>
    </row>
    <row r="389" spans="1:62" s="402" customFormat="1" ht="20.25" customHeight="1">
      <c r="A389" s="396">
        <v>98</v>
      </c>
      <c r="B389" s="408" t="s">
        <v>498</v>
      </c>
      <c r="C389" s="396" t="s">
        <v>296</v>
      </c>
      <c r="D389" s="396">
        <f t="shared" si="48"/>
        <v>1.03</v>
      </c>
      <c r="E389" s="396">
        <v>12</v>
      </c>
      <c r="F389" s="396" t="s">
        <v>50</v>
      </c>
      <c r="G389" s="404"/>
      <c r="H389" s="232"/>
      <c r="I389" s="366">
        <v>0.95000000000000007</v>
      </c>
      <c r="J389" s="396">
        <v>0.92</v>
      </c>
      <c r="K389" s="396">
        <v>0.03</v>
      </c>
      <c r="L389" s="396"/>
      <c r="M389" s="396"/>
      <c r="N389" s="396"/>
      <c r="O389" s="396"/>
      <c r="P389" s="396"/>
      <c r="Q389" s="396"/>
      <c r="R389" s="396"/>
      <c r="S389" s="396"/>
      <c r="T389" s="396"/>
      <c r="U389" s="396"/>
      <c r="V389" s="396"/>
      <c r="W389" s="396"/>
      <c r="X389" s="396"/>
      <c r="Y389" s="396"/>
      <c r="Z389" s="396"/>
      <c r="AA389" s="396"/>
      <c r="AB389" s="396"/>
      <c r="AC389" s="396"/>
      <c r="AD389" s="396"/>
      <c r="AE389" s="396">
        <v>0.02</v>
      </c>
      <c r="AF389" s="396">
        <v>0.06</v>
      </c>
      <c r="AG389" s="396"/>
      <c r="AH389" s="396"/>
      <c r="AI389" s="396"/>
      <c r="AJ389" s="396"/>
      <c r="AK389" s="396"/>
      <c r="AL389" s="396"/>
      <c r="AM389" s="396"/>
      <c r="AN389" s="396"/>
      <c r="AO389" s="396"/>
      <c r="AP389" s="396"/>
      <c r="AQ389" s="396"/>
      <c r="AR389" s="396"/>
      <c r="AS389" s="396"/>
      <c r="AT389" s="396"/>
      <c r="AU389" s="396"/>
      <c r="AV389" s="396"/>
      <c r="AW389" s="396"/>
      <c r="AX389" s="396"/>
      <c r="AY389" s="396"/>
      <c r="AZ389" s="396"/>
      <c r="BA389" s="396"/>
      <c r="BB389" s="396"/>
      <c r="BC389" s="396"/>
      <c r="BD389" s="396"/>
      <c r="BE389" s="396"/>
      <c r="BF389" s="396"/>
      <c r="BG389" s="396"/>
      <c r="BH389" s="396"/>
      <c r="BI389" s="396" t="s">
        <v>448</v>
      </c>
      <c r="BJ389" s="396"/>
    </row>
    <row r="390" spans="1:62" s="402" customFormat="1" ht="20.25" customHeight="1">
      <c r="A390" s="396">
        <v>99</v>
      </c>
      <c r="B390" s="408" t="s">
        <v>495</v>
      </c>
      <c r="C390" s="396" t="s">
        <v>296</v>
      </c>
      <c r="D390" s="396">
        <f t="shared" si="48"/>
        <v>1</v>
      </c>
      <c r="E390" s="396">
        <v>9</v>
      </c>
      <c r="F390" s="396" t="s">
        <v>27</v>
      </c>
      <c r="G390" s="404"/>
      <c r="H390" s="232"/>
      <c r="I390" s="366"/>
      <c r="J390" s="396"/>
      <c r="K390" s="396"/>
      <c r="L390" s="396"/>
      <c r="M390" s="396"/>
      <c r="N390" s="396"/>
      <c r="O390" s="396"/>
      <c r="P390" s="396"/>
      <c r="Q390" s="396"/>
      <c r="R390" s="396"/>
      <c r="S390" s="396"/>
      <c r="T390" s="396"/>
      <c r="U390" s="396"/>
      <c r="V390" s="396"/>
      <c r="W390" s="396"/>
      <c r="X390" s="396"/>
      <c r="Y390" s="396"/>
      <c r="Z390" s="396"/>
      <c r="AA390" s="396"/>
      <c r="AB390" s="396"/>
      <c r="AC390" s="396"/>
      <c r="AD390" s="396"/>
      <c r="AE390" s="396"/>
      <c r="AF390" s="396"/>
      <c r="AG390" s="396"/>
      <c r="AH390" s="396"/>
      <c r="AI390" s="396"/>
      <c r="AJ390" s="396"/>
      <c r="AK390" s="396"/>
      <c r="AL390" s="396"/>
      <c r="AM390" s="396"/>
      <c r="AN390" s="396"/>
      <c r="AO390" s="396"/>
      <c r="AP390" s="396"/>
      <c r="AQ390" s="396"/>
      <c r="AR390" s="396"/>
      <c r="AS390" s="396"/>
      <c r="AT390" s="396"/>
      <c r="AU390" s="396"/>
      <c r="AV390" s="396"/>
      <c r="AW390" s="396"/>
      <c r="AX390" s="396"/>
      <c r="AY390" s="396"/>
      <c r="AZ390" s="396"/>
      <c r="BA390" s="396"/>
      <c r="BB390" s="396"/>
      <c r="BC390" s="396"/>
      <c r="BD390" s="396">
        <v>1</v>
      </c>
      <c r="BE390" s="396"/>
      <c r="BF390" s="396"/>
      <c r="BG390" s="396"/>
      <c r="BH390" s="396"/>
      <c r="BI390" s="396" t="s">
        <v>448</v>
      </c>
      <c r="BJ390" s="396"/>
    </row>
    <row r="391" spans="1:62" s="454" customFormat="1" ht="20.25" customHeight="1">
      <c r="A391" s="452">
        <v>158</v>
      </c>
      <c r="B391" s="502" t="s">
        <v>596</v>
      </c>
      <c r="C391" s="452" t="s">
        <v>296</v>
      </c>
      <c r="D391" s="452">
        <f>SUM(J391:BH391)</f>
        <v>0.69000000000000017</v>
      </c>
      <c r="E391" s="452" t="s">
        <v>595</v>
      </c>
      <c r="F391" s="452" t="s">
        <v>30</v>
      </c>
      <c r="G391" s="451" t="s">
        <v>1065</v>
      </c>
      <c r="H391" s="232"/>
      <c r="I391" s="366">
        <v>9.0000000000000011E-2</v>
      </c>
      <c r="J391" s="452">
        <v>7.0000000000000007E-2</v>
      </c>
      <c r="K391" s="452">
        <v>0.02</v>
      </c>
      <c r="L391" s="452">
        <v>0.01</v>
      </c>
      <c r="M391" s="452">
        <v>0.39</v>
      </c>
      <c r="N391" s="452"/>
      <c r="O391" s="452"/>
      <c r="P391" s="452">
        <v>0.04</v>
      </c>
      <c r="Q391" s="452"/>
      <c r="R391" s="452"/>
      <c r="S391" s="452"/>
      <c r="T391" s="452"/>
      <c r="U391" s="452"/>
      <c r="V391" s="452"/>
      <c r="W391" s="452"/>
      <c r="X391" s="452"/>
      <c r="Y391" s="452"/>
      <c r="Z391" s="452"/>
      <c r="AA391" s="452"/>
      <c r="AB391" s="452"/>
      <c r="AC391" s="452"/>
      <c r="AD391" s="452"/>
      <c r="AE391" s="452">
        <v>0.05</v>
      </c>
      <c r="AF391" s="452">
        <v>0.05</v>
      </c>
      <c r="AG391" s="452"/>
      <c r="AH391" s="452"/>
      <c r="AI391" s="452"/>
      <c r="AJ391" s="452"/>
      <c r="AK391" s="452"/>
      <c r="AL391" s="452"/>
      <c r="AM391" s="452"/>
      <c r="AN391" s="452"/>
      <c r="AO391" s="452"/>
      <c r="AP391" s="452"/>
      <c r="AQ391" s="452"/>
      <c r="AR391" s="452"/>
      <c r="AS391" s="452"/>
      <c r="AT391" s="452"/>
      <c r="AU391" s="452"/>
      <c r="AV391" s="452"/>
      <c r="AW391" s="452"/>
      <c r="AX391" s="452">
        <v>0.04</v>
      </c>
      <c r="AY391" s="452"/>
      <c r="AZ391" s="452"/>
      <c r="BA391" s="452"/>
      <c r="BB391" s="452"/>
      <c r="BC391" s="452"/>
      <c r="BD391" s="452"/>
      <c r="BE391" s="452"/>
      <c r="BF391" s="452"/>
      <c r="BG391" s="452">
        <v>0.02</v>
      </c>
      <c r="BH391" s="452"/>
      <c r="BI391" s="452"/>
      <c r="BJ391" s="452"/>
    </row>
    <row r="392" spans="1:62" s="402" customFormat="1" ht="18" customHeight="1">
      <c r="A392" s="396"/>
      <c r="B392" s="419" t="s">
        <v>769</v>
      </c>
      <c r="C392" s="398" t="s">
        <v>128</v>
      </c>
      <c r="D392" s="399">
        <f t="shared" ref="D392:D400" si="49">SUM(J392:BH392)</f>
        <v>2</v>
      </c>
      <c r="E392" s="398" t="s">
        <v>901</v>
      </c>
      <c r="F392" s="398" t="s">
        <v>11</v>
      </c>
      <c r="G392" s="398"/>
      <c r="H392" s="117"/>
      <c r="I392" s="395">
        <v>2</v>
      </c>
      <c r="J392" s="401">
        <v>2</v>
      </c>
      <c r="K392" s="401"/>
      <c r="L392" s="401"/>
      <c r="M392" s="401"/>
      <c r="N392" s="401"/>
      <c r="O392" s="401"/>
      <c r="P392" s="401"/>
      <c r="Q392" s="401"/>
      <c r="R392" s="401"/>
      <c r="S392" s="401"/>
      <c r="T392" s="401"/>
      <c r="U392" s="401"/>
      <c r="V392" s="401"/>
      <c r="W392" s="401"/>
      <c r="X392" s="401"/>
      <c r="Y392" s="401"/>
      <c r="Z392" s="401"/>
      <c r="AA392" s="401"/>
      <c r="AB392" s="401"/>
      <c r="AC392" s="401"/>
      <c r="AD392" s="401"/>
      <c r="AE392" s="401"/>
      <c r="AF392" s="401"/>
      <c r="AG392" s="401"/>
      <c r="AH392" s="401"/>
      <c r="AI392" s="401"/>
      <c r="AJ392" s="401"/>
      <c r="AK392" s="401"/>
      <c r="AL392" s="401"/>
      <c r="AM392" s="401"/>
      <c r="AN392" s="401"/>
      <c r="AO392" s="401"/>
      <c r="AP392" s="401"/>
      <c r="AQ392" s="401"/>
      <c r="AR392" s="401"/>
      <c r="AS392" s="401"/>
      <c r="AT392" s="401"/>
      <c r="AU392" s="401"/>
      <c r="AV392" s="401"/>
      <c r="AW392" s="401"/>
      <c r="AX392" s="401"/>
      <c r="AY392" s="401"/>
      <c r="AZ392" s="401"/>
      <c r="BA392" s="401"/>
      <c r="BB392" s="401"/>
      <c r="BC392" s="401"/>
      <c r="BD392" s="401"/>
      <c r="BE392" s="401"/>
      <c r="BF392" s="401"/>
      <c r="BG392" s="401"/>
      <c r="BH392" s="401"/>
      <c r="BI392" s="396"/>
      <c r="BJ392" s="396"/>
    </row>
    <row r="393" spans="1:62" s="402" customFormat="1" ht="18" customHeight="1">
      <c r="A393" s="396"/>
      <c r="B393" s="419" t="s">
        <v>770</v>
      </c>
      <c r="C393" s="398" t="s">
        <v>128</v>
      </c>
      <c r="D393" s="399">
        <f t="shared" si="49"/>
        <v>6.6599999999999993</v>
      </c>
      <c r="E393" s="398" t="s">
        <v>878</v>
      </c>
      <c r="F393" s="398" t="s">
        <v>11</v>
      </c>
      <c r="G393" s="398"/>
      <c r="H393" s="117"/>
      <c r="I393" s="395">
        <v>4.7699999999999996</v>
      </c>
      <c r="J393" s="401">
        <v>4.7699999999999996</v>
      </c>
      <c r="K393" s="401"/>
      <c r="L393" s="401">
        <v>1.89</v>
      </c>
      <c r="M393" s="401"/>
      <c r="N393" s="401"/>
      <c r="O393" s="401"/>
      <c r="P393" s="401"/>
      <c r="Q393" s="401"/>
      <c r="R393" s="401"/>
      <c r="S393" s="401"/>
      <c r="T393" s="401"/>
      <c r="U393" s="401"/>
      <c r="V393" s="401"/>
      <c r="W393" s="401"/>
      <c r="X393" s="401"/>
      <c r="Y393" s="401"/>
      <c r="Z393" s="401"/>
      <c r="AA393" s="401"/>
      <c r="AB393" s="401"/>
      <c r="AC393" s="401"/>
      <c r="AD393" s="401"/>
      <c r="AE393" s="401"/>
      <c r="AF393" s="401"/>
      <c r="AG393" s="401"/>
      <c r="AH393" s="401"/>
      <c r="AI393" s="401"/>
      <c r="AJ393" s="401"/>
      <c r="AK393" s="401"/>
      <c r="AL393" s="401"/>
      <c r="AM393" s="401"/>
      <c r="AN393" s="401"/>
      <c r="AO393" s="401"/>
      <c r="AP393" s="401"/>
      <c r="AQ393" s="401"/>
      <c r="AR393" s="401"/>
      <c r="AS393" s="401"/>
      <c r="AT393" s="401"/>
      <c r="AU393" s="401"/>
      <c r="AV393" s="401"/>
      <c r="AW393" s="401"/>
      <c r="AX393" s="401"/>
      <c r="AY393" s="401"/>
      <c r="AZ393" s="401"/>
      <c r="BA393" s="401"/>
      <c r="BB393" s="401"/>
      <c r="BC393" s="401"/>
      <c r="BD393" s="401"/>
      <c r="BE393" s="401"/>
      <c r="BF393" s="401"/>
      <c r="BG393" s="401"/>
      <c r="BH393" s="401"/>
      <c r="BI393" s="396"/>
      <c r="BJ393" s="396"/>
    </row>
    <row r="394" spans="1:62" s="402" customFormat="1" ht="20.25" customHeight="1">
      <c r="A394" s="396"/>
      <c r="B394" s="397" t="s">
        <v>771</v>
      </c>
      <c r="C394" s="398" t="s">
        <v>128</v>
      </c>
      <c r="D394" s="420">
        <f t="shared" si="49"/>
        <v>15</v>
      </c>
      <c r="E394" s="398" t="s">
        <v>989</v>
      </c>
      <c r="F394" s="398" t="s">
        <v>18</v>
      </c>
      <c r="G394" s="398"/>
      <c r="H394" s="232"/>
      <c r="I394" s="366"/>
      <c r="J394" s="401"/>
      <c r="K394" s="401"/>
      <c r="L394" s="401"/>
      <c r="M394" s="401"/>
      <c r="N394" s="401"/>
      <c r="O394" s="401"/>
      <c r="P394" s="401">
        <v>15</v>
      </c>
      <c r="Q394" s="401"/>
      <c r="R394" s="401"/>
      <c r="S394" s="401"/>
      <c r="T394" s="401"/>
      <c r="U394" s="401"/>
      <c r="V394" s="401"/>
      <c r="W394" s="401"/>
      <c r="X394" s="401"/>
      <c r="Y394" s="401"/>
      <c r="Z394" s="401"/>
      <c r="AA394" s="401"/>
      <c r="AB394" s="401"/>
      <c r="AC394" s="401"/>
      <c r="AD394" s="401"/>
      <c r="AE394" s="401"/>
      <c r="AF394" s="401"/>
      <c r="AG394" s="401"/>
      <c r="AH394" s="401"/>
      <c r="AI394" s="401"/>
      <c r="AJ394" s="401"/>
      <c r="AK394" s="401"/>
      <c r="AL394" s="401"/>
      <c r="AM394" s="401"/>
      <c r="AN394" s="401"/>
      <c r="AO394" s="401"/>
      <c r="AP394" s="401"/>
      <c r="AQ394" s="401"/>
      <c r="AR394" s="401"/>
      <c r="AS394" s="401"/>
      <c r="AT394" s="401"/>
      <c r="AU394" s="401"/>
      <c r="AV394" s="401"/>
      <c r="AW394" s="401"/>
      <c r="AX394" s="401"/>
      <c r="AY394" s="401"/>
      <c r="AZ394" s="401"/>
      <c r="BA394" s="401"/>
      <c r="BB394" s="401"/>
      <c r="BC394" s="401"/>
      <c r="BD394" s="401"/>
      <c r="BE394" s="401"/>
      <c r="BF394" s="401"/>
      <c r="BG394" s="401"/>
      <c r="BH394" s="401"/>
      <c r="BI394" s="396"/>
      <c r="BJ394" s="396"/>
    </row>
    <row r="395" spans="1:62" s="402" customFormat="1" ht="20.25" customHeight="1">
      <c r="A395" s="396"/>
      <c r="B395" s="397" t="s">
        <v>772</v>
      </c>
      <c r="C395" s="398" t="s">
        <v>128</v>
      </c>
      <c r="D395" s="420">
        <f t="shared" si="49"/>
        <v>20</v>
      </c>
      <c r="E395" s="398" t="s">
        <v>989</v>
      </c>
      <c r="F395" s="398" t="s">
        <v>18</v>
      </c>
      <c r="G395" s="398"/>
      <c r="H395" s="232"/>
      <c r="I395" s="366"/>
      <c r="J395" s="401"/>
      <c r="K395" s="401"/>
      <c r="L395" s="401"/>
      <c r="M395" s="401">
        <v>2</v>
      </c>
      <c r="N395" s="401"/>
      <c r="O395" s="401"/>
      <c r="P395" s="401">
        <v>18</v>
      </c>
      <c r="Q395" s="401"/>
      <c r="R395" s="401"/>
      <c r="S395" s="401"/>
      <c r="T395" s="401"/>
      <c r="U395" s="401"/>
      <c r="V395" s="401"/>
      <c r="W395" s="401"/>
      <c r="X395" s="401"/>
      <c r="Y395" s="401"/>
      <c r="Z395" s="401"/>
      <c r="AA395" s="401"/>
      <c r="AB395" s="401"/>
      <c r="AC395" s="401"/>
      <c r="AD395" s="401"/>
      <c r="AE395" s="401"/>
      <c r="AF395" s="401"/>
      <c r="AG395" s="401"/>
      <c r="AH395" s="401"/>
      <c r="AI395" s="401"/>
      <c r="AJ395" s="401"/>
      <c r="AK395" s="401"/>
      <c r="AL395" s="401"/>
      <c r="AM395" s="401"/>
      <c r="AN395" s="401"/>
      <c r="AO395" s="401"/>
      <c r="AP395" s="401"/>
      <c r="AQ395" s="401"/>
      <c r="AR395" s="401"/>
      <c r="AS395" s="401"/>
      <c r="AT395" s="401"/>
      <c r="AU395" s="401"/>
      <c r="AV395" s="401"/>
      <c r="AW395" s="401"/>
      <c r="AX395" s="401"/>
      <c r="AY395" s="401"/>
      <c r="AZ395" s="401"/>
      <c r="BA395" s="401"/>
      <c r="BB395" s="401"/>
      <c r="BC395" s="401"/>
      <c r="BD395" s="401"/>
      <c r="BE395" s="401"/>
      <c r="BF395" s="401"/>
      <c r="BG395" s="401"/>
      <c r="BH395" s="401"/>
      <c r="BI395" s="396"/>
      <c r="BJ395" s="396"/>
    </row>
    <row r="396" spans="1:62" s="402" customFormat="1" ht="20.25" customHeight="1">
      <c r="A396" s="396"/>
      <c r="B396" s="397" t="s">
        <v>773</v>
      </c>
      <c r="C396" s="406" t="s">
        <v>128</v>
      </c>
      <c r="D396" s="396">
        <f t="shared" si="49"/>
        <v>25.51</v>
      </c>
      <c r="E396" s="406" t="s">
        <v>990</v>
      </c>
      <c r="F396" s="406" t="s">
        <v>27</v>
      </c>
      <c r="G396" s="406"/>
      <c r="H396" s="232"/>
      <c r="I396" s="366"/>
      <c r="J396" s="401"/>
      <c r="K396" s="401"/>
      <c r="L396" s="401"/>
      <c r="M396" s="401"/>
      <c r="N396" s="401"/>
      <c r="O396" s="401"/>
      <c r="P396" s="401">
        <v>25.51</v>
      </c>
      <c r="Q396" s="401"/>
      <c r="R396" s="401"/>
      <c r="S396" s="401"/>
      <c r="T396" s="401"/>
      <c r="U396" s="401"/>
      <c r="V396" s="401"/>
      <c r="W396" s="401"/>
      <c r="X396" s="401"/>
      <c r="Y396" s="401"/>
      <c r="Z396" s="401"/>
      <c r="AA396" s="401"/>
      <c r="AB396" s="401"/>
      <c r="AC396" s="401"/>
      <c r="AD396" s="401"/>
      <c r="AE396" s="401"/>
      <c r="AF396" s="401"/>
      <c r="AG396" s="401"/>
      <c r="AH396" s="401"/>
      <c r="AI396" s="401"/>
      <c r="AJ396" s="401"/>
      <c r="AK396" s="401"/>
      <c r="AL396" s="401"/>
      <c r="AM396" s="401"/>
      <c r="AN396" s="401"/>
      <c r="AO396" s="401"/>
      <c r="AP396" s="401"/>
      <c r="AQ396" s="401"/>
      <c r="AR396" s="401"/>
      <c r="AS396" s="401"/>
      <c r="AT396" s="401"/>
      <c r="AU396" s="401"/>
      <c r="AV396" s="401"/>
      <c r="AW396" s="401"/>
      <c r="AX396" s="401"/>
      <c r="AY396" s="401"/>
      <c r="AZ396" s="401"/>
      <c r="BA396" s="401"/>
      <c r="BB396" s="401"/>
      <c r="BC396" s="401"/>
      <c r="BD396" s="401"/>
      <c r="BE396" s="401"/>
      <c r="BF396" s="401"/>
      <c r="BG396" s="401"/>
      <c r="BH396" s="401"/>
      <c r="BI396" s="396"/>
      <c r="BJ396" s="396"/>
    </row>
    <row r="397" spans="1:62" s="402" customFormat="1" ht="20.25" customHeight="1">
      <c r="A397" s="396"/>
      <c r="B397" s="397" t="s">
        <v>774</v>
      </c>
      <c r="C397" s="406" t="s">
        <v>128</v>
      </c>
      <c r="D397" s="420">
        <f t="shared" si="49"/>
        <v>0.1</v>
      </c>
      <c r="E397" s="406" t="s">
        <v>991</v>
      </c>
      <c r="F397" s="406" t="s">
        <v>29</v>
      </c>
      <c r="G397" s="406"/>
      <c r="H397" s="232"/>
      <c r="I397" s="366"/>
      <c r="J397" s="401"/>
      <c r="K397" s="401"/>
      <c r="L397" s="401">
        <v>0.1</v>
      </c>
      <c r="M397" s="401"/>
      <c r="N397" s="401"/>
      <c r="O397" s="401"/>
      <c r="P397" s="401"/>
      <c r="Q397" s="401"/>
      <c r="R397" s="401"/>
      <c r="S397" s="401"/>
      <c r="T397" s="401"/>
      <c r="U397" s="401"/>
      <c r="V397" s="401"/>
      <c r="W397" s="401"/>
      <c r="X397" s="401"/>
      <c r="Y397" s="401"/>
      <c r="Z397" s="401"/>
      <c r="AA397" s="401"/>
      <c r="AB397" s="401"/>
      <c r="AC397" s="401"/>
      <c r="AD397" s="401"/>
      <c r="AE397" s="401"/>
      <c r="AF397" s="401"/>
      <c r="AG397" s="401"/>
      <c r="AH397" s="401"/>
      <c r="AI397" s="401"/>
      <c r="AJ397" s="401"/>
      <c r="AK397" s="401"/>
      <c r="AL397" s="401"/>
      <c r="AM397" s="401"/>
      <c r="AN397" s="401"/>
      <c r="AO397" s="401"/>
      <c r="AP397" s="401"/>
      <c r="AQ397" s="401"/>
      <c r="AR397" s="401"/>
      <c r="AS397" s="401"/>
      <c r="AT397" s="401"/>
      <c r="AU397" s="401"/>
      <c r="AV397" s="401"/>
      <c r="AW397" s="401"/>
      <c r="AX397" s="401"/>
      <c r="AY397" s="401"/>
      <c r="AZ397" s="401"/>
      <c r="BA397" s="401"/>
      <c r="BB397" s="401"/>
      <c r="BC397" s="401"/>
      <c r="BD397" s="401"/>
      <c r="BE397" s="401"/>
      <c r="BF397" s="401"/>
      <c r="BG397" s="401"/>
      <c r="BH397" s="401"/>
      <c r="BI397" s="396"/>
      <c r="BJ397" s="396"/>
    </row>
    <row r="398" spans="1:62" s="454" customFormat="1" ht="20.25" customHeight="1">
      <c r="A398" s="452"/>
      <c r="B398" s="503" t="s">
        <v>775</v>
      </c>
      <c r="C398" s="504" t="s">
        <v>128</v>
      </c>
      <c r="D398" s="452">
        <f t="shared" si="49"/>
        <v>39.6</v>
      </c>
      <c r="E398" s="504" t="s">
        <v>992</v>
      </c>
      <c r="F398" s="504" t="s">
        <v>30</v>
      </c>
      <c r="G398" s="451" t="s">
        <v>1065</v>
      </c>
      <c r="H398" s="232"/>
      <c r="I398" s="366">
        <v>2.42</v>
      </c>
      <c r="J398" s="505">
        <v>2.42</v>
      </c>
      <c r="K398" s="505"/>
      <c r="L398" s="505">
        <v>0.4</v>
      </c>
      <c r="M398" s="505">
        <v>9.84</v>
      </c>
      <c r="N398" s="505"/>
      <c r="O398" s="505"/>
      <c r="P398" s="505">
        <v>23.34</v>
      </c>
      <c r="Q398" s="505"/>
      <c r="R398" s="505"/>
      <c r="S398" s="505"/>
      <c r="T398" s="505"/>
      <c r="U398" s="505"/>
      <c r="V398" s="505"/>
      <c r="W398" s="505"/>
      <c r="X398" s="505"/>
      <c r="Y398" s="505"/>
      <c r="Z398" s="505"/>
      <c r="AA398" s="505"/>
      <c r="AB398" s="505"/>
      <c r="AC398" s="505"/>
      <c r="AD398" s="505"/>
      <c r="AE398" s="505">
        <v>1.49</v>
      </c>
      <c r="AF398" s="505"/>
      <c r="AG398" s="505"/>
      <c r="AH398" s="505"/>
      <c r="AI398" s="505"/>
      <c r="AJ398" s="505"/>
      <c r="AK398" s="505"/>
      <c r="AL398" s="505"/>
      <c r="AM398" s="505"/>
      <c r="AN398" s="505"/>
      <c r="AO398" s="505"/>
      <c r="AP398" s="505"/>
      <c r="AQ398" s="505"/>
      <c r="AR398" s="505"/>
      <c r="AS398" s="505"/>
      <c r="AT398" s="505"/>
      <c r="AU398" s="505"/>
      <c r="AV398" s="505"/>
      <c r="AW398" s="505"/>
      <c r="AX398" s="505"/>
      <c r="AY398" s="505"/>
      <c r="AZ398" s="505"/>
      <c r="BA398" s="505"/>
      <c r="BB398" s="505"/>
      <c r="BC398" s="505"/>
      <c r="BD398" s="505">
        <v>1.97</v>
      </c>
      <c r="BE398" s="505"/>
      <c r="BF398" s="505"/>
      <c r="BG398" s="505">
        <v>0.14000000000000001</v>
      </c>
      <c r="BH398" s="505"/>
      <c r="BI398" s="452"/>
      <c r="BJ398" s="452"/>
    </row>
    <row r="399" spans="1:62" s="402" customFormat="1" ht="20.25" customHeight="1">
      <c r="A399" s="396"/>
      <c r="B399" s="439" t="s">
        <v>776</v>
      </c>
      <c r="C399" s="406" t="s">
        <v>128</v>
      </c>
      <c r="D399" s="396">
        <f t="shared" si="49"/>
        <v>0.47</v>
      </c>
      <c r="E399" s="406" t="s">
        <v>993</v>
      </c>
      <c r="F399" s="406" t="s">
        <v>30</v>
      </c>
      <c r="G399" s="406"/>
      <c r="H399" s="232"/>
      <c r="I399" s="366"/>
      <c r="J399" s="401"/>
      <c r="K399" s="401"/>
      <c r="L399" s="401">
        <v>0.02</v>
      </c>
      <c r="M399" s="401">
        <v>0.02</v>
      </c>
      <c r="N399" s="401"/>
      <c r="O399" s="401"/>
      <c r="P399" s="401"/>
      <c r="Q399" s="401"/>
      <c r="R399" s="401">
        <v>0.02</v>
      </c>
      <c r="S399" s="401"/>
      <c r="T399" s="401"/>
      <c r="U399" s="401"/>
      <c r="V399" s="401"/>
      <c r="W399" s="401"/>
      <c r="X399" s="401"/>
      <c r="Y399" s="401"/>
      <c r="Z399" s="401"/>
      <c r="AA399" s="401"/>
      <c r="AB399" s="401"/>
      <c r="AC399" s="401"/>
      <c r="AD399" s="401"/>
      <c r="AE399" s="401"/>
      <c r="AF399" s="401"/>
      <c r="AG399" s="401"/>
      <c r="AH399" s="401"/>
      <c r="AI399" s="401"/>
      <c r="AJ399" s="401"/>
      <c r="AK399" s="401"/>
      <c r="AL399" s="401"/>
      <c r="AM399" s="401"/>
      <c r="AN399" s="401"/>
      <c r="AO399" s="401"/>
      <c r="AP399" s="401"/>
      <c r="AQ399" s="401"/>
      <c r="AR399" s="401"/>
      <c r="AS399" s="401"/>
      <c r="AT399" s="401"/>
      <c r="AU399" s="401"/>
      <c r="AV399" s="401"/>
      <c r="AW399" s="401"/>
      <c r="AX399" s="401">
        <v>0.36</v>
      </c>
      <c r="AY399" s="401"/>
      <c r="AZ399" s="401"/>
      <c r="BA399" s="401"/>
      <c r="BB399" s="401"/>
      <c r="BC399" s="401"/>
      <c r="BD399" s="401">
        <v>0.05</v>
      </c>
      <c r="BE399" s="401"/>
      <c r="BF399" s="401"/>
      <c r="BG399" s="401"/>
      <c r="BH399" s="401"/>
      <c r="BI399" s="396"/>
      <c r="BJ399" s="396"/>
    </row>
    <row r="400" spans="1:62" s="402" customFormat="1" ht="20.25" customHeight="1">
      <c r="A400" s="396"/>
      <c r="B400" s="439" t="s">
        <v>777</v>
      </c>
      <c r="C400" s="406" t="s">
        <v>128</v>
      </c>
      <c r="D400" s="396">
        <f t="shared" si="49"/>
        <v>0.03</v>
      </c>
      <c r="E400" s="406" t="s">
        <v>994</v>
      </c>
      <c r="F400" s="406" t="s">
        <v>30</v>
      </c>
      <c r="G400" s="406"/>
      <c r="H400" s="232"/>
      <c r="I400" s="366"/>
      <c r="J400" s="401"/>
      <c r="K400" s="401"/>
      <c r="L400" s="401">
        <v>0.03</v>
      </c>
      <c r="M400" s="401"/>
      <c r="N400" s="401"/>
      <c r="O400" s="401"/>
      <c r="P400" s="401"/>
      <c r="Q400" s="401"/>
      <c r="R400" s="401"/>
      <c r="S400" s="401"/>
      <c r="T400" s="401"/>
      <c r="U400" s="401"/>
      <c r="V400" s="401"/>
      <c r="W400" s="401"/>
      <c r="X400" s="401"/>
      <c r="Y400" s="401"/>
      <c r="Z400" s="401"/>
      <c r="AA400" s="401"/>
      <c r="AB400" s="401"/>
      <c r="AC400" s="401"/>
      <c r="AD400" s="401"/>
      <c r="AE400" s="401"/>
      <c r="AF400" s="401"/>
      <c r="AG400" s="401"/>
      <c r="AH400" s="401"/>
      <c r="AI400" s="401"/>
      <c r="AJ400" s="401"/>
      <c r="AK400" s="401"/>
      <c r="AL400" s="401"/>
      <c r="AM400" s="401"/>
      <c r="AN400" s="401"/>
      <c r="AO400" s="401"/>
      <c r="AP400" s="401"/>
      <c r="AQ400" s="401"/>
      <c r="AR400" s="401"/>
      <c r="AS400" s="401"/>
      <c r="AT400" s="401"/>
      <c r="AU400" s="401"/>
      <c r="AV400" s="401"/>
      <c r="AW400" s="401"/>
      <c r="AX400" s="401"/>
      <c r="AY400" s="401"/>
      <c r="AZ400" s="401"/>
      <c r="BA400" s="401"/>
      <c r="BB400" s="401"/>
      <c r="BC400" s="401"/>
      <c r="BD400" s="401"/>
      <c r="BE400" s="401"/>
      <c r="BF400" s="401"/>
      <c r="BG400" s="401"/>
      <c r="BH400" s="401"/>
      <c r="BI400" s="396"/>
      <c r="BJ400" s="396"/>
    </row>
    <row r="401" spans="1:62" s="402" customFormat="1" ht="20.25" customHeight="1">
      <c r="A401" s="396"/>
      <c r="B401" s="439" t="s">
        <v>778</v>
      </c>
      <c r="C401" s="406" t="s">
        <v>128</v>
      </c>
      <c r="D401" s="424">
        <f>SUM(J401:BH401)</f>
        <v>0.22</v>
      </c>
      <c r="E401" s="406" t="s">
        <v>995</v>
      </c>
      <c r="F401" s="406" t="s">
        <v>33</v>
      </c>
      <c r="G401" s="406"/>
      <c r="H401" s="232"/>
      <c r="I401" s="366"/>
      <c r="J401" s="401"/>
      <c r="K401" s="401"/>
      <c r="L401" s="401"/>
      <c r="M401" s="401">
        <v>0.22</v>
      </c>
      <c r="N401" s="401"/>
      <c r="O401" s="401"/>
      <c r="P401" s="401"/>
      <c r="Q401" s="401"/>
      <c r="R401" s="401"/>
      <c r="S401" s="401"/>
      <c r="T401" s="401"/>
      <c r="U401" s="401"/>
      <c r="V401" s="401"/>
      <c r="W401" s="401"/>
      <c r="X401" s="401"/>
      <c r="Y401" s="401"/>
      <c r="Z401" s="401"/>
      <c r="AA401" s="401"/>
      <c r="AB401" s="401"/>
      <c r="AC401" s="401"/>
      <c r="AD401" s="401"/>
      <c r="AE401" s="401"/>
      <c r="AF401" s="401"/>
      <c r="AG401" s="401"/>
      <c r="AH401" s="401"/>
      <c r="AI401" s="401"/>
      <c r="AJ401" s="401"/>
      <c r="AK401" s="401"/>
      <c r="AL401" s="401"/>
      <c r="AM401" s="401"/>
      <c r="AN401" s="401"/>
      <c r="AO401" s="401"/>
      <c r="AP401" s="401"/>
      <c r="AQ401" s="401"/>
      <c r="AR401" s="401"/>
      <c r="AS401" s="401"/>
      <c r="AT401" s="401"/>
      <c r="AU401" s="401"/>
      <c r="AV401" s="401"/>
      <c r="AW401" s="401"/>
      <c r="AX401" s="401"/>
      <c r="AY401" s="401"/>
      <c r="AZ401" s="401"/>
      <c r="BA401" s="401"/>
      <c r="BB401" s="401"/>
      <c r="BC401" s="401"/>
      <c r="BD401" s="401"/>
      <c r="BE401" s="401"/>
      <c r="BF401" s="401"/>
      <c r="BG401" s="401"/>
      <c r="BH401" s="401"/>
      <c r="BI401" s="396"/>
      <c r="BJ401" s="396"/>
    </row>
    <row r="402" spans="1:62" s="402" customFormat="1" ht="20.25" customHeight="1">
      <c r="A402" s="396"/>
      <c r="B402" s="439" t="s">
        <v>779</v>
      </c>
      <c r="C402" s="406" t="s">
        <v>128</v>
      </c>
      <c r="D402" s="424">
        <f>SUM(J402:BH402)</f>
        <v>0.2</v>
      </c>
      <c r="E402" s="406" t="s">
        <v>995</v>
      </c>
      <c r="F402" s="406" t="s">
        <v>33</v>
      </c>
      <c r="G402" s="406"/>
      <c r="H402" s="232"/>
      <c r="I402" s="366"/>
      <c r="J402" s="401"/>
      <c r="K402" s="401"/>
      <c r="L402" s="401"/>
      <c r="M402" s="401">
        <v>0.2</v>
      </c>
      <c r="N402" s="401"/>
      <c r="O402" s="401"/>
      <c r="P402" s="401"/>
      <c r="Q402" s="401"/>
      <c r="R402" s="401"/>
      <c r="S402" s="401"/>
      <c r="T402" s="401"/>
      <c r="U402" s="401"/>
      <c r="V402" s="401"/>
      <c r="W402" s="401"/>
      <c r="X402" s="401"/>
      <c r="Y402" s="401"/>
      <c r="Z402" s="401"/>
      <c r="AA402" s="401"/>
      <c r="AB402" s="401"/>
      <c r="AC402" s="401"/>
      <c r="AD402" s="401"/>
      <c r="AE402" s="401"/>
      <c r="AF402" s="401"/>
      <c r="AG402" s="401"/>
      <c r="AH402" s="401"/>
      <c r="AI402" s="401"/>
      <c r="AJ402" s="401"/>
      <c r="AK402" s="401"/>
      <c r="AL402" s="401"/>
      <c r="AM402" s="401"/>
      <c r="AN402" s="401"/>
      <c r="AO402" s="401"/>
      <c r="AP402" s="401"/>
      <c r="AQ402" s="401"/>
      <c r="AR402" s="401"/>
      <c r="AS402" s="401"/>
      <c r="AT402" s="401"/>
      <c r="AU402" s="401"/>
      <c r="AV402" s="401"/>
      <c r="AW402" s="401"/>
      <c r="AX402" s="401"/>
      <c r="AY402" s="401"/>
      <c r="AZ402" s="401"/>
      <c r="BA402" s="401"/>
      <c r="BB402" s="401"/>
      <c r="BC402" s="401"/>
      <c r="BD402" s="401"/>
      <c r="BE402" s="401"/>
      <c r="BF402" s="401"/>
      <c r="BG402" s="401"/>
      <c r="BH402" s="401"/>
      <c r="BI402" s="396"/>
      <c r="BJ402" s="396"/>
    </row>
    <row r="403" spans="1:62" s="402" customFormat="1" ht="20.25" customHeight="1">
      <c r="A403" s="396"/>
      <c r="B403" s="397" t="s">
        <v>780</v>
      </c>
      <c r="C403" s="398" t="s">
        <v>128</v>
      </c>
      <c r="D403" s="420">
        <f>SUM(J403:BH403)</f>
        <v>1.3</v>
      </c>
      <c r="E403" s="457" t="s">
        <v>996</v>
      </c>
      <c r="F403" s="457" t="s">
        <v>47</v>
      </c>
      <c r="G403" s="457"/>
      <c r="H403" s="232"/>
      <c r="I403" s="366">
        <v>0.95</v>
      </c>
      <c r="J403" s="401">
        <v>0.95</v>
      </c>
      <c r="K403" s="401"/>
      <c r="L403" s="401">
        <v>0.09</v>
      </c>
      <c r="M403" s="401">
        <v>0.26</v>
      </c>
      <c r="N403" s="401"/>
      <c r="O403" s="401"/>
      <c r="P403" s="401"/>
      <c r="Q403" s="401"/>
      <c r="R403" s="401"/>
      <c r="S403" s="401"/>
      <c r="T403" s="401"/>
      <c r="U403" s="401"/>
      <c r="V403" s="401"/>
      <c r="W403" s="401"/>
      <c r="X403" s="401"/>
      <c r="Y403" s="401"/>
      <c r="Z403" s="401"/>
      <c r="AA403" s="401"/>
      <c r="AB403" s="401"/>
      <c r="AC403" s="401"/>
      <c r="AD403" s="401"/>
      <c r="AE403" s="401"/>
      <c r="AF403" s="401"/>
      <c r="AG403" s="401"/>
      <c r="AH403" s="401"/>
      <c r="AI403" s="401"/>
      <c r="AJ403" s="401"/>
      <c r="AK403" s="401"/>
      <c r="AL403" s="401"/>
      <c r="AM403" s="401"/>
      <c r="AN403" s="401"/>
      <c r="AO403" s="401"/>
      <c r="AP403" s="401"/>
      <c r="AQ403" s="401"/>
      <c r="AR403" s="401"/>
      <c r="AS403" s="401"/>
      <c r="AT403" s="401"/>
      <c r="AU403" s="401"/>
      <c r="AV403" s="401"/>
      <c r="AW403" s="401"/>
      <c r="AX403" s="401"/>
      <c r="AY403" s="401"/>
      <c r="AZ403" s="401"/>
      <c r="BA403" s="401"/>
      <c r="BB403" s="401"/>
      <c r="BC403" s="401"/>
      <c r="BD403" s="401"/>
      <c r="BE403" s="401"/>
      <c r="BF403" s="401"/>
      <c r="BG403" s="401"/>
      <c r="BH403" s="401"/>
      <c r="BI403" s="396"/>
      <c r="BJ403" s="396"/>
    </row>
    <row r="404" spans="1:62" s="402" customFormat="1" ht="20.25" customHeight="1">
      <c r="A404" s="396"/>
      <c r="B404" s="397" t="s">
        <v>486</v>
      </c>
      <c r="C404" s="398" t="s">
        <v>128</v>
      </c>
      <c r="D404" s="420">
        <f t="shared" ref="D404:D409" si="50">SUM(J404:BH404)</f>
        <v>6.3999999999999995</v>
      </c>
      <c r="E404" s="398" t="s">
        <v>997</v>
      </c>
      <c r="F404" s="398" t="s">
        <v>48</v>
      </c>
      <c r="G404" s="398"/>
      <c r="H404" s="232"/>
      <c r="I404" s="366">
        <v>0.3</v>
      </c>
      <c r="J404" s="401">
        <v>0.3</v>
      </c>
      <c r="K404" s="401"/>
      <c r="L404" s="401">
        <v>0.92</v>
      </c>
      <c r="M404" s="401">
        <v>5.18</v>
      </c>
      <c r="N404" s="401"/>
      <c r="O404" s="401"/>
      <c r="P404" s="401"/>
      <c r="Q404" s="401"/>
      <c r="R404" s="401"/>
      <c r="S404" s="401"/>
      <c r="T404" s="401"/>
      <c r="U404" s="401"/>
      <c r="V404" s="401"/>
      <c r="W404" s="401"/>
      <c r="X404" s="401"/>
      <c r="Y404" s="401"/>
      <c r="Z404" s="401"/>
      <c r="AA404" s="401"/>
      <c r="AB404" s="401"/>
      <c r="AC404" s="401"/>
      <c r="AD404" s="401"/>
      <c r="AE404" s="401"/>
      <c r="AF404" s="401"/>
      <c r="AG404" s="401"/>
      <c r="AH404" s="401"/>
      <c r="AI404" s="401"/>
      <c r="AJ404" s="401"/>
      <c r="AK404" s="401"/>
      <c r="AL404" s="401"/>
      <c r="AM404" s="401"/>
      <c r="AN404" s="401"/>
      <c r="AO404" s="401"/>
      <c r="AP404" s="401"/>
      <c r="AQ404" s="401"/>
      <c r="AR404" s="401"/>
      <c r="AS404" s="401"/>
      <c r="AT404" s="401"/>
      <c r="AU404" s="401"/>
      <c r="AV404" s="401"/>
      <c r="AW404" s="401"/>
      <c r="AX404" s="401"/>
      <c r="AY404" s="401"/>
      <c r="AZ404" s="401"/>
      <c r="BA404" s="401"/>
      <c r="BB404" s="401"/>
      <c r="BC404" s="401"/>
      <c r="BD404" s="401"/>
      <c r="BE404" s="401"/>
      <c r="BF404" s="401"/>
      <c r="BG404" s="401"/>
      <c r="BH404" s="401"/>
      <c r="BI404" s="396"/>
      <c r="BJ404" s="396"/>
    </row>
    <row r="405" spans="1:62" s="402" customFormat="1" ht="20.25" customHeight="1">
      <c r="A405" s="396"/>
      <c r="B405" s="397" t="s">
        <v>781</v>
      </c>
      <c r="C405" s="398" t="s">
        <v>128</v>
      </c>
      <c r="D405" s="420">
        <f t="shared" si="50"/>
        <v>0.14000000000000001</v>
      </c>
      <c r="E405" s="398" t="s">
        <v>998</v>
      </c>
      <c r="F405" s="398" t="s">
        <v>48</v>
      </c>
      <c r="G405" s="398"/>
      <c r="H405" s="232"/>
      <c r="I405" s="366"/>
      <c r="J405" s="401"/>
      <c r="K405" s="401"/>
      <c r="L405" s="401"/>
      <c r="M405" s="401"/>
      <c r="N405" s="401"/>
      <c r="O405" s="401"/>
      <c r="P405" s="401"/>
      <c r="Q405" s="401"/>
      <c r="R405" s="401"/>
      <c r="S405" s="401"/>
      <c r="T405" s="401"/>
      <c r="U405" s="401"/>
      <c r="V405" s="401"/>
      <c r="W405" s="401"/>
      <c r="X405" s="401"/>
      <c r="Y405" s="401"/>
      <c r="Z405" s="401"/>
      <c r="AA405" s="401"/>
      <c r="AB405" s="401"/>
      <c r="AC405" s="401"/>
      <c r="AD405" s="401"/>
      <c r="AE405" s="401"/>
      <c r="AF405" s="401"/>
      <c r="AG405" s="401"/>
      <c r="AH405" s="401"/>
      <c r="AI405" s="401">
        <v>0.14000000000000001</v>
      </c>
      <c r="AJ405" s="401"/>
      <c r="AK405" s="401"/>
      <c r="AL405" s="401"/>
      <c r="AM405" s="401"/>
      <c r="AN405" s="401"/>
      <c r="AO405" s="401"/>
      <c r="AP405" s="401"/>
      <c r="AQ405" s="401"/>
      <c r="AR405" s="401"/>
      <c r="AS405" s="401"/>
      <c r="AT405" s="401"/>
      <c r="AU405" s="401"/>
      <c r="AV405" s="401"/>
      <c r="AW405" s="401"/>
      <c r="AX405" s="401"/>
      <c r="AY405" s="401"/>
      <c r="AZ405" s="401"/>
      <c r="BA405" s="401"/>
      <c r="BB405" s="401"/>
      <c r="BC405" s="401"/>
      <c r="BD405" s="401"/>
      <c r="BE405" s="401"/>
      <c r="BF405" s="401"/>
      <c r="BG405" s="401"/>
      <c r="BH405" s="401"/>
      <c r="BI405" s="396"/>
      <c r="BJ405" s="396"/>
    </row>
    <row r="406" spans="1:62" s="402" customFormat="1" ht="20.25" customHeight="1">
      <c r="A406" s="396"/>
      <c r="B406" s="397" t="s">
        <v>782</v>
      </c>
      <c r="C406" s="398" t="s">
        <v>128</v>
      </c>
      <c r="D406" s="420">
        <f t="shared" si="50"/>
        <v>0.58000000000000007</v>
      </c>
      <c r="E406" s="398" t="s">
        <v>999</v>
      </c>
      <c r="F406" s="398" t="s">
        <v>48</v>
      </c>
      <c r="G406" s="398"/>
      <c r="H406" s="232"/>
      <c r="I406" s="366">
        <v>0.54</v>
      </c>
      <c r="J406" s="401">
        <v>0.54</v>
      </c>
      <c r="K406" s="401"/>
      <c r="L406" s="401"/>
      <c r="M406" s="401"/>
      <c r="N406" s="401"/>
      <c r="O406" s="401"/>
      <c r="P406" s="401"/>
      <c r="Q406" s="401"/>
      <c r="R406" s="401"/>
      <c r="S406" s="401"/>
      <c r="T406" s="401"/>
      <c r="U406" s="401"/>
      <c r="V406" s="401"/>
      <c r="W406" s="401"/>
      <c r="X406" s="401"/>
      <c r="Y406" s="401"/>
      <c r="Z406" s="401"/>
      <c r="AA406" s="401"/>
      <c r="AB406" s="401"/>
      <c r="AC406" s="401"/>
      <c r="AD406" s="401"/>
      <c r="AE406" s="401"/>
      <c r="AF406" s="401">
        <v>0.04</v>
      </c>
      <c r="AG406" s="401"/>
      <c r="AH406" s="401"/>
      <c r="AI406" s="401"/>
      <c r="AJ406" s="401"/>
      <c r="AK406" s="401"/>
      <c r="AL406" s="401"/>
      <c r="AM406" s="401"/>
      <c r="AN406" s="401"/>
      <c r="AO406" s="401"/>
      <c r="AP406" s="401"/>
      <c r="AQ406" s="401">
        <v>0</v>
      </c>
      <c r="AR406" s="401"/>
      <c r="AS406" s="401"/>
      <c r="AT406" s="401"/>
      <c r="AU406" s="401"/>
      <c r="AV406" s="401"/>
      <c r="AW406" s="401"/>
      <c r="AX406" s="401"/>
      <c r="AY406" s="401"/>
      <c r="AZ406" s="401"/>
      <c r="BA406" s="401"/>
      <c r="BB406" s="401"/>
      <c r="BC406" s="401"/>
      <c r="BD406" s="401"/>
      <c r="BE406" s="401"/>
      <c r="BF406" s="401"/>
      <c r="BG406" s="401"/>
      <c r="BH406" s="401"/>
      <c r="BI406" s="396"/>
      <c r="BJ406" s="396"/>
    </row>
    <row r="407" spans="1:62" s="402" customFormat="1" ht="20.25" customHeight="1">
      <c r="A407" s="396"/>
      <c r="B407" s="397" t="s">
        <v>783</v>
      </c>
      <c r="C407" s="398" t="s">
        <v>128</v>
      </c>
      <c r="D407" s="420">
        <f t="shared" si="50"/>
        <v>0.99</v>
      </c>
      <c r="E407" s="398" t="s">
        <v>962</v>
      </c>
      <c r="F407" s="398" t="s">
        <v>48</v>
      </c>
      <c r="G407" s="398"/>
      <c r="H407" s="232"/>
      <c r="I407" s="366"/>
      <c r="J407" s="401"/>
      <c r="K407" s="401"/>
      <c r="L407" s="401">
        <v>0.06</v>
      </c>
      <c r="M407" s="401">
        <v>0.93</v>
      </c>
      <c r="N407" s="401"/>
      <c r="O407" s="401"/>
      <c r="P407" s="401"/>
      <c r="Q407" s="401"/>
      <c r="R407" s="401"/>
      <c r="S407" s="401"/>
      <c r="T407" s="401"/>
      <c r="U407" s="401"/>
      <c r="V407" s="401"/>
      <c r="W407" s="401"/>
      <c r="X407" s="401"/>
      <c r="Y407" s="401"/>
      <c r="Z407" s="401"/>
      <c r="AA407" s="401"/>
      <c r="AB407" s="401"/>
      <c r="AC407" s="401"/>
      <c r="AD407" s="401"/>
      <c r="AE407" s="401"/>
      <c r="AF407" s="401"/>
      <c r="AG407" s="401"/>
      <c r="AH407" s="401"/>
      <c r="AI407" s="401"/>
      <c r="AJ407" s="401"/>
      <c r="AK407" s="401"/>
      <c r="AL407" s="401"/>
      <c r="AM407" s="401"/>
      <c r="AN407" s="401"/>
      <c r="AO407" s="401"/>
      <c r="AP407" s="401"/>
      <c r="AQ407" s="401"/>
      <c r="AR407" s="401"/>
      <c r="AS407" s="401"/>
      <c r="AT407" s="401"/>
      <c r="AU407" s="401"/>
      <c r="AV407" s="401"/>
      <c r="AW407" s="401"/>
      <c r="AX407" s="401"/>
      <c r="AY407" s="401"/>
      <c r="AZ407" s="401"/>
      <c r="BA407" s="401"/>
      <c r="BB407" s="401"/>
      <c r="BC407" s="401"/>
      <c r="BD407" s="401"/>
      <c r="BE407" s="401"/>
      <c r="BF407" s="401"/>
      <c r="BG407" s="401"/>
      <c r="BH407" s="401"/>
      <c r="BI407" s="396"/>
      <c r="BJ407" s="396"/>
    </row>
    <row r="408" spans="1:62" s="402" customFormat="1" ht="20.25" customHeight="1">
      <c r="A408" s="396"/>
      <c r="B408" s="397" t="s">
        <v>784</v>
      </c>
      <c r="C408" s="398" t="s">
        <v>128</v>
      </c>
      <c r="D408" s="420">
        <f t="shared" si="50"/>
        <v>3.3299999999999996</v>
      </c>
      <c r="E408" s="398" t="s">
        <v>1000</v>
      </c>
      <c r="F408" s="398" t="s">
        <v>48</v>
      </c>
      <c r="G408" s="398"/>
      <c r="H408" s="232"/>
      <c r="I408" s="366"/>
      <c r="J408" s="401"/>
      <c r="K408" s="401"/>
      <c r="L408" s="401">
        <v>0.09</v>
      </c>
      <c r="M408" s="401">
        <v>3.2399999999999998</v>
      </c>
      <c r="N408" s="401"/>
      <c r="O408" s="401"/>
      <c r="P408" s="401"/>
      <c r="Q408" s="401"/>
      <c r="R408" s="401"/>
      <c r="S408" s="401"/>
      <c r="T408" s="401"/>
      <c r="U408" s="401"/>
      <c r="V408" s="401"/>
      <c r="W408" s="401"/>
      <c r="X408" s="401"/>
      <c r="Y408" s="401"/>
      <c r="Z408" s="401"/>
      <c r="AA408" s="401"/>
      <c r="AB408" s="401"/>
      <c r="AC408" s="401"/>
      <c r="AD408" s="401"/>
      <c r="AE408" s="401"/>
      <c r="AF408" s="401"/>
      <c r="AG408" s="401"/>
      <c r="AH408" s="401"/>
      <c r="AI408" s="401"/>
      <c r="AJ408" s="401"/>
      <c r="AK408" s="401"/>
      <c r="AL408" s="401"/>
      <c r="AM408" s="401"/>
      <c r="AN408" s="401"/>
      <c r="AO408" s="401"/>
      <c r="AP408" s="401"/>
      <c r="AQ408" s="401">
        <v>0</v>
      </c>
      <c r="AR408" s="401"/>
      <c r="AS408" s="401"/>
      <c r="AT408" s="401"/>
      <c r="AU408" s="401"/>
      <c r="AV408" s="401"/>
      <c r="AW408" s="401"/>
      <c r="AX408" s="401"/>
      <c r="AY408" s="401"/>
      <c r="AZ408" s="401"/>
      <c r="BA408" s="401"/>
      <c r="BB408" s="401"/>
      <c r="BC408" s="401"/>
      <c r="BD408" s="401"/>
      <c r="BE408" s="401"/>
      <c r="BF408" s="401"/>
      <c r="BG408" s="401"/>
      <c r="BH408" s="401"/>
      <c r="BI408" s="396"/>
      <c r="BJ408" s="396"/>
    </row>
    <row r="409" spans="1:62" s="402" customFormat="1" ht="20.25" customHeight="1">
      <c r="A409" s="396"/>
      <c r="B409" s="397" t="s">
        <v>785</v>
      </c>
      <c r="C409" s="398" t="s">
        <v>128</v>
      </c>
      <c r="D409" s="420">
        <f t="shared" si="50"/>
        <v>2.0299999999999998</v>
      </c>
      <c r="E409" s="398" t="s">
        <v>1001</v>
      </c>
      <c r="F409" s="398" t="s">
        <v>48</v>
      </c>
      <c r="G409" s="398"/>
      <c r="H409" s="232"/>
      <c r="I409" s="366"/>
      <c r="J409" s="401"/>
      <c r="K409" s="401"/>
      <c r="L409" s="401">
        <v>2.0299999999999998</v>
      </c>
      <c r="M409" s="401"/>
      <c r="N409" s="401"/>
      <c r="O409" s="401"/>
      <c r="P409" s="401"/>
      <c r="Q409" s="401"/>
      <c r="R409" s="401"/>
      <c r="S409" s="401"/>
      <c r="T409" s="401"/>
      <c r="U409" s="401"/>
      <c r="V409" s="401"/>
      <c r="W409" s="401"/>
      <c r="X409" s="401"/>
      <c r="Y409" s="401"/>
      <c r="Z409" s="401"/>
      <c r="AA409" s="401"/>
      <c r="AB409" s="401"/>
      <c r="AC409" s="401"/>
      <c r="AD409" s="401"/>
      <c r="AE409" s="401"/>
      <c r="AF409" s="401"/>
      <c r="AG409" s="401"/>
      <c r="AH409" s="401"/>
      <c r="AI409" s="401"/>
      <c r="AJ409" s="401"/>
      <c r="AK409" s="401"/>
      <c r="AL409" s="401"/>
      <c r="AM409" s="401"/>
      <c r="AN409" s="401"/>
      <c r="AO409" s="401"/>
      <c r="AP409" s="401"/>
      <c r="AQ409" s="401"/>
      <c r="AR409" s="401"/>
      <c r="AS409" s="401"/>
      <c r="AT409" s="401"/>
      <c r="AU409" s="401"/>
      <c r="AV409" s="401"/>
      <c r="AW409" s="401"/>
      <c r="AX409" s="401"/>
      <c r="AY409" s="401"/>
      <c r="AZ409" s="401"/>
      <c r="BA409" s="401"/>
      <c r="BB409" s="401"/>
      <c r="BC409" s="401"/>
      <c r="BD409" s="401"/>
      <c r="BE409" s="401"/>
      <c r="BF409" s="401"/>
      <c r="BG409" s="401"/>
      <c r="BH409" s="401"/>
      <c r="BI409" s="396"/>
      <c r="BJ409" s="396"/>
    </row>
    <row r="410" spans="1:62" s="402" customFormat="1" ht="20.25" customHeight="1">
      <c r="A410" s="396">
        <v>162</v>
      </c>
      <c r="B410" s="442" t="s">
        <v>294</v>
      </c>
      <c r="C410" s="443" t="s">
        <v>293</v>
      </c>
      <c r="D410" s="424">
        <f>SUM(J410:BH410)</f>
        <v>0.15</v>
      </c>
      <c r="E410" s="396"/>
      <c r="F410" s="396" t="s">
        <v>33</v>
      </c>
      <c r="G410" s="404"/>
      <c r="H410" s="232"/>
      <c r="I410" s="366">
        <v>0.15</v>
      </c>
      <c r="J410" s="396">
        <v>0.15</v>
      </c>
      <c r="K410" s="396"/>
      <c r="L410" s="396"/>
      <c r="M410" s="396"/>
      <c r="N410" s="396"/>
      <c r="O410" s="396"/>
      <c r="P410" s="396"/>
      <c r="Q410" s="396"/>
      <c r="R410" s="396"/>
      <c r="S410" s="396"/>
      <c r="T410" s="396"/>
      <c r="U410" s="396"/>
      <c r="V410" s="396"/>
      <c r="W410" s="396"/>
      <c r="X410" s="396"/>
      <c r="Y410" s="396"/>
      <c r="Z410" s="396"/>
      <c r="AA410" s="396"/>
      <c r="AB410" s="396"/>
      <c r="AC410" s="396"/>
      <c r="AD410" s="396"/>
      <c r="AE410" s="396"/>
      <c r="AF410" s="396"/>
      <c r="AG410" s="396"/>
      <c r="AH410" s="396"/>
      <c r="AI410" s="396"/>
      <c r="AJ410" s="396"/>
      <c r="AK410" s="396"/>
      <c r="AL410" s="396"/>
      <c r="AM410" s="396"/>
      <c r="AN410" s="396"/>
      <c r="AO410" s="396"/>
      <c r="AP410" s="396"/>
      <c r="AQ410" s="396"/>
      <c r="AR410" s="396"/>
      <c r="AS410" s="396"/>
      <c r="AT410" s="396"/>
      <c r="AU410" s="396"/>
      <c r="AV410" s="396"/>
      <c r="AW410" s="396"/>
      <c r="AX410" s="396"/>
      <c r="AY410" s="396"/>
      <c r="AZ410" s="396"/>
      <c r="BA410" s="396"/>
      <c r="BB410" s="396"/>
      <c r="BC410" s="396"/>
      <c r="BD410" s="396"/>
      <c r="BE410" s="396"/>
      <c r="BF410" s="396"/>
      <c r="BG410" s="396"/>
      <c r="BH410" s="396"/>
      <c r="BI410" s="396"/>
      <c r="BJ410" s="396"/>
    </row>
    <row r="411" spans="1:62" s="402" customFormat="1" ht="20.25" customHeight="1">
      <c r="A411" s="396">
        <v>166</v>
      </c>
      <c r="B411" s="463" t="s">
        <v>307</v>
      </c>
      <c r="C411" s="464" t="s">
        <v>293</v>
      </c>
      <c r="D411" s="441">
        <v>1</v>
      </c>
      <c r="E411" s="396"/>
      <c r="F411" s="396" t="s">
        <v>10</v>
      </c>
      <c r="G411" s="451" t="s">
        <v>1065</v>
      </c>
      <c r="H411" s="232"/>
      <c r="I411" s="366"/>
      <c r="J411" s="396"/>
      <c r="K411" s="396"/>
      <c r="L411" s="396"/>
      <c r="M411" s="396"/>
      <c r="N411" s="396"/>
      <c r="O411" s="396"/>
      <c r="P411" s="396"/>
      <c r="Q411" s="396"/>
      <c r="R411" s="396"/>
      <c r="S411" s="396"/>
      <c r="T411" s="396"/>
      <c r="U411" s="396"/>
      <c r="V411" s="396"/>
      <c r="W411" s="396"/>
      <c r="X411" s="396"/>
      <c r="Y411" s="396"/>
      <c r="Z411" s="396"/>
      <c r="AA411" s="396"/>
      <c r="AB411" s="396"/>
      <c r="AC411" s="396"/>
      <c r="AD411" s="396"/>
      <c r="AE411" s="396"/>
      <c r="AF411" s="396"/>
      <c r="AG411" s="396"/>
      <c r="AH411" s="396"/>
      <c r="AI411" s="396"/>
      <c r="AJ411" s="396"/>
      <c r="AK411" s="396"/>
      <c r="AL411" s="396"/>
      <c r="AM411" s="396"/>
      <c r="AN411" s="396"/>
      <c r="AO411" s="396"/>
      <c r="AP411" s="396"/>
      <c r="AQ411" s="396"/>
      <c r="AR411" s="396"/>
      <c r="AS411" s="396"/>
      <c r="AT411" s="396"/>
      <c r="AU411" s="396"/>
      <c r="AV411" s="396"/>
      <c r="AW411" s="396"/>
      <c r="AX411" s="396"/>
      <c r="AY411" s="396"/>
      <c r="AZ411" s="396"/>
      <c r="BA411" s="396"/>
      <c r="BB411" s="396"/>
      <c r="BC411" s="396"/>
      <c r="BD411" s="396"/>
      <c r="BE411" s="396"/>
      <c r="BF411" s="396"/>
      <c r="BG411" s="396"/>
      <c r="BH411" s="396"/>
      <c r="BI411" s="404" t="s">
        <v>600</v>
      </c>
      <c r="BJ411" s="396"/>
    </row>
    <row r="412" spans="1:62" s="402" customFormat="1" ht="20.25" customHeight="1">
      <c r="A412" s="396">
        <v>170</v>
      </c>
      <c r="B412" s="442" t="s">
        <v>292</v>
      </c>
      <c r="C412" s="443" t="s">
        <v>293</v>
      </c>
      <c r="D412" s="420">
        <f t="shared" ref="D412" si="51">SUM(J412:BH412)</f>
        <v>0.13</v>
      </c>
      <c r="E412" s="396"/>
      <c r="F412" s="396" t="s">
        <v>31</v>
      </c>
      <c r="G412" s="404"/>
      <c r="H412" s="232"/>
      <c r="I412" s="366">
        <v>0.13</v>
      </c>
      <c r="J412" s="396">
        <v>0.13</v>
      </c>
      <c r="K412" s="396"/>
      <c r="L412" s="396"/>
      <c r="M412" s="396"/>
      <c r="N412" s="396"/>
      <c r="O412" s="396"/>
      <c r="P412" s="396"/>
      <c r="Q412" s="396"/>
      <c r="R412" s="396"/>
      <c r="S412" s="396"/>
      <c r="T412" s="396"/>
      <c r="U412" s="396"/>
      <c r="V412" s="396"/>
      <c r="W412" s="396"/>
      <c r="X412" s="396"/>
      <c r="Y412" s="396"/>
      <c r="Z412" s="396"/>
      <c r="AA412" s="396"/>
      <c r="AB412" s="396"/>
      <c r="AC412" s="396"/>
      <c r="AD412" s="396"/>
      <c r="AE412" s="396"/>
      <c r="AF412" s="396"/>
      <c r="AG412" s="396"/>
      <c r="AH412" s="396"/>
      <c r="AI412" s="396"/>
      <c r="AJ412" s="396"/>
      <c r="AK412" s="396"/>
      <c r="AL412" s="396"/>
      <c r="AM412" s="396"/>
      <c r="AN412" s="396"/>
      <c r="AO412" s="396"/>
      <c r="AP412" s="396"/>
      <c r="AQ412" s="396"/>
      <c r="AR412" s="396"/>
      <c r="AS412" s="396"/>
      <c r="AT412" s="396"/>
      <c r="AU412" s="396"/>
      <c r="AV412" s="396"/>
      <c r="AW412" s="396"/>
      <c r="AX412" s="396"/>
      <c r="AY412" s="396"/>
      <c r="AZ412" s="396"/>
      <c r="BA412" s="396"/>
      <c r="BB412" s="396"/>
      <c r="BC412" s="396"/>
      <c r="BD412" s="396"/>
      <c r="BE412" s="396"/>
      <c r="BF412" s="396"/>
      <c r="BG412" s="396"/>
      <c r="BH412" s="396"/>
      <c r="BI412" s="396"/>
      <c r="BJ412" s="396"/>
    </row>
    <row r="413" spans="1:62" s="402" customFormat="1" ht="20.25" customHeight="1">
      <c r="A413" s="396"/>
      <c r="B413" s="409" t="s">
        <v>844</v>
      </c>
      <c r="C413" s="398" t="s">
        <v>121</v>
      </c>
      <c r="D413" s="399">
        <f>SUM(J413:BH413)</f>
        <v>0.1</v>
      </c>
      <c r="E413" s="410" t="s">
        <v>1052</v>
      </c>
      <c r="F413" s="410" t="s">
        <v>21</v>
      </c>
      <c r="G413" s="410"/>
      <c r="H413" s="396"/>
      <c r="I413" s="400">
        <v>0.1</v>
      </c>
      <c r="J413" s="411">
        <v>0.1</v>
      </c>
      <c r="K413" s="411"/>
      <c r="L413" s="412"/>
      <c r="M413" s="411"/>
      <c r="N413" s="411"/>
      <c r="O413" s="411"/>
      <c r="P413" s="411"/>
      <c r="Q413" s="411"/>
      <c r="R413" s="411"/>
      <c r="S413" s="413"/>
      <c r="T413" s="411"/>
      <c r="U413" s="414"/>
      <c r="V413" s="415"/>
      <c r="W413" s="415"/>
      <c r="X413" s="414"/>
      <c r="Y413" s="414"/>
      <c r="Z413" s="414"/>
      <c r="AA413" s="414"/>
      <c r="AB413" s="414"/>
      <c r="AC413" s="414"/>
      <c r="AD413" s="414"/>
      <c r="AE413" s="414"/>
      <c r="AF413" s="414"/>
      <c r="AG413" s="414"/>
      <c r="AH413" s="414"/>
      <c r="AI413" s="414"/>
      <c r="AJ413" s="414"/>
      <c r="AK413" s="414"/>
      <c r="AL413" s="414"/>
      <c r="AM413" s="414"/>
      <c r="AN413" s="414"/>
      <c r="AO413" s="414"/>
      <c r="AP413" s="414"/>
      <c r="AQ413" s="414"/>
      <c r="AR413" s="414"/>
      <c r="AS413" s="414"/>
      <c r="AT413" s="414"/>
      <c r="AU413" s="414"/>
      <c r="AV413" s="414"/>
      <c r="AW413" s="414"/>
      <c r="AX413" s="414"/>
      <c r="AY413" s="414"/>
      <c r="AZ413" s="414"/>
      <c r="BA413" s="414"/>
      <c r="BB413" s="414"/>
      <c r="BC413" s="414"/>
      <c r="BD413" s="414"/>
      <c r="BE413" s="414"/>
      <c r="BF413" s="414"/>
      <c r="BG413" s="414"/>
      <c r="BH413" s="412"/>
      <c r="BI413" s="396"/>
      <c r="BJ413" s="396"/>
    </row>
    <row r="414" spans="1:62" s="402" customFormat="1" ht="20.25" customHeight="1">
      <c r="A414" s="396"/>
      <c r="B414" s="409" t="s">
        <v>845</v>
      </c>
      <c r="C414" s="398" t="s">
        <v>121</v>
      </c>
      <c r="D414" s="420">
        <f t="shared" ref="D414:D416" si="52">SUM(J414:BH414)</f>
        <v>0.03</v>
      </c>
      <c r="E414" s="410" t="s">
        <v>1053</v>
      </c>
      <c r="F414" s="410" t="s">
        <v>24</v>
      </c>
      <c r="G414" s="410"/>
      <c r="H414" s="232"/>
      <c r="I414" s="366"/>
      <c r="J414" s="411"/>
      <c r="K414" s="411"/>
      <c r="L414" s="412"/>
      <c r="M414" s="411"/>
      <c r="N414" s="411"/>
      <c r="O414" s="411"/>
      <c r="P414" s="411"/>
      <c r="Q414" s="411"/>
      <c r="R414" s="411"/>
      <c r="S414" s="413"/>
      <c r="T414" s="411"/>
      <c r="U414" s="414"/>
      <c r="V414" s="415"/>
      <c r="W414" s="415"/>
      <c r="X414" s="414"/>
      <c r="Y414" s="414"/>
      <c r="Z414" s="414"/>
      <c r="AA414" s="414"/>
      <c r="AB414" s="414"/>
      <c r="AC414" s="414"/>
      <c r="AD414" s="414"/>
      <c r="AE414" s="414"/>
      <c r="AF414" s="414"/>
      <c r="AG414" s="414"/>
      <c r="AH414" s="414"/>
      <c r="AI414" s="414"/>
      <c r="AJ414" s="414"/>
      <c r="AK414" s="414"/>
      <c r="AL414" s="414"/>
      <c r="AM414" s="414"/>
      <c r="AN414" s="414"/>
      <c r="AO414" s="414"/>
      <c r="AP414" s="414"/>
      <c r="AQ414" s="414"/>
      <c r="AR414" s="414"/>
      <c r="AS414" s="414"/>
      <c r="AT414" s="414"/>
      <c r="AU414" s="414"/>
      <c r="AV414" s="414">
        <v>0.03</v>
      </c>
      <c r="AW414" s="414"/>
      <c r="AX414" s="414"/>
      <c r="AY414" s="414"/>
      <c r="AZ414" s="414"/>
      <c r="BA414" s="414"/>
      <c r="BB414" s="414"/>
      <c r="BC414" s="414"/>
      <c r="BD414" s="414"/>
      <c r="BE414" s="414"/>
      <c r="BF414" s="414"/>
      <c r="BG414" s="414"/>
      <c r="BH414" s="412"/>
      <c r="BI414" s="396"/>
      <c r="BJ414" s="396"/>
    </row>
    <row r="415" spans="1:62" s="402" customFormat="1" ht="20.25" customHeight="1">
      <c r="A415" s="396"/>
      <c r="B415" s="397" t="s">
        <v>846</v>
      </c>
      <c r="C415" s="406" t="s">
        <v>121</v>
      </c>
      <c r="D415" s="420">
        <f t="shared" si="52"/>
        <v>9.75</v>
      </c>
      <c r="E415" s="406" t="s">
        <v>1054</v>
      </c>
      <c r="F415" s="406" t="s">
        <v>24</v>
      </c>
      <c r="G415" s="406"/>
      <c r="H415" s="232"/>
      <c r="I415" s="366"/>
      <c r="J415" s="401"/>
      <c r="K415" s="401"/>
      <c r="L415" s="401"/>
      <c r="M415" s="401"/>
      <c r="N415" s="401"/>
      <c r="O415" s="401"/>
      <c r="P415" s="401"/>
      <c r="Q415" s="401"/>
      <c r="R415" s="401"/>
      <c r="S415" s="401"/>
      <c r="T415" s="401"/>
      <c r="U415" s="401"/>
      <c r="V415" s="401"/>
      <c r="W415" s="401"/>
      <c r="X415" s="401"/>
      <c r="Y415" s="401"/>
      <c r="Z415" s="401"/>
      <c r="AA415" s="401"/>
      <c r="AB415" s="401"/>
      <c r="AC415" s="401"/>
      <c r="AD415" s="401"/>
      <c r="AE415" s="401"/>
      <c r="AF415" s="401"/>
      <c r="AG415" s="401"/>
      <c r="AH415" s="401"/>
      <c r="AI415" s="401"/>
      <c r="AJ415" s="401"/>
      <c r="AK415" s="401"/>
      <c r="AL415" s="401"/>
      <c r="AM415" s="401"/>
      <c r="AN415" s="401"/>
      <c r="AO415" s="401"/>
      <c r="AP415" s="401"/>
      <c r="AQ415" s="401"/>
      <c r="AR415" s="401"/>
      <c r="AS415" s="401"/>
      <c r="AT415" s="401"/>
      <c r="AU415" s="401"/>
      <c r="AV415" s="401"/>
      <c r="AW415" s="401"/>
      <c r="AX415" s="401"/>
      <c r="AY415" s="401"/>
      <c r="AZ415" s="401"/>
      <c r="BA415" s="401"/>
      <c r="BB415" s="401"/>
      <c r="BC415" s="401"/>
      <c r="BD415" s="401"/>
      <c r="BE415" s="401">
        <v>9.75</v>
      </c>
      <c r="BF415" s="401"/>
      <c r="BG415" s="401"/>
      <c r="BH415" s="401"/>
      <c r="BI415" s="396"/>
      <c r="BJ415" s="396"/>
    </row>
    <row r="416" spans="1:62" s="402" customFormat="1" ht="20.25" customHeight="1">
      <c r="A416" s="396"/>
      <c r="B416" s="409" t="s">
        <v>847</v>
      </c>
      <c r="C416" s="398" t="s">
        <v>121</v>
      </c>
      <c r="D416" s="396">
        <f t="shared" si="52"/>
        <v>0.1</v>
      </c>
      <c r="E416" s="410" t="s">
        <v>878</v>
      </c>
      <c r="F416" s="410" t="s">
        <v>30</v>
      </c>
      <c r="G416" s="410"/>
      <c r="H416" s="232"/>
      <c r="I416" s="366"/>
      <c r="J416" s="411"/>
      <c r="K416" s="411"/>
      <c r="L416" s="401">
        <v>0.05</v>
      </c>
      <c r="M416" s="411"/>
      <c r="N416" s="411"/>
      <c r="O416" s="411"/>
      <c r="P416" s="411"/>
      <c r="Q416" s="411"/>
      <c r="R416" s="411"/>
      <c r="S416" s="413"/>
      <c r="T416" s="411"/>
      <c r="U416" s="414"/>
      <c r="V416" s="415"/>
      <c r="W416" s="415"/>
      <c r="X416" s="414"/>
      <c r="Y416" s="414"/>
      <c r="Z416" s="414"/>
      <c r="AA416" s="414"/>
      <c r="AB416" s="414"/>
      <c r="AC416" s="414"/>
      <c r="AD416" s="414"/>
      <c r="AE416" s="414"/>
      <c r="AF416" s="414"/>
      <c r="AG416" s="414"/>
      <c r="AH416" s="414"/>
      <c r="AI416" s="414"/>
      <c r="AJ416" s="414"/>
      <c r="AK416" s="414"/>
      <c r="AL416" s="414"/>
      <c r="AM416" s="414"/>
      <c r="AN416" s="414"/>
      <c r="AO416" s="414"/>
      <c r="AP416" s="414"/>
      <c r="AQ416" s="414"/>
      <c r="AR416" s="414"/>
      <c r="AS416" s="414"/>
      <c r="AT416" s="414"/>
      <c r="AU416" s="414"/>
      <c r="AV416" s="414"/>
      <c r="AW416" s="414"/>
      <c r="AX416" s="414"/>
      <c r="AY416" s="414"/>
      <c r="AZ416" s="414"/>
      <c r="BA416" s="414"/>
      <c r="BB416" s="414"/>
      <c r="BC416" s="414"/>
      <c r="BD416" s="414">
        <v>0.05</v>
      </c>
      <c r="BE416" s="414"/>
      <c r="BF416" s="414"/>
      <c r="BG416" s="414"/>
      <c r="BH416" s="412"/>
      <c r="BI416" s="396"/>
      <c r="BJ416" s="396"/>
    </row>
    <row r="417" spans="1:62" s="402" customFormat="1" ht="20.25" customHeight="1">
      <c r="A417" s="396"/>
      <c r="B417" s="397" t="s">
        <v>307</v>
      </c>
      <c r="C417" s="398" t="s">
        <v>121</v>
      </c>
      <c r="D417" s="396">
        <f>SUM(J417:BH417)</f>
        <v>1</v>
      </c>
      <c r="E417" s="398" t="s">
        <v>1055</v>
      </c>
      <c r="F417" s="398" t="s">
        <v>41</v>
      </c>
      <c r="G417" s="398"/>
      <c r="H417" s="232"/>
      <c r="I417" s="366"/>
      <c r="J417" s="401"/>
      <c r="K417" s="401"/>
      <c r="L417" s="401">
        <v>0.89</v>
      </c>
      <c r="M417" s="401"/>
      <c r="N417" s="401"/>
      <c r="O417" s="401"/>
      <c r="P417" s="401"/>
      <c r="Q417" s="401"/>
      <c r="R417" s="401"/>
      <c r="S417" s="401"/>
      <c r="T417" s="401"/>
      <c r="U417" s="401"/>
      <c r="V417" s="401"/>
      <c r="W417" s="401"/>
      <c r="X417" s="401"/>
      <c r="Y417" s="401"/>
      <c r="Z417" s="401"/>
      <c r="AA417" s="401"/>
      <c r="AB417" s="401"/>
      <c r="AC417" s="401"/>
      <c r="AD417" s="401"/>
      <c r="AE417" s="401"/>
      <c r="AF417" s="401"/>
      <c r="AG417" s="401"/>
      <c r="AH417" s="401"/>
      <c r="AI417" s="401"/>
      <c r="AJ417" s="401"/>
      <c r="AK417" s="401"/>
      <c r="AL417" s="401"/>
      <c r="AM417" s="401"/>
      <c r="AN417" s="401"/>
      <c r="AO417" s="401"/>
      <c r="AP417" s="401"/>
      <c r="AQ417" s="401"/>
      <c r="AR417" s="401"/>
      <c r="AS417" s="401"/>
      <c r="AT417" s="401"/>
      <c r="AU417" s="401"/>
      <c r="AV417" s="401"/>
      <c r="AW417" s="401"/>
      <c r="AX417" s="401"/>
      <c r="AY417" s="401"/>
      <c r="AZ417" s="401"/>
      <c r="BA417" s="401"/>
      <c r="BB417" s="401"/>
      <c r="BC417" s="401"/>
      <c r="BD417" s="401"/>
      <c r="BE417" s="401"/>
      <c r="BF417" s="401"/>
      <c r="BG417" s="401">
        <v>0.11</v>
      </c>
      <c r="BH417" s="401"/>
      <c r="BI417" s="396"/>
      <c r="BJ417" s="396"/>
    </row>
    <row r="418" spans="1:62" s="402" customFormat="1" ht="20.25" customHeight="1">
      <c r="A418" s="396"/>
      <c r="B418" s="397" t="s">
        <v>848</v>
      </c>
      <c r="C418" s="398" t="s">
        <v>121</v>
      </c>
      <c r="D418" s="462">
        <f>SUM(J418:BH418)</f>
        <v>0.03</v>
      </c>
      <c r="E418" s="398" t="s">
        <v>1056</v>
      </c>
      <c r="F418" s="398" t="s">
        <v>46</v>
      </c>
      <c r="G418" s="398"/>
      <c r="H418" s="232"/>
      <c r="I418" s="366"/>
      <c r="J418" s="401"/>
      <c r="K418" s="401"/>
      <c r="L418" s="401"/>
      <c r="M418" s="401"/>
      <c r="N418" s="401"/>
      <c r="O418" s="401"/>
      <c r="P418" s="401"/>
      <c r="Q418" s="401"/>
      <c r="R418" s="401"/>
      <c r="S418" s="401"/>
      <c r="T418" s="401"/>
      <c r="U418" s="401"/>
      <c r="V418" s="401"/>
      <c r="W418" s="401"/>
      <c r="X418" s="401"/>
      <c r="Y418" s="401"/>
      <c r="Z418" s="401"/>
      <c r="AA418" s="401"/>
      <c r="AB418" s="401"/>
      <c r="AC418" s="401"/>
      <c r="AD418" s="401"/>
      <c r="AE418" s="401"/>
      <c r="AF418" s="401"/>
      <c r="AG418" s="401"/>
      <c r="AH418" s="401"/>
      <c r="AI418" s="401"/>
      <c r="AJ418" s="401"/>
      <c r="AK418" s="401"/>
      <c r="AL418" s="401"/>
      <c r="AM418" s="401"/>
      <c r="AN418" s="401"/>
      <c r="AO418" s="401"/>
      <c r="AP418" s="401"/>
      <c r="AQ418" s="401"/>
      <c r="AR418" s="401"/>
      <c r="AS418" s="401"/>
      <c r="AT418" s="401"/>
      <c r="AU418" s="401"/>
      <c r="AV418" s="401"/>
      <c r="AW418" s="401"/>
      <c r="AX418" s="401">
        <v>0.03</v>
      </c>
      <c r="AY418" s="401"/>
      <c r="AZ418" s="401"/>
      <c r="BA418" s="401"/>
      <c r="BB418" s="401"/>
      <c r="BC418" s="401"/>
      <c r="BD418" s="401"/>
      <c r="BE418" s="401"/>
      <c r="BF418" s="401"/>
      <c r="BG418" s="401"/>
      <c r="BH418" s="401"/>
      <c r="BI418" s="396"/>
      <c r="BJ418" s="396"/>
    </row>
    <row r="419" spans="1:62" s="402" customFormat="1" ht="20.25" customHeight="1">
      <c r="A419" s="396"/>
      <c r="B419" s="397" t="s">
        <v>849</v>
      </c>
      <c r="C419" s="398" t="s">
        <v>121</v>
      </c>
      <c r="D419" s="420">
        <f>SUM(J419:BH419)</f>
        <v>7.0000000000000007E-2</v>
      </c>
      <c r="E419" s="398" t="s">
        <v>1057</v>
      </c>
      <c r="F419" s="398" t="s">
        <v>47</v>
      </c>
      <c r="G419" s="398"/>
      <c r="H419" s="232"/>
      <c r="I419" s="366"/>
      <c r="J419" s="401"/>
      <c r="K419" s="401"/>
      <c r="L419" s="401"/>
      <c r="M419" s="401"/>
      <c r="N419" s="401"/>
      <c r="O419" s="401"/>
      <c r="P419" s="401"/>
      <c r="Q419" s="401"/>
      <c r="R419" s="401"/>
      <c r="S419" s="401"/>
      <c r="T419" s="401"/>
      <c r="U419" s="401"/>
      <c r="V419" s="401"/>
      <c r="W419" s="401"/>
      <c r="X419" s="401"/>
      <c r="Y419" s="401"/>
      <c r="Z419" s="401"/>
      <c r="AA419" s="401">
        <v>7.0000000000000007E-2</v>
      </c>
      <c r="AB419" s="401"/>
      <c r="AC419" s="401"/>
      <c r="AD419" s="401"/>
      <c r="AE419" s="401"/>
      <c r="AF419" s="401"/>
      <c r="AG419" s="401"/>
      <c r="AH419" s="401"/>
      <c r="AI419" s="401"/>
      <c r="AJ419" s="401"/>
      <c r="AK419" s="401"/>
      <c r="AL419" s="401"/>
      <c r="AM419" s="401"/>
      <c r="AN419" s="401"/>
      <c r="AO419" s="401"/>
      <c r="AP419" s="401"/>
      <c r="AQ419" s="401"/>
      <c r="AR419" s="401"/>
      <c r="AS419" s="401"/>
      <c r="AT419" s="401"/>
      <c r="AU419" s="401"/>
      <c r="AV419" s="401"/>
      <c r="AW419" s="401"/>
      <c r="AX419" s="401"/>
      <c r="AY419" s="401"/>
      <c r="AZ419" s="401"/>
      <c r="BA419" s="401"/>
      <c r="BB419" s="401"/>
      <c r="BC419" s="401"/>
      <c r="BD419" s="401"/>
      <c r="BE419" s="401"/>
      <c r="BF419" s="401"/>
      <c r="BG419" s="401"/>
      <c r="BH419" s="401"/>
      <c r="BI419" s="396"/>
      <c r="BJ419" s="396"/>
    </row>
    <row r="420" spans="1:62" s="402" customFormat="1" ht="20.25" customHeight="1">
      <c r="A420" s="396"/>
      <c r="B420" s="397" t="s">
        <v>850</v>
      </c>
      <c r="C420" s="398" t="s">
        <v>121</v>
      </c>
      <c r="D420" s="420">
        <f t="shared" ref="D420:D425" si="53">SUM(J420:BH420)</f>
        <v>0.22</v>
      </c>
      <c r="E420" s="398" t="s">
        <v>1058</v>
      </c>
      <c r="F420" s="398" t="s">
        <v>48</v>
      </c>
      <c r="G420" s="398"/>
      <c r="H420" s="232"/>
      <c r="I420" s="366"/>
      <c r="J420" s="470"/>
      <c r="K420" s="470"/>
      <c r="L420" s="470"/>
      <c r="M420" s="470"/>
      <c r="N420" s="470"/>
      <c r="O420" s="470"/>
      <c r="P420" s="471"/>
      <c r="Q420" s="471"/>
      <c r="R420" s="470"/>
      <c r="S420" s="470"/>
      <c r="T420" s="470"/>
      <c r="U420" s="470"/>
      <c r="V420" s="470"/>
      <c r="W420" s="470"/>
      <c r="X420" s="470"/>
      <c r="Y420" s="470"/>
      <c r="Z420" s="470"/>
      <c r="AA420" s="470"/>
      <c r="AB420" s="470"/>
      <c r="AC420" s="470"/>
      <c r="AD420" s="470"/>
      <c r="AE420" s="470"/>
      <c r="AF420" s="470"/>
      <c r="AG420" s="470"/>
      <c r="AH420" s="470"/>
      <c r="AI420" s="470">
        <v>0.22</v>
      </c>
      <c r="AJ420" s="470"/>
      <c r="AK420" s="470"/>
      <c r="AL420" s="470"/>
      <c r="AM420" s="470"/>
      <c r="AN420" s="470"/>
      <c r="AO420" s="470"/>
      <c r="AP420" s="470"/>
      <c r="AQ420" s="470"/>
      <c r="AR420" s="470"/>
      <c r="AS420" s="470"/>
      <c r="AT420" s="470"/>
      <c r="AU420" s="470"/>
      <c r="AV420" s="470"/>
      <c r="AW420" s="470"/>
      <c r="AX420" s="470"/>
      <c r="AY420" s="470"/>
      <c r="AZ420" s="470"/>
      <c r="BA420" s="470"/>
      <c r="BB420" s="470"/>
      <c r="BC420" s="470"/>
      <c r="BD420" s="470"/>
      <c r="BE420" s="470"/>
      <c r="BF420" s="470"/>
      <c r="BG420" s="470"/>
      <c r="BH420" s="470"/>
      <c r="BI420" s="396"/>
      <c r="BJ420" s="396"/>
    </row>
    <row r="421" spans="1:62" s="402" customFormat="1" ht="20.25" customHeight="1">
      <c r="A421" s="396"/>
      <c r="B421" s="397" t="s">
        <v>486</v>
      </c>
      <c r="C421" s="398" t="s">
        <v>121</v>
      </c>
      <c r="D421" s="420">
        <f t="shared" si="53"/>
        <v>5.54</v>
      </c>
      <c r="E421" s="398" t="s">
        <v>1059</v>
      </c>
      <c r="F421" s="398" t="s">
        <v>48</v>
      </c>
      <c r="G421" s="398"/>
      <c r="H421" s="232"/>
      <c r="I421" s="366">
        <v>0.68</v>
      </c>
      <c r="J421" s="401">
        <v>0.68</v>
      </c>
      <c r="K421" s="401"/>
      <c r="L421" s="401">
        <v>3.27</v>
      </c>
      <c r="M421" s="401">
        <v>1.59</v>
      </c>
      <c r="N421" s="401"/>
      <c r="O421" s="401"/>
      <c r="P421" s="401"/>
      <c r="Q421" s="401"/>
      <c r="R421" s="401"/>
      <c r="S421" s="401"/>
      <c r="T421" s="401"/>
      <c r="U421" s="401"/>
      <c r="V421" s="401"/>
      <c r="W421" s="401"/>
      <c r="X421" s="401"/>
      <c r="Y421" s="401"/>
      <c r="Z421" s="401"/>
      <c r="AA421" s="401"/>
      <c r="AB421" s="401"/>
      <c r="AC421" s="401"/>
      <c r="AD421" s="401"/>
      <c r="AE421" s="401"/>
      <c r="AF421" s="401"/>
      <c r="AG421" s="401"/>
      <c r="AH421" s="401"/>
      <c r="AI421" s="401"/>
      <c r="AJ421" s="401"/>
      <c r="AK421" s="401"/>
      <c r="AL421" s="401"/>
      <c r="AM421" s="401"/>
      <c r="AN421" s="401"/>
      <c r="AO421" s="401"/>
      <c r="AP421" s="401"/>
      <c r="AQ421" s="401"/>
      <c r="AR421" s="401"/>
      <c r="AS421" s="401"/>
      <c r="AT421" s="401"/>
      <c r="AU421" s="401"/>
      <c r="AV421" s="401"/>
      <c r="AW421" s="401"/>
      <c r="AX421" s="401"/>
      <c r="AY421" s="401"/>
      <c r="AZ421" s="401"/>
      <c r="BA421" s="401"/>
      <c r="BB421" s="401"/>
      <c r="BC421" s="401"/>
      <c r="BD421" s="401"/>
      <c r="BE421" s="401"/>
      <c r="BF421" s="401"/>
      <c r="BG421" s="401"/>
      <c r="BH421" s="401"/>
      <c r="BI421" s="396"/>
      <c r="BJ421" s="396"/>
    </row>
    <row r="422" spans="1:62" s="402" customFormat="1" ht="20.25" customHeight="1">
      <c r="A422" s="396"/>
      <c r="B422" s="397" t="s">
        <v>1077</v>
      </c>
      <c r="C422" s="398" t="s">
        <v>121</v>
      </c>
      <c r="D422" s="420">
        <f t="shared" si="53"/>
        <v>0.15</v>
      </c>
      <c r="E422" s="398" t="s">
        <v>1060</v>
      </c>
      <c r="F422" s="398" t="s">
        <v>48</v>
      </c>
      <c r="G422" s="398"/>
      <c r="H422" s="232"/>
      <c r="I422" s="366"/>
      <c r="J422" s="401"/>
      <c r="K422" s="401"/>
      <c r="L422" s="401">
        <v>0.15</v>
      </c>
      <c r="M422" s="401"/>
      <c r="N422" s="401"/>
      <c r="O422" s="401"/>
      <c r="P422" s="401"/>
      <c r="Q422" s="401"/>
      <c r="R422" s="401"/>
      <c r="S422" s="401"/>
      <c r="T422" s="401"/>
      <c r="U422" s="401"/>
      <c r="V422" s="401"/>
      <c r="W422" s="401"/>
      <c r="X422" s="401"/>
      <c r="Y422" s="401"/>
      <c r="Z422" s="401"/>
      <c r="AA422" s="401"/>
      <c r="AB422" s="401"/>
      <c r="AC422" s="401"/>
      <c r="AD422" s="401"/>
      <c r="AE422" s="401"/>
      <c r="AF422" s="401"/>
      <c r="AG422" s="401"/>
      <c r="AH422" s="401"/>
      <c r="AI422" s="401"/>
      <c r="AJ422" s="401"/>
      <c r="AK422" s="401"/>
      <c r="AL422" s="401"/>
      <c r="AM422" s="401"/>
      <c r="AN422" s="401"/>
      <c r="AO422" s="401"/>
      <c r="AP422" s="401"/>
      <c r="AQ422" s="401"/>
      <c r="AR422" s="401"/>
      <c r="AS422" s="401"/>
      <c r="AT422" s="401"/>
      <c r="AU422" s="401"/>
      <c r="AV422" s="401"/>
      <c r="AW422" s="401"/>
      <c r="AX422" s="401"/>
      <c r="AY422" s="401"/>
      <c r="AZ422" s="401"/>
      <c r="BA422" s="401"/>
      <c r="BB422" s="401"/>
      <c r="BC422" s="401"/>
      <c r="BD422" s="401"/>
      <c r="BE422" s="401"/>
      <c r="BF422" s="401"/>
      <c r="BG422" s="401"/>
      <c r="BH422" s="401"/>
      <c r="BI422" s="396"/>
      <c r="BJ422" s="396"/>
    </row>
    <row r="423" spans="1:62" s="402" customFormat="1" ht="20.25" customHeight="1">
      <c r="A423" s="396"/>
      <c r="B423" s="397" t="s">
        <v>851</v>
      </c>
      <c r="C423" s="398" t="s">
        <v>121</v>
      </c>
      <c r="D423" s="420">
        <f t="shared" si="53"/>
        <v>0.69000000000000006</v>
      </c>
      <c r="E423" s="398" t="s">
        <v>1061</v>
      </c>
      <c r="F423" s="398" t="s">
        <v>48</v>
      </c>
      <c r="G423" s="398"/>
      <c r="H423" s="232"/>
      <c r="I423" s="366">
        <v>0.67</v>
      </c>
      <c r="J423" s="401">
        <v>0.67</v>
      </c>
      <c r="K423" s="401"/>
      <c r="L423" s="401"/>
      <c r="M423" s="401"/>
      <c r="N423" s="401"/>
      <c r="O423" s="401"/>
      <c r="P423" s="401"/>
      <c r="Q423" s="401"/>
      <c r="R423" s="401"/>
      <c r="S423" s="401"/>
      <c r="T423" s="401"/>
      <c r="U423" s="401"/>
      <c r="V423" s="401"/>
      <c r="W423" s="401"/>
      <c r="X423" s="401"/>
      <c r="Y423" s="401"/>
      <c r="Z423" s="401"/>
      <c r="AA423" s="401"/>
      <c r="AB423" s="401"/>
      <c r="AC423" s="401"/>
      <c r="AD423" s="401"/>
      <c r="AE423" s="401"/>
      <c r="AF423" s="401"/>
      <c r="AG423" s="401"/>
      <c r="AH423" s="401"/>
      <c r="AI423" s="401"/>
      <c r="AJ423" s="401"/>
      <c r="AK423" s="401"/>
      <c r="AL423" s="401"/>
      <c r="AM423" s="401"/>
      <c r="AN423" s="401"/>
      <c r="AO423" s="401"/>
      <c r="AP423" s="401"/>
      <c r="AQ423" s="401"/>
      <c r="AR423" s="401"/>
      <c r="AS423" s="401"/>
      <c r="AT423" s="401"/>
      <c r="AU423" s="401"/>
      <c r="AV423" s="401"/>
      <c r="AW423" s="401"/>
      <c r="AX423" s="401"/>
      <c r="AY423" s="401"/>
      <c r="AZ423" s="401"/>
      <c r="BA423" s="401"/>
      <c r="BB423" s="401"/>
      <c r="BC423" s="401"/>
      <c r="BD423" s="401"/>
      <c r="BE423" s="401">
        <v>0.02</v>
      </c>
      <c r="BF423" s="401"/>
      <c r="BG423" s="401"/>
      <c r="BH423" s="401"/>
      <c r="BI423" s="396" t="s">
        <v>387</v>
      </c>
      <c r="BJ423" s="396" t="s">
        <v>1066</v>
      </c>
    </row>
    <row r="424" spans="1:62" s="402" customFormat="1" ht="20.25" customHeight="1">
      <c r="A424" s="396"/>
      <c r="B424" s="397" t="s">
        <v>851</v>
      </c>
      <c r="C424" s="398" t="s">
        <v>121</v>
      </c>
      <c r="D424" s="420">
        <f t="shared" si="53"/>
        <v>0.52</v>
      </c>
      <c r="E424" s="398" t="s">
        <v>944</v>
      </c>
      <c r="F424" s="398" t="s">
        <v>48</v>
      </c>
      <c r="G424" s="398"/>
      <c r="H424" s="232"/>
      <c r="I424" s="366">
        <v>0.43</v>
      </c>
      <c r="J424" s="401">
        <v>0.43</v>
      </c>
      <c r="K424" s="401"/>
      <c r="L424" s="401">
        <v>7.0000000000000007E-2</v>
      </c>
      <c r="M424" s="401"/>
      <c r="N424" s="401"/>
      <c r="O424" s="401"/>
      <c r="P424" s="401"/>
      <c r="Q424" s="401"/>
      <c r="R424" s="401"/>
      <c r="S424" s="401"/>
      <c r="T424" s="401"/>
      <c r="U424" s="401"/>
      <c r="V424" s="401"/>
      <c r="W424" s="401"/>
      <c r="X424" s="401"/>
      <c r="Y424" s="401"/>
      <c r="Z424" s="401"/>
      <c r="AA424" s="401"/>
      <c r="AB424" s="401"/>
      <c r="AC424" s="401"/>
      <c r="AD424" s="401"/>
      <c r="AE424" s="401"/>
      <c r="AF424" s="401">
        <v>0.02</v>
      </c>
      <c r="AG424" s="401"/>
      <c r="AH424" s="401"/>
      <c r="AI424" s="401"/>
      <c r="AJ424" s="401"/>
      <c r="AK424" s="401"/>
      <c r="AL424" s="401"/>
      <c r="AM424" s="401"/>
      <c r="AN424" s="401"/>
      <c r="AO424" s="401"/>
      <c r="AP424" s="401"/>
      <c r="AQ424" s="401"/>
      <c r="AR424" s="401"/>
      <c r="AS424" s="401"/>
      <c r="AT424" s="401"/>
      <c r="AU424" s="401"/>
      <c r="AV424" s="401"/>
      <c r="AW424" s="401"/>
      <c r="AX424" s="401"/>
      <c r="AY424" s="401"/>
      <c r="AZ424" s="401"/>
      <c r="BA424" s="401"/>
      <c r="BB424" s="401"/>
      <c r="BC424" s="401"/>
      <c r="BD424" s="401"/>
      <c r="BE424" s="401"/>
      <c r="BF424" s="401"/>
      <c r="BG424" s="401"/>
      <c r="BH424" s="401"/>
      <c r="BI424" s="396" t="s">
        <v>387</v>
      </c>
      <c r="BJ424" s="396" t="s">
        <v>1066</v>
      </c>
    </row>
    <row r="425" spans="1:62" s="402" customFormat="1" ht="20.25" customHeight="1">
      <c r="A425" s="396"/>
      <c r="B425" s="397" t="s">
        <v>852</v>
      </c>
      <c r="C425" s="398" t="s">
        <v>121</v>
      </c>
      <c r="D425" s="420">
        <f t="shared" si="53"/>
        <v>0.76</v>
      </c>
      <c r="E425" s="398" t="s">
        <v>961</v>
      </c>
      <c r="F425" s="398" t="s">
        <v>48</v>
      </c>
      <c r="G425" s="398"/>
      <c r="H425" s="232"/>
      <c r="I425" s="366">
        <v>0.05</v>
      </c>
      <c r="J425" s="401">
        <v>0.05</v>
      </c>
      <c r="K425" s="401"/>
      <c r="L425" s="401">
        <v>0.71</v>
      </c>
      <c r="M425" s="401"/>
      <c r="N425" s="401"/>
      <c r="O425" s="401"/>
      <c r="P425" s="401"/>
      <c r="Q425" s="401"/>
      <c r="R425" s="401"/>
      <c r="S425" s="401"/>
      <c r="T425" s="401"/>
      <c r="U425" s="401"/>
      <c r="V425" s="401"/>
      <c r="W425" s="401"/>
      <c r="X425" s="401"/>
      <c r="Y425" s="401"/>
      <c r="Z425" s="401"/>
      <c r="AA425" s="401"/>
      <c r="AB425" s="401"/>
      <c r="AC425" s="401"/>
      <c r="AD425" s="401"/>
      <c r="AE425" s="401"/>
      <c r="AF425" s="401"/>
      <c r="AG425" s="401"/>
      <c r="AH425" s="401"/>
      <c r="AI425" s="401"/>
      <c r="AJ425" s="401"/>
      <c r="AK425" s="401"/>
      <c r="AL425" s="401"/>
      <c r="AM425" s="401"/>
      <c r="AN425" s="401"/>
      <c r="AO425" s="401"/>
      <c r="AP425" s="401"/>
      <c r="AQ425" s="401"/>
      <c r="AR425" s="401"/>
      <c r="AS425" s="401"/>
      <c r="AT425" s="401"/>
      <c r="AU425" s="401"/>
      <c r="AV425" s="401"/>
      <c r="AW425" s="401"/>
      <c r="AX425" s="401"/>
      <c r="AY425" s="401"/>
      <c r="AZ425" s="401"/>
      <c r="BA425" s="401"/>
      <c r="BB425" s="401"/>
      <c r="BC425" s="401"/>
      <c r="BD425" s="401"/>
      <c r="BE425" s="401"/>
      <c r="BF425" s="401"/>
      <c r="BG425" s="401"/>
      <c r="BH425" s="401"/>
      <c r="BI425" s="396"/>
      <c r="BJ425" s="396"/>
    </row>
    <row r="426" spans="1:62" s="479" customFormat="1" ht="31.5">
      <c r="A426" s="494"/>
      <c r="B426" s="495" t="s">
        <v>1092</v>
      </c>
      <c r="C426" s="496" t="s">
        <v>1093</v>
      </c>
      <c r="D426" s="499">
        <f>SUM(J426:BH426)</f>
        <v>0.41000000000000003</v>
      </c>
      <c r="E426" s="497"/>
      <c r="F426" s="302" t="s">
        <v>35</v>
      </c>
      <c r="G426" s="313"/>
      <c r="H426" s="302"/>
      <c r="I426" s="380"/>
      <c r="J426" s="498">
        <v>0.06</v>
      </c>
      <c r="K426" s="302"/>
      <c r="L426" s="498">
        <v>0.21000000000000002</v>
      </c>
      <c r="M426" s="302"/>
      <c r="N426" s="302"/>
      <c r="O426" s="302"/>
      <c r="P426" s="302"/>
      <c r="Q426" s="302"/>
      <c r="R426" s="302"/>
      <c r="S426" s="302"/>
      <c r="T426" s="302"/>
      <c r="U426" s="302"/>
      <c r="V426" s="302"/>
      <c r="W426" s="302"/>
      <c r="X426" s="302"/>
      <c r="Y426" s="302"/>
      <c r="Z426" s="302"/>
      <c r="AA426" s="302"/>
      <c r="AB426" s="302"/>
      <c r="AC426" s="302"/>
      <c r="AD426" s="302"/>
      <c r="AE426" s="498">
        <v>0.02</v>
      </c>
      <c r="AF426" s="302"/>
      <c r="AG426" s="302"/>
      <c r="AH426" s="302"/>
      <c r="AI426" s="302"/>
      <c r="AJ426" s="302"/>
      <c r="AK426" s="302"/>
      <c r="AL426" s="302"/>
      <c r="AM426" s="302"/>
      <c r="AN426" s="302"/>
      <c r="AO426" s="302"/>
      <c r="AP426" s="302"/>
      <c r="AQ426" s="498">
        <v>0.05</v>
      </c>
      <c r="AR426" s="302"/>
      <c r="AS426" s="302"/>
      <c r="AT426" s="302"/>
      <c r="AU426" s="302"/>
      <c r="AV426" s="302"/>
      <c r="AW426" s="302"/>
      <c r="AX426" s="498">
        <v>7.0000000000000007E-2</v>
      </c>
      <c r="AY426" s="302"/>
      <c r="AZ426" s="302"/>
      <c r="BA426" s="302"/>
      <c r="BB426" s="302"/>
      <c r="BC426" s="302"/>
      <c r="BD426" s="302"/>
      <c r="BE426" s="302"/>
      <c r="BF426" s="302"/>
      <c r="BG426" s="302"/>
      <c r="BH426" s="302"/>
      <c r="BI426" s="494"/>
      <c r="BJ426" s="494"/>
    </row>
    <row r="427" spans="1:62" s="479" customFormat="1" ht="31.5">
      <c r="A427" s="494"/>
      <c r="B427" s="495" t="s">
        <v>1092</v>
      </c>
      <c r="C427" s="496" t="s">
        <v>1093</v>
      </c>
      <c r="D427" s="499">
        <f>SUM(J427:BH427)</f>
        <v>0.1</v>
      </c>
      <c r="E427" s="302"/>
      <c r="F427" s="302" t="s">
        <v>36</v>
      </c>
      <c r="G427" s="313"/>
      <c r="H427" s="302"/>
      <c r="I427" s="380"/>
      <c r="J427" s="498">
        <v>0.01</v>
      </c>
      <c r="K427" s="302"/>
      <c r="L427" s="498">
        <v>0.01</v>
      </c>
      <c r="M427" s="498">
        <v>0.02</v>
      </c>
      <c r="N427" s="302"/>
      <c r="O427" s="302"/>
      <c r="P427" s="302"/>
      <c r="Q427" s="302"/>
      <c r="R427" s="302"/>
      <c r="S427" s="302"/>
      <c r="T427" s="302"/>
      <c r="U427" s="302"/>
      <c r="V427" s="302"/>
      <c r="W427" s="302"/>
      <c r="X427" s="302"/>
      <c r="Y427" s="302"/>
      <c r="Z427" s="302"/>
      <c r="AA427" s="302"/>
      <c r="AB427" s="302"/>
      <c r="AC427" s="302"/>
      <c r="AD427" s="302"/>
      <c r="AE427" s="498">
        <v>0.04</v>
      </c>
      <c r="AF427" s="302"/>
      <c r="AG427" s="302"/>
      <c r="AH427" s="302"/>
      <c r="AI427" s="302"/>
      <c r="AJ427" s="302"/>
      <c r="AK427" s="302"/>
      <c r="AL427" s="302"/>
      <c r="AM427" s="302"/>
      <c r="AN427" s="302"/>
      <c r="AO427" s="302"/>
      <c r="AP427" s="302"/>
      <c r="AQ427" s="302"/>
      <c r="AR427" s="302"/>
      <c r="AS427" s="302"/>
      <c r="AT427" s="302"/>
      <c r="AU427" s="302"/>
      <c r="AV427" s="302"/>
      <c r="AW427" s="302"/>
      <c r="AX427" s="498">
        <v>0.02</v>
      </c>
      <c r="AY427" s="302"/>
      <c r="AZ427" s="302"/>
      <c r="BA427" s="302"/>
      <c r="BB427" s="302"/>
      <c r="BC427" s="302"/>
      <c r="BD427" s="302"/>
      <c r="BE427" s="302"/>
      <c r="BF427" s="302"/>
      <c r="BG427" s="302"/>
      <c r="BH427" s="302"/>
      <c r="BI427" s="494"/>
      <c r="BJ427" s="494"/>
    </row>
  </sheetData>
  <pageMargins left="0.21" right="0.17" top="0.75" bottom="0.75" header="0.3" footer="0.3"/>
  <pageSetup paperSize="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1"/>
  <sheetViews>
    <sheetView zoomScale="90" zoomScaleNormal="90" workbookViewId="0">
      <pane xSplit="2" ySplit="1" topLeftCell="C50" activePane="bottomRight" state="frozen"/>
      <selection pane="topRight" activeCell="C1" sqref="C1"/>
      <selection pane="bottomLeft" activeCell="A2" sqref="A2"/>
      <selection pane="bottomRight" activeCell="D79" sqref="D79"/>
    </sheetView>
  </sheetViews>
  <sheetFormatPr defaultColWidth="9" defaultRowHeight="15.75"/>
  <cols>
    <col min="1" max="1" width="4.5" style="350" bestFit="1" customWidth="1"/>
    <col min="2" max="2" width="13.75" style="350" bestFit="1" customWidth="1"/>
    <col min="3" max="3" width="8.5" style="352" bestFit="1" customWidth="1"/>
    <col min="4" max="4" width="5.375" style="353" bestFit="1" customWidth="1"/>
    <col min="5" max="5" width="5.875" style="355" bestFit="1" customWidth="1"/>
    <col min="6" max="6" width="5" style="355" bestFit="1" customWidth="1"/>
    <col min="7" max="7" width="5.875" style="355" bestFit="1" customWidth="1"/>
    <col min="8" max="8" width="5.375" style="355" bestFit="1" customWidth="1"/>
    <col min="9" max="9" width="5.875" style="355" bestFit="1" customWidth="1"/>
    <col min="10" max="10" width="5" style="355" bestFit="1" customWidth="1"/>
    <col min="11" max="11" width="5.375" style="355" bestFit="1" customWidth="1"/>
    <col min="12" max="12" width="5.875" style="355" bestFit="1" customWidth="1"/>
    <col min="13" max="13" width="5" style="355" bestFit="1" customWidth="1"/>
    <col min="14" max="14" width="4.875" style="355" bestFit="1" customWidth="1"/>
    <col min="15" max="15" width="5.5" style="355" bestFit="1" customWidth="1"/>
    <col min="16" max="16" width="5.375" style="355" bestFit="1" customWidth="1"/>
    <col min="17" max="17" width="5" style="355" bestFit="1" customWidth="1"/>
    <col min="18" max="18" width="6.625" style="355" customWidth="1"/>
    <col min="19" max="19" width="5.125" style="355" bestFit="1" customWidth="1"/>
    <col min="20" max="21" width="5" style="355" bestFit="1" customWidth="1"/>
    <col min="22" max="22" width="5.625" style="355" bestFit="1" customWidth="1"/>
    <col min="23" max="23" width="4.875" style="355" bestFit="1" customWidth="1"/>
    <col min="24" max="24" width="4.625" style="355" bestFit="1" customWidth="1"/>
    <col min="25" max="25" width="4.875" style="355" bestFit="1" customWidth="1"/>
    <col min="26" max="27" width="5.125" style="355" bestFit="1" customWidth="1"/>
    <col min="28" max="28" width="4.875" style="355" bestFit="1" customWidth="1"/>
    <col min="29" max="29" width="5.25" style="355" bestFit="1" customWidth="1"/>
    <col min="30" max="30" width="4.875" style="355" bestFit="1" customWidth="1"/>
    <col min="31" max="31" width="5.375" style="355" bestFit="1" customWidth="1"/>
    <col min="32" max="32" width="4.875" style="355" bestFit="1" customWidth="1"/>
    <col min="33" max="34" width="5.125" style="355" bestFit="1" customWidth="1"/>
    <col min="35" max="35" width="5.375" style="355" bestFit="1" customWidth="1"/>
    <col min="36" max="36" width="5.125" style="355" bestFit="1" customWidth="1"/>
    <col min="37" max="37" width="5.25" style="355" bestFit="1" customWidth="1"/>
    <col min="38" max="39" width="5.125" style="355" bestFit="1" customWidth="1"/>
    <col min="40" max="40" width="5.375" style="355" bestFit="1" customWidth="1"/>
    <col min="41" max="42" width="5.25" style="355" bestFit="1" customWidth="1"/>
    <col min="43" max="43" width="5.125" style="355" bestFit="1" customWidth="1"/>
    <col min="44" max="44" width="5" style="355" bestFit="1" customWidth="1"/>
    <col min="45" max="45" width="5.25" style="355" bestFit="1" customWidth="1"/>
    <col min="46" max="46" width="5.125" style="355" bestFit="1" customWidth="1"/>
    <col min="47" max="47" width="9.125" style="355" bestFit="1" customWidth="1"/>
    <col min="48" max="48" width="8.875" style="355" bestFit="1" customWidth="1"/>
    <col min="49" max="49" width="5.125" style="355" bestFit="1" customWidth="1"/>
    <col min="50" max="50" width="9.125" style="355" bestFit="1" customWidth="1"/>
    <col min="51" max="51" width="8.875" style="355" bestFit="1" customWidth="1"/>
    <col min="52" max="52" width="4.875" style="355" bestFit="1" customWidth="1"/>
    <col min="53" max="53" width="4.75" style="355" bestFit="1" customWidth="1"/>
    <col min="54" max="54" width="5.375" style="355" bestFit="1" customWidth="1"/>
    <col min="55" max="55" width="4.375" style="355" bestFit="1" customWidth="1"/>
    <col min="56" max="56" width="5" style="355" bestFit="1" customWidth="1"/>
    <col min="57" max="57" width="5.75" style="355" bestFit="1" customWidth="1"/>
    <col min="58" max="58" width="5" style="355" bestFit="1" customWidth="1"/>
    <col min="59" max="63" width="4.875" style="355" bestFit="1" customWidth="1"/>
    <col min="64" max="16384" width="9" style="350"/>
  </cols>
  <sheetData>
    <row r="1" spans="1:64" s="349" customFormat="1" ht="31.5">
      <c r="A1" s="130" t="s">
        <v>0</v>
      </c>
      <c r="B1" s="130" t="s">
        <v>603</v>
      </c>
      <c r="C1" s="290" t="s">
        <v>605</v>
      </c>
      <c r="D1" s="269" t="s">
        <v>8</v>
      </c>
      <c r="E1" s="129" t="s">
        <v>9</v>
      </c>
      <c r="F1" s="129" t="s">
        <v>396</v>
      </c>
      <c r="G1" s="129" t="s">
        <v>452</v>
      </c>
      <c r="H1" s="129" t="s">
        <v>10</v>
      </c>
      <c r="I1" s="129" t="s">
        <v>11</v>
      </c>
      <c r="J1" s="129" t="s">
        <v>12</v>
      </c>
      <c r="K1" s="129" t="s">
        <v>13</v>
      </c>
      <c r="L1" s="129" t="s">
        <v>14</v>
      </c>
      <c r="M1" s="129" t="s">
        <v>15</v>
      </c>
      <c r="N1" s="129" t="s">
        <v>16</v>
      </c>
      <c r="O1" s="129" t="s">
        <v>17</v>
      </c>
      <c r="P1" s="129" t="s">
        <v>18</v>
      </c>
      <c r="Q1" s="129" t="s">
        <v>19</v>
      </c>
      <c r="R1" s="129" t="s">
        <v>20</v>
      </c>
      <c r="S1" s="129" t="s">
        <v>21</v>
      </c>
      <c r="T1" s="129" t="s">
        <v>22</v>
      </c>
      <c r="U1" s="129" t="s">
        <v>23</v>
      </c>
      <c r="V1" s="129" t="s">
        <v>24</v>
      </c>
      <c r="W1" s="129" t="s">
        <v>25</v>
      </c>
      <c r="X1" s="129" t="s">
        <v>26</v>
      </c>
      <c r="Y1" s="129" t="s">
        <v>27</v>
      </c>
      <c r="Z1" s="129" t="s">
        <v>28</v>
      </c>
      <c r="AA1" s="129" t="s">
        <v>29</v>
      </c>
      <c r="AB1" s="129" t="s">
        <v>30</v>
      </c>
      <c r="AC1" s="129" t="s">
        <v>31</v>
      </c>
      <c r="AD1" s="129" t="s">
        <v>32</v>
      </c>
      <c r="AE1" s="129" t="s">
        <v>33</v>
      </c>
      <c r="AF1" s="129" t="s">
        <v>34</v>
      </c>
      <c r="AG1" s="129" t="s">
        <v>35</v>
      </c>
      <c r="AH1" s="129" t="s">
        <v>36</v>
      </c>
      <c r="AI1" s="129" t="s">
        <v>37</v>
      </c>
      <c r="AJ1" s="129" t="s">
        <v>38</v>
      </c>
      <c r="AK1" s="129" t="s">
        <v>39</v>
      </c>
      <c r="AL1" s="129" t="s">
        <v>40</v>
      </c>
      <c r="AM1" s="129" t="s">
        <v>41</v>
      </c>
      <c r="AN1" s="129" t="s">
        <v>42</v>
      </c>
      <c r="AO1" s="129" t="s">
        <v>43</v>
      </c>
      <c r="AP1" s="129" t="s">
        <v>44</v>
      </c>
      <c r="AQ1" s="129" t="s">
        <v>45</v>
      </c>
      <c r="AR1" s="129" t="s">
        <v>46</v>
      </c>
      <c r="AS1" s="129" t="s">
        <v>47</v>
      </c>
      <c r="AT1" s="129" t="s">
        <v>48</v>
      </c>
      <c r="AU1" s="129" t="s">
        <v>447</v>
      </c>
      <c r="AV1" s="129" t="s">
        <v>507</v>
      </c>
      <c r="AW1" s="129" t="s">
        <v>49</v>
      </c>
      <c r="AX1" s="129" t="s">
        <v>611</v>
      </c>
      <c r="AY1" s="129" t="s">
        <v>584</v>
      </c>
      <c r="AZ1" s="129" t="s">
        <v>50</v>
      </c>
      <c r="BA1" s="129" t="s">
        <v>51</v>
      </c>
      <c r="BB1" s="129" t="s">
        <v>52</v>
      </c>
      <c r="BC1" s="129" t="s">
        <v>53</v>
      </c>
      <c r="BD1" s="129" t="s">
        <v>54</v>
      </c>
      <c r="BE1" s="129" t="s">
        <v>55</v>
      </c>
      <c r="BF1" s="129" t="s">
        <v>56</v>
      </c>
      <c r="BG1" s="129" t="s">
        <v>57</v>
      </c>
      <c r="BH1" s="129" t="s">
        <v>395</v>
      </c>
      <c r="BI1" s="129" t="s">
        <v>520</v>
      </c>
      <c r="BJ1" s="129" t="s">
        <v>465</v>
      </c>
      <c r="BK1" s="129" t="s">
        <v>476</v>
      </c>
      <c r="BL1" s="379" t="s">
        <v>613</v>
      </c>
    </row>
    <row r="2" spans="1:64" s="368" customFormat="1" ht="20.45" customHeight="1">
      <c r="A2" s="985">
        <v>1</v>
      </c>
      <c r="B2" s="985" t="s">
        <v>604</v>
      </c>
      <c r="C2" s="367" t="s">
        <v>33</v>
      </c>
      <c r="D2" s="302">
        <v>0.15</v>
      </c>
      <c r="E2" s="302">
        <v>0.15</v>
      </c>
      <c r="F2" s="358"/>
      <c r="G2" s="302"/>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68">
        <f>SUM(E2:BK2)</f>
        <v>0.15</v>
      </c>
    </row>
    <row r="3" spans="1:64" s="368" customFormat="1" ht="20.45" customHeight="1">
      <c r="A3" s="985"/>
      <c r="B3" s="985"/>
      <c r="C3" s="367" t="s">
        <v>31</v>
      </c>
      <c r="D3" s="302">
        <v>0.13</v>
      </c>
      <c r="E3" s="302">
        <v>0.13</v>
      </c>
      <c r="F3" s="358"/>
      <c r="G3" s="302"/>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8"/>
      <c r="BJ3" s="358"/>
      <c r="BK3" s="358"/>
      <c r="BL3" s="368">
        <f t="shared" ref="BL3:BL66" si="0">SUM(E3:BK3)</f>
        <v>0.13</v>
      </c>
    </row>
    <row r="4" spans="1:64" s="368" customFormat="1">
      <c r="A4" s="985">
        <v>2</v>
      </c>
      <c r="B4" s="985" t="s">
        <v>273</v>
      </c>
      <c r="C4" s="364" t="s">
        <v>24</v>
      </c>
      <c r="D4" s="302">
        <v>7.0000000000000007E-2</v>
      </c>
      <c r="E4" s="302">
        <v>7.0000000000000007E-2</v>
      </c>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8"/>
      <c r="BD4" s="358"/>
      <c r="BE4" s="358"/>
      <c r="BF4" s="358"/>
      <c r="BG4" s="358"/>
      <c r="BH4" s="358"/>
      <c r="BI4" s="358"/>
      <c r="BJ4" s="358"/>
      <c r="BK4" s="358"/>
      <c r="BL4" s="368">
        <f t="shared" si="0"/>
        <v>7.0000000000000007E-2</v>
      </c>
    </row>
    <row r="5" spans="1:64" s="368" customFormat="1">
      <c r="A5" s="985"/>
      <c r="B5" s="985"/>
      <c r="C5" s="364" t="s">
        <v>11</v>
      </c>
      <c r="D5" s="358">
        <v>5.94</v>
      </c>
      <c r="E5" s="358">
        <v>5.94</v>
      </c>
      <c r="F5" s="358"/>
      <c r="G5" s="358">
        <v>5.57</v>
      </c>
      <c r="H5" s="358"/>
      <c r="I5" s="358">
        <v>15.82</v>
      </c>
      <c r="J5" s="358"/>
      <c r="K5" s="358"/>
      <c r="L5" s="358">
        <v>0.03</v>
      </c>
      <c r="M5" s="358"/>
      <c r="N5" s="358"/>
      <c r="O5" s="358"/>
      <c r="P5" s="358"/>
      <c r="Q5" s="358"/>
      <c r="R5" s="358"/>
      <c r="S5" s="358"/>
      <c r="T5" s="358"/>
      <c r="U5" s="358"/>
      <c r="V5" s="358"/>
      <c r="W5" s="358"/>
      <c r="X5" s="358"/>
      <c r="Y5" s="358"/>
      <c r="Z5" s="358"/>
      <c r="AA5" s="358"/>
      <c r="AB5" s="358">
        <v>0.15</v>
      </c>
      <c r="AC5" s="358"/>
      <c r="AD5" s="358"/>
      <c r="AE5" s="358"/>
      <c r="AF5" s="358"/>
      <c r="AG5" s="358"/>
      <c r="AH5" s="358"/>
      <c r="AI5" s="358"/>
      <c r="AJ5" s="358"/>
      <c r="AK5" s="358"/>
      <c r="AL5" s="358"/>
      <c r="AM5" s="358">
        <v>0.03</v>
      </c>
      <c r="AN5" s="358"/>
      <c r="AO5" s="358"/>
      <c r="AP5" s="358"/>
      <c r="AQ5" s="358"/>
      <c r="AR5" s="358"/>
      <c r="AS5" s="358"/>
      <c r="AT5" s="358"/>
      <c r="AU5" s="358"/>
      <c r="AV5" s="358"/>
      <c r="AW5" s="358"/>
      <c r="AX5" s="358"/>
      <c r="AY5" s="358"/>
      <c r="AZ5" s="358"/>
      <c r="BA5" s="358"/>
      <c r="BB5" s="358"/>
      <c r="BC5" s="358"/>
      <c r="BD5" s="358"/>
      <c r="BE5" s="358"/>
      <c r="BF5" s="358"/>
      <c r="BG5" s="358"/>
      <c r="BH5" s="358">
        <v>0.25</v>
      </c>
      <c r="BI5" s="358"/>
      <c r="BJ5" s="358"/>
      <c r="BK5" s="358"/>
      <c r="BL5" s="368">
        <f t="shared" si="0"/>
        <v>27.790000000000003</v>
      </c>
    </row>
    <row r="6" spans="1:64" s="368" customFormat="1">
      <c r="A6" s="985"/>
      <c r="B6" s="985"/>
      <c r="C6" s="364" t="s">
        <v>33</v>
      </c>
      <c r="D6" s="365"/>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v>0.27</v>
      </c>
      <c r="AN6" s="358"/>
      <c r="AO6" s="358"/>
      <c r="AP6" s="358"/>
      <c r="AQ6" s="358"/>
      <c r="AR6" s="358"/>
      <c r="AS6" s="358"/>
      <c r="AT6" s="358"/>
      <c r="AU6" s="358"/>
      <c r="AV6" s="358"/>
      <c r="AW6" s="358"/>
      <c r="AX6" s="358"/>
      <c r="AY6" s="358"/>
      <c r="AZ6" s="358"/>
      <c r="BA6" s="358"/>
      <c r="BB6" s="358"/>
      <c r="BC6" s="358"/>
      <c r="BD6" s="358"/>
      <c r="BE6" s="358"/>
      <c r="BF6" s="358"/>
      <c r="BG6" s="358"/>
      <c r="BH6" s="358"/>
      <c r="BI6" s="358"/>
      <c r="BJ6" s="358"/>
      <c r="BK6" s="358"/>
      <c r="BL6" s="368">
        <f t="shared" si="0"/>
        <v>0.27</v>
      </c>
    </row>
    <row r="7" spans="1:64" s="368" customFormat="1">
      <c r="A7" s="985"/>
      <c r="B7" s="985"/>
      <c r="C7" s="364" t="s">
        <v>35</v>
      </c>
      <c r="D7" s="358">
        <v>0.26</v>
      </c>
      <c r="E7" s="358">
        <v>0.26</v>
      </c>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68">
        <f t="shared" si="0"/>
        <v>0.26</v>
      </c>
    </row>
    <row r="8" spans="1:64" s="368" customFormat="1">
      <c r="A8" s="985"/>
      <c r="B8" s="985"/>
      <c r="C8" s="364" t="s">
        <v>30</v>
      </c>
      <c r="D8" s="365"/>
      <c r="E8" s="358"/>
      <c r="F8" s="358"/>
      <c r="G8" s="358"/>
      <c r="H8" s="358"/>
      <c r="I8" s="358"/>
      <c r="J8" s="358"/>
      <c r="K8" s="358"/>
      <c r="L8" s="358"/>
      <c r="M8" s="358"/>
      <c r="N8" s="358"/>
      <c r="O8" s="358"/>
      <c r="P8" s="358"/>
      <c r="Q8" s="358"/>
      <c r="R8" s="358"/>
      <c r="S8" s="358"/>
      <c r="T8" s="358"/>
      <c r="U8" s="358"/>
      <c r="V8" s="358"/>
      <c r="W8" s="358"/>
      <c r="X8" s="358"/>
      <c r="Y8" s="358"/>
      <c r="Z8" s="358"/>
      <c r="AA8" s="358">
        <v>0.09</v>
      </c>
      <c r="AB8" s="358"/>
      <c r="AC8" s="358"/>
      <c r="AD8" s="358"/>
      <c r="AE8" s="358"/>
      <c r="AF8" s="358"/>
      <c r="AG8" s="358"/>
      <c r="AH8" s="358"/>
      <c r="AI8" s="358"/>
      <c r="AJ8" s="358"/>
      <c r="AK8" s="358"/>
      <c r="AL8" s="358"/>
      <c r="AM8" s="358"/>
      <c r="AN8" s="358"/>
      <c r="AO8" s="358"/>
      <c r="AP8" s="358"/>
      <c r="AQ8" s="358"/>
      <c r="AR8" s="358"/>
      <c r="AS8" s="358"/>
      <c r="AT8" s="358">
        <v>0.01</v>
      </c>
      <c r="AU8" s="358"/>
      <c r="AV8" s="358"/>
      <c r="AW8" s="358"/>
      <c r="AX8" s="358"/>
      <c r="AY8" s="358"/>
      <c r="AZ8" s="358"/>
      <c r="BA8" s="358"/>
      <c r="BB8" s="358"/>
      <c r="BC8" s="358"/>
      <c r="BD8" s="358">
        <v>0.59</v>
      </c>
      <c r="BE8" s="358"/>
      <c r="BF8" s="358"/>
      <c r="BG8" s="358">
        <v>0.37</v>
      </c>
      <c r="BH8" s="358"/>
      <c r="BI8" s="358"/>
      <c r="BJ8" s="358"/>
      <c r="BK8" s="358"/>
      <c r="BL8" s="368">
        <f t="shared" si="0"/>
        <v>1.06</v>
      </c>
    </row>
    <row r="9" spans="1:64" s="368" customFormat="1">
      <c r="A9" s="985"/>
      <c r="B9" s="985"/>
      <c r="C9" s="364" t="s">
        <v>31</v>
      </c>
      <c r="D9" s="365">
        <v>1.83</v>
      </c>
      <c r="E9" s="358">
        <v>1.83</v>
      </c>
      <c r="F9" s="358"/>
      <c r="G9" s="358"/>
      <c r="H9" s="358"/>
      <c r="I9" s="358"/>
      <c r="J9" s="358"/>
      <c r="K9" s="358"/>
      <c r="L9" s="358"/>
      <c r="M9" s="358"/>
      <c r="N9" s="358"/>
      <c r="O9" s="358"/>
      <c r="P9" s="358"/>
      <c r="Q9" s="358"/>
      <c r="R9" s="358"/>
      <c r="S9" s="358"/>
      <c r="T9" s="358"/>
      <c r="U9" s="358"/>
      <c r="V9" s="358"/>
      <c r="W9" s="358"/>
      <c r="X9" s="358"/>
      <c r="Y9" s="358"/>
      <c r="Z9" s="358"/>
      <c r="AA9" s="358"/>
      <c r="AB9" s="358">
        <v>0.01</v>
      </c>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68">
        <f t="shared" si="0"/>
        <v>1.84</v>
      </c>
    </row>
    <row r="10" spans="1:64" s="368" customFormat="1">
      <c r="A10" s="985"/>
      <c r="B10" s="985"/>
      <c r="C10" s="364" t="s">
        <v>18</v>
      </c>
      <c r="D10" s="365">
        <v>0.11</v>
      </c>
      <c r="E10" s="358">
        <v>0.11</v>
      </c>
      <c r="F10" s="358"/>
      <c r="G10" s="358"/>
      <c r="H10" s="358"/>
      <c r="I10" s="358">
        <v>3.48</v>
      </c>
      <c r="J10" s="358"/>
      <c r="K10" s="358"/>
      <c r="L10" s="358"/>
      <c r="M10" s="358"/>
      <c r="N10" s="358"/>
      <c r="O10" s="358"/>
      <c r="P10" s="358"/>
      <c r="Q10" s="358"/>
      <c r="R10" s="358"/>
      <c r="S10" s="358"/>
      <c r="T10" s="358"/>
      <c r="U10" s="358"/>
      <c r="V10" s="358"/>
      <c r="W10" s="358"/>
      <c r="X10" s="358"/>
      <c r="Y10" s="358"/>
      <c r="Z10" s="358"/>
      <c r="AA10" s="358">
        <v>0.01</v>
      </c>
      <c r="AB10" s="358">
        <v>0.05</v>
      </c>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58"/>
      <c r="BH10" s="358"/>
      <c r="BI10" s="358"/>
      <c r="BJ10" s="358"/>
      <c r="BK10" s="358"/>
      <c r="BL10" s="368">
        <f t="shared" si="0"/>
        <v>3.6499999999999995</v>
      </c>
    </row>
    <row r="11" spans="1:64" s="368" customFormat="1">
      <c r="A11" s="985"/>
      <c r="B11" s="985"/>
      <c r="C11" s="364" t="s">
        <v>41</v>
      </c>
      <c r="D11" s="365">
        <v>0.56999999999999995</v>
      </c>
      <c r="E11" s="358">
        <v>0.56999999999999995</v>
      </c>
      <c r="F11" s="358"/>
      <c r="G11" s="358"/>
      <c r="H11" s="358"/>
      <c r="I11" s="358">
        <v>0.45</v>
      </c>
      <c r="J11" s="358"/>
      <c r="K11" s="358"/>
      <c r="L11" s="358">
        <v>3.2</v>
      </c>
      <c r="M11" s="358"/>
      <c r="N11" s="358"/>
      <c r="O11" s="358"/>
      <c r="P11" s="358"/>
      <c r="Q11" s="358"/>
      <c r="R11" s="358"/>
      <c r="S11" s="358"/>
      <c r="T11" s="358"/>
      <c r="U11" s="358"/>
      <c r="V11" s="358"/>
      <c r="W11" s="358"/>
      <c r="X11" s="358"/>
      <c r="Y11" s="358"/>
      <c r="Z11" s="358"/>
      <c r="AA11" s="358">
        <v>0.04</v>
      </c>
      <c r="AB11" s="358">
        <v>0.04</v>
      </c>
      <c r="AC11" s="358"/>
      <c r="AD11" s="358"/>
      <c r="AE11" s="358"/>
      <c r="AF11" s="358"/>
      <c r="AG11" s="358"/>
      <c r="AH11" s="358"/>
      <c r="AI11" s="358"/>
      <c r="AJ11" s="358"/>
      <c r="AK11" s="358"/>
      <c r="AL11" s="358"/>
      <c r="AM11" s="358">
        <v>0.02</v>
      </c>
      <c r="AN11" s="358"/>
      <c r="AO11" s="358"/>
      <c r="AP11" s="358"/>
      <c r="AQ11" s="358"/>
      <c r="AR11" s="358"/>
      <c r="AS11" s="358"/>
      <c r="AT11" s="358"/>
      <c r="AU11" s="358"/>
      <c r="AV11" s="358">
        <v>0.25</v>
      </c>
      <c r="AW11" s="358"/>
      <c r="AX11" s="358"/>
      <c r="AY11" s="358"/>
      <c r="AZ11" s="358"/>
      <c r="BA11" s="358"/>
      <c r="BB11" s="358"/>
      <c r="BC11" s="358"/>
      <c r="BD11" s="358"/>
      <c r="BE11" s="358"/>
      <c r="BF11" s="358"/>
      <c r="BG11" s="358"/>
      <c r="BH11" s="358">
        <v>0.86</v>
      </c>
      <c r="BI11" s="358"/>
      <c r="BJ11" s="358"/>
      <c r="BK11" s="358"/>
      <c r="BL11" s="368">
        <f t="shared" si="0"/>
        <v>5.4300000000000006</v>
      </c>
    </row>
    <row r="12" spans="1:64" s="368" customFormat="1">
      <c r="A12" s="985"/>
      <c r="B12" s="985"/>
      <c r="C12" s="364" t="s">
        <v>48</v>
      </c>
      <c r="D12" s="365">
        <v>7.56</v>
      </c>
      <c r="E12" s="358">
        <v>7.56</v>
      </c>
      <c r="F12" s="358"/>
      <c r="G12" s="358">
        <v>1.03</v>
      </c>
      <c r="H12" s="358"/>
      <c r="I12" s="358"/>
      <c r="J12" s="358"/>
      <c r="K12" s="358"/>
      <c r="L12" s="358"/>
      <c r="M12" s="358"/>
      <c r="N12" s="358"/>
      <c r="O12" s="358"/>
      <c r="P12" s="358"/>
      <c r="Q12" s="358"/>
      <c r="R12" s="358"/>
      <c r="S12" s="358"/>
      <c r="T12" s="358"/>
      <c r="U12" s="358"/>
      <c r="V12" s="358"/>
      <c r="W12" s="358"/>
      <c r="X12" s="358"/>
      <c r="Y12" s="358"/>
      <c r="Z12" s="358"/>
      <c r="AA12" s="358">
        <v>0.14000000000000001</v>
      </c>
      <c r="AB12" s="358">
        <v>0.16</v>
      </c>
      <c r="AC12" s="358"/>
      <c r="AD12" s="358"/>
      <c r="AE12" s="358">
        <v>0.41</v>
      </c>
      <c r="AF12" s="358"/>
      <c r="AG12" s="358"/>
      <c r="AH12" s="358"/>
      <c r="AI12" s="358"/>
      <c r="AJ12" s="358"/>
      <c r="AK12" s="358"/>
      <c r="AL12" s="358"/>
      <c r="AM12" s="358">
        <v>0.06</v>
      </c>
      <c r="AN12" s="358"/>
      <c r="AO12" s="358"/>
      <c r="AP12" s="358">
        <v>0.04</v>
      </c>
      <c r="AQ12" s="358"/>
      <c r="AR12" s="358">
        <v>0.3</v>
      </c>
      <c r="AS12" s="358"/>
      <c r="AT12" s="358"/>
      <c r="AU12" s="358"/>
      <c r="AV12" s="358">
        <v>0.46</v>
      </c>
      <c r="AW12" s="358"/>
      <c r="AX12" s="358"/>
      <c r="AY12" s="358"/>
      <c r="AZ12" s="358"/>
      <c r="BA12" s="358"/>
      <c r="BB12" s="358"/>
      <c r="BC12" s="358"/>
      <c r="BD12" s="358"/>
      <c r="BE12" s="358"/>
      <c r="BF12" s="358"/>
      <c r="BG12" s="358"/>
      <c r="BH12" s="358"/>
      <c r="BI12" s="358"/>
      <c r="BJ12" s="358"/>
      <c r="BK12" s="358"/>
      <c r="BL12" s="368">
        <f t="shared" si="0"/>
        <v>10.160000000000002</v>
      </c>
    </row>
    <row r="13" spans="1:64" s="368" customFormat="1">
      <c r="A13" s="985"/>
      <c r="B13" s="985"/>
      <c r="C13" s="364" t="s">
        <v>25</v>
      </c>
      <c r="D13" s="365"/>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c r="BA13" s="358"/>
      <c r="BB13" s="358"/>
      <c r="BC13" s="358"/>
      <c r="BD13" s="358"/>
      <c r="BE13" s="358"/>
      <c r="BF13" s="358">
        <v>0.63</v>
      </c>
      <c r="BG13" s="358"/>
      <c r="BH13" s="358"/>
      <c r="BI13" s="358"/>
      <c r="BJ13" s="358"/>
      <c r="BK13" s="358"/>
      <c r="BL13" s="368">
        <f t="shared" si="0"/>
        <v>0.63</v>
      </c>
    </row>
    <row r="14" spans="1:64" s="368" customFormat="1">
      <c r="A14" s="981">
        <v>3</v>
      </c>
      <c r="B14" s="981" t="s">
        <v>272</v>
      </c>
      <c r="C14" s="364" t="s">
        <v>20</v>
      </c>
      <c r="D14" s="365"/>
      <c r="E14" s="358"/>
      <c r="F14" s="358"/>
      <c r="G14" s="358"/>
      <c r="H14" s="358"/>
      <c r="I14" s="358">
        <v>0.02</v>
      </c>
      <c r="J14" s="358"/>
      <c r="K14" s="358"/>
      <c r="L14" s="358">
        <v>40.409999999999997</v>
      </c>
      <c r="M14" s="358"/>
      <c r="N14" s="358"/>
      <c r="O14" s="358"/>
      <c r="P14" s="358"/>
      <c r="Q14" s="358"/>
      <c r="R14" s="358"/>
      <c r="S14" s="358"/>
      <c r="T14" s="358"/>
      <c r="U14" s="358"/>
      <c r="V14" s="358"/>
      <c r="W14" s="358"/>
      <c r="X14" s="358"/>
      <c r="Y14" s="358"/>
      <c r="Z14" s="358"/>
      <c r="AA14" s="358">
        <v>0.01</v>
      </c>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68">
        <f t="shared" si="0"/>
        <v>40.44</v>
      </c>
    </row>
    <row r="15" spans="1:64" s="368" customFormat="1">
      <c r="A15" s="982"/>
      <c r="B15" s="982"/>
      <c r="C15" s="364" t="s">
        <v>38</v>
      </c>
      <c r="D15" s="365">
        <v>0.3</v>
      </c>
      <c r="E15" s="358">
        <v>0.3</v>
      </c>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68">
        <f t="shared" si="0"/>
        <v>0.3</v>
      </c>
    </row>
    <row r="16" spans="1:64" s="368" customFormat="1">
      <c r="A16" s="982"/>
      <c r="B16" s="982"/>
      <c r="C16" s="364" t="s">
        <v>33</v>
      </c>
      <c r="D16" s="365">
        <v>0.47</v>
      </c>
      <c r="E16" s="358">
        <v>0.47</v>
      </c>
      <c r="F16" s="358"/>
      <c r="G16" s="358"/>
      <c r="H16" s="358"/>
      <c r="I16" s="358"/>
      <c r="J16" s="358"/>
      <c r="K16" s="358"/>
      <c r="L16" s="358"/>
      <c r="M16" s="358"/>
      <c r="N16" s="358"/>
      <c r="O16" s="358"/>
      <c r="P16" s="358"/>
      <c r="Q16" s="358"/>
      <c r="R16" s="358"/>
      <c r="S16" s="358"/>
      <c r="T16" s="358"/>
      <c r="U16" s="358"/>
      <c r="V16" s="358"/>
      <c r="W16" s="358"/>
      <c r="X16" s="358"/>
      <c r="Y16" s="358"/>
      <c r="Z16" s="358"/>
      <c r="AA16" s="358">
        <v>0.01</v>
      </c>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68">
        <f t="shared" si="0"/>
        <v>0.48</v>
      </c>
    </row>
    <row r="17" spans="1:64" s="368" customFormat="1">
      <c r="A17" s="982"/>
      <c r="B17" s="982"/>
      <c r="C17" s="364" t="s">
        <v>31</v>
      </c>
      <c r="D17" s="365">
        <v>0.56000000000000005</v>
      </c>
      <c r="E17" s="358">
        <v>0.56000000000000005</v>
      </c>
      <c r="F17" s="358"/>
      <c r="G17" s="358">
        <v>0.03</v>
      </c>
      <c r="H17" s="358"/>
      <c r="I17" s="358"/>
      <c r="J17" s="358"/>
      <c r="K17" s="358"/>
      <c r="L17" s="358"/>
      <c r="M17" s="358"/>
      <c r="N17" s="358"/>
      <c r="O17" s="358"/>
      <c r="P17" s="358"/>
      <c r="Q17" s="358"/>
      <c r="R17" s="358"/>
      <c r="S17" s="358"/>
      <c r="T17" s="358"/>
      <c r="U17" s="358"/>
      <c r="V17" s="358"/>
      <c r="W17" s="358"/>
      <c r="X17" s="358"/>
      <c r="Y17" s="358"/>
      <c r="Z17" s="358"/>
      <c r="AA17" s="358"/>
      <c r="AB17" s="358">
        <v>0.01</v>
      </c>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68">
        <f t="shared" si="0"/>
        <v>0.60000000000000009</v>
      </c>
    </row>
    <row r="18" spans="1:64" s="368" customFormat="1">
      <c r="A18" s="982"/>
      <c r="B18" s="982"/>
      <c r="C18" s="364" t="s">
        <v>41</v>
      </c>
      <c r="D18" s="365"/>
      <c r="E18" s="358"/>
      <c r="F18" s="358"/>
      <c r="G18" s="358"/>
      <c r="H18" s="358"/>
      <c r="I18" s="358">
        <v>1.4</v>
      </c>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v>0.01</v>
      </c>
      <c r="AW18" s="358"/>
      <c r="AX18" s="358"/>
      <c r="AY18" s="358"/>
      <c r="AZ18" s="358"/>
      <c r="BA18" s="358"/>
      <c r="BB18" s="358"/>
      <c r="BC18" s="358"/>
      <c r="BD18" s="358"/>
      <c r="BE18" s="358"/>
      <c r="BF18" s="358"/>
      <c r="BG18" s="358"/>
      <c r="BH18" s="358"/>
      <c r="BI18" s="358"/>
      <c r="BJ18" s="358"/>
      <c r="BK18" s="358"/>
      <c r="BL18" s="368">
        <f t="shared" si="0"/>
        <v>1.41</v>
      </c>
    </row>
    <row r="19" spans="1:64" s="368" customFormat="1">
      <c r="A19" s="982"/>
      <c r="B19" s="982"/>
      <c r="C19" s="364" t="s">
        <v>48</v>
      </c>
      <c r="D19" s="365">
        <v>8.84</v>
      </c>
      <c r="E19" s="358">
        <v>8.84</v>
      </c>
      <c r="F19" s="358"/>
      <c r="G19" s="358"/>
      <c r="H19" s="358"/>
      <c r="I19" s="358"/>
      <c r="J19" s="358"/>
      <c r="K19" s="358"/>
      <c r="L19" s="358"/>
      <c r="M19" s="358"/>
      <c r="N19" s="358"/>
      <c r="O19" s="358"/>
      <c r="P19" s="358"/>
      <c r="Q19" s="358"/>
      <c r="R19" s="358"/>
      <c r="S19" s="358"/>
      <c r="T19" s="358"/>
      <c r="U19" s="358"/>
      <c r="V19" s="358"/>
      <c r="W19" s="358"/>
      <c r="X19" s="358"/>
      <c r="Y19" s="358"/>
      <c r="Z19" s="358"/>
      <c r="AA19" s="358">
        <v>0.92</v>
      </c>
      <c r="AB19" s="358">
        <v>0.61</v>
      </c>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c r="BA19" s="358"/>
      <c r="BB19" s="358"/>
      <c r="BC19" s="358"/>
      <c r="BD19" s="358"/>
      <c r="BE19" s="358"/>
      <c r="BF19" s="358"/>
      <c r="BG19" s="358"/>
      <c r="BH19" s="358"/>
      <c r="BI19" s="358"/>
      <c r="BJ19" s="358"/>
      <c r="BK19" s="358"/>
      <c r="BL19" s="368">
        <f t="shared" si="0"/>
        <v>10.37</v>
      </c>
    </row>
    <row r="20" spans="1:64" s="368" customFormat="1">
      <c r="A20" s="982"/>
      <c r="B20" s="982"/>
      <c r="C20" s="364" t="s">
        <v>27</v>
      </c>
      <c r="D20" s="365"/>
      <c r="E20" s="358"/>
      <c r="F20" s="358"/>
      <c r="G20" s="358"/>
      <c r="H20" s="358"/>
      <c r="I20" s="358">
        <v>7.8</v>
      </c>
      <c r="J20" s="358"/>
      <c r="K20" s="358"/>
      <c r="L20" s="358">
        <v>10.199999999999999</v>
      </c>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c r="BA20" s="358"/>
      <c r="BB20" s="358"/>
      <c r="BC20" s="358"/>
      <c r="BD20" s="358">
        <v>8.6999999999999993</v>
      </c>
      <c r="BE20" s="358"/>
      <c r="BF20" s="358"/>
      <c r="BG20" s="358"/>
      <c r="BH20" s="358">
        <v>1.31</v>
      </c>
      <c r="BI20" s="358"/>
      <c r="BJ20" s="358"/>
      <c r="BK20" s="358"/>
      <c r="BL20" s="368">
        <f t="shared" si="0"/>
        <v>28.009999999999998</v>
      </c>
    </row>
    <row r="21" spans="1:64" s="368" customFormat="1">
      <c r="A21" s="982"/>
      <c r="B21" s="982"/>
      <c r="C21" s="364" t="s">
        <v>24</v>
      </c>
      <c r="D21" s="365">
        <v>1.36</v>
      </c>
      <c r="E21" s="358">
        <v>1.36</v>
      </c>
      <c r="F21" s="358"/>
      <c r="G21" s="358"/>
      <c r="H21" s="358"/>
      <c r="I21" s="358"/>
      <c r="J21" s="358"/>
      <c r="K21" s="358"/>
      <c r="L21" s="358">
        <v>2.13</v>
      </c>
      <c r="M21" s="358"/>
      <c r="N21" s="358"/>
      <c r="O21" s="358"/>
      <c r="P21" s="358"/>
      <c r="Q21" s="358"/>
      <c r="R21" s="358"/>
      <c r="S21" s="358"/>
      <c r="T21" s="358"/>
      <c r="U21" s="358"/>
      <c r="V21" s="358"/>
      <c r="W21" s="358"/>
      <c r="X21" s="358"/>
      <c r="Y21" s="358"/>
      <c r="Z21" s="358"/>
      <c r="AA21" s="358">
        <v>0.04</v>
      </c>
      <c r="AB21" s="358">
        <v>0.03</v>
      </c>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68">
        <f t="shared" si="0"/>
        <v>3.56</v>
      </c>
    </row>
    <row r="22" spans="1:64" s="368" customFormat="1">
      <c r="A22" s="983"/>
      <c r="B22" s="983"/>
      <c r="C22" s="364" t="s">
        <v>30</v>
      </c>
      <c r="D22" s="365">
        <v>0.28999999999999998</v>
      </c>
      <c r="E22" s="358">
        <v>0.28999999999999998</v>
      </c>
      <c r="F22" s="358"/>
      <c r="G22" s="358">
        <v>0.47</v>
      </c>
      <c r="H22" s="358"/>
      <c r="I22" s="358">
        <v>1.47</v>
      </c>
      <c r="J22" s="358"/>
      <c r="K22" s="358"/>
      <c r="L22" s="358">
        <v>20.39</v>
      </c>
      <c r="M22" s="358"/>
      <c r="N22" s="358"/>
      <c r="O22" s="358"/>
      <c r="P22" s="358"/>
      <c r="Q22" s="358"/>
      <c r="R22" s="358"/>
      <c r="S22" s="358"/>
      <c r="T22" s="358"/>
      <c r="U22" s="358"/>
      <c r="V22" s="358"/>
      <c r="W22" s="358"/>
      <c r="X22" s="358"/>
      <c r="Y22" s="358"/>
      <c r="Z22" s="358"/>
      <c r="AA22" s="358">
        <v>0.51</v>
      </c>
      <c r="AB22" s="358">
        <v>0.16</v>
      </c>
      <c r="AC22" s="358"/>
      <c r="AD22" s="358"/>
      <c r="AE22" s="358"/>
      <c r="AF22" s="358"/>
      <c r="AG22" s="358"/>
      <c r="AH22" s="358"/>
      <c r="AI22" s="358"/>
      <c r="AJ22" s="358"/>
      <c r="AK22" s="358"/>
      <c r="AL22" s="358"/>
      <c r="AM22" s="358">
        <v>0.05</v>
      </c>
      <c r="AN22" s="358"/>
      <c r="AO22" s="358"/>
      <c r="AP22" s="358"/>
      <c r="AQ22" s="358"/>
      <c r="AR22" s="358"/>
      <c r="AS22" s="358"/>
      <c r="AT22" s="358">
        <v>0.11</v>
      </c>
      <c r="AU22" s="358"/>
      <c r="AV22" s="358">
        <v>0.24</v>
      </c>
      <c r="AW22" s="358"/>
      <c r="AX22" s="358"/>
      <c r="AY22" s="358"/>
      <c r="AZ22" s="358"/>
      <c r="BA22" s="358"/>
      <c r="BB22" s="358"/>
      <c r="BC22" s="358"/>
      <c r="BD22" s="358">
        <v>0.01</v>
      </c>
      <c r="BE22" s="358"/>
      <c r="BF22" s="358"/>
      <c r="BG22" s="358"/>
      <c r="BH22" s="358">
        <v>0.03</v>
      </c>
      <c r="BI22" s="358"/>
      <c r="BJ22" s="358"/>
      <c r="BK22" s="358"/>
      <c r="BL22" s="368">
        <f t="shared" si="0"/>
        <v>23.730000000000004</v>
      </c>
    </row>
    <row r="23" spans="1:64" s="368" customFormat="1">
      <c r="A23" s="985">
        <v>4</v>
      </c>
      <c r="B23" s="985" t="s">
        <v>274</v>
      </c>
      <c r="C23" s="364" t="s">
        <v>29</v>
      </c>
      <c r="D23" s="365"/>
      <c r="E23" s="358"/>
      <c r="F23" s="358"/>
      <c r="G23" s="358"/>
      <c r="H23" s="358"/>
      <c r="I23" s="358">
        <v>0.01</v>
      </c>
      <c r="J23" s="358"/>
      <c r="K23" s="358"/>
      <c r="L23" s="358"/>
      <c r="M23" s="358"/>
      <c r="N23" s="358"/>
      <c r="O23" s="358"/>
      <c r="P23" s="358"/>
      <c r="Q23" s="358"/>
      <c r="R23" s="358"/>
      <c r="S23" s="358"/>
      <c r="T23" s="358"/>
      <c r="U23" s="358"/>
      <c r="V23" s="358"/>
      <c r="W23" s="358"/>
      <c r="X23" s="358"/>
      <c r="Y23" s="358"/>
      <c r="Z23" s="358"/>
      <c r="AA23" s="358">
        <v>0.02</v>
      </c>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68">
        <f t="shared" si="0"/>
        <v>0.03</v>
      </c>
    </row>
    <row r="24" spans="1:64" s="368" customFormat="1">
      <c r="A24" s="985"/>
      <c r="B24" s="985"/>
      <c r="C24" s="364" t="s">
        <v>48</v>
      </c>
      <c r="D24" s="365">
        <v>1.06</v>
      </c>
      <c r="E24" s="358">
        <v>1.06</v>
      </c>
      <c r="F24" s="358"/>
      <c r="G24" s="358">
        <v>7.22</v>
      </c>
      <c r="H24" s="358"/>
      <c r="I24" s="358"/>
      <c r="J24" s="358"/>
      <c r="K24" s="358"/>
      <c r="L24" s="358"/>
      <c r="M24" s="358"/>
      <c r="N24" s="358"/>
      <c r="O24" s="358"/>
      <c r="P24" s="358"/>
      <c r="Q24" s="358"/>
      <c r="R24" s="358"/>
      <c r="S24" s="358"/>
      <c r="T24" s="358"/>
      <c r="U24" s="358"/>
      <c r="V24" s="358"/>
      <c r="W24" s="358"/>
      <c r="X24" s="358"/>
      <c r="Y24" s="358"/>
      <c r="Z24" s="358"/>
      <c r="AA24" s="358">
        <v>0.55000000000000004</v>
      </c>
      <c r="AB24" s="358">
        <v>0.05</v>
      </c>
      <c r="AC24" s="358"/>
      <c r="AD24" s="358"/>
      <c r="AE24" s="358"/>
      <c r="AF24" s="358">
        <v>0.8</v>
      </c>
      <c r="AG24" s="358">
        <v>0.01</v>
      </c>
      <c r="AH24" s="358"/>
      <c r="AI24" s="358"/>
      <c r="AJ24" s="358"/>
      <c r="AK24" s="358"/>
      <c r="AL24" s="358"/>
      <c r="AM24" s="358">
        <v>0.01</v>
      </c>
      <c r="AN24" s="358"/>
      <c r="AO24" s="358"/>
      <c r="AP24" s="358"/>
      <c r="AQ24" s="358"/>
      <c r="AR24" s="358"/>
      <c r="AS24" s="358"/>
      <c r="AT24" s="358">
        <v>0.02</v>
      </c>
      <c r="AU24" s="358"/>
      <c r="AV24" s="358"/>
      <c r="AW24" s="358"/>
      <c r="AX24" s="358"/>
      <c r="AY24" s="358"/>
      <c r="AZ24" s="358"/>
      <c r="BA24" s="358"/>
      <c r="BB24" s="358"/>
      <c r="BC24" s="358"/>
      <c r="BD24" s="358">
        <v>1.19</v>
      </c>
      <c r="BE24" s="358"/>
      <c r="BF24" s="358"/>
      <c r="BG24" s="358"/>
      <c r="BH24" s="358">
        <v>0.02</v>
      </c>
      <c r="BI24" s="358"/>
      <c r="BJ24" s="358"/>
      <c r="BK24" s="358"/>
      <c r="BL24" s="368">
        <f t="shared" si="0"/>
        <v>10.93</v>
      </c>
    </row>
    <row r="25" spans="1:64" s="368" customFormat="1">
      <c r="A25" s="985"/>
      <c r="B25" s="985"/>
      <c r="C25" s="364" t="s">
        <v>23</v>
      </c>
      <c r="D25" s="365">
        <v>3.5</v>
      </c>
      <c r="E25" s="302">
        <v>3.3499999999999996</v>
      </c>
      <c r="F25" s="302">
        <v>0.15000000000000002</v>
      </c>
      <c r="G25" s="302">
        <v>1.9800000000000002</v>
      </c>
      <c r="H25" s="358"/>
      <c r="I25" s="302">
        <v>4.8499999999999996</v>
      </c>
      <c r="J25" s="358"/>
      <c r="K25" s="358"/>
      <c r="L25" s="302">
        <v>37.219999999999992</v>
      </c>
      <c r="M25" s="358"/>
      <c r="N25" s="358"/>
      <c r="O25" s="358"/>
      <c r="P25" s="358"/>
      <c r="Q25" s="358"/>
      <c r="R25" s="358"/>
      <c r="S25" s="358"/>
      <c r="T25" s="358"/>
      <c r="U25" s="358"/>
      <c r="V25" s="358"/>
      <c r="W25" s="358"/>
      <c r="X25" s="358"/>
      <c r="Y25" s="358"/>
      <c r="Z25" s="358"/>
      <c r="AA25" s="302">
        <v>0.83000000000000007</v>
      </c>
      <c r="AB25" s="302">
        <v>0.18</v>
      </c>
      <c r="AC25" s="358"/>
      <c r="AD25" s="358"/>
      <c r="AE25" s="358"/>
      <c r="AF25" s="358"/>
      <c r="AG25" s="358"/>
      <c r="AH25" s="358"/>
      <c r="AI25" s="358"/>
      <c r="AJ25" s="358"/>
      <c r="AK25" s="358"/>
      <c r="AL25" s="358"/>
      <c r="AM25" s="302">
        <v>0.73</v>
      </c>
      <c r="AN25" s="358"/>
      <c r="AO25" s="358"/>
      <c r="AP25" s="358"/>
      <c r="AQ25" s="358"/>
      <c r="AR25" s="358"/>
      <c r="AS25" s="358"/>
      <c r="AT25" s="358"/>
      <c r="AU25" s="358"/>
      <c r="AV25" s="358"/>
      <c r="AW25" s="358"/>
      <c r="AX25" s="358"/>
      <c r="AY25" s="358"/>
      <c r="AZ25" s="358"/>
      <c r="BA25" s="358"/>
      <c r="BB25" s="358"/>
      <c r="BC25" s="358"/>
      <c r="BD25" s="358"/>
      <c r="BE25" s="358"/>
      <c r="BF25" s="358"/>
      <c r="BG25" s="358"/>
      <c r="BH25" s="358"/>
      <c r="BI25" s="358"/>
      <c r="BJ25" s="358"/>
      <c r="BK25" s="358"/>
      <c r="BL25" s="368">
        <f t="shared" si="0"/>
        <v>49.289999999999985</v>
      </c>
    </row>
    <row r="26" spans="1:64" s="368" customFormat="1">
      <c r="A26" s="985">
        <v>5</v>
      </c>
      <c r="B26" s="985" t="s">
        <v>608</v>
      </c>
      <c r="C26" s="364" t="s">
        <v>47</v>
      </c>
      <c r="D26" s="365"/>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v>0.06</v>
      </c>
      <c r="AF26" s="358"/>
      <c r="AG26" s="358"/>
      <c r="AH26" s="358"/>
      <c r="AI26" s="358"/>
      <c r="AJ26" s="358"/>
      <c r="AK26" s="358"/>
      <c r="AL26" s="358"/>
      <c r="AM26" s="358"/>
      <c r="AN26" s="358"/>
      <c r="AO26" s="358"/>
      <c r="AP26" s="358"/>
      <c r="AQ26" s="358"/>
      <c r="AR26" s="358">
        <v>0.12</v>
      </c>
      <c r="AS26" s="358"/>
      <c r="AT26" s="358"/>
      <c r="AU26" s="358"/>
      <c r="AV26" s="358"/>
      <c r="AW26" s="358"/>
      <c r="AX26" s="358"/>
      <c r="AY26" s="358"/>
      <c r="AZ26" s="358"/>
      <c r="BA26" s="358"/>
      <c r="BB26" s="358"/>
      <c r="BC26" s="358"/>
      <c r="BD26" s="358"/>
      <c r="BE26" s="358"/>
      <c r="BF26" s="358"/>
      <c r="BG26" s="358"/>
      <c r="BH26" s="358"/>
      <c r="BI26" s="358"/>
      <c r="BJ26" s="358"/>
      <c r="BK26" s="358"/>
      <c r="BL26" s="368">
        <f t="shared" si="0"/>
        <v>0.18</v>
      </c>
    </row>
    <row r="27" spans="1:64" s="368" customFormat="1">
      <c r="A27" s="985"/>
      <c r="B27" s="985"/>
      <c r="C27" s="364" t="s">
        <v>25</v>
      </c>
      <c r="D27" s="365"/>
      <c r="E27" s="381"/>
      <c r="F27" s="381"/>
      <c r="G27" s="302"/>
      <c r="H27" s="358"/>
      <c r="I27" s="358"/>
      <c r="J27" s="358"/>
      <c r="K27" s="358"/>
      <c r="L27" s="358"/>
      <c r="M27" s="358"/>
      <c r="N27" s="358"/>
      <c r="O27" s="358"/>
      <c r="P27" s="358"/>
      <c r="Q27" s="358"/>
      <c r="R27" s="358"/>
      <c r="S27" s="358"/>
      <c r="T27" s="358"/>
      <c r="U27" s="358"/>
      <c r="V27" s="358"/>
      <c r="W27" s="358"/>
      <c r="X27" s="358"/>
      <c r="Y27" s="358"/>
      <c r="Z27" s="358"/>
      <c r="AA27" s="358"/>
      <c r="AB27" s="358">
        <v>0.03</v>
      </c>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v>0.02</v>
      </c>
      <c r="BA27" s="358"/>
      <c r="BB27" s="358"/>
      <c r="BC27" s="358"/>
      <c r="BD27" s="358"/>
      <c r="BE27" s="358"/>
      <c r="BF27" s="358"/>
      <c r="BG27" s="358"/>
      <c r="BH27" s="358"/>
      <c r="BI27" s="358"/>
      <c r="BJ27" s="358"/>
      <c r="BK27" s="358"/>
      <c r="BL27" s="368">
        <f t="shared" si="0"/>
        <v>0.05</v>
      </c>
    </row>
    <row r="28" spans="1:64" s="368" customFormat="1">
      <c r="A28" s="985"/>
      <c r="B28" s="985"/>
      <c r="C28" s="364" t="s">
        <v>41</v>
      </c>
      <c r="D28" s="365">
        <v>0.22</v>
      </c>
      <c r="E28" s="381">
        <v>0.12</v>
      </c>
      <c r="F28" s="381">
        <v>0.1</v>
      </c>
      <c r="G28" s="358"/>
      <c r="H28" s="358"/>
      <c r="I28" s="358">
        <v>1.86</v>
      </c>
      <c r="J28" s="358"/>
      <c r="K28" s="358"/>
      <c r="L28" s="302">
        <v>17.600000000000001</v>
      </c>
      <c r="M28" s="358"/>
      <c r="N28" s="358"/>
      <c r="O28" s="358"/>
      <c r="P28" s="358"/>
      <c r="Q28" s="358"/>
      <c r="R28" s="358"/>
      <c r="S28" s="358"/>
      <c r="T28" s="358"/>
      <c r="U28" s="358"/>
      <c r="V28" s="358"/>
      <c r="W28" s="358"/>
      <c r="X28" s="358"/>
      <c r="Y28" s="358"/>
      <c r="Z28" s="358"/>
      <c r="AA28" s="302">
        <v>0.56999999999999995</v>
      </c>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c r="BA28" s="358"/>
      <c r="BB28" s="358"/>
      <c r="BC28" s="358"/>
      <c r="BD28" s="358"/>
      <c r="BE28" s="358"/>
      <c r="BF28" s="358"/>
      <c r="BG28" s="358"/>
      <c r="BH28" s="358"/>
      <c r="BI28" s="358"/>
      <c r="BJ28" s="358"/>
      <c r="BK28" s="358"/>
      <c r="BL28" s="368">
        <f t="shared" si="0"/>
        <v>20.25</v>
      </c>
    </row>
    <row r="29" spans="1:64" s="368" customFormat="1">
      <c r="A29" s="985"/>
      <c r="B29" s="985"/>
      <c r="C29" s="364" t="s">
        <v>48</v>
      </c>
      <c r="D29" s="365">
        <v>10.3</v>
      </c>
      <c r="E29" s="381">
        <v>10.16</v>
      </c>
      <c r="F29" s="381">
        <v>0.14000000000000001</v>
      </c>
      <c r="G29" s="358">
        <v>1.04</v>
      </c>
      <c r="H29" s="358"/>
      <c r="I29" s="358">
        <v>0.47</v>
      </c>
      <c r="J29" s="358"/>
      <c r="K29" s="358"/>
      <c r="L29" s="358"/>
      <c r="M29" s="358"/>
      <c r="N29" s="358"/>
      <c r="O29" s="358"/>
      <c r="P29" s="358"/>
      <c r="Q29" s="358"/>
      <c r="R29" s="358"/>
      <c r="S29" s="358"/>
      <c r="T29" s="358"/>
      <c r="U29" s="358"/>
      <c r="V29" s="358"/>
      <c r="W29" s="358"/>
      <c r="X29" s="358"/>
      <c r="Y29" s="358"/>
      <c r="Z29" s="358"/>
      <c r="AA29" s="358">
        <v>0.34</v>
      </c>
      <c r="AB29" s="358">
        <v>0.64</v>
      </c>
      <c r="AC29" s="358"/>
      <c r="AD29" s="358"/>
      <c r="AE29" s="358"/>
      <c r="AF29" s="358"/>
      <c r="AG29" s="358"/>
      <c r="AH29" s="358"/>
      <c r="AI29" s="358"/>
      <c r="AJ29" s="358"/>
      <c r="AK29" s="358"/>
      <c r="AL29" s="358"/>
      <c r="AM29" s="358">
        <v>0.03</v>
      </c>
      <c r="AN29" s="358"/>
      <c r="AO29" s="358"/>
      <c r="AP29" s="358"/>
      <c r="AQ29" s="358"/>
      <c r="AR29" s="358"/>
      <c r="AS29" s="358"/>
      <c r="AT29" s="358"/>
      <c r="AU29" s="358"/>
      <c r="AV29" s="358"/>
      <c r="AW29" s="358"/>
      <c r="AX29" s="358"/>
      <c r="AY29" s="358"/>
      <c r="AZ29" s="358"/>
      <c r="BA29" s="358"/>
      <c r="BB29" s="358"/>
      <c r="BC29" s="358"/>
      <c r="BD29" s="358"/>
      <c r="BE29" s="358"/>
      <c r="BF29" s="358"/>
      <c r="BG29" s="358"/>
      <c r="BH29" s="358">
        <v>0.02</v>
      </c>
      <c r="BI29" s="358"/>
      <c r="BJ29" s="358"/>
      <c r="BK29" s="358"/>
      <c r="BL29" s="368">
        <f t="shared" si="0"/>
        <v>12.84</v>
      </c>
    </row>
    <row r="30" spans="1:64" s="368" customFormat="1">
      <c r="A30" s="985"/>
      <c r="B30" s="985"/>
      <c r="C30" s="364" t="s">
        <v>23</v>
      </c>
      <c r="D30" s="365">
        <v>2.41</v>
      </c>
      <c r="E30" s="388">
        <v>2.16</v>
      </c>
      <c r="F30" s="388">
        <v>0.25</v>
      </c>
      <c r="G30" s="388">
        <v>0.24</v>
      </c>
      <c r="H30" s="358"/>
      <c r="I30" s="388">
        <v>2.4300000000000002</v>
      </c>
      <c r="J30" s="358"/>
      <c r="K30" s="358"/>
      <c r="L30" s="388">
        <v>38.380000000000003</v>
      </c>
      <c r="M30" s="358"/>
      <c r="N30" s="358"/>
      <c r="O30" s="358"/>
      <c r="P30" s="358"/>
      <c r="Q30" s="358"/>
      <c r="R30" s="358"/>
      <c r="S30" s="358"/>
      <c r="T30" s="358"/>
      <c r="U30" s="358"/>
      <c r="V30" s="358"/>
      <c r="W30" s="358"/>
      <c r="X30" s="358"/>
      <c r="Y30" s="358"/>
      <c r="Z30" s="358"/>
      <c r="AA30" s="388">
        <v>0.99</v>
      </c>
      <c r="AB30" s="388">
        <v>0.03</v>
      </c>
      <c r="AC30" s="358"/>
      <c r="AD30" s="358"/>
      <c r="AE30" s="358"/>
      <c r="AF30" s="358"/>
      <c r="AG30" s="358"/>
      <c r="AH30" s="358"/>
      <c r="AI30" s="358"/>
      <c r="AJ30" s="358"/>
      <c r="AK30" s="358"/>
      <c r="AL30" s="358"/>
      <c r="AM30" s="388">
        <v>0.02</v>
      </c>
      <c r="AN30" s="358"/>
      <c r="AO30" s="358"/>
      <c r="AP30" s="358"/>
      <c r="AQ30" s="358"/>
      <c r="AR30" s="358"/>
      <c r="AS30" s="358"/>
      <c r="AT30" s="358"/>
      <c r="AU30" s="358"/>
      <c r="AV30" s="358"/>
      <c r="AW30" s="358"/>
      <c r="AX30" s="358"/>
      <c r="AY30" s="358"/>
      <c r="AZ30" s="358"/>
      <c r="BA30" s="358"/>
      <c r="BB30" s="358"/>
      <c r="BC30" s="358"/>
      <c r="BD30" s="358"/>
      <c r="BE30" s="358"/>
      <c r="BF30" s="358"/>
      <c r="BG30" s="358"/>
      <c r="BH30" s="388">
        <v>0.06</v>
      </c>
      <c r="BI30" s="358"/>
      <c r="BJ30" s="388">
        <v>7.0000000000000007E-2</v>
      </c>
      <c r="BK30" s="358"/>
      <c r="BL30" s="368">
        <f t="shared" si="0"/>
        <v>44.63000000000001</v>
      </c>
    </row>
    <row r="31" spans="1:64" s="368" customFormat="1">
      <c r="A31" s="985"/>
      <c r="B31" s="985"/>
      <c r="C31" s="364" t="s">
        <v>27</v>
      </c>
      <c r="D31" s="365"/>
      <c r="E31" s="381"/>
      <c r="F31" s="381"/>
      <c r="G31" s="358"/>
      <c r="H31" s="358"/>
      <c r="I31" s="358"/>
      <c r="J31" s="358"/>
      <c r="K31" s="358"/>
      <c r="L31" s="358">
        <v>10.1</v>
      </c>
      <c r="M31" s="358"/>
      <c r="N31" s="358"/>
      <c r="O31" s="358"/>
      <c r="P31" s="358"/>
      <c r="Q31" s="358"/>
      <c r="R31" s="358"/>
      <c r="S31" s="358"/>
      <c r="T31" s="358"/>
      <c r="U31" s="358"/>
      <c r="V31" s="358"/>
      <c r="W31" s="358"/>
      <c r="X31" s="358"/>
      <c r="Y31" s="358"/>
      <c r="Z31" s="358"/>
      <c r="AA31" s="358">
        <v>0.52</v>
      </c>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68">
        <f t="shared" si="0"/>
        <v>10.62</v>
      </c>
    </row>
    <row r="32" spans="1:64" s="368" customFormat="1">
      <c r="A32" s="985"/>
      <c r="B32" s="985"/>
      <c r="C32" s="364" t="s">
        <v>24</v>
      </c>
      <c r="D32" s="365">
        <v>0.16</v>
      </c>
      <c r="E32" s="381">
        <v>0.16</v>
      </c>
      <c r="F32" s="381"/>
      <c r="G32" s="358"/>
      <c r="H32" s="358"/>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v>0.2</v>
      </c>
      <c r="BB32" s="358"/>
      <c r="BC32" s="358"/>
      <c r="BD32" s="358"/>
      <c r="BE32" s="358"/>
      <c r="BF32" s="358"/>
      <c r="BG32" s="358"/>
      <c r="BH32" s="358"/>
      <c r="BI32" s="358"/>
      <c r="BJ32" s="358"/>
      <c r="BK32" s="358">
        <v>0.06</v>
      </c>
      <c r="BL32" s="368">
        <f t="shared" si="0"/>
        <v>0.42</v>
      </c>
    </row>
    <row r="33" spans="1:64" s="368" customFormat="1">
      <c r="A33" s="985">
        <v>6</v>
      </c>
      <c r="B33" s="985" t="s">
        <v>276</v>
      </c>
      <c r="C33" s="364" t="s">
        <v>33</v>
      </c>
      <c r="D33" s="365">
        <v>0.1</v>
      </c>
      <c r="E33" s="381">
        <v>0.1</v>
      </c>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c r="BA33" s="358"/>
      <c r="BB33" s="358"/>
      <c r="BC33" s="358"/>
      <c r="BD33" s="358"/>
      <c r="BE33" s="358"/>
      <c r="BF33" s="358"/>
      <c r="BG33" s="358"/>
      <c r="BH33" s="358"/>
      <c r="BI33" s="358"/>
      <c r="BJ33" s="358"/>
      <c r="BK33" s="358"/>
      <c r="BL33" s="368">
        <f t="shared" si="0"/>
        <v>0.1</v>
      </c>
    </row>
    <row r="34" spans="1:64" s="368" customFormat="1" ht="13.5" customHeight="1">
      <c r="A34" s="985"/>
      <c r="B34" s="985"/>
      <c r="C34" s="364" t="s">
        <v>29</v>
      </c>
      <c r="D34" s="365">
        <v>0.3</v>
      </c>
      <c r="E34" s="381">
        <v>0.3</v>
      </c>
      <c r="F34" s="358"/>
      <c r="G34" s="358">
        <v>0.69</v>
      </c>
      <c r="H34" s="358"/>
      <c r="I34" s="358"/>
      <c r="J34" s="358"/>
      <c r="K34" s="358"/>
      <c r="L34" s="358"/>
      <c r="M34" s="358"/>
      <c r="N34" s="358"/>
      <c r="O34" s="358"/>
      <c r="P34" s="358"/>
      <c r="Q34" s="358"/>
      <c r="R34" s="358"/>
      <c r="S34" s="358"/>
      <c r="T34" s="358"/>
      <c r="U34" s="358"/>
      <c r="V34" s="358"/>
      <c r="W34" s="358"/>
      <c r="X34" s="358"/>
      <c r="Y34" s="358"/>
      <c r="Z34" s="358"/>
      <c r="AA34" s="358">
        <v>0.05</v>
      </c>
      <c r="AB34" s="358">
        <v>7.0000000000000007E-2</v>
      </c>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68">
        <f t="shared" si="0"/>
        <v>1.1100000000000001</v>
      </c>
    </row>
    <row r="35" spans="1:64" s="368" customFormat="1">
      <c r="A35" s="985"/>
      <c r="B35" s="985"/>
      <c r="C35" s="364" t="s">
        <v>34</v>
      </c>
      <c r="D35" s="365">
        <v>0.56999999999999995</v>
      </c>
      <c r="E35" s="381">
        <v>0.56999999999999995</v>
      </c>
      <c r="F35" s="358"/>
      <c r="G35" s="358"/>
      <c r="H35" s="358"/>
      <c r="I35" s="358"/>
      <c r="J35" s="358"/>
      <c r="K35" s="358"/>
      <c r="L35" s="358"/>
      <c r="M35" s="358"/>
      <c r="N35" s="358"/>
      <c r="O35" s="358"/>
      <c r="P35" s="358"/>
      <c r="Q35" s="358"/>
      <c r="R35" s="358"/>
      <c r="S35" s="358"/>
      <c r="T35" s="358"/>
      <c r="U35" s="358"/>
      <c r="V35" s="358"/>
      <c r="W35" s="358"/>
      <c r="X35" s="358"/>
      <c r="Y35" s="358"/>
      <c r="Z35" s="358"/>
      <c r="AA35" s="358"/>
      <c r="AB35" s="358">
        <v>0.01</v>
      </c>
      <c r="AC35" s="358"/>
      <c r="AD35" s="358"/>
      <c r="AE35" s="358"/>
      <c r="AF35" s="358">
        <v>0.02</v>
      </c>
      <c r="AG35" s="358"/>
      <c r="AH35" s="358"/>
      <c r="AI35" s="358"/>
      <c r="AJ35" s="358"/>
      <c r="AK35" s="358"/>
      <c r="AL35" s="358"/>
      <c r="AM35" s="358"/>
      <c r="AN35" s="358"/>
      <c r="AO35" s="358"/>
      <c r="AP35" s="358"/>
      <c r="AQ35" s="358"/>
      <c r="AR35" s="358"/>
      <c r="AS35" s="358"/>
      <c r="AT35" s="358"/>
      <c r="AU35" s="358"/>
      <c r="AV35" s="358"/>
      <c r="AW35" s="358"/>
      <c r="AX35" s="358"/>
      <c r="AY35" s="358"/>
      <c r="AZ35" s="358"/>
      <c r="BA35" s="358"/>
      <c r="BB35" s="358"/>
      <c r="BC35" s="358"/>
      <c r="BD35" s="358"/>
      <c r="BE35" s="358"/>
      <c r="BF35" s="358"/>
      <c r="BG35" s="358"/>
      <c r="BH35" s="358"/>
      <c r="BI35" s="358"/>
      <c r="BJ35" s="358"/>
      <c r="BK35" s="358"/>
      <c r="BL35" s="368">
        <f t="shared" si="0"/>
        <v>0.6</v>
      </c>
    </row>
    <row r="36" spans="1:64" s="368" customFormat="1">
      <c r="A36" s="985"/>
      <c r="B36" s="985"/>
      <c r="C36" s="364" t="s">
        <v>31</v>
      </c>
      <c r="D36" s="365"/>
      <c r="E36" s="381"/>
      <c r="F36" s="358"/>
      <c r="G36" s="358"/>
      <c r="H36" s="358"/>
      <c r="I36" s="358">
        <v>0.1</v>
      </c>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c r="AH36" s="358"/>
      <c r="AI36" s="358"/>
      <c r="AJ36" s="358"/>
      <c r="AK36" s="358"/>
      <c r="AL36" s="358"/>
      <c r="AM36" s="358"/>
      <c r="AN36" s="358"/>
      <c r="AO36" s="358"/>
      <c r="AP36" s="358"/>
      <c r="AQ36" s="358"/>
      <c r="AR36" s="358">
        <v>0.36</v>
      </c>
      <c r="AS36" s="358"/>
      <c r="AT36" s="358"/>
      <c r="AU36" s="358"/>
      <c r="AV36" s="358"/>
      <c r="AW36" s="358"/>
      <c r="AX36" s="358"/>
      <c r="AY36" s="358"/>
      <c r="AZ36" s="358"/>
      <c r="BA36" s="358"/>
      <c r="BB36" s="358"/>
      <c r="BC36" s="358"/>
      <c r="BD36" s="358"/>
      <c r="BE36" s="358"/>
      <c r="BF36" s="358"/>
      <c r="BG36" s="358"/>
      <c r="BH36" s="358"/>
      <c r="BI36" s="358"/>
      <c r="BJ36" s="358"/>
      <c r="BK36" s="358"/>
      <c r="BL36" s="368">
        <f t="shared" si="0"/>
        <v>0.45999999999999996</v>
      </c>
    </row>
    <row r="37" spans="1:64" s="368" customFormat="1">
      <c r="A37" s="985"/>
      <c r="B37" s="985"/>
      <c r="C37" s="364" t="s">
        <v>48</v>
      </c>
      <c r="D37" s="365">
        <v>4.5</v>
      </c>
      <c r="E37" s="381">
        <v>4.5</v>
      </c>
      <c r="F37" s="358"/>
      <c r="G37" s="358">
        <v>5.18</v>
      </c>
      <c r="H37" s="358">
        <v>0.02</v>
      </c>
      <c r="I37" s="358">
        <v>0.91</v>
      </c>
      <c r="J37" s="358"/>
      <c r="K37" s="358"/>
      <c r="L37" s="358"/>
      <c r="M37" s="358"/>
      <c r="N37" s="358"/>
      <c r="O37" s="358"/>
      <c r="P37" s="358"/>
      <c r="Q37" s="358"/>
      <c r="R37" s="358"/>
      <c r="S37" s="358"/>
      <c r="T37" s="358"/>
      <c r="U37" s="358"/>
      <c r="V37" s="358"/>
      <c r="W37" s="358"/>
      <c r="X37" s="358"/>
      <c r="Y37" s="358"/>
      <c r="Z37" s="358"/>
      <c r="AA37" s="358">
        <v>0.45</v>
      </c>
      <c r="AB37" s="358">
        <v>0.38</v>
      </c>
      <c r="AC37" s="358"/>
      <c r="AD37" s="358"/>
      <c r="AE37" s="358"/>
      <c r="AF37" s="358"/>
      <c r="AG37" s="358"/>
      <c r="AH37" s="358"/>
      <c r="AI37" s="358"/>
      <c r="AJ37" s="358"/>
      <c r="AK37" s="358"/>
      <c r="AL37" s="358"/>
      <c r="AM37" s="358">
        <v>0.08</v>
      </c>
      <c r="AN37" s="358"/>
      <c r="AO37" s="358"/>
      <c r="AP37" s="358"/>
      <c r="AQ37" s="358"/>
      <c r="AR37" s="358">
        <v>0.01</v>
      </c>
      <c r="AS37" s="358"/>
      <c r="AT37" s="358">
        <v>0.02</v>
      </c>
      <c r="AU37" s="358"/>
      <c r="AV37" s="358"/>
      <c r="AW37" s="358"/>
      <c r="AX37" s="358"/>
      <c r="AY37" s="358"/>
      <c r="AZ37" s="358"/>
      <c r="BA37" s="358"/>
      <c r="BB37" s="358"/>
      <c r="BC37" s="358"/>
      <c r="BD37" s="358"/>
      <c r="BE37" s="358">
        <v>0.01</v>
      </c>
      <c r="BF37" s="358"/>
      <c r="BG37" s="358"/>
      <c r="BH37" s="358"/>
      <c r="BI37" s="358"/>
      <c r="BJ37" s="358"/>
      <c r="BK37" s="358"/>
      <c r="BL37" s="368">
        <f t="shared" si="0"/>
        <v>11.559999999999999</v>
      </c>
    </row>
    <row r="38" spans="1:64" s="368" customFormat="1">
      <c r="A38" s="981">
        <v>7</v>
      </c>
      <c r="B38" s="981" t="s">
        <v>286</v>
      </c>
      <c r="C38" s="364" t="s">
        <v>25</v>
      </c>
      <c r="D38" s="365"/>
      <c r="E38" s="381"/>
      <c r="F38" s="358"/>
      <c r="G38" s="358">
        <v>15.6</v>
      </c>
      <c r="H38" s="358"/>
      <c r="I38" s="358"/>
      <c r="J38" s="358"/>
      <c r="K38" s="358"/>
      <c r="L38" s="358"/>
      <c r="M38" s="358"/>
      <c r="N38" s="358"/>
      <c r="O38" s="358"/>
      <c r="P38" s="358"/>
      <c r="Q38" s="358"/>
      <c r="R38" s="358"/>
      <c r="S38" s="358"/>
      <c r="T38" s="358"/>
      <c r="U38" s="358"/>
      <c r="V38" s="358"/>
      <c r="W38" s="358"/>
      <c r="X38" s="358"/>
      <c r="Y38" s="358"/>
      <c r="Z38" s="358"/>
      <c r="AA38" s="358">
        <v>0.18</v>
      </c>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68">
        <f t="shared" si="0"/>
        <v>15.78</v>
      </c>
    </row>
    <row r="39" spans="1:64" s="368" customFormat="1">
      <c r="A39" s="982"/>
      <c r="B39" s="982"/>
      <c r="C39" s="364" t="s">
        <v>33</v>
      </c>
      <c r="D39" s="365">
        <v>0.36</v>
      </c>
      <c r="E39" s="381">
        <v>0.36</v>
      </c>
      <c r="F39" s="358"/>
      <c r="G39" s="358"/>
      <c r="H39" s="358">
        <v>0.04</v>
      </c>
      <c r="I39" s="358"/>
      <c r="J39" s="358"/>
      <c r="K39" s="358"/>
      <c r="L39" s="358"/>
      <c r="M39" s="358"/>
      <c r="N39" s="358"/>
      <c r="O39" s="358"/>
      <c r="P39" s="358"/>
      <c r="Q39" s="358"/>
      <c r="R39" s="358"/>
      <c r="S39" s="358"/>
      <c r="T39" s="358"/>
      <c r="U39" s="358"/>
      <c r="V39" s="358"/>
      <c r="W39" s="358"/>
      <c r="X39" s="358"/>
      <c r="Y39" s="358"/>
      <c r="Z39" s="358"/>
      <c r="AA39" s="358"/>
      <c r="AB39" s="358">
        <v>0.02</v>
      </c>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c r="BA39" s="358"/>
      <c r="BB39" s="358"/>
      <c r="BC39" s="358"/>
      <c r="BD39" s="358"/>
      <c r="BE39" s="358"/>
      <c r="BF39" s="358"/>
      <c r="BG39" s="358"/>
      <c r="BH39" s="358"/>
      <c r="BI39" s="358"/>
      <c r="BJ39" s="358"/>
      <c r="BK39" s="358"/>
      <c r="BL39" s="368">
        <f t="shared" si="0"/>
        <v>0.42</v>
      </c>
    </row>
    <row r="40" spans="1:64" s="368" customFormat="1">
      <c r="A40" s="982"/>
      <c r="B40" s="982"/>
      <c r="C40" s="364" t="s">
        <v>47</v>
      </c>
      <c r="D40" s="365"/>
      <c r="E40" s="381"/>
      <c r="F40" s="358"/>
      <c r="G40" s="358">
        <v>0.5</v>
      </c>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c r="BA40" s="358"/>
      <c r="BB40" s="358"/>
      <c r="BC40" s="358"/>
      <c r="BD40" s="358"/>
      <c r="BE40" s="358"/>
      <c r="BF40" s="358"/>
      <c r="BG40" s="358"/>
      <c r="BH40" s="358"/>
      <c r="BI40" s="358"/>
      <c r="BJ40" s="358"/>
      <c r="BK40" s="358"/>
      <c r="BL40" s="368">
        <f t="shared" si="0"/>
        <v>0.5</v>
      </c>
    </row>
    <row r="41" spans="1:64" s="368" customFormat="1">
      <c r="A41" s="982"/>
      <c r="B41" s="982"/>
      <c r="C41" s="364" t="s">
        <v>34</v>
      </c>
      <c r="D41" s="365">
        <v>0.28999999999999998</v>
      </c>
      <c r="E41" s="381">
        <v>0.28999999999999998</v>
      </c>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v>0.82</v>
      </c>
      <c r="AG41" s="358"/>
      <c r="AH41" s="358"/>
      <c r="AI41" s="358"/>
      <c r="AJ41" s="358"/>
      <c r="AK41" s="358"/>
      <c r="AL41" s="358"/>
      <c r="AM41" s="358"/>
      <c r="AN41" s="358"/>
      <c r="AO41" s="358"/>
      <c r="AP41" s="358"/>
      <c r="AQ41" s="358"/>
      <c r="AR41" s="358"/>
      <c r="AS41" s="358"/>
      <c r="AT41" s="358"/>
      <c r="AU41" s="358"/>
      <c r="AV41" s="358"/>
      <c r="AW41" s="358"/>
      <c r="AX41" s="358"/>
      <c r="AY41" s="358"/>
      <c r="AZ41" s="358"/>
      <c r="BA41" s="358"/>
      <c r="BB41" s="358"/>
      <c r="BC41" s="358"/>
      <c r="BD41" s="358"/>
      <c r="BE41" s="358"/>
      <c r="BF41" s="358"/>
      <c r="BG41" s="358"/>
      <c r="BH41" s="358"/>
      <c r="BI41" s="358"/>
      <c r="BJ41" s="358"/>
      <c r="BK41" s="358"/>
      <c r="BL41" s="368">
        <f t="shared" si="0"/>
        <v>1.1099999999999999</v>
      </c>
    </row>
    <row r="42" spans="1:64" s="368" customFormat="1">
      <c r="A42" s="982"/>
      <c r="B42" s="982"/>
      <c r="C42" s="364" t="s">
        <v>31</v>
      </c>
      <c r="D42" s="365">
        <v>0.1</v>
      </c>
      <c r="E42" s="381">
        <v>0.1</v>
      </c>
      <c r="F42" s="358"/>
      <c r="G42" s="358">
        <v>0.06</v>
      </c>
      <c r="H42" s="358"/>
      <c r="I42" s="358"/>
      <c r="J42" s="358"/>
      <c r="K42" s="358"/>
      <c r="L42" s="358"/>
      <c r="M42" s="358"/>
      <c r="N42" s="358"/>
      <c r="O42" s="358"/>
      <c r="P42" s="358"/>
      <c r="Q42" s="358"/>
      <c r="R42" s="358"/>
      <c r="S42" s="358"/>
      <c r="T42" s="358"/>
      <c r="U42" s="358"/>
      <c r="V42" s="358"/>
      <c r="W42" s="358"/>
      <c r="X42" s="358"/>
      <c r="Y42" s="358"/>
      <c r="Z42" s="358"/>
      <c r="AA42" s="358"/>
      <c r="AB42" s="358">
        <v>0.01</v>
      </c>
      <c r="AC42" s="358"/>
      <c r="AD42" s="358"/>
      <c r="AE42" s="358">
        <v>0.28000000000000003</v>
      </c>
      <c r="AF42" s="358"/>
      <c r="AG42" s="358"/>
      <c r="AH42" s="358"/>
      <c r="AI42" s="358"/>
      <c r="AJ42" s="358"/>
      <c r="AK42" s="358"/>
      <c r="AL42" s="358"/>
      <c r="AM42" s="358"/>
      <c r="AN42" s="358"/>
      <c r="AO42" s="358"/>
      <c r="AP42" s="358"/>
      <c r="AQ42" s="358"/>
      <c r="AR42" s="358"/>
      <c r="AS42" s="358">
        <v>0.03</v>
      </c>
      <c r="AT42" s="358"/>
      <c r="AU42" s="358"/>
      <c r="AV42" s="358"/>
      <c r="AW42" s="358"/>
      <c r="AX42" s="358"/>
      <c r="AY42" s="358"/>
      <c r="AZ42" s="358"/>
      <c r="BA42" s="358"/>
      <c r="BB42" s="358"/>
      <c r="BC42" s="358"/>
      <c r="BD42" s="358"/>
      <c r="BE42" s="358"/>
      <c r="BF42" s="358"/>
      <c r="BG42" s="358"/>
      <c r="BH42" s="358"/>
      <c r="BI42" s="358"/>
      <c r="BJ42" s="358"/>
      <c r="BK42" s="358"/>
      <c r="BL42" s="368">
        <f t="shared" si="0"/>
        <v>0.48000000000000009</v>
      </c>
    </row>
    <row r="43" spans="1:64" s="368" customFormat="1">
      <c r="A43" s="982"/>
      <c r="B43" s="982"/>
      <c r="C43" s="364" t="s">
        <v>32</v>
      </c>
      <c r="D43" s="365">
        <v>0.03</v>
      </c>
      <c r="E43" s="358">
        <v>0.03</v>
      </c>
      <c r="F43" s="358"/>
      <c r="G43" s="358">
        <v>0.03</v>
      </c>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c r="BA43" s="358"/>
      <c r="BB43" s="358"/>
      <c r="BC43" s="358"/>
      <c r="BD43" s="358"/>
      <c r="BE43" s="358"/>
      <c r="BF43" s="358"/>
      <c r="BG43" s="358"/>
      <c r="BH43" s="358"/>
      <c r="BI43" s="358"/>
      <c r="BJ43" s="358"/>
      <c r="BK43" s="358"/>
      <c r="BL43" s="368">
        <f t="shared" si="0"/>
        <v>0.06</v>
      </c>
    </row>
    <row r="44" spans="1:64" s="368" customFormat="1">
      <c r="A44" s="982"/>
      <c r="B44" s="982"/>
      <c r="C44" s="364" t="s">
        <v>41</v>
      </c>
      <c r="D44" s="365"/>
      <c r="E44" s="358"/>
      <c r="F44" s="358"/>
      <c r="G44" s="358"/>
      <c r="H44" s="358"/>
      <c r="I44" s="358">
        <v>2.0699999999999998</v>
      </c>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c r="BA44" s="358"/>
      <c r="BB44" s="358"/>
      <c r="BC44" s="358"/>
      <c r="BD44" s="358"/>
      <c r="BE44" s="358"/>
      <c r="BF44" s="358"/>
      <c r="BG44" s="358"/>
      <c r="BH44" s="358"/>
      <c r="BI44" s="358"/>
      <c r="BJ44" s="358"/>
      <c r="BK44" s="358"/>
      <c r="BL44" s="368">
        <f t="shared" si="0"/>
        <v>2.0699999999999998</v>
      </c>
    </row>
    <row r="45" spans="1:64" s="368" customFormat="1">
      <c r="A45" s="982"/>
      <c r="B45" s="982"/>
      <c r="C45" s="364" t="s">
        <v>48</v>
      </c>
      <c r="D45" s="365">
        <v>1.04</v>
      </c>
      <c r="E45" s="358">
        <v>0.99</v>
      </c>
      <c r="F45" s="358">
        <v>0.05</v>
      </c>
      <c r="G45" s="358">
        <v>3.56</v>
      </c>
      <c r="H45" s="358"/>
      <c r="I45" s="358">
        <v>0.06</v>
      </c>
      <c r="J45" s="358"/>
      <c r="K45" s="358"/>
      <c r="L45" s="358"/>
      <c r="M45" s="358"/>
      <c r="N45" s="358"/>
      <c r="O45" s="358"/>
      <c r="P45" s="358"/>
      <c r="Q45" s="358"/>
      <c r="R45" s="358"/>
      <c r="S45" s="358"/>
      <c r="T45" s="358"/>
      <c r="U45" s="358"/>
      <c r="V45" s="358"/>
      <c r="W45" s="358"/>
      <c r="X45" s="358"/>
      <c r="Y45" s="358"/>
      <c r="Z45" s="358"/>
      <c r="AA45" s="358">
        <v>0.01</v>
      </c>
      <c r="AB45" s="358">
        <v>0.06</v>
      </c>
      <c r="AC45" s="358"/>
      <c r="AD45" s="358"/>
      <c r="AE45" s="358">
        <v>0.1</v>
      </c>
      <c r="AF45" s="358"/>
      <c r="AG45" s="358"/>
      <c r="AH45" s="358"/>
      <c r="AI45" s="358"/>
      <c r="AJ45" s="358"/>
      <c r="AK45" s="358"/>
      <c r="AL45" s="358"/>
      <c r="AM45" s="358"/>
      <c r="AN45" s="358"/>
      <c r="AO45" s="358"/>
      <c r="AP45" s="358"/>
      <c r="AQ45" s="358"/>
      <c r="AR45" s="358"/>
      <c r="AS45" s="358"/>
      <c r="AT45" s="358">
        <v>0.08</v>
      </c>
      <c r="AU45" s="358"/>
      <c r="AV45" s="358">
        <v>0.1</v>
      </c>
      <c r="AW45" s="358"/>
      <c r="AX45" s="358"/>
      <c r="AY45" s="358"/>
      <c r="AZ45" s="358"/>
      <c r="BA45" s="358"/>
      <c r="BB45" s="358"/>
      <c r="BC45" s="358"/>
      <c r="BD45" s="358"/>
      <c r="BE45" s="358"/>
      <c r="BF45" s="358"/>
      <c r="BG45" s="358"/>
      <c r="BH45" s="358"/>
      <c r="BI45" s="358"/>
      <c r="BJ45" s="358"/>
      <c r="BK45" s="358"/>
      <c r="BL45" s="368">
        <f t="shared" si="0"/>
        <v>5.009999999999998</v>
      </c>
    </row>
    <row r="46" spans="1:64" s="368" customFormat="1">
      <c r="A46" s="982"/>
      <c r="B46" s="982"/>
      <c r="C46" s="364" t="s">
        <v>24</v>
      </c>
      <c r="D46" s="365">
        <v>3.44</v>
      </c>
      <c r="E46" s="358">
        <v>2.68</v>
      </c>
      <c r="F46" s="358">
        <v>0.76</v>
      </c>
      <c r="G46" s="302">
        <v>1.6</v>
      </c>
      <c r="H46" s="358"/>
      <c r="I46" s="302">
        <v>1.46</v>
      </c>
      <c r="J46" s="358"/>
      <c r="K46" s="358"/>
      <c r="L46" s="302">
        <v>4.37</v>
      </c>
      <c r="M46" s="358"/>
      <c r="N46" s="302">
        <v>1.22</v>
      </c>
      <c r="O46" s="358"/>
      <c r="P46" s="358"/>
      <c r="Q46" s="358"/>
      <c r="R46" s="358"/>
      <c r="S46" s="358"/>
      <c r="T46" s="358"/>
      <c r="U46" s="358"/>
      <c r="V46" s="358"/>
      <c r="W46" s="358"/>
      <c r="X46" s="358"/>
      <c r="Y46" s="358"/>
      <c r="Z46" s="358"/>
      <c r="AA46" s="302">
        <v>0.11</v>
      </c>
      <c r="AB46" s="302">
        <v>0.35</v>
      </c>
      <c r="AC46" s="358"/>
      <c r="AD46" s="358"/>
      <c r="AE46" s="358"/>
      <c r="AF46" s="358"/>
      <c r="AG46" s="358"/>
      <c r="AH46" s="358"/>
      <c r="AI46" s="358"/>
      <c r="AJ46" s="358"/>
      <c r="AK46" s="358"/>
      <c r="AL46" s="358"/>
      <c r="AM46" s="358"/>
      <c r="AN46" s="358"/>
      <c r="AO46" s="358"/>
      <c r="AP46" s="358"/>
      <c r="AQ46" s="358"/>
      <c r="AR46" s="358"/>
      <c r="AS46" s="358"/>
      <c r="AT46" s="302">
        <v>0.21</v>
      </c>
      <c r="AU46" s="358"/>
      <c r="AV46" s="302">
        <v>0.7</v>
      </c>
      <c r="AW46" s="358"/>
      <c r="AX46" s="358"/>
      <c r="AY46" s="358"/>
      <c r="AZ46" s="358"/>
      <c r="BA46" s="358"/>
      <c r="BB46" s="358"/>
      <c r="BC46" s="358"/>
      <c r="BD46" s="358"/>
      <c r="BE46" s="358"/>
      <c r="BF46" s="358"/>
      <c r="BG46" s="358"/>
      <c r="BH46" s="358"/>
      <c r="BI46" s="302">
        <v>0.15</v>
      </c>
      <c r="BJ46" s="358"/>
      <c r="BK46" s="358"/>
      <c r="BL46" s="368">
        <f t="shared" si="0"/>
        <v>13.610000000000001</v>
      </c>
    </row>
    <row r="47" spans="1:64" s="368" customFormat="1">
      <c r="A47" s="983"/>
      <c r="B47" s="983"/>
      <c r="C47" s="364" t="s">
        <v>30</v>
      </c>
      <c r="D47" s="365">
        <v>0.81</v>
      </c>
      <c r="E47" s="358">
        <v>0.73</v>
      </c>
      <c r="F47" s="358">
        <v>0.08</v>
      </c>
      <c r="G47" s="302">
        <v>4.3899999999999997</v>
      </c>
      <c r="H47" s="358"/>
      <c r="I47" s="302">
        <v>18.68</v>
      </c>
      <c r="J47" s="358"/>
      <c r="K47" s="358"/>
      <c r="L47" s="302">
        <v>8.92</v>
      </c>
      <c r="M47" s="358"/>
      <c r="N47" s="302">
        <v>0.24</v>
      </c>
      <c r="O47" s="358"/>
      <c r="P47" s="358"/>
      <c r="Q47" s="358"/>
      <c r="R47" s="358"/>
      <c r="S47" s="358"/>
      <c r="T47" s="358"/>
      <c r="U47" s="358"/>
      <c r="V47" s="358"/>
      <c r="W47" s="358"/>
      <c r="X47" s="358"/>
      <c r="Y47" s="358">
        <v>0.84</v>
      </c>
      <c r="Z47" s="358"/>
      <c r="AA47" s="302">
        <v>1.82</v>
      </c>
      <c r="AB47" s="302">
        <v>0.45</v>
      </c>
      <c r="AC47" s="358"/>
      <c r="AD47" s="358"/>
      <c r="AE47" s="358"/>
      <c r="AF47" s="358"/>
      <c r="AG47" s="358">
        <v>0.02</v>
      </c>
      <c r="AH47" s="358"/>
      <c r="AI47" s="358"/>
      <c r="AJ47" s="358"/>
      <c r="AK47" s="358"/>
      <c r="AL47" s="358"/>
      <c r="AM47" s="358">
        <v>4.91</v>
      </c>
      <c r="AN47" s="358"/>
      <c r="AO47" s="358"/>
      <c r="AP47" s="358"/>
      <c r="AQ47" s="358"/>
      <c r="AR47" s="358"/>
      <c r="AS47" s="358"/>
      <c r="AT47" s="302">
        <v>2</v>
      </c>
      <c r="AU47" s="358"/>
      <c r="AV47" s="302">
        <v>4.62</v>
      </c>
      <c r="AW47" s="358"/>
      <c r="AX47" s="358"/>
      <c r="AY47" s="358"/>
      <c r="AZ47" s="358"/>
      <c r="BA47" s="358"/>
      <c r="BB47" s="358"/>
      <c r="BC47" s="358"/>
      <c r="BD47" s="358">
        <v>0.5</v>
      </c>
      <c r="BE47" s="358"/>
      <c r="BF47" s="358"/>
      <c r="BG47" s="358"/>
      <c r="BH47" s="358">
        <v>2.7</v>
      </c>
      <c r="BI47" s="302"/>
      <c r="BJ47" s="358"/>
      <c r="BK47" s="358"/>
      <c r="BL47" s="368">
        <f t="shared" si="0"/>
        <v>50.900000000000013</v>
      </c>
    </row>
    <row r="48" spans="1:64" s="368" customFormat="1">
      <c r="A48" s="981">
        <v>8</v>
      </c>
      <c r="B48" s="981" t="s">
        <v>287</v>
      </c>
      <c r="C48" s="364" t="s">
        <v>48</v>
      </c>
      <c r="D48" s="365"/>
      <c r="E48" s="358"/>
      <c r="F48" s="358"/>
      <c r="G48" s="358">
        <v>1.7</v>
      </c>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68">
        <f t="shared" si="0"/>
        <v>1.7</v>
      </c>
    </row>
    <row r="49" spans="1:64" s="368" customFormat="1">
      <c r="A49" s="982"/>
      <c r="B49" s="982"/>
      <c r="C49" s="364" t="s">
        <v>25</v>
      </c>
      <c r="D49" s="365"/>
      <c r="E49" s="358"/>
      <c r="F49" s="358"/>
      <c r="G49" s="358"/>
      <c r="H49" s="358"/>
      <c r="I49" s="358">
        <v>0.7</v>
      </c>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c r="BA49" s="358"/>
      <c r="BB49" s="358"/>
      <c r="BC49" s="358"/>
      <c r="BD49" s="358"/>
      <c r="BE49" s="358"/>
      <c r="BF49" s="358"/>
      <c r="BG49" s="358"/>
      <c r="BH49" s="358"/>
      <c r="BI49" s="358"/>
      <c r="BJ49" s="358"/>
      <c r="BK49" s="358"/>
      <c r="BL49" s="368">
        <f t="shared" si="0"/>
        <v>0.7</v>
      </c>
    </row>
    <row r="50" spans="1:64" s="368" customFormat="1">
      <c r="A50" s="982"/>
      <c r="B50" s="982"/>
      <c r="C50" s="364" t="s">
        <v>27</v>
      </c>
      <c r="D50" s="365"/>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358"/>
      <c r="BE50" s="358"/>
      <c r="BF50" s="358"/>
      <c r="BG50" s="358"/>
      <c r="BH50" s="358">
        <v>1</v>
      </c>
      <c r="BI50" s="358"/>
      <c r="BJ50" s="358"/>
      <c r="BK50" s="358"/>
      <c r="BL50" s="368">
        <f t="shared" si="0"/>
        <v>1</v>
      </c>
    </row>
    <row r="51" spans="1:64" s="368" customFormat="1">
      <c r="A51" s="983"/>
      <c r="B51" s="983"/>
      <c r="C51" s="364" t="s">
        <v>30</v>
      </c>
      <c r="D51" s="365">
        <v>7.39</v>
      </c>
      <c r="E51" s="358">
        <v>5.37</v>
      </c>
      <c r="F51" s="358">
        <v>2.02</v>
      </c>
      <c r="G51" s="358">
        <v>6.28</v>
      </c>
      <c r="H51" s="358"/>
      <c r="I51" s="358">
        <v>37.659999999999997</v>
      </c>
      <c r="J51" s="358"/>
      <c r="K51" s="358"/>
      <c r="L51" s="358">
        <v>38</v>
      </c>
      <c r="M51" s="358"/>
      <c r="N51" s="358">
        <v>0.05</v>
      </c>
      <c r="O51" s="358"/>
      <c r="P51" s="358"/>
      <c r="Q51" s="358"/>
      <c r="R51" s="358"/>
      <c r="S51" s="358"/>
      <c r="T51" s="358"/>
      <c r="U51" s="358"/>
      <c r="V51" s="358"/>
      <c r="W51" s="358"/>
      <c r="X51" s="358"/>
      <c r="Y51" s="358"/>
      <c r="Z51" s="358"/>
      <c r="AA51" s="358">
        <v>2.29</v>
      </c>
      <c r="AB51" s="358">
        <v>0.78</v>
      </c>
      <c r="AC51" s="358"/>
      <c r="AD51" s="358"/>
      <c r="AE51" s="358"/>
      <c r="AF51" s="358"/>
      <c r="AG51" s="358"/>
      <c r="AH51" s="358"/>
      <c r="AI51" s="358"/>
      <c r="AJ51" s="358"/>
      <c r="AK51" s="358"/>
      <c r="AL51" s="358"/>
      <c r="AM51" s="358">
        <v>0.2</v>
      </c>
      <c r="AN51" s="358"/>
      <c r="AO51" s="358"/>
      <c r="AP51" s="358"/>
      <c r="AQ51" s="358"/>
      <c r="AR51" s="358"/>
      <c r="AS51" s="358"/>
      <c r="AT51" s="358">
        <v>1.24</v>
      </c>
      <c r="AU51" s="358">
        <v>0.06</v>
      </c>
      <c r="AV51" s="358">
        <v>1.86</v>
      </c>
      <c r="AW51" s="358"/>
      <c r="AX51" s="358"/>
      <c r="AY51" s="358"/>
      <c r="AZ51" s="358"/>
      <c r="BA51" s="358"/>
      <c r="BB51" s="358"/>
      <c r="BC51" s="358"/>
      <c r="BD51" s="358">
        <v>0.56000000000000005</v>
      </c>
      <c r="BE51" s="358"/>
      <c r="BF51" s="358"/>
      <c r="BG51" s="358"/>
      <c r="BH51" s="358">
        <v>1.57</v>
      </c>
      <c r="BI51" s="358"/>
      <c r="BJ51" s="358"/>
      <c r="BK51" s="358"/>
      <c r="BL51" s="368">
        <f t="shared" si="0"/>
        <v>97.94</v>
      </c>
    </row>
    <row r="52" spans="1:64" s="368" customFormat="1">
      <c r="A52" s="985">
        <v>9</v>
      </c>
      <c r="B52" s="985" t="s">
        <v>609</v>
      </c>
      <c r="C52" s="364" t="s">
        <v>21</v>
      </c>
      <c r="D52" s="365">
        <v>0.18</v>
      </c>
      <c r="E52" s="358">
        <v>0.18</v>
      </c>
      <c r="F52" s="358"/>
      <c r="G52" s="358"/>
      <c r="H52" s="358"/>
      <c r="I52" s="358"/>
      <c r="J52" s="358"/>
      <c r="K52" s="358"/>
      <c r="L52" s="358"/>
      <c r="M52" s="358"/>
      <c r="N52" s="358"/>
      <c r="O52" s="358"/>
      <c r="P52" s="358"/>
      <c r="Q52" s="358"/>
      <c r="R52" s="358"/>
      <c r="S52" s="358"/>
      <c r="T52" s="358"/>
      <c r="U52" s="358"/>
      <c r="V52" s="358"/>
      <c r="W52" s="358"/>
      <c r="X52" s="358"/>
      <c r="Y52" s="358"/>
      <c r="Z52" s="358"/>
      <c r="AA52" s="302">
        <v>0.01</v>
      </c>
      <c r="AB52" s="302">
        <v>0.01</v>
      </c>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c r="BA52" s="358"/>
      <c r="BB52" s="358"/>
      <c r="BC52" s="358"/>
      <c r="BD52" s="358"/>
      <c r="BE52" s="358"/>
      <c r="BF52" s="358"/>
      <c r="BG52" s="358"/>
      <c r="BH52" s="358"/>
      <c r="BI52" s="358"/>
      <c r="BJ52" s="358"/>
      <c r="BK52" s="358"/>
      <c r="BL52" s="368">
        <f t="shared" si="0"/>
        <v>0.2</v>
      </c>
    </row>
    <row r="53" spans="1:64" s="368" customFormat="1">
      <c r="A53" s="985"/>
      <c r="B53" s="985"/>
      <c r="C53" s="364" t="s">
        <v>44</v>
      </c>
      <c r="D53" s="365"/>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v>1.1000000000000001</v>
      </c>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c r="BE53" s="358"/>
      <c r="BF53" s="358"/>
      <c r="BG53" s="358"/>
      <c r="BH53" s="358"/>
      <c r="BI53" s="358"/>
      <c r="BJ53" s="358"/>
      <c r="BK53" s="358"/>
      <c r="BL53" s="368">
        <f t="shared" si="0"/>
        <v>1.1000000000000001</v>
      </c>
    </row>
    <row r="54" spans="1:64" s="382" customFormat="1">
      <c r="A54" s="985"/>
      <c r="B54" s="985"/>
      <c r="C54" s="364" t="s">
        <v>30</v>
      </c>
      <c r="D54" s="365">
        <v>8.19</v>
      </c>
      <c r="E54" s="302">
        <v>6.23</v>
      </c>
      <c r="F54" s="302">
        <v>1.96</v>
      </c>
      <c r="G54" s="302">
        <v>3.1</v>
      </c>
      <c r="H54" s="358"/>
      <c r="I54" s="302">
        <v>17.18</v>
      </c>
      <c r="J54" s="358"/>
      <c r="K54" s="358"/>
      <c r="L54" s="302">
        <v>26.68</v>
      </c>
      <c r="M54" s="358"/>
      <c r="N54" s="358"/>
      <c r="O54" s="358"/>
      <c r="P54" s="358"/>
      <c r="Q54" s="358"/>
      <c r="R54" s="358"/>
      <c r="S54" s="358"/>
      <c r="T54" s="358"/>
      <c r="U54" s="358"/>
      <c r="V54" s="358"/>
      <c r="W54" s="358"/>
      <c r="X54" s="358"/>
      <c r="Y54" s="358"/>
      <c r="Z54" s="358"/>
      <c r="AA54" s="302">
        <v>0.82</v>
      </c>
      <c r="AB54" s="302">
        <v>0.76</v>
      </c>
      <c r="AC54" s="358"/>
      <c r="AD54" s="358"/>
      <c r="AE54" s="358"/>
      <c r="AF54" s="358"/>
      <c r="AG54" s="358"/>
      <c r="AH54" s="358"/>
      <c r="AI54" s="358"/>
      <c r="AJ54" s="358"/>
      <c r="AK54" s="358"/>
      <c r="AL54" s="358"/>
      <c r="AM54" s="358">
        <v>1.89</v>
      </c>
      <c r="AN54" s="358"/>
      <c r="AO54" s="358"/>
      <c r="AP54" s="358"/>
      <c r="AQ54" s="358"/>
      <c r="AR54" s="358"/>
      <c r="AS54" s="358"/>
      <c r="AT54" s="358">
        <v>0.87</v>
      </c>
      <c r="AU54" s="302">
        <v>0.14000000000000001</v>
      </c>
      <c r="AV54" s="302">
        <v>0.65</v>
      </c>
      <c r="AW54" s="358"/>
      <c r="AX54" s="358"/>
      <c r="AY54" s="358"/>
      <c r="AZ54" s="358"/>
      <c r="BA54" s="358"/>
      <c r="BB54" s="358"/>
      <c r="BC54" s="358"/>
      <c r="BD54" s="358">
        <v>0.32</v>
      </c>
      <c r="BE54" s="358">
        <v>0.04</v>
      </c>
      <c r="BF54" s="358"/>
      <c r="BG54" s="358"/>
      <c r="BH54" s="302">
        <v>0.74</v>
      </c>
      <c r="BI54" s="358"/>
      <c r="BJ54" s="358"/>
      <c r="BK54" s="358"/>
      <c r="BL54" s="368">
        <f t="shared" si="0"/>
        <v>61.379999999999995</v>
      </c>
    </row>
    <row r="55" spans="1:64" s="368" customFormat="1">
      <c r="A55" s="985"/>
      <c r="B55" s="985"/>
      <c r="C55" s="364" t="s">
        <v>48</v>
      </c>
      <c r="D55" s="365"/>
      <c r="E55" s="358"/>
      <c r="F55" s="358"/>
      <c r="G55" s="302">
        <v>0.08</v>
      </c>
      <c r="H55" s="358"/>
      <c r="I55" s="302">
        <v>0.35</v>
      </c>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v>0.01</v>
      </c>
      <c r="AI55" s="358"/>
      <c r="AJ55" s="358"/>
      <c r="AK55" s="358"/>
      <c r="AL55" s="358"/>
      <c r="AM55" s="358"/>
      <c r="AN55" s="358"/>
      <c r="AO55" s="358"/>
      <c r="AP55" s="358"/>
      <c r="AQ55" s="358"/>
      <c r="AR55" s="358"/>
      <c r="AS55" s="358"/>
      <c r="AT55" s="358"/>
      <c r="AU55" s="358"/>
      <c r="AV55" s="358"/>
      <c r="AW55" s="358"/>
      <c r="AX55" s="358"/>
      <c r="AY55" s="358"/>
      <c r="AZ55" s="358"/>
      <c r="BA55" s="358"/>
      <c r="BB55" s="358"/>
      <c r="BC55" s="358"/>
      <c r="BD55" s="358"/>
      <c r="BE55" s="358"/>
      <c r="BF55" s="358"/>
      <c r="BG55" s="358"/>
      <c r="BH55" s="358"/>
      <c r="BI55" s="358"/>
      <c r="BJ55" s="358"/>
      <c r="BK55" s="358"/>
      <c r="BL55" s="368">
        <f t="shared" si="0"/>
        <v>0.44</v>
      </c>
    </row>
    <row r="56" spans="1:64" s="368" customFormat="1">
      <c r="A56" s="985"/>
      <c r="B56" s="985"/>
      <c r="C56" s="364" t="s">
        <v>27</v>
      </c>
      <c r="D56" s="365"/>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c r="BA56" s="358"/>
      <c r="BB56" s="358"/>
      <c r="BC56" s="358"/>
      <c r="BD56" s="358">
        <v>1</v>
      </c>
      <c r="BE56" s="358"/>
      <c r="BF56" s="358"/>
      <c r="BG56" s="358"/>
      <c r="BH56" s="358"/>
      <c r="BI56" s="358"/>
      <c r="BJ56" s="358"/>
      <c r="BK56" s="358"/>
      <c r="BL56" s="368">
        <f t="shared" si="0"/>
        <v>1</v>
      </c>
    </row>
    <row r="57" spans="1:64" s="368" customFormat="1">
      <c r="A57" s="985"/>
      <c r="B57" s="985"/>
      <c r="C57" s="364" t="s">
        <v>24</v>
      </c>
      <c r="D57" s="365"/>
      <c r="E57" s="358"/>
      <c r="F57" s="358"/>
      <c r="G57" s="358">
        <v>0.28000000000000003</v>
      </c>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c r="BA57" s="358"/>
      <c r="BB57" s="358"/>
      <c r="BC57" s="358"/>
      <c r="BD57" s="358"/>
      <c r="BE57" s="358"/>
      <c r="BF57" s="358"/>
      <c r="BG57" s="358"/>
      <c r="BH57" s="358"/>
      <c r="BI57" s="358"/>
      <c r="BJ57" s="358"/>
      <c r="BK57" s="358"/>
      <c r="BL57" s="368">
        <f t="shared" si="0"/>
        <v>0.28000000000000003</v>
      </c>
    </row>
    <row r="58" spans="1:64" s="368" customFormat="1">
      <c r="A58" s="985"/>
      <c r="B58" s="985"/>
      <c r="C58" s="364" t="s">
        <v>50</v>
      </c>
      <c r="D58" s="365">
        <v>0.95</v>
      </c>
      <c r="E58" s="302">
        <v>0.92</v>
      </c>
      <c r="F58" s="302">
        <v>0.03</v>
      </c>
      <c r="G58" s="358"/>
      <c r="H58" s="358"/>
      <c r="I58" s="358"/>
      <c r="J58" s="358"/>
      <c r="K58" s="358"/>
      <c r="L58" s="358"/>
      <c r="M58" s="358"/>
      <c r="N58" s="358"/>
      <c r="O58" s="358"/>
      <c r="P58" s="358"/>
      <c r="Q58" s="358"/>
      <c r="R58" s="358"/>
      <c r="S58" s="358"/>
      <c r="T58" s="358"/>
      <c r="U58" s="358"/>
      <c r="V58" s="358"/>
      <c r="W58" s="358"/>
      <c r="X58" s="358"/>
      <c r="Y58" s="358"/>
      <c r="Z58" s="358"/>
      <c r="AA58" s="302">
        <v>0.02</v>
      </c>
      <c r="AB58" s="302">
        <v>0.06</v>
      </c>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c r="BA58" s="358"/>
      <c r="BB58" s="358"/>
      <c r="BC58" s="358"/>
      <c r="BD58" s="358"/>
      <c r="BE58" s="358"/>
      <c r="BF58" s="358"/>
      <c r="BG58" s="358"/>
      <c r="BH58" s="358"/>
      <c r="BI58" s="358"/>
      <c r="BJ58" s="358"/>
      <c r="BK58" s="358"/>
      <c r="BL58" s="368">
        <f t="shared" si="0"/>
        <v>1.03</v>
      </c>
    </row>
    <row r="59" spans="1:64" s="368" customFormat="1">
      <c r="A59" s="981">
        <v>10</v>
      </c>
      <c r="B59" s="981" t="s">
        <v>288</v>
      </c>
      <c r="C59" s="364" t="s">
        <v>21</v>
      </c>
      <c r="D59" s="365"/>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02">
        <v>0.1</v>
      </c>
      <c r="BA59" s="358"/>
      <c r="BB59" s="358"/>
      <c r="BC59" s="358"/>
      <c r="BD59" s="358"/>
      <c r="BE59" s="358"/>
      <c r="BF59" s="358"/>
      <c r="BG59" s="358"/>
      <c r="BH59" s="358"/>
      <c r="BI59" s="358"/>
      <c r="BJ59" s="358"/>
      <c r="BK59" s="358"/>
      <c r="BL59" s="368">
        <f t="shared" si="0"/>
        <v>0.1</v>
      </c>
    </row>
    <row r="60" spans="1:64" s="368" customFormat="1">
      <c r="A60" s="982"/>
      <c r="B60" s="982"/>
      <c r="C60" s="364" t="s">
        <v>44</v>
      </c>
      <c r="D60" s="365"/>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02">
        <v>1.5</v>
      </c>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68">
        <f t="shared" si="0"/>
        <v>1.5</v>
      </c>
    </row>
    <row r="61" spans="1:64" s="368" customFormat="1">
      <c r="A61" s="982"/>
      <c r="B61" s="982"/>
      <c r="C61" s="364" t="s">
        <v>29</v>
      </c>
      <c r="D61" s="380">
        <v>0.85</v>
      </c>
      <c r="E61" s="302">
        <v>0.85</v>
      </c>
      <c r="F61" s="358"/>
      <c r="G61" s="358">
        <v>0.17</v>
      </c>
      <c r="H61" s="358"/>
      <c r="I61" s="358"/>
      <c r="J61" s="358"/>
      <c r="K61" s="358"/>
      <c r="L61" s="358"/>
      <c r="M61" s="358"/>
      <c r="N61" s="358"/>
      <c r="O61" s="358"/>
      <c r="P61" s="358"/>
      <c r="Q61" s="358"/>
      <c r="R61" s="358"/>
      <c r="S61" s="358"/>
      <c r="T61" s="358"/>
      <c r="U61" s="358"/>
      <c r="V61" s="358"/>
      <c r="W61" s="358"/>
      <c r="X61" s="358"/>
      <c r="Y61" s="358"/>
      <c r="Z61" s="358"/>
      <c r="AA61" s="302">
        <v>7.9999999999999988E-2</v>
      </c>
      <c r="AB61" s="302">
        <v>0.05</v>
      </c>
      <c r="AC61" s="358"/>
      <c r="AD61" s="358"/>
      <c r="AE61" s="358"/>
      <c r="AF61" s="358"/>
      <c r="AG61" s="358"/>
      <c r="AH61" s="358"/>
      <c r="AI61" s="358"/>
      <c r="AJ61" s="358"/>
      <c r="AK61" s="358"/>
      <c r="AL61" s="358"/>
      <c r="AM61" s="358"/>
      <c r="AN61" s="358"/>
      <c r="AO61" s="358"/>
      <c r="AP61" s="358"/>
      <c r="AQ61" s="358"/>
      <c r="AR61" s="358"/>
      <c r="AS61" s="358"/>
      <c r="AT61" s="302">
        <v>3.0000000000000006E-2</v>
      </c>
      <c r="AU61" s="302">
        <v>0.14000000000000001</v>
      </c>
      <c r="AV61" s="358"/>
      <c r="AW61" s="358"/>
      <c r="AX61" s="358"/>
      <c r="AY61" s="358"/>
      <c r="AZ61" s="358"/>
      <c r="BA61" s="358"/>
      <c r="BB61" s="358"/>
      <c r="BC61" s="358"/>
      <c r="BD61" s="302">
        <v>0.06</v>
      </c>
      <c r="BE61" s="358"/>
      <c r="BF61" s="358"/>
      <c r="BG61" s="358"/>
      <c r="BH61" s="358"/>
      <c r="BI61" s="358"/>
      <c r="BJ61" s="358"/>
      <c r="BK61" s="358"/>
      <c r="BL61" s="368">
        <f t="shared" si="0"/>
        <v>1.3800000000000003</v>
      </c>
    </row>
    <row r="62" spans="1:64" s="368" customFormat="1">
      <c r="A62" s="982"/>
      <c r="B62" s="982"/>
      <c r="C62" s="364" t="s">
        <v>46</v>
      </c>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v>0.17</v>
      </c>
      <c r="AF62" s="358"/>
      <c r="AG62" s="358"/>
      <c r="AH62" s="358"/>
      <c r="AI62" s="358"/>
      <c r="AJ62" s="358"/>
      <c r="AK62" s="358"/>
      <c r="AL62" s="358"/>
      <c r="AM62" s="358"/>
      <c r="AN62" s="358"/>
      <c r="AO62" s="358"/>
      <c r="AP62" s="358"/>
      <c r="AQ62" s="358"/>
      <c r="AR62" s="358"/>
      <c r="AS62" s="358"/>
      <c r="AT62" s="358"/>
      <c r="AU62" s="358"/>
      <c r="AV62" s="358"/>
      <c r="AW62" s="358"/>
      <c r="AX62" s="358"/>
      <c r="AY62" s="358"/>
      <c r="AZ62" s="358"/>
      <c r="BA62" s="358"/>
      <c r="BB62" s="358"/>
      <c r="BC62" s="358"/>
      <c r="BD62" s="358"/>
      <c r="BE62" s="358"/>
      <c r="BF62" s="358"/>
      <c r="BG62" s="358"/>
      <c r="BH62" s="358"/>
      <c r="BI62" s="358"/>
      <c r="BJ62" s="358"/>
      <c r="BK62" s="358"/>
      <c r="BL62" s="368">
        <f t="shared" si="0"/>
        <v>0.17</v>
      </c>
    </row>
    <row r="63" spans="1:64" s="368" customFormat="1">
      <c r="A63" s="982"/>
      <c r="B63" s="982"/>
      <c r="C63" s="364" t="s">
        <v>31</v>
      </c>
      <c r="D63" s="365">
        <v>0.11</v>
      </c>
      <c r="E63" s="358">
        <v>0.11</v>
      </c>
      <c r="F63" s="358"/>
      <c r="G63" s="358">
        <v>0.08</v>
      </c>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c r="BA63" s="358"/>
      <c r="BB63" s="358"/>
      <c r="BC63" s="358"/>
      <c r="BD63" s="358"/>
      <c r="BE63" s="358"/>
      <c r="BF63" s="358"/>
      <c r="BG63" s="358"/>
      <c r="BH63" s="358"/>
      <c r="BI63" s="358"/>
      <c r="BJ63" s="358"/>
      <c r="BK63" s="358"/>
      <c r="BL63" s="368">
        <f t="shared" si="0"/>
        <v>0.19</v>
      </c>
    </row>
    <row r="64" spans="1:64" s="368" customFormat="1">
      <c r="A64" s="982"/>
      <c r="B64" s="982"/>
      <c r="C64" s="364" t="s">
        <v>34</v>
      </c>
      <c r="D64" s="365"/>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v>0.78</v>
      </c>
      <c r="AN64" s="358"/>
      <c r="AO64" s="358"/>
      <c r="AP64" s="358"/>
      <c r="AQ64" s="358"/>
      <c r="AR64" s="358"/>
      <c r="AS64" s="358"/>
      <c r="AT64" s="358"/>
      <c r="AU64" s="358"/>
      <c r="AV64" s="358"/>
      <c r="AW64" s="358"/>
      <c r="AX64" s="358"/>
      <c r="AY64" s="358"/>
      <c r="AZ64" s="358"/>
      <c r="BA64" s="358"/>
      <c r="BB64" s="358"/>
      <c r="BC64" s="358"/>
      <c r="BD64" s="358"/>
      <c r="BE64" s="358"/>
      <c r="BF64" s="358"/>
      <c r="BG64" s="358"/>
      <c r="BH64" s="358"/>
      <c r="BI64" s="358"/>
      <c r="BJ64" s="358"/>
      <c r="BK64" s="358"/>
      <c r="BL64" s="368">
        <f t="shared" si="0"/>
        <v>0.78</v>
      </c>
    </row>
    <row r="65" spans="1:64" s="368" customFormat="1">
      <c r="A65" s="982"/>
      <c r="B65" s="982"/>
      <c r="C65" s="364" t="s">
        <v>18</v>
      </c>
      <c r="D65" s="365">
        <v>0.24</v>
      </c>
      <c r="E65" s="358">
        <v>0.24</v>
      </c>
      <c r="F65" s="358"/>
      <c r="G65" s="358">
        <v>26.51</v>
      </c>
      <c r="H65" s="358"/>
      <c r="I65" s="358">
        <v>15.1</v>
      </c>
      <c r="J65" s="358"/>
      <c r="K65" s="358"/>
      <c r="L65" s="358">
        <v>14.23</v>
      </c>
      <c r="M65" s="358"/>
      <c r="N65" s="358"/>
      <c r="O65" s="358"/>
      <c r="P65" s="358"/>
      <c r="Q65" s="358"/>
      <c r="R65" s="358"/>
      <c r="S65" s="358"/>
      <c r="T65" s="358"/>
      <c r="U65" s="358"/>
      <c r="V65" s="358"/>
      <c r="W65" s="358"/>
      <c r="X65" s="358"/>
      <c r="Y65" s="358"/>
      <c r="Z65" s="358"/>
      <c r="AA65" s="358">
        <v>0.8</v>
      </c>
      <c r="AB65" s="358">
        <v>0.01</v>
      </c>
      <c r="AC65" s="358"/>
      <c r="AD65" s="358"/>
      <c r="AE65" s="358"/>
      <c r="AF65" s="358"/>
      <c r="AG65" s="358"/>
      <c r="AH65" s="358"/>
      <c r="AI65" s="358"/>
      <c r="AJ65" s="358"/>
      <c r="AK65" s="358"/>
      <c r="AL65" s="358"/>
      <c r="AM65" s="358">
        <v>0.17</v>
      </c>
      <c r="AN65" s="358"/>
      <c r="AO65" s="358"/>
      <c r="AP65" s="358"/>
      <c r="AQ65" s="358"/>
      <c r="AR65" s="358"/>
      <c r="AS65" s="358"/>
      <c r="AT65" s="358">
        <v>0.64</v>
      </c>
      <c r="AU65" s="358">
        <v>0.48</v>
      </c>
      <c r="AV65" s="358"/>
      <c r="AW65" s="358"/>
      <c r="AX65" s="358"/>
      <c r="AY65" s="358"/>
      <c r="AZ65" s="358"/>
      <c r="BA65" s="358"/>
      <c r="BB65" s="358"/>
      <c r="BC65" s="358"/>
      <c r="BD65" s="358"/>
      <c r="BE65" s="358"/>
      <c r="BF65" s="358"/>
      <c r="BG65" s="358"/>
      <c r="BH65" s="358">
        <v>0.02</v>
      </c>
      <c r="BI65" s="358"/>
      <c r="BJ65" s="358"/>
      <c r="BK65" s="358"/>
      <c r="BL65" s="368">
        <f t="shared" si="0"/>
        <v>58.199999999999996</v>
      </c>
    </row>
    <row r="66" spans="1:64" s="368" customFormat="1">
      <c r="A66" s="982"/>
      <c r="B66" s="982"/>
      <c r="C66" s="364" t="s">
        <v>48</v>
      </c>
      <c r="D66" s="365">
        <v>1.2</v>
      </c>
      <c r="E66" s="358">
        <v>1.2</v>
      </c>
      <c r="F66" s="358"/>
      <c r="G66" s="358">
        <v>3.39</v>
      </c>
      <c r="H66" s="358"/>
      <c r="I66" s="358">
        <v>0.67</v>
      </c>
      <c r="J66" s="358"/>
      <c r="K66" s="358"/>
      <c r="L66" s="358">
        <v>0.74</v>
      </c>
      <c r="M66" s="358"/>
      <c r="N66" s="358"/>
      <c r="O66" s="358"/>
      <c r="P66" s="358"/>
      <c r="Q66" s="358"/>
      <c r="R66" s="358"/>
      <c r="S66" s="358"/>
      <c r="T66" s="358"/>
      <c r="U66" s="358"/>
      <c r="V66" s="358"/>
      <c r="W66" s="358"/>
      <c r="X66" s="358"/>
      <c r="Y66" s="358"/>
      <c r="Z66" s="358"/>
      <c r="AA66" s="358">
        <v>0.04</v>
      </c>
      <c r="AB66" s="358">
        <v>0.02</v>
      </c>
      <c r="AC66" s="358">
        <v>0.04</v>
      </c>
      <c r="AD66" s="358"/>
      <c r="AE66" s="358">
        <v>0.18</v>
      </c>
      <c r="AF66" s="358"/>
      <c r="AG66" s="358"/>
      <c r="AH66" s="358"/>
      <c r="AI66" s="358"/>
      <c r="AJ66" s="358"/>
      <c r="AK66" s="358"/>
      <c r="AL66" s="358"/>
      <c r="AM66" s="358">
        <v>0.61</v>
      </c>
      <c r="AN66" s="358"/>
      <c r="AO66" s="358"/>
      <c r="AP66" s="358"/>
      <c r="AQ66" s="358"/>
      <c r="AR66" s="358"/>
      <c r="AS66" s="358"/>
      <c r="AT66" s="358">
        <v>0.05</v>
      </c>
      <c r="AU66" s="358"/>
      <c r="AV66" s="358"/>
      <c r="AW66" s="358"/>
      <c r="AX66" s="358"/>
      <c r="AY66" s="358"/>
      <c r="AZ66" s="358"/>
      <c r="BA66" s="358"/>
      <c r="BB66" s="358"/>
      <c r="BC66" s="358"/>
      <c r="BD66" s="358"/>
      <c r="BE66" s="358"/>
      <c r="BF66" s="358"/>
      <c r="BG66" s="358"/>
      <c r="BH66" s="358">
        <v>0.01</v>
      </c>
      <c r="BI66" s="358"/>
      <c r="BJ66" s="358"/>
      <c r="BK66" s="358"/>
      <c r="BL66" s="368">
        <f t="shared" si="0"/>
        <v>6.9499999999999993</v>
      </c>
    </row>
    <row r="67" spans="1:64" s="368" customFormat="1">
      <c r="A67" s="983"/>
      <c r="B67" s="983"/>
      <c r="C67" s="364" t="s">
        <v>24</v>
      </c>
      <c r="D67" s="365"/>
      <c r="E67" s="358"/>
      <c r="F67" s="358"/>
      <c r="G67" s="358">
        <v>0.21</v>
      </c>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68">
        <f t="shared" ref="BL67:BL73" si="1">SUM(E67:BK67)</f>
        <v>0.21</v>
      </c>
    </row>
    <row r="68" spans="1:64" s="368" customFormat="1">
      <c r="A68" s="984">
        <v>11</v>
      </c>
      <c r="B68" s="984" t="s">
        <v>275</v>
      </c>
      <c r="C68" s="364" t="s">
        <v>29</v>
      </c>
      <c r="D68" s="365"/>
      <c r="E68" s="358"/>
      <c r="F68" s="358"/>
      <c r="G68" s="358">
        <v>0.09</v>
      </c>
      <c r="H68" s="358"/>
      <c r="I68" s="358"/>
      <c r="J68" s="358"/>
      <c r="K68" s="358"/>
      <c r="L68" s="358"/>
      <c r="M68" s="358"/>
      <c r="N68" s="358"/>
      <c r="O68" s="358"/>
      <c r="P68" s="358"/>
      <c r="Q68" s="358"/>
      <c r="R68" s="358"/>
      <c r="S68" s="358"/>
      <c r="T68" s="358"/>
      <c r="U68" s="358"/>
      <c r="V68" s="358"/>
      <c r="W68" s="358"/>
      <c r="X68" s="358"/>
      <c r="Y68" s="358"/>
      <c r="Z68" s="358"/>
      <c r="AA68" s="358">
        <v>0.4</v>
      </c>
      <c r="AB68" s="358">
        <v>0.06</v>
      </c>
      <c r="AC68" s="358"/>
      <c r="AD68" s="358"/>
      <c r="AE68" s="358"/>
      <c r="AF68" s="358"/>
      <c r="AG68" s="358"/>
      <c r="AH68" s="358"/>
      <c r="AI68" s="358"/>
      <c r="AJ68" s="358"/>
      <c r="AK68" s="358"/>
      <c r="AL68" s="358"/>
      <c r="AM68" s="358"/>
      <c r="AN68" s="358"/>
      <c r="AO68" s="358"/>
      <c r="AP68" s="358"/>
      <c r="AQ68" s="358"/>
      <c r="AR68" s="358"/>
      <c r="AS68" s="358"/>
      <c r="AT68" s="358">
        <v>0.17</v>
      </c>
      <c r="AU68" s="358">
        <v>0.01</v>
      </c>
      <c r="AV68" s="358"/>
      <c r="AW68" s="358"/>
      <c r="AX68" s="358"/>
      <c r="AY68" s="358"/>
      <c r="AZ68" s="358"/>
      <c r="BA68" s="358"/>
      <c r="BB68" s="358"/>
      <c r="BC68" s="358"/>
      <c r="BD68" s="358">
        <v>0.22</v>
      </c>
      <c r="BE68" s="358"/>
      <c r="BF68" s="358"/>
      <c r="BG68" s="358"/>
      <c r="BH68" s="358">
        <v>7.0000000000000007E-2</v>
      </c>
      <c r="BI68" s="358"/>
      <c r="BJ68" s="358"/>
      <c r="BK68" s="358"/>
      <c r="BL68" s="368">
        <f t="shared" si="1"/>
        <v>1.02</v>
      </c>
    </row>
    <row r="69" spans="1:64" s="368" customFormat="1">
      <c r="A69" s="984"/>
      <c r="B69" s="984"/>
      <c r="C69" s="364" t="s">
        <v>46</v>
      </c>
      <c r="D69" s="365"/>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v>0.18</v>
      </c>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c r="BB69" s="358"/>
      <c r="BC69" s="358"/>
      <c r="BD69" s="358"/>
      <c r="BE69" s="358"/>
      <c r="BF69" s="358"/>
      <c r="BG69" s="358"/>
      <c r="BH69" s="358"/>
      <c r="BI69" s="358"/>
      <c r="BJ69" s="358"/>
      <c r="BK69" s="358"/>
      <c r="BL69" s="368">
        <f t="shared" si="1"/>
        <v>0.18</v>
      </c>
    </row>
    <row r="70" spans="1:64" s="368" customFormat="1">
      <c r="A70" s="984"/>
      <c r="B70" s="984"/>
      <c r="C70" s="364" t="s">
        <v>30</v>
      </c>
      <c r="D70" s="365"/>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c r="BA70" s="358"/>
      <c r="BB70" s="358"/>
      <c r="BC70" s="358"/>
      <c r="BD70" s="358">
        <v>1.17</v>
      </c>
      <c r="BE70" s="358"/>
      <c r="BF70" s="358"/>
      <c r="BG70" s="358"/>
      <c r="BH70" s="358">
        <v>0.2</v>
      </c>
      <c r="BI70" s="358"/>
      <c r="BJ70" s="358"/>
      <c r="BK70" s="358"/>
      <c r="BL70" s="368">
        <f t="shared" si="1"/>
        <v>1.3699999999999999</v>
      </c>
    </row>
    <row r="71" spans="1:64" s="368" customFormat="1">
      <c r="A71" s="984"/>
      <c r="B71" s="984"/>
      <c r="C71" s="364" t="s">
        <v>34</v>
      </c>
      <c r="D71" s="365"/>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v>0.41</v>
      </c>
      <c r="AF71" s="358"/>
      <c r="AG71" s="358"/>
      <c r="AH71" s="358"/>
      <c r="AI71" s="358"/>
      <c r="AJ71" s="358"/>
      <c r="AK71" s="358"/>
      <c r="AL71" s="358"/>
      <c r="AM71" s="358"/>
      <c r="AN71" s="358"/>
      <c r="AO71" s="358"/>
      <c r="AP71" s="358"/>
      <c r="AQ71" s="358"/>
      <c r="AR71" s="358"/>
      <c r="AS71" s="358"/>
      <c r="AT71" s="358"/>
      <c r="AU71" s="358"/>
      <c r="AV71" s="358"/>
      <c r="AW71" s="358"/>
      <c r="AX71" s="358"/>
      <c r="AY71" s="358"/>
      <c r="AZ71" s="358"/>
      <c r="BA71" s="358"/>
      <c r="BB71" s="358"/>
      <c r="BC71" s="358"/>
      <c r="BD71" s="358"/>
      <c r="BE71" s="358"/>
      <c r="BF71" s="358"/>
      <c r="BG71" s="358"/>
      <c r="BH71" s="358"/>
      <c r="BI71" s="358"/>
      <c r="BJ71" s="358"/>
      <c r="BK71" s="358"/>
      <c r="BL71" s="368">
        <f t="shared" si="1"/>
        <v>0.41</v>
      </c>
    </row>
    <row r="72" spans="1:64" s="368" customFormat="1">
      <c r="A72" s="984"/>
      <c r="B72" s="984"/>
      <c r="C72" s="364" t="s">
        <v>31</v>
      </c>
      <c r="D72" s="365"/>
      <c r="E72" s="358"/>
      <c r="F72" s="358"/>
      <c r="G72" s="358"/>
      <c r="H72" s="358"/>
      <c r="I72" s="358"/>
      <c r="J72" s="358"/>
      <c r="K72" s="358"/>
      <c r="L72" s="358">
        <v>0.05</v>
      </c>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c r="BA72" s="358"/>
      <c r="BB72" s="358"/>
      <c r="BC72" s="358"/>
      <c r="BD72" s="358"/>
      <c r="BE72" s="358"/>
      <c r="BF72" s="358"/>
      <c r="BG72" s="358"/>
      <c r="BH72" s="358"/>
      <c r="BI72" s="358"/>
      <c r="BJ72" s="358"/>
      <c r="BK72" s="358"/>
      <c r="BL72" s="368">
        <f t="shared" si="1"/>
        <v>0.05</v>
      </c>
    </row>
    <row r="73" spans="1:64" s="368" customFormat="1">
      <c r="A73" s="984"/>
      <c r="B73" s="984"/>
      <c r="C73" s="364" t="s">
        <v>41</v>
      </c>
      <c r="D73" s="365"/>
      <c r="E73" s="358"/>
      <c r="F73" s="358"/>
      <c r="G73" s="358">
        <v>0.1</v>
      </c>
      <c r="H73" s="358"/>
      <c r="I73" s="358">
        <v>12.56</v>
      </c>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c r="BG73" s="358"/>
      <c r="BH73" s="358"/>
      <c r="BI73" s="358"/>
      <c r="BJ73" s="358"/>
      <c r="BK73" s="358"/>
      <c r="BL73" s="368">
        <f t="shared" si="1"/>
        <v>12.66</v>
      </c>
    </row>
    <row r="74" spans="1:64" s="368" customFormat="1">
      <c r="A74" s="984"/>
      <c r="B74" s="984"/>
      <c r="C74" s="364" t="s">
        <v>48</v>
      </c>
      <c r="D74" s="365">
        <v>14.18</v>
      </c>
      <c r="E74" s="358">
        <v>11.56</v>
      </c>
      <c r="F74" s="358">
        <v>2.62</v>
      </c>
      <c r="G74" s="358">
        <v>1.76</v>
      </c>
      <c r="H74" s="358"/>
      <c r="I74" s="358">
        <v>0.06</v>
      </c>
      <c r="J74" s="358"/>
      <c r="K74" s="358"/>
      <c r="L74" s="358"/>
      <c r="M74" s="358"/>
      <c r="N74" s="358"/>
      <c r="O74" s="358"/>
      <c r="P74" s="358"/>
      <c r="Q74" s="358"/>
      <c r="R74" s="358"/>
      <c r="S74" s="358"/>
      <c r="T74" s="358"/>
      <c r="U74" s="358"/>
      <c r="V74" s="358"/>
      <c r="W74" s="358">
        <v>0.04</v>
      </c>
      <c r="X74" s="358"/>
      <c r="Y74" s="358"/>
      <c r="Z74" s="358"/>
      <c r="AA74" s="358">
        <v>0.49</v>
      </c>
      <c r="AB74" s="358">
        <v>0.8</v>
      </c>
      <c r="AC74" s="358"/>
      <c r="AD74" s="358"/>
      <c r="AE74" s="358"/>
      <c r="AF74" s="358"/>
      <c r="AG74" s="358"/>
      <c r="AH74" s="358"/>
      <c r="AI74" s="358"/>
      <c r="AJ74" s="358"/>
      <c r="AK74" s="358"/>
      <c r="AL74" s="358"/>
      <c r="AM74" s="358">
        <v>0.01</v>
      </c>
      <c r="AN74" s="358"/>
      <c r="AO74" s="358"/>
      <c r="AP74" s="358"/>
      <c r="AQ74" s="358"/>
      <c r="AR74" s="358"/>
      <c r="AS74" s="358"/>
      <c r="AT74" s="358"/>
      <c r="AU74" s="358"/>
      <c r="AV74" s="358"/>
      <c r="AW74" s="358"/>
      <c r="AX74" s="358"/>
      <c r="AY74" s="358"/>
      <c r="AZ74" s="358"/>
      <c r="BA74" s="358"/>
      <c r="BB74" s="358"/>
      <c r="BC74" s="358"/>
      <c r="BD74" s="358"/>
      <c r="BE74" s="358"/>
      <c r="BF74" s="358"/>
      <c r="BG74" s="358"/>
      <c r="BH74" s="358">
        <v>0.52</v>
      </c>
      <c r="BI74" s="358"/>
      <c r="BJ74" s="358"/>
      <c r="BK74" s="358"/>
      <c r="BL74" s="368">
        <f>SUM(E74:BK74)</f>
        <v>17.86</v>
      </c>
    </row>
    <row r="75" spans="1:64" s="368" customFormat="1">
      <c r="A75" s="985">
        <v>12</v>
      </c>
      <c r="B75" s="985" t="s">
        <v>285</v>
      </c>
      <c r="C75" s="364" t="s">
        <v>29</v>
      </c>
      <c r="D75" s="365">
        <v>0.86</v>
      </c>
      <c r="E75" s="358">
        <v>0.86</v>
      </c>
      <c r="F75" s="358"/>
      <c r="G75" s="358">
        <v>0.48</v>
      </c>
      <c r="H75" s="358"/>
      <c r="I75" s="358">
        <v>0.02</v>
      </c>
      <c r="J75" s="358"/>
      <c r="K75" s="358"/>
      <c r="L75" s="358"/>
      <c r="M75" s="358"/>
      <c r="N75" s="358"/>
      <c r="O75" s="358"/>
      <c r="P75" s="358"/>
      <c r="Q75" s="358"/>
      <c r="R75" s="358"/>
      <c r="S75" s="358"/>
      <c r="T75" s="358"/>
      <c r="U75" s="358"/>
      <c r="V75" s="358"/>
      <c r="W75" s="358"/>
      <c r="X75" s="358"/>
      <c r="Y75" s="358"/>
      <c r="Z75" s="358"/>
      <c r="AA75" s="358">
        <v>0.7</v>
      </c>
      <c r="AB75" s="358">
        <v>0.09</v>
      </c>
      <c r="AC75" s="358"/>
      <c r="AD75" s="358"/>
      <c r="AE75" s="358"/>
      <c r="AF75" s="358"/>
      <c r="AG75" s="358"/>
      <c r="AH75" s="358"/>
      <c r="AI75" s="358"/>
      <c r="AJ75" s="358"/>
      <c r="AK75" s="358"/>
      <c r="AL75" s="358"/>
      <c r="AM75" s="358">
        <v>0.11</v>
      </c>
      <c r="AN75" s="358"/>
      <c r="AO75" s="358"/>
      <c r="AP75" s="358"/>
      <c r="AQ75" s="358"/>
      <c r="AR75" s="358"/>
      <c r="AS75" s="358"/>
      <c r="AT75" s="358">
        <v>0.01</v>
      </c>
      <c r="AU75" s="358">
        <v>0.01</v>
      </c>
      <c r="AV75" s="358"/>
      <c r="AW75" s="358">
        <v>0.19</v>
      </c>
      <c r="AX75" s="358">
        <v>0.34</v>
      </c>
      <c r="AY75" s="358">
        <v>0.22</v>
      </c>
      <c r="AZ75" s="358"/>
      <c r="BA75" s="358"/>
      <c r="BB75" s="358"/>
      <c r="BC75" s="358"/>
      <c r="BD75" s="358">
        <v>0.15</v>
      </c>
      <c r="BE75" s="358"/>
      <c r="BF75" s="358"/>
      <c r="BG75" s="358"/>
      <c r="BH75" s="358">
        <v>0.11</v>
      </c>
      <c r="BI75" s="358"/>
      <c r="BJ75" s="358"/>
      <c r="BK75" s="358"/>
      <c r="BL75" s="368">
        <f>SUM(E75:BK75)</f>
        <v>3.2899999999999987</v>
      </c>
    </row>
    <row r="76" spans="1:64" s="368" customFormat="1">
      <c r="A76" s="985"/>
      <c r="B76" s="985"/>
      <c r="C76" s="364" t="s">
        <v>49</v>
      </c>
      <c r="D76" s="365"/>
      <c r="E76" s="358"/>
      <c r="F76" s="358"/>
      <c r="G76" s="358"/>
      <c r="H76" s="358"/>
      <c r="I76" s="358">
        <v>0.05</v>
      </c>
      <c r="J76" s="358"/>
      <c r="K76" s="358"/>
      <c r="L76" s="358"/>
      <c r="M76" s="358"/>
      <c r="N76" s="358"/>
      <c r="O76" s="358"/>
      <c r="P76" s="358"/>
      <c r="Q76" s="358"/>
      <c r="R76" s="358"/>
      <c r="S76" s="358"/>
      <c r="T76" s="358"/>
      <c r="U76" s="358"/>
      <c r="V76" s="358"/>
      <c r="W76" s="358"/>
      <c r="X76" s="358"/>
      <c r="Y76" s="358"/>
      <c r="Z76" s="358"/>
      <c r="AA76" s="358">
        <v>0.01</v>
      </c>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v>0.15</v>
      </c>
      <c r="BE76" s="358"/>
      <c r="BF76" s="358"/>
      <c r="BG76" s="358"/>
      <c r="BH76" s="358"/>
      <c r="BI76" s="358"/>
      <c r="BJ76" s="358"/>
      <c r="BK76" s="358"/>
      <c r="BL76" s="368">
        <f>SUM(E76:BK76)</f>
        <v>0.21</v>
      </c>
    </row>
    <row r="77" spans="1:64" s="387" customFormat="1">
      <c r="A77" s="985"/>
      <c r="B77" s="985"/>
      <c r="C77" s="383" t="s">
        <v>50</v>
      </c>
      <c r="D77" s="384">
        <v>0.03</v>
      </c>
      <c r="E77" s="385">
        <v>0.03</v>
      </c>
      <c r="F77" s="385"/>
      <c r="G77" s="385"/>
      <c r="H77" s="386">
        <v>0.32</v>
      </c>
      <c r="I77" s="386">
        <v>0.05</v>
      </c>
      <c r="J77" s="385"/>
      <c r="K77" s="385"/>
      <c r="L77" s="385"/>
      <c r="M77" s="385"/>
      <c r="N77" s="386">
        <v>0.03</v>
      </c>
      <c r="O77" s="385"/>
      <c r="P77" s="385"/>
      <c r="Q77" s="385"/>
      <c r="R77" s="385"/>
      <c r="S77" s="385"/>
      <c r="T77" s="385"/>
      <c r="U77" s="385"/>
      <c r="V77" s="385"/>
      <c r="W77" s="386">
        <v>0.03</v>
      </c>
      <c r="X77" s="385"/>
      <c r="Y77" s="385"/>
      <c r="Z77" s="385"/>
      <c r="AA77" s="385"/>
      <c r="AB77" s="386">
        <v>0.01</v>
      </c>
      <c r="AC77" s="385"/>
      <c r="AD77" s="385"/>
      <c r="AE77" s="385"/>
      <c r="AF77" s="385"/>
      <c r="AG77" s="385"/>
      <c r="AH77" s="385"/>
      <c r="AI77" s="385"/>
      <c r="AJ77" s="385"/>
      <c r="AK77" s="385"/>
      <c r="AL77" s="385"/>
      <c r="AM77" s="386">
        <v>0.04</v>
      </c>
      <c r="AN77" s="385"/>
      <c r="AO77" s="385"/>
      <c r="AP77" s="385"/>
      <c r="AQ77" s="385"/>
      <c r="AR77" s="385"/>
      <c r="AS77" s="385"/>
      <c r="AT77" s="385"/>
      <c r="AU77" s="385"/>
      <c r="AV77" s="385"/>
      <c r="AW77" s="386">
        <v>0.03</v>
      </c>
      <c r="AX77" s="386"/>
      <c r="AY77" s="385"/>
      <c r="AZ77" s="386">
        <v>0.2</v>
      </c>
      <c r="BA77" s="385"/>
      <c r="BB77" s="385"/>
      <c r="BC77" s="385"/>
      <c r="BD77" s="385"/>
      <c r="BE77" s="385"/>
      <c r="BF77" s="385"/>
      <c r="BG77" s="385"/>
      <c r="BH77" s="385"/>
      <c r="BI77" s="385"/>
      <c r="BJ77" s="385"/>
      <c r="BK77" s="385"/>
      <c r="BL77" s="368">
        <f>SUM(E77:BK77)</f>
        <v>0.74</v>
      </c>
    </row>
    <row r="78" spans="1:64" s="355" customFormat="1">
      <c r="A78" s="349"/>
      <c r="B78" s="349"/>
      <c r="C78" s="359"/>
      <c r="D78" s="360"/>
      <c r="E78" s="361"/>
      <c r="F78" s="361"/>
      <c r="G78" s="361"/>
      <c r="H78" s="362"/>
      <c r="I78" s="362"/>
      <c r="J78" s="361"/>
      <c r="K78" s="361"/>
      <c r="L78" s="361"/>
      <c r="M78" s="361"/>
      <c r="N78" s="362"/>
      <c r="O78" s="361"/>
      <c r="P78" s="361"/>
      <c r="Q78" s="361"/>
      <c r="R78" s="361"/>
      <c r="S78" s="361"/>
      <c r="T78" s="361"/>
      <c r="U78" s="361"/>
      <c r="V78" s="361"/>
      <c r="W78" s="362"/>
      <c r="X78" s="361"/>
      <c r="Y78" s="361"/>
      <c r="Z78" s="361"/>
      <c r="AA78" s="361"/>
      <c r="AB78" s="362"/>
      <c r="AC78" s="361"/>
      <c r="AD78" s="361"/>
      <c r="AE78" s="361"/>
      <c r="AF78" s="361"/>
      <c r="AG78" s="361"/>
      <c r="AH78" s="361"/>
      <c r="AI78" s="361"/>
      <c r="AJ78" s="361"/>
      <c r="AK78" s="361"/>
      <c r="AL78" s="361"/>
      <c r="AM78" s="362"/>
      <c r="AN78" s="361"/>
      <c r="AO78" s="361"/>
      <c r="AP78" s="361"/>
      <c r="AQ78" s="361"/>
      <c r="AR78" s="361"/>
      <c r="AS78" s="361"/>
      <c r="AT78" s="361"/>
      <c r="AU78" s="361"/>
      <c r="AV78" s="361"/>
      <c r="AW78" s="362"/>
      <c r="AX78" s="362"/>
      <c r="AY78" s="361"/>
      <c r="AZ78" s="362"/>
      <c r="BA78" s="361"/>
      <c r="BB78" s="361"/>
      <c r="BC78" s="361"/>
      <c r="BD78" s="361"/>
      <c r="BE78" s="361"/>
      <c r="BF78" s="361"/>
      <c r="BG78" s="361"/>
      <c r="BH78" s="361"/>
      <c r="BI78" s="361"/>
      <c r="BJ78" s="361"/>
      <c r="BK78" s="361"/>
    </row>
    <row r="79" spans="1:64">
      <c r="B79" s="363">
        <v>1</v>
      </c>
      <c r="C79" s="364" t="s">
        <v>21</v>
      </c>
      <c r="D79" s="365">
        <v>0.18</v>
      </c>
      <c r="E79" s="358">
        <v>0.18</v>
      </c>
      <c r="F79" s="358"/>
      <c r="G79" s="358"/>
      <c r="H79" s="358"/>
      <c r="I79" s="358"/>
      <c r="J79" s="358"/>
      <c r="K79" s="358"/>
      <c r="L79" s="358"/>
      <c r="M79" s="358"/>
      <c r="N79" s="358"/>
      <c r="O79" s="358"/>
      <c r="P79" s="358"/>
      <c r="Q79" s="358"/>
      <c r="R79" s="358"/>
      <c r="S79" s="358"/>
      <c r="T79" s="358"/>
      <c r="U79" s="358"/>
      <c r="V79" s="358"/>
      <c r="W79" s="358"/>
      <c r="X79" s="358"/>
      <c r="Y79" s="358"/>
      <c r="Z79" s="358"/>
      <c r="AA79" s="302">
        <v>0.01</v>
      </c>
      <c r="AB79" s="302">
        <v>0.01</v>
      </c>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02">
        <v>0.1</v>
      </c>
      <c r="BA79" s="358"/>
      <c r="BB79" s="358"/>
      <c r="BC79" s="358"/>
      <c r="BD79" s="358"/>
      <c r="BE79" s="358"/>
      <c r="BF79" s="358"/>
      <c r="BG79" s="358"/>
      <c r="BH79" s="358"/>
      <c r="BI79" s="358"/>
      <c r="BJ79" s="358"/>
      <c r="BK79" s="358"/>
    </row>
    <row r="80" spans="1:64">
      <c r="B80" s="363">
        <v>2</v>
      </c>
      <c r="C80" s="364" t="s">
        <v>11</v>
      </c>
      <c r="D80" s="358">
        <v>5.94</v>
      </c>
      <c r="E80" s="358">
        <v>5.94</v>
      </c>
      <c r="F80" s="358"/>
      <c r="G80" s="358">
        <v>5.57</v>
      </c>
      <c r="H80" s="358"/>
      <c r="I80" s="358">
        <v>15.82</v>
      </c>
      <c r="J80" s="358"/>
      <c r="K80" s="358"/>
      <c r="L80" s="358">
        <v>0.03</v>
      </c>
      <c r="M80" s="358"/>
      <c r="N80" s="358"/>
      <c r="O80" s="358"/>
      <c r="P80" s="358"/>
      <c r="Q80" s="358"/>
      <c r="R80" s="358"/>
      <c r="S80" s="358"/>
      <c r="T80" s="358"/>
      <c r="U80" s="358"/>
      <c r="V80" s="358"/>
      <c r="W80" s="358"/>
      <c r="X80" s="358"/>
      <c r="Y80" s="358"/>
      <c r="Z80" s="358"/>
      <c r="AA80" s="358"/>
      <c r="AB80" s="358">
        <v>0.15</v>
      </c>
      <c r="AC80" s="358"/>
      <c r="AD80" s="358"/>
      <c r="AE80" s="358"/>
      <c r="AF80" s="358"/>
      <c r="AG80" s="358"/>
      <c r="AH80" s="358"/>
      <c r="AI80" s="358"/>
      <c r="AJ80" s="358"/>
      <c r="AK80" s="358"/>
      <c r="AL80" s="358"/>
      <c r="AM80" s="358">
        <v>0.03</v>
      </c>
      <c r="AN80" s="358"/>
      <c r="AO80" s="358"/>
      <c r="AP80" s="358"/>
      <c r="AQ80" s="358"/>
      <c r="AR80" s="358"/>
      <c r="AS80" s="358"/>
      <c r="AT80" s="358"/>
      <c r="AU80" s="358"/>
      <c r="AV80" s="358"/>
      <c r="AW80" s="358"/>
      <c r="AX80" s="358"/>
      <c r="AY80" s="358"/>
      <c r="AZ80" s="358"/>
      <c r="BA80" s="358"/>
      <c r="BB80" s="358"/>
      <c r="BC80" s="358"/>
      <c r="BD80" s="358"/>
      <c r="BE80" s="358"/>
      <c r="BF80" s="358"/>
      <c r="BG80" s="358"/>
      <c r="BH80" s="358">
        <v>0.25</v>
      </c>
      <c r="BI80" s="358"/>
      <c r="BJ80" s="358"/>
      <c r="BK80" s="358"/>
    </row>
    <row r="81" spans="2:63">
      <c r="B81" s="363">
        <v>3</v>
      </c>
      <c r="C81" s="364" t="s">
        <v>20</v>
      </c>
      <c r="D81" s="365"/>
      <c r="E81" s="358"/>
      <c r="F81" s="358"/>
      <c r="G81" s="358"/>
      <c r="H81" s="358"/>
      <c r="I81" s="358">
        <v>0.02</v>
      </c>
      <c r="J81" s="358"/>
      <c r="K81" s="358"/>
      <c r="L81" s="358">
        <v>40.409999999999997</v>
      </c>
      <c r="M81" s="358"/>
      <c r="N81" s="358"/>
      <c r="O81" s="358"/>
      <c r="P81" s="358"/>
      <c r="Q81" s="358"/>
      <c r="R81" s="358"/>
      <c r="S81" s="358"/>
      <c r="T81" s="358"/>
      <c r="U81" s="358"/>
      <c r="V81" s="358"/>
      <c r="W81" s="358"/>
      <c r="X81" s="358"/>
      <c r="Y81" s="358"/>
      <c r="Z81" s="358"/>
      <c r="AA81" s="358">
        <v>0.01</v>
      </c>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row>
    <row r="82" spans="2:63">
      <c r="B82" s="363">
        <v>5</v>
      </c>
      <c r="C82" s="364" t="s">
        <v>44</v>
      </c>
      <c r="D82" s="365"/>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v>1.1000000000000001</v>
      </c>
      <c r="AG82" s="358"/>
      <c r="AH82" s="358"/>
      <c r="AI82" s="358"/>
      <c r="AJ82" s="358"/>
      <c r="AK82" s="358"/>
      <c r="AL82" s="358"/>
      <c r="AM82" s="302">
        <v>1.5</v>
      </c>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row>
    <row r="83" spans="2:63">
      <c r="B83" s="363">
        <v>6</v>
      </c>
      <c r="C83" s="364" t="s">
        <v>38</v>
      </c>
      <c r="D83" s="365">
        <v>0.3</v>
      </c>
      <c r="E83" s="358">
        <v>0.3</v>
      </c>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c r="BA83" s="358"/>
      <c r="BB83" s="358"/>
      <c r="BC83" s="358"/>
      <c r="BD83" s="358"/>
      <c r="BE83" s="358"/>
      <c r="BF83" s="358"/>
      <c r="BG83" s="358"/>
      <c r="BH83" s="358"/>
      <c r="BI83" s="358"/>
      <c r="BJ83" s="358"/>
      <c r="BK83" s="358"/>
    </row>
    <row r="84" spans="2:63">
      <c r="B84" s="363">
        <v>7</v>
      </c>
      <c r="C84" s="364" t="s">
        <v>33</v>
      </c>
      <c r="D84" s="365">
        <v>1.08</v>
      </c>
      <c r="E84" s="358">
        <v>1.08</v>
      </c>
      <c r="F84" s="358"/>
      <c r="G84" s="358"/>
      <c r="H84" s="358">
        <v>0.04</v>
      </c>
      <c r="I84" s="358"/>
      <c r="J84" s="358"/>
      <c r="K84" s="358"/>
      <c r="L84" s="358"/>
      <c r="M84" s="358"/>
      <c r="N84" s="358"/>
      <c r="O84" s="358"/>
      <c r="P84" s="358"/>
      <c r="Q84" s="358"/>
      <c r="R84" s="358"/>
      <c r="S84" s="358"/>
      <c r="T84" s="358"/>
      <c r="U84" s="358"/>
      <c r="V84" s="358"/>
      <c r="W84" s="358"/>
      <c r="X84" s="358"/>
      <c r="Y84" s="358"/>
      <c r="Z84" s="358"/>
      <c r="AA84" s="358">
        <v>0.01</v>
      </c>
      <c r="AB84" s="358">
        <v>0.02</v>
      </c>
      <c r="AC84" s="358"/>
      <c r="AD84" s="358"/>
      <c r="AE84" s="358"/>
      <c r="AF84" s="358"/>
      <c r="AG84" s="358"/>
      <c r="AH84" s="358"/>
      <c r="AI84" s="358"/>
      <c r="AJ84" s="358"/>
      <c r="AK84" s="358"/>
      <c r="AL84" s="358"/>
      <c r="AM84" s="358">
        <v>0.27</v>
      </c>
      <c r="AN84" s="358"/>
      <c r="AO84" s="358"/>
      <c r="AP84" s="358"/>
      <c r="AQ84" s="358"/>
      <c r="AR84" s="358"/>
      <c r="AS84" s="358"/>
      <c r="AT84" s="358"/>
      <c r="AU84" s="358"/>
      <c r="AV84" s="358"/>
      <c r="AW84" s="358"/>
      <c r="AX84" s="358"/>
      <c r="AY84" s="358"/>
      <c r="AZ84" s="358"/>
      <c r="BA84" s="358"/>
      <c r="BB84" s="358"/>
      <c r="BC84" s="358"/>
      <c r="BD84" s="358"/>
      <c r="BE84" s="358"/>
      <c r="BF84" s="358"/>
      <c r="BG84" s="358"/>
      <c r="BH84" s="358"/>
      <c r="BI84" s="358"/>
      <c r="BJ84" s="358"/>
      <c r="BK84" s="358"/>
    </row>
    <row r="85" spans="2:63">
      <c r="B85" s="363">
        <v>8</v>
      </c>
      <c r="C85" s="364" t="s">
        <v>29</v>
      </c>
      <c r="D85" s="365">
        <v>2.0099999999999998</v>
      </c>
      <c r="E85" s="358">
        <v>2.0099999999999998</v>
      </c>
      <c r="F85" s="358"/>
      <c r="G85" s="358">
        <v>1.43</v>
      </c>
      <c r="H85" s="358"/>
      <c r="I85" s="358">
        <v>0.03</v>
      </c>
      <c r="J85" s="358"/>
      <c r="K85" s="358"/>
      <c r="L85" s="358"/>
      <c r="M85" s="358"/>
      <c r="N85" s="358"/>
      <c r="O85" s="358"/>
      <c r="P85" s="358"/>
      <c r="Q85" s="358"/>
      <c r="R85" s="358"/>
      <c r="S85" s="358"/>
      <c r="T85" s="358"/>
      <c r="U85" s="358"/>
      <c r="V85" s="358"/>
      <c r="W85" s="358"/>
      <c r="X85" s="358"/>
      <c r="Y85" s="358"/>
      <c r="Z85" s="358"/>
      <c r="AA85" s="358">
        <v>1.25</v>
      </c>
      <c r="AB85" s="358">
        <v>0.27</v>
      </c>
      <c r="AC85" s="358"/>
      <c r="AD85" s="358"/>
      <c r="AE85" s="358"/>
      <c r="AF85" s="358"/>
      <c r="AG85" s="358"/>
      <c r="AH85" s="358"/>
      <c r="AI85" s="358"/>
      <c r="AJ85" s="358"/>
      <c r="AK85" s="358"/>
      <c r="AL85" s="358"/>
      <c r="AM85" s="358">
        <v>0.11</v>
      </c>
      <c r="AN85" s="358"/>
      <c r="AO85" s="358"/>
      <c r="AP85" s="358"/>
      <c r="AQ85" s="358"/>
      <c r="AR85" s="358"/>
      <c r="AS85" s="358"/>
      <c r="AT85" s="358">
        <v>0.21</v>
      </c>
      <c r="AU85" s="358">
        <v>0.16</v>
      </c>
      <c r="AV85" s="358"/>
      <c r="AW85" s="358">
        <v>0.19</v>
      </c>
      <c r="AX85" s="358">
        <v>0.34</v>
      </c>
      <c r="AY85" s="358">
        <v>0.22</v>
      </c>
      <c r="AZ85" s="358"/>
      <c r="BA85" s="358"/>
      <c r="BB85" s="358"/>
      <c r="BC85" s="358"/>
      <c r="BD85" s="358">
        <v>0.43</v>
      </c>
      <c r="BE85" s="358"/>
      <c r="BF85" s="358"/>
      <c r="BG85" s="358"/>
      <c r="BH85" s="358">
        <v>0.18</v>
      </c>
      <c r="BI85" s="358"/>
      <c r="BJ85" s="358"/>
      <c r="BK85" s="358"/>
    </row>
    <row r="86" spans="2:63">
      <c r="B86" s="363">
        <v>9</v>
      </c>
      <c r="C86" s="364" t="s">
        <v>47</v>
      </c>
      <c r="D86" s="365"/>
      <c r="E86" s="358"/>
      <c r="F86" s="358"/>
      <c r="G86" s="358">
        <v>0.5</v>
      </c>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358">
        <v>0.06</v>
      </c>
      <c r="AF86" s="358"/>
      <c r="AG86" s="358"/>
      <c r="AH86" s="358"/>
      <c r="AI86" s="358"/>
      <c r="AJ86" s="358"/>
      <c r="AK86" s="358"/>
      <c r="AL86" s="358"/>
      <c r="AM86" s="358"/>
      <c r="AN86" s="358"/>
      <c r="AO86" s="358"/>
      <c r="AP86" s="358"/>
      <c r="AQ86" s="358"/>
      <c r="AR86" s="358">
        <v>0.12</v>
      </c>
      <c r="AS86" s="358"/>
      <c r="AT86" s="358"/>
      <c r="AU86" s="358"/>
      <c r="AV86" s="358"/>
      <c r="AW86" s="358"/>
      <c r="AX86" s="358"/>
      <c r="AY86" s="358"/>
      <c r="AZ86" s="358"/>
      <c r="BA86" s="358"/>
      <c r="BB86" s="358"/>
      <c r="BC86" s="358"/>
      <c r="BD86" s="358"/>
      <c r="BE86" s="358"/>
      <c r="BF86" s="358"/>
      <c r="BG86" s="358"/>
      <c r="BH86" s="358"/>
      <c r="BI86" s="358"/>
      <c r="BJ86" s="358"/>
      <c r="BK86" s="358"/>
    </row>
    <row r="87" spans="2:63">
      <c r="B87" s="363">
        <v>10</v>
      </c>
      <c r="C87" s="364" t="s">
        <v>35</v>
      </c>
      <c r="D87" s="358">
        <v>0.26</v>
      </c>
      <c r="E87" s="358">
        <v>0.26</v>
      </c>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58"/>
      <c r="BF87" s="358"/>
      <c r="BG87" s="358"/>
      <c r="BH87" s="358"/>
      <c r="BI87" s="358"/>
      <c r="BJ87" s="358"/>
      <c r="BK87" s="358"/>
    </row>
    <row r="88" spans="2:63" s="374" customFormat="1">
      <c r="B88" s="375">
        <v>11</v>
      </c>
      <c r="C88" s="370" t="s">
        <v>46</v>
      </c>
      <c r="D88" s="370"/>
      <c r="E88" s="378"/>
      <c r="F88" s="372"/>
      <c r="G88" s="372"/>
      <c r="H88" s="372"/>
      <c r="I88" s="372"/>
      <c r="J88" s="372"/>
      <c r="K88" s="372"/>
      <c r="L88" s="372"/>
      <c r="M88" s="372"/>
      <c r="N88" s="372"/>
      <c r="O88" s="372"/>
      <c r="P88" s="372"/>
      <c r="Q88" s="372"/>
      <c r="R88" s="372"/>
      <c r="S88" s="372"/>
      <c r="T88" s="372"/>
      <c r="U88" s="372"/>
      <c r="V88" s="372"/>
      <c r="W88" s="372"/>
      <c r="X88" s="372"/>
      <c r="Y88" s="372"/>
      <c r="Z88" s="372"/>
      <c r="AA88" s="372"/>
      <c r="AB88" s="372"/>
      <c r="AC88" s="372"/>
      <c r="AD88" s="372"/>
      <c r="AE88" s="372">
        <v>0.35</v>
      </c>
      <c r="AF88" s="372"/>
      <c r="AG88" s="372"/>
      <c r="AH88" s="372"/>
      <c r="AI88" s="372"/>
      <c r="AJ88" s="372"/>
      <c r="AK88" s="372"/>
      <c r="AL88" s="372"/>
      <c r="AM88" s="372"/>
      <c r="AN88" s="372"/>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row>
    <row r="89" spans="2:63" s="374" customFormat="1">
      <c r="B89" s="375">
        <v>12</v>
      </c>
      <c r="C89" s="370" t="s">
        <v>30</v>
      </c>
      <c r="D89" s="371">
        <v>16.68</v>
      </c>
      <c r="E89" s="372">
        <v>12.62</v>
      </c>
      <c r="F89" s="372">
        <v>4.0599999999999996</v>
      </c>
      <c r="G89" s="372">
        <v>14.24</v>
      </c>
      <c r="H89" s="372"/>
      <c r="I89" s="372">
        <v>74.989999999999995</v>
      </c>
      <c r="J89" s="372"/>
      <c r="K89" s="372"/>
      <c r="L89" s="372">
        <v>93.99</v>
      </c>
      <c r="M89" s="372"/>
      <c r="N89" s="372">
        <v>0.28999999999999998</v>
      </c>
      <c r="O89" s="372"/>
      <c r="P89" s="372"/>
      <c r="Q89" s="372"/>
      <c r="R89" s="372"/>
      <c r="S89" s="372"/>
      <c r="T89" s="372"/>
      <c r="U89" s="372"/>
      <c r="V89" s="372"/>
      <c r="W89" s="372"/>
      <c r="X89" s="372"/>
      <c r="Y89" s="372">
        <v>0.84</v>
      </c>
      <c r="Z89" s="372"/>
      <c r="AA89" s="372">
        <v>5.53</v>
      </c>
      <c r="AB89" s="378">
        <v>2.15</v>
      </c>
      <c r="AC89" s="372"/>
      <c r="AD89" s="372"/>
      <c r="AE89" s="372"/>
      <c r="AF89" s="372"/>
      <c r="AG89" s="372">
        <v>0.02</v>
      </c>
      <c r="AH89" s="372"/>
      <c r="AI89" s="372"/>
      <c r="AJ89" s="372"/>
      <c r="AK89" s="372"/>
      <c r="AL89" s="372"/>
      <c r="AM89" s="372">
        <v>7.05</v>
      </c>
      <c r="AN89" s="372"/>
      <c r="AO89" s="372"/>
      <c r="AP89" s="372"/>
      <c r="AQ89" s="372"/>
      <c r="AR89" s="372"/>
      <c r="AS89" s="372"/>
      <c r="AT89" s="372">
        <v>4.2300000000000004</v>
      </c>
      <c r="AU89" s="372">
        <v>0.2</v>
      </c>
      <c r="AV89" s="372">
        <v>7.37</v>
      </c>
      <c r="AW89" s="372"/>
      <c r="AX89" s="372"/>
      <c r="AY89" s="372"/>
      <c r="AZ89" s="372"/>
      <c r="BA89" s="372"/>
      <c r="BB89" s="372"/>
      <c r="BC89" s="372"/>
      <c r="BD89" s="372">
        <v>3.15</v>
      </c>
      <c r="BE89" s="372">
        <v>0.04</v>
      </c>
      <c r="BF89" s="372"/>
      <c r="BG89" s="372">
        <v>0.37</v>
      </c>
      <c r="BH89" s="372">
        <v>5.24</v>
      </c>
      <c r="BI89" s="372"/>
      <c r="BJ89" s="372"/>
      <c r="BK89" s="372"/>
    </row>
    <row r="90" spans="2:63">
      <c r="B90" s="363">
        <v>13</v>
      </c>
      <c r="C90" s="364" t="s">
        <v>34</v>
      </c>
      <c r="D90" s="365">
        <v>0.86</v>
      </c>
      <c r="E90" s="358">
        <v>0.86</v>
      </c>
      <c r="F90" s="358"/>
      <c r="G90" s="358"/>
      <c r="H90" s="358"/>
      <c r="I90" s="358"/>
      <c r="J90" s="358"/>
      <c r="K90" s="358"/>
      <c r="L90" s="358"/>
      <c r="M90" s="358"/>
      <c r="N90" s="358"/>
      <c r="O90" s="358"/>
      <c r="P90" s="358"/>
      <c r="Q90" s="358"/>
      <c r="R90" s="358"/>
      <c r="S90" s="358"/>
      <c r="T90" s="358"/>
      <c r="U90" s="358"/>
      <c r="V90" s="358"/>
      <c r="W90" s="358"/>
      <c r="X90" s="358"/>
      <c r="Y90" s="358"/>
      <c r="Z90" s="358"/>
      <c r="AA90" s="358"/>
      <c r="AB90" s="358">
        <v>0.01</v>
      </c>
      <c r="AC90" s="358"/>
      <c r="AD90" s="358"/>
      <c r="AE90" s="358">
        <v>0.41</v>
      </c>
      <c r="AF90" s="358">
        <v>0.84</v>
      </c>
      <c r="AG90" s="358"/>
      <c r="AH90" s="358"/>
      <c r="AI90" s="358"/>
      <c r="AJ90" s="358"/>
      <c r="AK90" s="358"/>
      <c r="AL90" s="358"/>
      <c r="AM90" s="358">
        <v>0.78</v>
      </c>
      <c r="AN90" s="358"/>
      <c r="AO90" s="358"/>
      <c r="AP90" s="358"/>
      <c r="AQ90" s="358"/>
      <c r="AR90" s="358"/>
      <c r="AS90" s="358"/>
      <c r="AT90" s="358"/>
      <c r="AU90" s="358"/>
      <c r="AV90" s="358"/>
      <c r="AW90" s="358"/>
      <c r="AX90" s="358"/>
      <c r="AY90" s="358"/>
      <c r="AZ90" s="358"/>
      <c r="BA90" s="358"/>
      <c r="BB90" s="358"/>
      <c r="BC90" s="358"/>
      <c r="BD90" s="358"/>
      <c r="BE90" s="358"/>
      <c r="BF90" s="358"/>
      <c r="BG90" s="358"/>
      <c r="BH90" s="358"/>
      <c r="BI90" s="358"/>
      <c r="BJ90" s="358"/>
      <c r="BK90" s="358"/>
    </row>
    <row r="91" spans="2:63" s="374" customFormat="1">
      <c r="B91" s="375">
        <v>14</v>
      </c>
      <c r="C91" s="370" t="s">
        <v>31</v>
      </c>
      <c r="D91" s="370">
        <v>2.62</v>
      </c>
      <c r="E91" s="378">
        <v>2.62</v>
      </c>
      <c r="F91" s="372"/>
      <c r="G91" s="372">
        <v>0.17</v>
      </c>
      <c r="H91" s="372"/>
      <c r="I91" s="372">
        <v>0.1</v>
      </c>
      <c r="J91" s="372"/>
      <c r="K91" s="372"/>
      <c r="L91" s="372">
        <v>0.05</v>
      </c>
      <c r="M91" s="372"/>
      <c r="N91" s="372"/>
      <c r="O91" s="372"/>
      <c r="P91" s="372"/>
      <c r="Q91" s="372"/>
      <c r="R91" s="372"/>
      <c r="S91" s="372"/>
      <c r="T91" s="372"/>
      <c r="U91" s="372"/>
      <c r="V91" s="372"/>
      <c r="W91" s="372"/>
      <c r="X91" s="372"/>
      <c r="Y91" s="372"/>
      <c r="Z91" s="372"/>
      <c r="AA91" s="372"/>
      <c r="AB91" s="372">
        <v>0.03</v>
      </c>
      <c r="AC91" s="372"/>
      <c r="AD91" s="372"/>
      <c r="AE91" s="372">
        <v>0.28000000000000003</v>
      </c>
      <c r="AF91" s="372"/>
      <c r="AG91" s="372"/>
      <c r="AH91" s="372"/>
      <c r="AI91" s="372"/>
      <c r="AJ91" s="372"/>
      <c r="AK91" s="372"/>
      <c r="AL91" s="372"/>
      <c r="AM91" s="372"/>
      <c r="AN91" s="372"/>
      <c r="AO91" s="372"/>
      <c r="AP91" s="372"/>
      <c r="AQ91" s="372"/>
      <c r="AR91" s="372">
        <v>0.36</v>
      </c>
      <c r="AS91" s="372">
        <v>0.03</v>
      </c>
      <c r="AT91" s="372"/>
      <c r="AU91" s="372"/>
      <c r="AV91" s="372"/>
      <c r="AW91" s="372"/>
      <c r="AX91" s="372"/>
      <c r="AY91" s="372"/>
      <c r="AZ91" s="372"/>
      <c r="BA91" s="372"/>
      <c r="BB91" s="372"/>
      <c r="BC91" s="372"/>
      <c r="BD91" s="372"/>
      <c r="BE91" s="372"/>
      <c r="BF91" s="372"/>
      <c r="BG91" s="372"/>
      <c r="BH91" s="372"/>
      <c r="BI91" s="372"/>
      <c r="BJ91" s="372"/>
      <c r="BK91" s="372"/>
    </row>
    <row r="92" spans="2:63">
      <c r="B92" s="363">
        <v>15</v>
      </c>
      <c r="C92" s="364" t="s">
        <v>32</v>
      </c>
      <c r="D92" s="365">
        <v>0.03</v>
      </c>
      <c r="E92" s="358">
        <v>0.03</v>
      </c>
      <c r="F92" s="358"/>
      <c r="G92" s="358">
        <v>0.03</v>
      </c>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c r="BA92" s="358"/>
      <c r="BB92" s="358"/>
      <c r="BC92" s="358"/>
      <c r="BD92" s="358"/>
      <c r="BE92" s="358"/>
      <c r="BF92" s="358"/>
      <c r="BG92" s="358"/>
      <c r="BH92" s="358"/>
      <c r="BI92" s="358"/>
      <c r="BJ92" s="358"/>
      <c r="BK92" s="358"/>
    </row>
    <row r="93" spans="2:63">
      <c r="B93" s="363">
        <v>16</v>
      </c>
      <c r="C93" s="364" t="s">
        <v>18</v>
      </c>
      <c r="D93" s="365">
        <v>0.35</v>
      </c>
      <c r="E93" s="358">
        <v>0.35</v>
      </c>
      <c r="F93" s="358"/>
      <c r="G93" s="358">
        <v>26.51</v>
      </c>
      <c r="H93" s="358"/>
      <c r="I93" s="358">
        <v>18.579999999999998</v>
      </c>
      <c r="J93" s="358"/>
      <c r="K93" s="358"/>
      <c r="L93" s="358">
        <v>14.23</v>
      </c>
      <c r="M93" s="358"/>
      <c r="N93" s="358"/>
      <c r="O93" s="358"/>
      <c r="P93" s="358"/>
      <c r="Q93" s="358"/>
      <c r="R93" s="358"/>
      <c r="S93" s="358"/>
      <c r="T93" s="358"/>
      <c r="U93" s="358"/>
      <c r="V93" s="358"/>
      <c r="W93" s="358"/>
      <c r="X93" s="358"/>
      <c r="Y93" s="358"/>
      <c r="Z93" s="358"/>
      <c r="AA93" s="358">
        <v>0.81</v>
      </c>
      <c r="AB93" s="358">
        <v>0.06</v>
      </c>
      <c r="AC93" s="358"/>
      <c r="AD93" s="358"/>
      <c r="AE93" s="358"/>
      <c r="AF93" s="358"/>
      <c r="AG93" s="358"/>
      <c r="AH93" s="358"/>
      <c r="AI93" s="358"/>
      <c r="AJ93" s="358"/>
      <c r="AK93" s="358"/>
      <c r="AL93" s="358"/>
      <c r="AM93" s="358">
        <v>0.17</v>
      </c>
      <c r="AN93" s="358"/>
      <c r="AO93" s="358"/>
      <c r="AP93" s="358"/>
      <c r="AQ93" s="358"/>
      <c r="AR93" s="358"/>
      <c r="AS93" s="358"/>
      <c r="AT93" s="358">
        <v>0.64</v>
      </c>
      <c r="AU93" s="358">
        <v>0.48</v>
      </c>
      <c r="AV93" s="358"/>
      <c r="AW93" s="358"/>
      <c r="AX93" s="358"/>
      <c r="AY93" s="358"/>
      <c r="AZ93" s="358"/>
      <c r="BA93" s="358"/>
      <c r="BB93" s="358"/>
      <c r="BC93" s="358"/>
      <c r="BD93" s="358"/>
      <c r="BE93" s="358"/>
      <c r="BF93" s="358"/>
      <c r="BG93" s="358"/>
      <c r="BH93" s="358">
        <v>0.02</v>
      </c>
      <c r="BI93" s="358"/>
      <c r="BJ93" s="358"/>
      <c r="BK93" s="358"/>
    </row>
    <row r="94" spans="2:63">
      <c r="B94" s="363">
        <v>17</v>
      </c>
      <c r="C94" s="364" t="s">
        <v>41</v>
      </c>
      <c r="D94" s="365">
        <v>0.79</v>
      </c>
      <c r="E94" s="358">
        <v>0.69</v>
      </c>
      <c r="F94" s="358">
        <v>0.1</v>
      </c>
      <c r="G94" s="358">
        <v>0.1</v>
      </c>
      <c r="H94" s="358"/>
      <c r="I94" s="358">
        <v>18.34</v>
      </c>
      <c r="J94" s="358"/>
      <c r="K94" s="358"/>
      <c r="L94" s="358">
        <v>20.8</v>
      </c>
      <c r="M94" s="358"/>
      <c r="N94" s="358"/>
      <c r="O94" s="358"/>
      <c r="P94" s="358"/>
      <c r="Q94" s="358"/>
      <c r="R94" s="358"/>
      <c r="S94" s="358"/>
      <c r="T94" s="358"/>
      <c r="U94" s="358"/>
      <c r="V94" s="358"/>
      <c r="W94" s="358"/>
      <c r="X94" s="358"/>
      <c r="Y94" s="358"/>
      <c r="Z94" s="358"/>
      <c r="AA94" s="358">
        <v>0.61</v>
      </c>
      <c r="AB94" s="358">
        <v>0.04</v>
      </c>
      <c r="AC94" s="358"/>
      <c r="AD94" s="358"/>
      <c r="AE94" s="358"/>
      <c r="AF94" s="358"/>
      <c r="AG94" s="358"/>
      <c r="AH94" s="358"/>
      <c r="AI94" s="358"/>
      <c r="AJ94" s="358"/>
      <c r="AK94" s="358"/>
      <c r="AL94" s="358"/>
      <c r="AM94" s="358">
        <v>0.02</v>
      </c>
      <c r="AN94" s="358"/>
      <c r="AO94" s="358"/>
      <c r="AP94" s="358"/>
      <c r="AQ94" s="358"/>
      <c r="AR94" s="358"/>
      <c r="AS94" s="358"/>
      <c r="AT94" s="358"/>
      <c r="AU94" s="358"/>
      <c r="AV94" s="358">
        <v>0.26</v>
      </c>
      <c r="AW94" s="358"/>
      <c r="AX94" s="358"/>
      <c r="AY94" s="358"/>
      <c r="AZ94" s="358"/>
      <c r="BA94" s="358"/>
      <c r="BB94" s="358"/>
      <c r="BC94" s="358"/>
      <c r="BD94" s="358"/>
      <c r="BE94" s="358"/>
      <c r="BF94" s="358"/>
      <c r="BG94" s="358"/>
      <c r="BH94" s="358">
        <v>0.86</v>
      </c>
      <c r="BI94" s="358"/>
      <c r="BJ94" s="358"/>
      <c r="BK94" s="358"/>
    </row>
    <row r="95" spans="2:63">
      <c r="B95" s="363">
        <v>18</v>
      </c>
      <c r="C95" s="364" t="s">
        <v>48</v>
      </c>
      <c r="D95" s="365">
        <v>48.68</v>
      </c>
      <c r="E95" s="358">
        <v>45.87</v>
      </c>
      <c r="F95" s="358">
        <v>2.81</v>
      </c>
      <c r="G95" s="358">
        <v>24.96</v>
      </c>
      <c r="H95" s="358">
        <v>0.02</v>
      </c>
      <c r="I95" s="358">
        <v>2.52</v>
      </c>
      <c r="J95" s="358"/>
      <c r="K95" s="358"/>
      <c r="L95" s="358">
        <v>0.74</v>
      </c>
      <c r="M95" s="358"/>
      <c r="N95" s="358"/>
      <c r="O95" s="358"/>
      <c r="P95" s="358"/>
      <c r="Q95" s="358"/>
      <c r="R95" s="358"/>
      <c r="S95" s="358"/>
      <c r="T95" s="358"/>
      <c r="U95" s="358"/>
      <c r="V95" s="358"/>
      <c r="W95" s="358">
        <v>0.04</v>
      </c>
      <c r="X95" s="358"/>
      <c r="Y95" s="358"/>
      <c r="Z95" s="358"/>
      <c r="AA95" s="358">
        <v>2.94</v>
      </c>
      <c r="AB95" s="358">
        <v>2.72</v>
      </c>
      <c r="AC95" s="358">
        <v>0.04</v>
      </c>
      <c r="AD95" s="358"/>
      <c r="AE95" s="358">
        <v>0.69</v>
      </c>
      <c r="AF95" s="358">
        <v>0.8</v>
      </c>
      <c r="AG95" s="358">
        <v>0.01</v>
      </c>
      <c r="AH95" s="358">
        <v>0.01</v>
      </c>
      <c r="AI95" s="358"/>
      <c r="AJ95" s="358"/>
      <c r="AK95" s="358"/>
      <c r="AL95" s="358"/>
      <c r="AM95" s="358">
        <v>0.8</v>
      </c>
      <c r="AN95" s="358"/>
      <c r="AO95" s="358"/>
      <c r="AP95" s="358">
        <v>0.04</v>
      </c>
      <c r="AQ95" s="358"/>
      <c r="AR95" s="358">
        <v>0.31</v>
      </c>
      <c r="AS95" s="358"/>
      <c r="AT95" s="358">
        <v>0.17</v>
      </c>
      <c r="AU95" s="358"/>
      <c r="AV95" s="358">
        <v>0.56000000000000005</v>
      </c>
      <c r="AW95" s="358"/>
      <c r="AX95" s="358"/>
      <c r="AY95" s="358"/>
      <c r="AZ95" s="358"/>
      <c r="BA95" s="358"/>
      <c r="BB95" s="358"/>
      <c r="BC95" s="358"/>
      <c r="BD95" s="358">
        <v>1.19</v>
      </c>
      <c r="BE95" s="358">
        <v>0.01</v>
      </c>
      <c r="BF95" s="358"/>
      <c r="BG95" s="358"/>
      <c r="BH95" s="358">
        <v>0.56999999999999995</v>
      </c>
      <c r="BI95" s="358"/>
      <c r="BJ95" s="358"/>
      <c r="BK95" s="358"/>
    </row>
    <row r="96" spans="2:63">
      <c r="B96" s="363"/>
      <c r="C96" s="364" t="s">
        <v>49</v>
      </c>
      <c r="D96" s="365"/>
      <c r="E96" s="358"/>
      <c r="F96" s="358"/>
      <c r="G96" s="358"/>
      <c r="H96" s="358"/>
      <c r="I96" s="358">
        <v>0.05</v>
      </c>
      <c r="J96" s="358"/>
      <c r="K96" s="358"/>
      <c r="L96" s="358"/>
      <c r="M96" s="358"/>
      <c r="N96" s="358"/>
      <c r="O96" s="358"/>
      <c r="P96" s="358"/>
      <c r="Q96" s="358"/>
      <c r="R96" s="358"/>
      <c r="S96" s="358"/>
      <c r="T96" s="358"/>
      <c r="U96" s="358"/>
      <c r="V96" s="358"/>
      <c r="W96" s="358"/>
      <c r="X96" s="358"/>
      <c r="Y96" s="358"/>
      <c r="Z96" s="358"/>
      <c r="AA96" s="358">
        <v>0.01</v>
      </c>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c r="BA96" s="358"/>
      <c r="BB96" s="358"/>
      <c r="BC96" s="358"/>
      <c r="BD96" s="358">
        <v>0.15</v>
      </c>
      <c r="BE96" s="358"/>
      <c r="BF96" s="358"/>
      <c r="BG96" s="358"/>
      <c r="BH96" s="358"/>
      <c r="BI96" s="358"/>
      <c r="BJ96" s="358"/>
      <c r="BK96" s="358"/>
    </row>
    <row r="97" spans="2:63" s="374" customFormat="1">
      <c r="B97" s="375">
        <v>19</v>
      </c>
      <c r="C97" s="370" t="s">
        <v>25</v>
      </c>
      <c r="D97" s="371"/>
      <c r="E97" s="372"/>
      <c r="F97" s="372"/>
      <c r="G97" s="372"/>
      <c r="H97" s="378">
        <v>15.6</v>
      </c>
      <c r="I97" s="372">
        <v>0.7</v>
      </c>
      <c r="J97" s="372"/>
      <c r="K97" s="372"/>
      <c r="L97" s="372"/>
      <c r="M97" s="372"/>
      <c r="N97" s="372"/>
      <c r="O97" s="372"/>
      <c r="P97" s="372"/>
      <c r="Q97" s="372"/>
      <c r="R97" s="372"/>
      <c r="S97" s="372"/>
      <c r="T97" s="372"/>
      <c r="U97" s="372"/>
      <c r="V97" s="372"/>
      <c r="W97" s="372"/>
      <c r="X97" s="372"/>
      <c r="Y97" s="372"/>
      <c r="Z97" s="372"/>
      <c r="AA97" s="378">
        <v>0.18</v>
      </c>
      <c r="AB97" s="378">
        <v>0.03</v>
      </c>
      <c r="AC97" s="372"/>
      <c r="AD97" s="372"/>
      <c r="AE97" s="372"/>
      <c r="AF97" s="372"/>
      <c r="AG97" s="372"/>
      <c r="AH97" s="372"/>
      <c r="AI97" s="372"/>
      <c r="AJ97" s="372"/>
      <c r="AK97" s="372"/>
      <c r="AL97" s="372"/>
      <c r="AM97" s="372"/>
      <c r="AN97" s="372"/>
      <c r="AO97" s="372"/>
      <c r="AP97" s="372"/>
      <c r="AQ97" s="372"/>
      <c r="AR97" s="372"/>
      <c r="AS97" s="372"/>
      <c r="AT97" s="372"/>
      <c r="AU97" s="372"/>
      <c r="AV97" s="372"/>
      <c r="AW97" s="372"/>
      <c r="AX97" s="372"/>
      <c r="AY97" s="372"/>
      <c r="AZ97" s="378">
        <v>0.02</v>
      </c>
      <c r="BA97" s="372"/>
      <c r="BB97" s="372"/>
      <c r="BC97" s="372"/>
      <c r="BD97" s="372"/>
      <c r="BE97" s="372"/>
      <c r="BF97" s="372">
        <v>0.63</v>
      </c>
      <c r="BG97" s="372"/>
      <c r="BH97" s="372"/>
      <c r="BI97" s="372"/>
      <c r="BJ97" s="372"/>
      <c r="BK97" s="372"/>
    </row>
    <row r="98" spans="2:63">
      <c r="B98" s="363">
        <v>20</v>
      </c>
      <c r="C98" s="364" t="s">
        <v>23</v>
      </c>
      <c r="D98" s="365">
        <v>5.91</v>
      </c>
      <c r="E98" s="358">
        <v>5.51</v>
      </c>
      <c r="F98" s="358">
        <v>0.4</v>
      </c>
      <c r="G98" s="358">
        <v>2.2200000000000002</v>
      </c>
      <c r="H98" s="358"/>
      <c r="I98" s="358">
        <v>7.28</v>
      </c>
      <c r="J98" s="358"/>
      <c r="K98" s="358"/>
      <c r="L98" s="358">
        <v>75.599999999999994</v>
      </c>
      <c r="M98" s="358"/>
      <c r="N98" s="358"/>
      <c r="O98" s="358"/>
      <c r="P98" s="358"/>
      <c r="Q98" s="358"/>
      <c r="R98" s="358"/>
      <c r="S98" s="358"/>
      <c r="T98" s="358"/>
      <c r="U98" s="358"/>
      <c r="V98" s="358"/>
      <c r="W98" s="358"/>
      <c r="X98" s="358"/>
      <c r="Y98" s="358"/>
      <c r="Z98" s="358"/>
      <c r="AA98" s="358">
        <v>1.82</v>
      </c>
      <c r="AB98" s="358">
        <v>0.21</v>
      </c>
      <c r="AC98" s="358"/>
      <c r="AD98" s="358"/>
      <c r="AE98" s="358"/>
      <c r="AF98" s="358"/>
      <c r="AG98" s="358"/>
      <c r="AH98" s="358"/>
      <c r="AI98" s="358"/>
      <c r="AJ98" s="358"/>
      <c r="AK98" s="358"/>
      <c r="AL98" s="358"/>
      <c r="AM98" s="358">
        <v>0.75</v>
      </c>
      <c r="AN98" s="358"/>
      <c r="AO98" s="358"/>
      <c r="AP98" s="358"/>
      <c r="AQ98" s="358"/>
      <c r="AR98" s="358"/>
      <c r="AS98" s="358"/>
      <c r="AT98" s="358"/>
      <c r="AU98" s="358"/>
      <c r="AV98" s="358"/>
      <c r="AW98" s="358"/>
      <c r="AX98" s="358"/>
      <c r="AY98" s="358"/>
      <c r="AZ98" s="358"/>
      <c r="BA98" s="358"/>
      <c r="BB98" s="358"/>
      <c r="BC98" s="358"/>
      <c r="BD98" s="358"/>
      <c r="BE98" s="358"/>
      <c r="BF98" s="358"/>
      <c r="BG98" s="358"/>
      <c r="BH98" s="358">
        <v>0.06</v>
      </c>
      <c r="BI98" s="358"/>
      <c r="BJ98" s="358">
        <v>7.0000000000000007E-2</v>
      </c>
      <c r="BK98" s="358"/>
    </row>
    <row r="99" spans="2:63">
      <c r="B99" s="363">
        <v>21</v>
      </c>
      <c r="C99" s="364" t="s">
        <v>27</v>
      </c>
      <c r="D99" s="365"/>
      <c r="E99" s="358"/>
      <c r="F99" s="358"/>
      <c r="G99" s="358"/>
      <c r="H99" s="358"/>
      <c r="I99" s="358">
        <v>7.8</v>
      </c>
      <c r="J99" s="358"/>
      <c r="K99" s="358"/>
      <c r="L99" s="358">
        <v>20.3</v>
      </c>
      <c r="M99" s="358"/>
      <c r="N99" s="358"/>
      <c r="O99" s="358"/>
      <c r="P99" s="358"/>
      <c r="Q99" s="358"/>
      <c r="R99" s="358"/>
      <c r="S99" s="358"/>
      <c r="T99" s="358"/>
      <c r="U99" s="358"/>
      <c r="V99" s="358"/>
      <c r="W99" s="358"/>
      <c r="X99" s="358"/>
      <c r="Y99" s="358"/>
      <c r="Z99" s="358"/>
      <c r="AA99" s="358">
        <v>0.52</v>
      </c>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c r="BB99" s="358"/>
      <c r="BC99" s="358"/>
      <c r="BD99" s="358">
        <v>9.6999999999999993</v>
      </c>
      <c r="BE99" s="358"/>
      <c r="BF99" s="358"/>
      <c r="BG99" s="358"/>
      <c r="BH99" s="358">
        <v>2.31</v>
      </c>
      <c r="BI99" s="358"/>
      <c r="BJ99" s="358"/>
      <c r="BK99" s="358"/>
    </row>
    <row r="100" spans="2:63">
      <c r="B100" s="363">
        <v>22</v>
      </c>
      <c r="C100" s="364" t="s">
        <v>24</v>
      </c>
      <c r="D100" s="365">
        <v>5.03</v>
      </c>
      <c r="E100" s="358">
        <v>4.2699999999999996</v>
      </c>
      <c r="F100" s="358">
        <v>0.76</v>
      </c>
      <c r="G100" s="358">
        <v>2.09</v>
      </c>
      <c r="H100" s="358"/>
      <c r="I100" s="358">
        <v>1.46</v>
      </c>
      <c r="J100" s="358"/>
      <c r="K100" s="358"/>
      <c r="L100" s="358">
        <v>6.5</v>
      </c>
      <c r="M100" s="358"/>
      <c r="N100" s="358">
        <v>1.22</v>
      </c>
      <c r="O100" s="358"/>
      <c r="P100" s="358"/>
      <c r="Q100" s="358"/>
      <c r="R100" s="358"/>
      <c r="S100" s="358"/>
      <c r="T100" s="358"/>
      <c r="U100" s="358"/>
      <c r="V100" s="358"/>
      <c r="W100" s="358"/>
      <c r="X100" s="358"/>
      <c r="Y100" s="358"/>
      <c r="Z100" s="358"/>
      <c r="AA100" s="358">
        <v>0.15</v>
      </c>
      <c r="AB100" s="358">
        <v>0.38</v>
      </c>
      <c r="AC100" s="358"/>
      <c r="AD100" s="358"/>
      <c r="AE100" s="358"/>
      <c r="AF100" s="358"/>
      <c r="AG100" s="358"/>
      <c r="AH100" s="358"/>
      <c r="AI100" s="358"/>
      <c r="AJ100" s="358"/>
      <c r="AK100" s="358"/>
      <c r="AL100" s="358"/>
      <c r="AM100" s="358"/>
      <c r="AN100" s="358"/>
      <c r="AO100" s="358"/>
      <c r="AP100" s="358"/>
      <c r="AQ100" s="358"/>
      <c r="AR100" s="358"/>
      <c r="AS100" s="358"/>
      <c r="AT100" s="358">
        <v>0.21</v>
      </c>
      <c r="AU100" s="358"/>
      <c r="AV100" s="358">
        <v>0.7</v>
      </c>
      <c r="AW100" s="358"/>
      <c r="AX100" s="358"/>
      <c r="AY100" s="358"/>
      <c r="AZ100" s="358"/>
      <c r="BA100" s="358">
        <v>0.2</v>
      </c>
      <c r="BB100" s="358"/>
      <c r="BC100" s="358"/>
      <c r="BD100" s="358"/>
      <c r="BE100" s="358"/>
      <c r="BF100" s="358"/>
      <c r="BG100" s="358"/>
      <c r="BH100" s="358"/>
      <c r="BI100" s="358">
        <v>0.15</v>
      </c>
      <c r="BJ100" s="358"/>
      <c r="BK100" s="358">
        <v>0.06</v>
      </c>
    </row>
    <row r="101" spans="2:63">
      <c r="B101" s="363">
        <v>23</v>
      </c>
      <c r="C101" s="364" t="s">
        <v>50</v>
      </c>
      <c r="D101" s="365">
        <v>0.98</v>
      </c>
      <c r="E101" s="358">
        <v>0.95</v>
      </c>
      <c r="F101" s="358">
        <v>0.03</v>
      </c>
      <c r="G101" s="358"/>
      <c r="H101" s="358">
        <v>0.32</v>
      </c>
      <c r="I101" s="358">
        <v>0.05</v>
      </c>
      <c r="J101" s="358"/>
      <c r="K101" s="358"/>
      <c r="L101" s="358"/>
      <c r="M101" s="358"/>
      <c r="N101" s="358">
        <v>0.03</v>
      </c>
      <c r="O101" s="358"/>
      <c r="P101" s="358"/>
      <c r="Q101" s="358"/>
      <c r="R101" s="358"/>
      <c r="S101" s="358"/>
      <c r="T101" s="358"/>
      <c r="U101" s="358"/>
      <c r="V101" s="358"/>
      <c r="W101" s="358">
        <v>0.03</v>
      </c>
      <c r="X101" s="358"/>
      <c r="Y101" s="358"/>
      <c r="Z101" s="358"/>
      <c r="AA101" s="358">
        <v>0.02</v>
      </c>
      <c r="AB101" s="358">
        <v>7.0000000000000007E-2</v>
      </c>
      <c r="AC101" s="358"/>
      <c r="AD101" s="358"/>
      <c r="AE101" s="358"/>
      <c r="AF101" s="358"/>
      <c r="AG101" s="358"/>
      <c r="AH101" s="358"/>
      <c r="AI101" s="358"/>
      <c r="AJ101" s="358"/>
      <c r="AK101" s="358"/>
      <c r="AL101" s="358"/>
      <c r="AM101" s="358">
        <v>0.04</v>
      </c>
      <c r="AN101" s="358"/>
      <c r="AO101" s="358"/>
      <c r="AP101" s="358"/>
      <c r="AQ101" s="358"/>
      <c r="AR101" s="358"/>
      <c r="AS101" s="358"/>
      <c r="AT101" s="358"/>
      <c r="AU101" s="358"/>
      <c r="AV101" s="358"/>
      <c r="AW101" s="358">
        <v>0.03</v>
      </c>
      <c r="AX101" s="358"/>
      <c r="AY101" s="358"/>
      <c r="AZ101" s="358">
        <v>0.2</v>
      </c>
      <c r="BA101" s="358"/>
      <c r="BB101" s="358"/>
      <c r="BC101" s="358"/>
      <c r="BD101" s="358"/>
      <c r="BE101" s="358"/>
      <c r="BF101" s="358"/>
      <c r="BG101" s="358"/>
      <c r="BH101" s="358"/>
      <c r="BI101" s="358"/>
      <c r="BJ101" s="358"/>
      <c r="BK101" s="358"/>
    </row>
  </sheetData>
  <mergeCells count="24">
    <mergeCell ref="A2:A3"/>
    <mergeCell ref="B2:B3"/>
    <mergeCell ref="A4:A13"/>
    <mergeCell ref="B4:B13"/>
    <mergeCell ref="A14:A22"/>
    <mergeCell ref="B14:B22"/>
    <mergeCell ref="A23:A25"/>
    <mergeCell ref="B23:B25"/>
    <mergeCell ref="A26:A32"/>
    <mergeCell ref="B26:B32"/>
    <mergeCell ref="A33:A37"/>
    <mergeCell ref="B33:B37"/>
    <mergeCell ref="A38:A47"/>
    <mergeCell ref="B38:B47"/>
    <mergeCell ref="A48:A51"/>
    <mergeCell ref="B48:B51"/>
    <mergeCell ref="A52:A58"/>
    <mergeCell ref="B52:B58"/>
    <mergeCell ref="A59:A67"/>
    <mergeCell ref="B59:B67"/>
    <mergeCell ref="A68:A74"/>
    <mergeCell ref="B68:B74"/>
    <mergeCell ref="A75:A77"/>
    <mergeCell ref="B75:B77"/>
  </mergeCells>
  <pageMargins left="0.17" right="0.17" top="0.17" bottom="0.17" header="0.3" footer="0.3"/>
  <pageSetup paperSize="8" scale="80" orientation="landscape" r:id="rId1"/>
  <ignoredErrors>
    <ignoredError sqref="BL74:BL77 BL65:BL66 BL54:BL63 BL2:BL52"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77"/>
  <sheetViews>
    <sheetView zoomScale="80" zoomScaleNormal="80" workbookViewId="0">
      <pane xSplit="2" ySplit="1" topLeftCell="AN2" activePane="bottomRight" state="frozen"/>
      <selection pane="topRight" activeCell="C1" sqref="C1"/>
      <selection pane="bottomLeft" activeCell="A2" sqref="A2"/>
      <selection pane="bottomRight" activeCell="AV20" sqref="AV20"/>
    </sheetView>
  </sheetViews>
  <sheetFormatPr defaultColWidth="9" defaultRowHeight="15.75"/>
  <cols>
    <col min="1" max="1" width="10" style="350" customWidth="1"/>
    <col min="2" max="2" width="17" style="350" customWidth="1"/>
    <col min="3" max="3" width="14" style="352" bestFit="1" customWidth="1"/>
    <col min="4" max="4" width="7.75" style="353" customWidth="1"/>
    <col min="5" max="5" width="6.625" style="355" customWidth="1"/>
    <col min="6" max="6" width="5" style="355" bestFit="1" customWidth="1"/>
    <col min="7" max="7" width="6.875" style="355" customWidth="1"/>
    <col min="8" max="8" width="5.375" style="355" bestFit="1" customWidth="1"/>
    <col min="9" max="9" width="5.875" style="355" bestFit="1" customWidth="1"/>
    <col min="10" max="10" width="5" style="355" bestFit="1" customWidth="1"/>
    <col min="11" max="11" width="5.375" style="355" bestFit="1" customWidth="1"/>
    <col min="12" max="12" width="5.875" style="355" bestFit="1" customWidth="1"/>
    <col min="13" max="13" width="5" style="355" bestFit="1" customWidth="1"/>
    <col min="14" max="14" width="4.75" style="355" bestFit="1" customWidth="1"/>
    <col min="15" max="15" width="5.5" style="355" bestFit="1" customWidth="1"/>
    <col min="16" max="16" width="5.375" style="355" bestFit="1" customWidth="1"/>
    <col min="17" max="17" width="5" style="355" bestFit="1" customWidth="1"/>
    <col min="18" max="18" width="7.5" style="355" customWidth="1"/>
    <col min="19" max="19" width="5.125" style="355" bestFit="1" customWidth="1"/>
    <col min="20" max="21" width="5" style="355" bestFit="1" customWidth="1"/>
    <col min="22" max="22" width="5.625" style="355" bestFit="1" customWidth="1"/>
    <col min="23" max="23" width="4.875" style="355" bestFit="1" customWidth="1"/>
    <col min="24" max="24" width="4.625" style="355" bestFit="1" customWidth="1"/>
    <col min="25" max="25" width="4.875" style="355" bestFit="1" customWidth="1"/>
    <col min="26" max="27" width="5.125" style="355" bestFit="1" customWidth="1"/>
    <col min="28" max="28" width="4.875" style="355" bestFit="1" customWidth="1"/>
    <col min="29" max="29" width="5.25" style="355" bestFit="1" customWidth="1"/>
    <col min="30" max="30" width="4.875" style="355" bestFit="1" customWidth="1"/>
    <col min="31" max="31" width="5.375" style="355" bestFit="1" customWidth="1"/>
    <col min="32" max="32" width="4.875" style="355" bestFit="1" customWidth="1"/>
    <col min="33" max="34" width="5.125" style="355" bestFit="1" customWidth="1"/>
    <col min="35" max="35" width="5.375" style="355" bestFit="1" customWidth="1"/>
    <col min="36" max="36" width="5.125" style="355" bestFit="1" customWidth="1"/>
    <col min="37" max="37" width="5.25" style="355" bestFit="1" customWidth="1"/>
    <col min="38" max="39" width="5.125" style="355" bestFit="1" customWidth="1"/>
    <col min="40" max="40" width="5.375" style="355" bestFit="1" customWidth="1"/>
    <col min="41" max="42" width="5.25" style="355" bestFit="1" customWidth="1"/>
    <col min="43" max="43" width="5.125" style="355" bestFit="1" customWidth="1"/>
    <col min="44" max="44" width="5" style="355" bestFit="1" customWidth="1"/>
    <col min="45" max="45" width="5.25" style="355" bestFit="1" customWidth="1"/>
    <col min="46" max="46" width="5.125" style="355" bestFit="1" customWidth="1"/>
    <col min="47" max="47" width="11.125" style="355" customWidth="1"/>
    <col min="48" max="48" width="10.75" style="355" customWidth="1"/>
    <col min="49" max="49" width="5.125" style="355" bestFit="1" customWidth="1"/>
    <col min="50" max="50" width="11.375" style="355" customWidth="1"/>
    <col min="51" max="51" width="9.5" style="355" customWidth="1"/>
    <col min="52" max="52" width="4.625" style="355" bestFit="1" customWidth="1"/>
    <col min="53" max="53" width="4.75" style="355" bestFit="1" customWidth="1"/>
    <col min="54" max="54" width="5.375" style="355" bestFit="1" customWidth="1"/>
    <col min="55" max="55" width="4.375" style="355" bestFit="1" customWidth="1"/>
    <col min="56" max="56" width="5" style="355" bestFit="1" customWidth="1"/>
    <col min="57" max="57" width="5.75" style="355" bestFit="1" customWidth="1"/>
    <col min="58" max="58" width="5" style="355" bestFit="1" customWidth="1"/>
    <col min="59" max="59" width="4.875" style="355" bestFit="1" customWidth="1"/>
    <col min="60" max="60" width="8.375" style="355" customWidth="1"/>
    <col min="61" max="61" width="4.875" style="355" bestFit="1" customWidth="1"/>
    <col min="62" max="62" width="6.75" style="355" customWidth="1"/>
    <col min="63" max="63" width="7.125" style="355" customWidth="1"/>
    <col min="64" max="64" width="23.375" style="355" customWidth="1"/>
    <col min="65" max="16384" width="9" style="350"/>
  </cols>
  <sheetData>
    <row r="1" spans="1:64" s="349" customFormat="1" ht="31.5">
      <c r="A1" s="130" t="s">
        <v>0</v>
      </c>
      <c r="B1" s="130" t="s">
        <v>603</v>
      </c>
      <c r="C1" s="290" t="s">
        <v>605</v>
      </c>
      <c r="D1" s="269" t="s">
        <v>8</v>
      </c>
      <c r="E1" s="129" t="s">
        <v>9</v>
      </c>
      <c r="F1" s="129" t="s">
        <v>396</v>
      </c>
      <c r="G1" s="129" t="s">
        <v>452</v>
      </c>
      <c r="H1" s="129" t="s">
        <v>10</v>
      </c>
      <c r="I1" s="129" t="s">
        <v>11</v>
      </c>
      <c r="J1" s="129" t="s">
        <v>12</v>
      </c>
      <c r="K1" s="129" t="s">
        <v>13</v>
      </c>
      <c r="L1" s="129" t="s">
        <v>14</v>
      </c>
      <c r="M1" s="129" t="s">
        <v>15</v>
      </c>
      <c r="N1" s="129" t="s">
        <v>16</v>
      </c>
      <c r="O1" s="129" t="s">
        <v>17</v>
      </c>
      <c r="P1" s="129" t="s">
        <v>18</v>
      </c>
      <c r="Q1" s="129" t="s">
        <v>19</v>
      </c>
      <c r="R1" s="129" t="s">
        <v>20</v>
      </c>
      <c r="S1" s="129" t="s">
        <v>21</v>
      </c>
      <c r="T1" s="129" t="s">
        <v>22</v>
      </c>
      <c r="U1" s="129" t="s">
        <v>23</v>
      </c>
      <c r="V1" s="129" t="s">
        <v>24</v>
      </c>
      <c r="W1" s="129" t="s">
        <v>25</v>
      </c>
      <c r="X1" s="129" t="s">
        <v>26</v>
      </c>
      <c r="Y1" s="129" t="s">
        <v>27</v>
      </c>
      <c r="Z1" s="129" t="s">
        <v>28</v>
      </c>
      <c r="AA1" s="129" t="s">
        <v>29</v>
      </c>
      <c r="AB1" s="129" t="s">
        <v>30</v>
      </c>
      <c r="AC1" s="129" t="s">
        <v>31</v>
      </c>
      <c r="AD1" s="129" t="s">
        <v>32</v>
      </c>
      <c r="AE1" s="129" t="s">
        <v>33</v>
      </c>
      <c r="AF1" s="129" t="s">
        <v>34</v>
      </c>
      <c r="AG1" s="129" t="s">
        <v>35</v>
      </c>
      <c r="AH1" s="129" t="s">
        <v>36</v>
      </c>
      <c r="AI1" s="129" t="s">
        <v>37</v>
      </c>
      <c r="AJ1" s="129" t="s">
        <v>38</v>
      </c>
      <c r="AK1" s="129" t="s">
        <v>39</v>
      </c>
      <c r="AL1" s="129" t="s">
        <v>40</v>
      </c>
      <c r="AM1" s="129" t="s">
        <v>41</v>
      </c>
      <c r="AN1" s="129" t="s">
        <v>42</v>
      </c>
      <c r="AO1" s="129" t="s">
        <v>43</v>
      </c>
      <c r="AP1" s="129" t="s">
        <v>44</v>
      </c>
      <c r="AQ1" s="129" t="s">
        <v>45</v>
      </c>
      <c r="AR1" s="129" t="s">
        <v>46</v>
      </c>
      <c r="AS1" s="129" t="s">
        <v>47</v>
      </c>
      <c r="AT1" s="129" t="s">
        <v>48</v>
      </c>
      <c r="AU1" s="129" t="s">
        <v>447</v>
      </c>
      <c r="AV1" s="129" t="s">
        <v>507</v>
      </c>
      <c r="AW1" s="129" t="s">
        <v>49</v>
      </c>
      <c r="AX1" s="129" t="s">
        <v>584</v>
      </c>
      <c r="AY1" s="129" t="s">
        <v>611</v>
      </c>
      <c r="AZ1" s="129" t="s">
        <v>50</v>
      </c>
      <c r="BA1" s="129" t="s">
        <v>51</v>
      </c>
      <c r="BB1" s="129" t="s">
        <v>52</v>
      </c>
      <c r="BC1" s="129" t="s">
        <v>53</v>
      </c>
      <c r="BD1" s="129" t="s">
        <v>54</v>
      </c>
      <c r="BE1" s="129" t="s">
        <v>55</v>
      </c>
      <c r="BF1" s="129" t="s">
        <v>56</v>
      </c>
      <c r="BG1" s="129" t="s">
        <v>57</v>
      </c>
      <c r="BH1" s="129" t="s">
        <v>395</v>
      </c>
      <c r="BI1" s="129" t="s">
        <v>520</v>
      </c>
      <c r="BJ1" s="129" t="s">
        <v>465</v>
      </c>
      <c r="BK1" s="129" t="s">
        <v>476</v>
      </c>
      <c r="BL1" s="309"/>
    </row>
    <row r="2" spans="1:64">
      <c r="A2" s="990">
        <v>1</v>
      </c>
      <c r="B2" s="990" t="s">
        <v>604</v>
      </c>
      <c r="C2" s="289" t="s">
        <v>33</v>
      </c>
      <c r="D2" s="232">
        <v>0.15</v>
      </c>
      <c r="E2" s="232">
        <v>0.15</v>
      </c>
      <c r="F2" s="126"/>
      <c r="G2" s="232"/>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row>
    <row r="3" spans="1:64" s="374" customFormat="1">
      <c r="A3" s="990"/>
      <c r="B3" s="990"/>
      <c r="C3" s="376" t="s">
        <v>31</v>
      </c>
      <c r="D3" s="369">
        <v>0.13</v>
      </c>
      <c r="E3" s="369">
        <v>0.13</v>
      </c>
      <c r="F3" s="372"/>
      <c r="G3" s="369"/>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3"/>
    </row>
    <row r="4" spans="1:64">
      <c r="A4" s="990">
        <v>2</v>
      </c>
      <c r="B4" s="990" t="s">
        <v>273</v>
      </c>
      <c r="C4" s="308" t="s">
        <v>24</v>
      </c>
      <c r="D4" s="232">
        <v>7.0000000000000007E-2</v>
      </c>
      <c r="E4" s="232">
        <v>7.0000000000000007E-2</v>
      </c>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row>
    <row r="5" spans="1:64">
      <c r="A5" s="990"/>
      <c r="B5" s="990"/>
      <c r="C5" s="308" t="s">
        <v>11</v>
      </c>
      <c r="D5" s="126">
        <v>5.94</v>
      </c>
      <c r="E5" s="126">
        <v>5.94</v>
      </c>
      <c r="F5" s="126"/>
      <c r="G5" s="126">
        <v>5.57</v>
      </c>
      <c r="H5" s="126"/>
      <c r="I5" s="126">
        <v>15.82</v>
      </c>
      <c r="J5" s="126"/>
      <c r="K5" s="126"/>
      <c r="L5" s="126">
        <v>0.03</v>
      </c>
      <c r="M5" s="126"/>
      <c r="N5" s="126"/>
      <c r="O5" s="126"/>
      <c r="P5" s="126"/>
      <c r="Q5" s="126"/>
      <c r="R5" s="126"/>
      <c r="S5" s="126"/>
      <c r="T5" s="126"/>
      <c r="U5" s="126"/>
      <c r="V5" s="126"/>
      <c r="W5" s="126"/>
      <c r="X5" s="126"/>
      <c r="Y5" s="126"/>
      <c r="Z5" s="126"/>
      <c r="AA5" s="126"/>
      <c r="AB5" s="126">
        <v>0.15</v>
      </c>
      <c r="AC5" s="126"/>
      <c r="AD5" s="126"/>
      <c r="AE5" s="126"/>
      <c r="AF5" s="126"/>
      <c r="AG5" s="126"/>
      <c r="AH5" s="126"/>
      <c r="AI5" s="126"/>
      <c r="AJ5" s="126"/>
      <c r="AK5" s="126"/>
      <c r="AL5" s="126"/>
      <c r="AM5" s="126">
        <v>0.03</v>
      </c>
      <c r="AN5" s="126"/>
      <c r="AO5" s="126"/>
      <c r="AP5" s="126"/>
      <c r="AQ5" s="126"/>
      <c r="AR5" s="126"/>
      <c r="AS5" s="126"/>
      <c r="AT5" s="126"/>
      <c r="AU5" s="126"/>
      <c r="AV5" s="126"/>
      <c r="AW5" s="126"/>
      <c r="AX5" s="126"/>
      <c r="AY5" s="126"/>
      <c r="AZ5" s="126"/>
      <c r="BA5" s="126"/>
      <c r="BB5" s="126"/>
      <c r="BC5" s="126"/>
      <c r="BD5" s="126"/>
      <c r="BE5" s="126"/>
      <c r="BF5" s="126"/>
      <c r="BG5" s="126"/>
      <c r="BH5" s="126">
        <v>0.25</v>
      </c>
      <c r="BI5" s="126"/>
      <c r="BJ5" s="126"/>
      <c r="BK5" s="126"/>
    </row>
    <row r="6" spans="1:64">
      <c r="A6" s="990"/>
      <c r="B6" s="990"/>
      <c r="C6" s="308" t="s">
        <v>33</v>
      </c>
      <c r="D6" s="351"/>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v>0.27</v>
      </c>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row>
    <row r="7" spans="1:64">
      <c r="A7" s="990"/>
      <c r="B7" s="990"/>
      <c r="C7" s="308" t="s">
        <v>35</v>
      </c>
      <c r="D7" s="126">
        <v>0.26</v>
      </c>
      <c r="E7" s="126">
        <v>0.26</v>
      </c>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row>
    <row r="8" spans="1:64">
      <c r="A8" s="990"/>
      <c r="B8" s="990"/>
      <c r="C8" s="308" t="s">
        <v>30</v>
      </c>
      <c r="D8" s="351"/>
      <c r="E8" s="126"/>
      <c r="F8" s="126"/>
      <c r="G8" s="126"/>
      <c r="H8" s="126"/>
      <c r="I8" s="126"/>
      <c r="J8" s="126"/>
      <c r="K8" s="126"/>
      <c r="L8" s="126"/>
      <c r="M8" s="126"/>
      <c r="N8" s="126"/>
      <c r="O8" s="126"/>
      <c r="P8" s="126"/>
      <c r="Q8" s="126"/>
      <c r="R8" s="126"/>
      <c r="S8" s="126"/>
      <c r="T8" s="126"/>
      <c r="U8" s="126"/>
      <c r="V8" s="126"/>
      <c r="W8" s="126"/>
      <c r="X8" s="126"/>
      <c r="Y8" s="126"/>
      <c r="Z8" s="126"/>
      <c r="AA8" s="126">
        <v>0.09</v>
      </c>
      <c r="AB8" s="126"/>
      <c r="AC8" s="126"/>
      <c r="AD8" s="126"/>
      <c r="AE8" s="126"/>
      <c r="AF8" s="126"/>
      <c r="AG8" s="126"/>
      <c r="AH8" s="126"/>
      <c r="AI8" s="126"/>
      <c r="AJ8" s="126"/>
      <c r="AK8" s="126"/>
      <c r="AL8" s="126"/>
      <c r="AM8" s="126"/>
      <c r="AN8" s="126"/>
      <c r="AO8" s="126"/>
      <c r="AP8" s="126"/>
      <c r="AQ8" s="126"/>
      <c r="AR8" s="126"/>
      <c r="AS8" s="126"/>
      <c r="AT8" s="126">
        <v>0.01</v>
      </c>
      <c r="AU8" s="126"/>
      <c r="AV8" s="126"/>
      <c r="AW8" s="126"/>
      <c r="AX8" s="126"/>
      <c r="AY8" s="126"/>
      <c r="AZ8" s="126"/>
      <c r="BA8" s="126"/>
      <c r="BB8" s="126"/>
      <c r="BC8" s="126"/>
      <c r="BD8" s="126">
        <v>0.59</v>
      </c>
      <c r="BE8" s="126"/>
      <c r="BF8" s="126"/>
      <c r="BG8" s="126">
        <v>0.37</v>
      </c>
      <c r="BH8" s="126"/>
      <c r="BI8" s="126"/>
      <c r="BJ8" s="126"/>
      <c r="BK8" s="126"/>
    </row>
    <row r="9" spans="1:64">
      <c r="A9" s="990"/>
      <c r="B9" s="990"/>
      <c r="C9" s="308" t="s">
        <v>31</v>
      </c>
      <c r="D9" s="351">
        <v>1.83</v>
      </c>
      <c r="E9" s="126">
        <v>1.83</v>
      </c>
      <c r="F9" s="126"/>
      <c r="G9" s="126"/>
      <c r="H9" s="126"/>
      <c r="I9" s="126"/>
      <c r="J9" s="126"/>
      <c r="K9" s="126"/>
      <c r="L9" s="126"/>
      <c r="M9" s="126"/>
      <c r="N9" s="126"/>
      <c r="O9" s="126"/>
      <c r="P9" s="126"/>
      <c r="Q9" s="126"/>
      <c r="R9" s="126"/>
      <c r="S9" s="126"/>
      <c r="T9" s="126"/>
      <c r="U9" s="126"/>
      <c r="V9" s="126"/>
      <c r="W9" s="126"/>
      <c r="X9" s="126"/>
      <c r="Y9" s="126"/>
      <c r="Z9" s="126"/>
      <c r="AA9" s="126"/>
      <c r="AB9" s="126">
        <v>0.01</v>
      </c>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row>
    <row r="10" spans="1:64">
      <c r="A10" s="990"/>
      <c r="B10" s="990"/>
      <c r="C10" s="308" t="s">
        <v>18</v>
      </c>
      <c r="D10" s="351">
        <v>0.11</v>
      </c>
      <c r="E10" s="126">
        <v>0.11</v>
      </c>
      <c r="F10" s="126"/>
      <c r="G10" s="126"/>
      <c r="H10" s="126"/>
      <c r="I10" s="126">
        <v>3.48</v>
      </c>
      <c r="J10" s="126"/>
      <c r="K10" s="126"/>
      <c r="L10" s="126"/>
      <c r="M10" s="126"/>
      <c r="N10" s="126"/>
      <c r="O10" s="126"/>
      <c r="P10" s="126"/>
      <c r="Q10" s="126"/>
      <c r="R10" s="126"/>
      <c r="S10" s="126"/>
      <c r="T10" s="126"/>
      <c r="U10" s="126"/>
      <c r="V10" s="126"/>
      <c r="W10" s="126"/>
      <c r="X10" s="126"/>
      <c r="Y10" s="126"/>
      <c r="Z10" s="126"/>
      <c r="AA10" s="126">
        <v>0.01</v>
      </c>
      <c r="AB10" s="126">
        <v>0.05</v>
      </c>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row>
    <row r="11" spans="1:64">
      <c r="A11" s="990"/>
      <c r="B11" s="990"/>
      <c r="C11" s="308" t="s">
        <v>41</v>
      </c>
      <c r="D11" s="351">
        <v>0.56999999999999995</v>
      </c>
      <c r="E11" s="126">
        <v>0.56999999999999995</v>
      </c>
      <c r="F11" s="126"/>
      <c r="G11" s="126"/>
      <c r="H11" s="126"/>
      <c r="I11" s="126">
        <v>0.45</v>
      </c>
      <c r="J11" s="126"/>
      <c r="K11" s="126"/>
      <c r="L11" s="126">
        <v>3.2</v>
      </c>
      <c r="M11" s="126"/>
      <c r="N11" s="126"/>
      <c r="O11" s="126"/>
      <c r="P11" s="126"/>
      <c r="Q11" s="126"/>
      <c r="R11" s="126"/>
      <c r="S11" s="126"/>
      <c r="T11" s="126"/>
      <c r="U11" s="126"/>
      <c r="V11" s="126"/>
      <c r="W11" s="126"/>
      <c r="X11" s="126"/>
      <c r="Y11" s="126"/>
      <c r="Z11" s="126"/>
      <c r="AA11" s="126">
        <v>0.04</v>
      </c>
      <c r="AB11" s="126">
        <v>0.04</v>
      </c>
      <c r="AC11" s="126"/>
      <c r="AD11" s="126"/>
      <c r="AE11" s="126"/>
      <c r="AF11" s="126"/>
      <c r="AG11" s="126"/>
      <c r="AH11" s="126"/>
      <c r="AI11" s="126"/>
      <c r="AJ11" s="126"/>
      <c r="AK11" s="126"/>
      <c r="AL11" s="126"/>
      <c r="AM11" s="126">
        <v>0.02</v>
      </c>
      <c r="AN11" s="126"/>
      <c r="AO11" s="126"/>
      <c r="AP11" s="126"/>
      <c r="AQ11" s="126"/>
      <c r="AR11" s="126"/>
      <c r="AS11" s="126"/>
      <c r="AT11" s="126"/>
      <c r="AU11" s="126"/>
      <c r="AV11" s="126">
        <v>0.25</v>
      </c>
      <c r="AW11" s="126"/>
      <c r="AX11" s="126"/>
      <c r="AY11" s="126"/>
      <c r="AZ11" s="126"/>
      <c r="BA11" s="126"/>
      <c r="BB11" s="126"/>
      <c r="BC11" s="126"/>
      <c r="BD11" s="126"/>
      <c r="BE11" s="126"/>
      <c r="BF11" s="126"/>
      <c r="BG11" s="126"/>
      <c r="BH11" s="126">
        <v>0.86</v>
      </c>
      <c r="BI11" s="126"/>
      <c r="BJ11" s="126"/>
      <c r="BK11" s="126"/>
    </row>
    <row r="12" spans="1:64">
      <c r="A12" s="990"/>
      <c r="B12" s="990"/>
      <c r="C12" s="308" t="s">
        <v>48</v>
      </c>
      <c r="D12" s="351">
        <v>7.56</v>
      </c>
      <c r="E12" s="126">
        <v>7.56</v>
      </c>
      <c r="F12" s="126"/>
      <c r="G12" s="126">
        <v>1.03</v>
      </c>
      <c r="H12" s="126"/>
      <c r="I12" s="126"/>
      <c r="J12" s="126"/>
      <c r="K12" s="126"/>
      <c r="L12" s="126"/>
      <c r="M12" s="126"/>
      <c r="N12" s="126"/>
      <c r="O12" s="126"/>
      <c r="P12" s="126"/>
      <c r="Q12" s="126"/>
      <c r="R12" s="126"/>
      <c r="S12" s="126"/>
      <c r="T12" s="126"/>
      <c r="U12" s="126"/>
      <c r="V12" s="126"/>
      <c r="W12" s="126"/>
      <c r="X12" s="126"/>
      <c r="Y12" s="126"/>
      <c r="Z12" s="126"/>
      <c r="AA12" s="126">
        <v>0.14000000000000001</v>
      </c>
      <c r="AB12" s="126">
        <v>0.16</v>
      </c>
      <c r="AC12" s="126"/>
      <c r="AD12" s="126"/>
      <c r="AE12" s="126">
        <v>0.41</v>
      </c>
      <c r="AF12" s="126"/>
      <c r="AG12" s="126"/>
      <c r="AH12" s="126"/>
      <c r="AI12" s="126"/>
      <c r="AJ12" s="126"/>
      <c r="AK12" s="126"/>
      <c r="AL12" s="126"/>
      <c r="AM12" s="126">
        <v>0.06</v>
      </c>
      <c r="AN12" s="126"/>
      <c r="AO12" s="126"/>
      <c r="AP12" s="126">
        <v>0.04</v>
      </c>
      <c r="AQ12" s="126"/>
      <c r="AR12" s="126">
        <v>0.3</v>
      </c>
      <c r="AS12" s="126"/>
      <c r="AT12" s="126"/>
      <c r="AU12" s="126"/>
      <c r="AV12" s="126">
        <v>0.46</v>
      </c>
      <c r="AW12" s="126"/>
      <c r="AX12" s="126"/>
      <c r="AY12" s="126"/>
      <c r="AZ12" s="126"/>
      <c r="BA12" s="126"/>
      <c r="BB12" s="126"/>
      <c r="BC12" s="126"/>
      <c r="BD12" s="126"/>
      <c r="BE12" s="126"/>
      <c r="BF12" s="126"/>
      <c r="BG12" s="126"/>
      <c r="BH12" s="126"/>
      <c r="BI12" s="126"/>
      <c r="BJ12" s="126"/>
      <c r="BK12" s="126"/>
    </row>
    <row r="13" spans="1:64">
      <c r="A13" s="990"/>
      <c r="B13" s="990"/>
      <c r="C13" s="308" t="s">
        <v>25</v>
      </c>
      <c r="D13" s="351"/>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v>0.63</v>
      </c>
      <c r="BG13" s="126"/>
      <c r="BH13" s="126"/>
      <c r="BI13" s="126"/>
      <c r="BJ13" s="126"/>
      <c r="BK13" s="126"/>
    </row>
    <row r="14" spans="1:64">
      <c r="A14" s="986">
        <v>3</v>
      </c>
      <c r="B14" s="986" t="s">
        <v>272</v>
      </c>
      <c r="C14" s="308" t="s">
        <v>20</v>
      </c>
      <c r="D14" s="351"/>
      <c r="E14" s="126"/>
      <c r="F14" s="126"/>
      <c r="G14" s="126"/>
      <c r="H14" s="126"/>
      <c r="I14" s="126">
        <v>0.02</v>
      </c>
      <c r="J14" s="126"/>
      <c r="K14" s="126"/>
      <c r="L14" s="126">
        <v>40.409999999999997</v>
      </c>
      <c r="M14" s="126"/>
      <c r="N14" s="126"/>
      <c r="O14" s="126"/>
      <c r="P14" s="126"/>
      <c r="Q14" s="126"/>
      <c r="R14" s="126"/>
      <c r="S14" s="126"/>
      <c r="T14" s="126"/>
      <c r="U14" s="126"/>
      <c r="V14" s="126"/>
      <c r="W14" s="126"/>
      <c r="X14" s="126"/>
      <c r="Y14" s="126"/>
      <c r="Z14" s="126"/>
      <c r="AA14" s="126">
        <v>0.01</v>
      </c>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row>
    <row r="15" spans="1:64">
      <c r="A15" s="987"/>
      <c r="B15" s="987"/>
      <c r="C15" s="308" t="s">
        <v>38</v>
      </c>
      <c r="D15" s="351">
        <v>0.3</v>
      </c>
      <c r="E15" s="126">
        <v>0.3</v>
      </c>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row>
    <row r="16" spans="1:64">
      <c r="A16" s="987"/>
      <c r="B16" s="987"/>
      <c r="C16" s="308" t="s">
        <v>33</v>
      </c>
      <c r="D16" s="351">
        <v>0.47</v>
      </c>
      <c r="E16" s="126">
        <v>0.47</v>
      </c>
      <c r="F16" s="126"/>
      <c r="G16" s="126"/>
      <c r="H16" s="126"/>
      <c r="I16" s="126"/>
      <c r="J16" s="126"/>
      <c r="K16" s="126"/>
      <c r="L16" s="126"/>
      <c r="M16" s="126"/>
      <c r="N16" s="126"/>
      <c r="O16" s="126"/>
      <c r="P16" s="126"/>
      <c r="Q16" s="126"/>
      <c r="R16" s="126"/>
      <c r="S16" s="126"/>
      <c r="T16" s="126"/>
      <c r="U16" s="126"/>
      <c r="V16" s="126"/>
      <c r="W16" s="126"/>
      <c r="X16" s="126"/>
      <c r="Y16" s="126"/>
      <c r="Z16" s="126"/>
      <c r="AA16" s="126">
        <v>0.01</v>
      </c>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row>
    <row r="17" spans="1:64">
      <c r="A17" s="987"/>
      <c r="B17" s="987"/>
      <c r="C17" s="308" t="s">
        <v>31</v>
      </c>
      <c r="D17" s="351">
        <v>0.56000000000000005</v>
      </c>
      <c r="E17" s="126">
        <v>0.56000000000000005</v>
      </c>
      <c r="F17" s="126"/>
      <c r="G17" s="126">
        <v>0.03</v>
      </c>
      <c r="H17" s="126"/>
      <c r="I17" s="126"/>
      <c r="J17" s="126"/>
      <c r="K17" s="126"/>
      <c r="L17" s="126"/>
      <c r="M17" s="126"/>
      <c r="N17" s="126"/>
      <c r="O17" s="126"/>
      <c r="P17" s="126"/>
      <c r="Q17" s="126"/>
      <c r="R17" s="126"/>
      <c r="S17" s="126"/>
      <c r="T17" s="126"/>
      <c r="U17" s="126"/>
      <c r="V17" s="126"/>
      <c r="W17" s="126"/>
      <c r="X17" s="126"/>
      <c r="Y17" s="126"/>
      <c r="Z17" s="126"/>
      <c r="AA17" s="126"/>
      <c r="AB17" s="126">
        <v>0.01</v>
      </c>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row>
    <row r="18" spans="1:64">
      <c r="A18" s="987"/>
      <c r="B18" s="987"/>
      <c r="C18" s="308" t="s">
        <v>41</v>
      </c>
      <c r="D18" s="351"/>
      <c r="E18" s="126"/>
      <c r="F18" s="126"/>
      <c r="G18" s="126"/>
      <c r="H18" s="126"/>
      <c r="I18" s="126">
        <v>1.4</v>
      </c>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v>0.01</v>
      </c>
      <c r="AW18" s="126"/>
      <c r="AX18" s="126"/>
      <c r="AY18" s="126"/>
      <c r="AZ18" s="126"/>
      <c r="BA18" s="126"/>
      <c r="BB18" s="126"/>
      <c r="BC18" s="126"/>
      <c r="BD18" s="126"/>
      <c r="BE18" s="126"/>
      <c r="BF18" s="126"/>
      <c r="BG18" s="126"/>
      <c r="BH18" s="126"/>
      <c r="BI18" s="126"/>
      <c r="BJ18" s="126"/>
      <c r="BK18" s="126"/>
    </row>
    <row r="19" spans="1:64">
      <c r="A19" s="987"/>
      <c r="B19" s="987"/>
      <c r="C19" s="308" t="s">
        <v>48</v>
      </c>
      <c r="D19" s="351">
        <v>8.84</v>
      </c>
      <c r="E19" s="126">
        <v>8.84</v>
      </c>
      <c r="F19" s="126"/>
      <c r="G19" s="126"/>
      <c r="H19" s="126"/>
      <c r="I19" s="126"/>
      <c r="J19" s="126"/>
      <c r="K19" s="126"/>
      <c r="L19" s="126"/>
      <c r="M19" s="126"/>
      <c r="N19" s="126"/>
      <c r="O19" s="126"/>
      <c r="P19" s="126"/>
      <c r="Q19" s="126"/>
      <c r="R19" s="126"/>
      <c r="S19" s="126"/>
      <c r="T19" s="126"/>
      <c r="U19" s="126"/>
      <c r="V19" s="126"/>
      <c r="W19" s="126"/>
      <c r="X19" s="126"/>
      <c r="Y19" s="126"/>
      <c r="Z19" s="126"/>
      <c r="AA19" s="126">
        <v>0.92</v>
      </c>
      <c r="AB19" s="126">
        <v>0.61</v>
      </c>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row>
    <row r="20" spans="1:64">
      <c r="A20" s="987"/>
      <c r="B20" s="987"/>
      <c r="C20" s="308" t="s">
        <v>27</v>
      </c>
      <c r="D20" s="351"/>
      <c r="E20" s="126"/>
      <c r="F20" s="126"/>
      <c r="G20" s="126"/>
      <c r="H20" s="126"/>
      <c r="I20" s="126">
        <v>7.8</v>
      </c>
      <c r="J20" s="126"/>
      <c r="K20" s="126"/>
      <c r="L20" s="126">
        <v>10.199999999999999</v>
      </c>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v>8.6999999999999993</v>
      </c>
      <c r="BE20" s="126"/>
      <c r="BF20" s="126"/>
      <c r="BG20" s="126"/>
      <c r="BH20" s="126">
        <v>1.31</v>
      </c>
      <c r="BI20" s="126"/>
      <c r="BJ20" s="126"/>
      <c r="BK20" s="126"/>
    </row>
    <row r="21" spans="1:64">
      <c r="A21" s="987"/>
      <c r="B21" s="987"/>
      <c r="C21" s="308" t="s">
        <v>24</v>
      </c>
      <c r="D21" s="351">
        <v>1.36</v>
      </c>
      <c r="E21" s="126">
        <v>1.36</v>
      </c>
      <c r="F21" s="126"/>
      <c r="G21" s="126"/>
      <c r="H21" s="126"/>
      <c r="I21" s="126"/>
      <c r="J21" s="126"/>
      <c r="K21" s="126"/>
      <c r="L21" s="126">
        <v>2.13</v>
      </c>
      <c r="M21" s="126"/>
      <c r="N21" s="126"/>
      <c r="O21" s="126"/>
      <c r="P21" s="126"/>
      <c r="Q21" s="126"/>
      <c r="R21" s="126"/>
      <c r="S21" s="126"/>
      <c r="T21" s="126"/>
      <c r="U21" s="126"/>
      <c r="V21" s="126"/>
      <c r="W21" s="126"/>
      <c r="X21" s="126"/>
      <c r="Y21" s="126"/>
      <c r="Z21" s="126"/>
      <c r="AA21" s="126">
        <v>0.04</v>
      </c>
      <c r="AB21" s="126">
        <v>0.03</v>
      </c>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row>
    <row r="22" spans="1:64">
      <c r="A22" s="988"/>
      <c r="B22" s="988"/>
      <c r="C22" s="308" t="s">
        <v>30</v>
      </c>
      <c r="D22" s="351">
        <v>0.28999999999999998</v>
      </c>
      <c r="E22" s="126">
        <v>0.28999999999999998</v>
      </c>
      <c r="F22" s="126"/>
      <c r="G22" s="126">
        <v>0.47</v>
      </c>
      <c r="H22" s="126"/>
      <c r="I22" s="126">
        <v>1.47</v>
      </c>
      <c r="J22" s="126"/>
      <c r="K22" s="126"/>
      <c r="L22" s="126">
        <v>20.39</v>
      </c>
      <c r="M22" s="126"/>
      <c r="N22" s="126"/>
      <c r="O22" s="126"/>
      <c r="P22" s="126"/>
      <c r="Q22" s="126"/>
      <c r="R22" s="126"/>
      <c r="S22" s="126"/>
      <c r="T22" s="126"/>
      <c r="U22" s="126"/>
      <c r="V22" s="126"/>
      <c r="W22" s="126"/>
      <c r="X22" s="126"/>
      <c r="Y22" s="126"/>
      <c r="Z22" s="126"/>
      <c r="AA22" s="126">
        <v>0.51</v>
      </c>
      <c r="AB22" s="126">
        <v>0.16</v>
      </c>
      <c r="AC22" s="126"/>
      <c r="AD22" s="126"/>
      <c r="AE22" s="126"/>
      <c r="AF22" s="126"/>
      <c r="AG22" s="126"/>
      <c r="AH22" s="126"/>
      <c r="AI22" s="126"/>
      <c r="AJ22" s="126"/>
      <c r="AK22" s="126"/>
      <c r="AL22" s="126"/>
      <c r="AM22" s="126">
        <v>0.05</v>
      </c>
      <c r="AN22" s="126"/>
      <c r="AO22" s="126"/>
      <c r="AP22" s="126"/>
      <c r="AQ22" s="126"/>
      <c r="AR22" s="126"/>
      <c r="AS22" s="126"/>
      <c r="AT22" s="126">
        <v>0.11</v>
      </c>
      <c r="AU22" s="126"/>
      <c r="AV22" s="126">
        <v>0.24</v>
      </c>
      <c r="AW22" s="126"/>
      <c r="AX22" s="126"/>
      <c r="AY22" s="126"/>
      <c r="AZ22" s="126"/>
      <c r="BA22" s="126"/>
      <c r="BB22" s="126"/>
      <c r="BC22" s="126"/>
      <c r="BD22" s="126">
        <v>0.01</v>
      </c>
      <c r="BE22" s="126"/>
      <c r="BF22" s="126"/>
      <c r="BG22" s="126"/>
      <c r="BH22" s="126">
        <v>0.03</v>
      </c>
      <c r="BI22" s="126"/>
      <c r="BJ22" s="126"/>
      <c r="BK22" s="126"/>
    </row>
    <row r="23" spans="1:64">
      <c r="A23" s="990">
        <v>4</v>
      </c>
      <c r="B23" s="990" t="s">
        <v>274</v>
      </c>
      <c r="C23" s="308" t="s">
        <v>29</v>
      </c>
      <c r="D23" s="351"/>
      <c r="E23" s="126"/>
      <c r="F23" s="126"/>
      <c r="G23" s="126"/>
      <c r="H23" s="126"/>
      <c r="I23" s="126">
        <v>0.01</v>
      </c>
      <c r="J23" s="126"/>
      <c r="K23" s="126"/>
      <c r="L23" s="126"/>
      <c r="M23" s="126"/>
      <c r="N23" s="126"/>
      <c r="O23" s="126"/>
      <c r="P23" s="126"/>
      <c r="Q23" s="126"/>
      <c r="R23" s="126"/>
      <c r="S23" s="126"/>
      <c r="T23" s="126"/>
      <c r="U23" s="126"/>
      <c r="V23" s="126"/>
      <c r="W23" s="126"/>
      <c r="X23" s="126"/>
      <c r="Y23" s="126"/>
      <c r="Z23" s="126"/>
      <c r="AA23" s="126">
        <v>0.02</v>
      </c>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row>
    <row r="24" spans="1:64">
      <c r="A24" s="990"/>
      <c r="B24" s="990"/>
      <c r="C24" s="308" t="s">
        <v>48</v>
      </c>
      <c r="D24" s="351">
        <v>1.06</v>
      </c>
      <c r="E24" s="126">
        <v>1.06</v>
      </c>
      <c r="F24" s="126"/>
      <c r="G24" s="126">
        <v>7.22</v>
      </c>
      <c r="H24" s="126"/>
      <c r="I24" s="126"/>
      <c r="J24" s="126"/>
      <c r="K24" s="126"/>
      <c r="L24" s="126"/>
      <c r="M24" s="126"/>
      <c r="N24" s="126"/>
      <c r="O24" s="126"/>
      <c r="P24" s="126"/>
      <c r="Q24" s="126"/>
      <c r="R24" s="126"/>
      <c r="S24" s="126"/>
      <c r="T24" s="126"/>
      <c r="U24" s="126"/>
      <c r="V24" s="126"/>
      <c r="W24" s="126"/>
      <c r="X24" s="126"/>
      <c r="Y24" s="126"/>
      <c r="Z24" s="126"/>
      <c r="AA24" s="126">
        <v>0.55000000000000004</v>
      </c>
      <c r="AB24" s="126">
        <v>0.05</v>
      </c>
      <c r="AC24" s="126"/>
      <c r="AD24" s="126"/>
      <c r="AE24" s="126"/>
      <c r="AF24" s="126">
        <v>0.8</v>
      </c>
      <c r="AG24" s="126">
        <v>0.01</v>
      </c>
      <c r="AH24" s="126"/>
      <c r="AI24" s="126"/>
      <c r="AJ24" s="126"/>
      <c r="AK24" s="126"/>
      <c r="AL24" s="126"/>
      <c r="AM24" s="126">
        <v>0.01</v>
      </c>
      <c r="AN24" s="126"/>
      <c r="AO24" s="126"/>
      <c r="AP24" s="126"/>
      <c r="AQ24" s="126"/>
      <c r="AR24" s="126"/>
      <c r="AS24" s="126"/>
      <c r="AT24" s="126">
        <v>0.02</v>
      </c>
      <c r="AU24" s="126"/>
      <c r="AV24" s="126"/>
      <c r="AW24" s="126"/>
      <c r="AX24" s="126"/>
      <c r="AY24" s="126"/>
      <c r="AZ24" s="126"/>
      <c r="BA24" s="126"/>
      <c r="BB24" s="126"/>
      <c r="BC24" s="126"/>
      <c r="BD24" s="126">
        <v>1.19</v>
      </c>
      <c r="BE24" s="126"/>
      <c r="BF24" s="126"/>
      <c r="BG24" s="126"/>
      <c r="BH24" s="126">
        <v>0.02</v>
      </c>
      <c r="BI24" s="126"/>
      <c r="BJ24" s="126"/>
      <c r="BK24" s="126"/>
    </row>
    <row r="25" spans="1:64">
      <c r="A25" s="990"/>
      <c r="B25" s="990"/>
      <c r="C25" s="308" t="s">
        <v>23</v>
      </c>
      <c r="D25" s="351">
        <v>3.5</v>
      </c>
      <c r="E25" s="232">
        <v>3.3499999999999996</v>
      </c>
      <c r="F25" s="232">
        <v>0.15000000000000002</v>
      </c>
      <c r="G25" s="232">
        <v>1.9800000000000002</v>
      </c>
      <c r="H25" s="126"/>
      <c r="I25" s="232">
        <v>4.8499999999999996</v>
      </c>
      <c r="J25" s="126"/>
      <c r="K25" s="126"/>
      <c r="L25" s="232">
        <v>37.219999999999992</v>
      </c>
      <c r="M25" s="126"/>
      <c r="N25" s="126"/>
      <c r="O25" s="126"/>
      <c r="P25" s="126"/>
      <c r="Q25" s="126"/>
      <c r="R25" s="126"/>
      <c r="S25" s="126"/>
      <c r="T25" s="126"/>
      <c r="U25" s="126"/>
      <c r="V25" s="126"/>
      <c r="W25" s="126"/>
      <c r="X25" s="126"/>
      <c r="Y25" s="126"/>
      <c r="Z25" s="126"/>
      <c r="AA25" s="232">
        <v>0.83000000000000007</v>
      </c>
      <c r="AB25" s="232">
        <v>0.18</v>
      </c>
      <c r="AC25" s="126"/>
      <c r="AD25" s="126"/>
      <c r="AE25" s="126"/>
      <c r="AF25" s="126"/>
      <c r="AG25" s="126"/>
      <c r="AH25" s="126"/>
      <c r="AI25" s="126"/>
      <c r="AJ25" s="126"/>
      <c r="AK25" s="126"/>
      <c r="AL25" s="126"/>
      <c r="AM25" s="232">
        <v>0.73</v>
      </c>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row>
    <row r="26" spans="1:64">
      <c r="A26" s="990">
        <v>5</v>
      </c>
      <c r="B26" s="990" t="s">
        <v>608</v>
      </c>
      <c r="C26" s="308" t="s">
        <v>47</v>
      </c>
      <c r="D26" s="351"/>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v>0.06</v>
      </c>
      <c r="AF26" s="126"/>
      <c r="AG26" s="126"/>
      <c r="AH26" s="126"/>
      <c r="AI26" s="126"/>
      <c r="AJ26" s="126"/>
      <c r="AK26" s="126"/>
      <c r="AL26" s="126"/>
      <c r="AM26" s="126"/>
      <c r="AN26" s="126"/>
      <c r="AO26" s="126"/>
      <c r="AP26" s="126"/>
      <c r="AQ26" s="126"/>
      <c r="AR26" s="126">
        <v>0.12</v>
      </c>
      <c r="AS26" s="126"/>
      <c r="AT26" s="126"/>
      <c r="AU26" s="126"/>
      <c r="AV26" s="126"/>
      <c r="AW26" s="126"/>
      <c r="AX26" s="126"/>
      <c r="AY26" s="126"/>
      <c r="AZ26" s="126"/>
      <c r="BA26" s="126"/>
      <c r="BB26" s="126"/>
      <c r="BC26" s="126"/>
      <c r="BD26" s="126"/>
      <c r="BE26" s="126"/>
      <c r="BF26" s="126"/>
      <c r="BG26" s="126"/>
      <c r="BH26" s="126"/>
      <c r="BI26" s="126"/>
      <c r="BJ26" s="126"/>
      <c r="BK26" s="126"/>
    </row>
    <row r="27" spans="1:64" s="374" customFormat="1">
      <c r="A27" s="990"/>
      <c r="B27" s="990"/>
      <c r="C27" s="370" t="s">
        <v>25</v>
      </c>
      <c r="D27" s="371"/>
      <c r="E27" s="377"/>
      <c r="F27" s="377"/>
      <c r="G27" s="369"/>
      <c r="H27" s="372"/>
      <c r="I27" s="372"/>
      <c r="J27" s="372"/>
      <c r="K27" s="372"/>
      <c r="L27" s="372"/>
      <c r="M27" s="372"/>
      <c r="N27" s="372"/>
      <c r="O27" s="372"/>
      <c r="P27" s="372"/>
      <c r="Q27" s="372"/>
      <c r="R27" s="372"/>
      <c r="S27" s="372"/>
      <c r="T27" s="372"/>
      <c r="U27" s="372"/>
      <c r="V27" s="372"/>
      <c r="W27" s="372"/>
      <c r="X27" s="372"/>
      <c r="Y27" s="372"/>
      <c r="Z27" s="372"/>
      <c r="AA27" s="372"/>
      <c r="AB27" s="372">
        <v>0.03</v>
      </c>
      <c r="AC27" s="372"/>
      <c r="AD27" s="372"/>
      <c r="AE27" s="372"/>
      <c r="AF27" s="372"/>
      <c r="AG27" s="372"/>
      <c r="AH27" s="372"/>
      <c r="AI27" s="372"/>
      <c r="AJ27" s="372"/>
      <c r="AK27" s="372"/>
      <c r="AL27" s="372"/>
      <c r="AM27" s="372"/>
      <c r="AN27" s="372"/>
      <c r="AO27" s="372"/>
      <c r="AP27" s="372"/>
      <c r="AQ27" s="372"/>
      <c r="AR27" s="372"/>
      <c r="AS27" s="372"/>
      <c r="AT27" s="372"/>
      <c r="AU27" s="372"/>
      <c r="AV27" s="372"/>
      <c r="AW27" s="372"/>
      <c r="AX27" s="372"/>
      <c r="AY27" s="372"/>
      <c r="AZ27" s="372">
        <v>0.02</v>
      </c>
      <c r="BA27" s="372"/>
      <c r="BB27" s="372"/>
      <c r="BC27" s="372"/>
      <c r="BD27" s="372"/>
      <c r="BE27" s="372"/>
      <c r="BF27" s="372"/>
      <c r="BG27" s="372"/>
      <c r="BH27" s="372"/>
      <c r="BI27" s="372"/>
      <c r="BJ27" s="372"/>
      <c r="BK27" s="372"/>
      <c r="BL27" s="373"/>
    </row>
    <row r="28" spans="1:64">
      <c r="A28" s="990"/>
      <c r="B28" s="990"/>
      <c r="C28" s="308" t="s">
        <v>41</v>
      </c>
      <c r="D28" s="351">
        <v>0.22</v>
      </c>
      <c r="E28" s="127">
        <v>0.12</v>
      </c>
      <c r="F28" s="127">
        <v>0.1</v>
      </c>
      <c r="G28" s="126"/>
      <c r="H28" s="126"/>
      <c r="I28" s="126">
        <v>1.86</v>
      </c>
      <c r="J28" s="126"/>
      <c r="K28" s="126"/>
      <c r="L28" s="232">
        <v>17.600000000000001</v>
      </c>
      <c r="M28" s="126"/>
      <c r="N28" s="126"/>
      <c r="O28" s="126"/>
      <c r="P28" s="126"/>
      <c r="Q28" s="126"/>
      <c r="R28" s="126"/>
      <c r="S28" s="126"/>
      <c r="T28" s="126"/>
      <c r="U28" s="126"/>
      <c r="V28" s="126"/>
      <c r="W28" s="126"/>
      <c r="X28" s="126"/>
      <c r="Y28" s="126"/>
      <c r="Z28" s="126"/>
      <c r="AA28" s="232">
        <v>0.56999999999999995</v>
      </c>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row>
    <row r="29" spans="1:64">
      <c r="A29" s="990"/>
      <c r="B29" s="990"/>
      <c r="C29" s="308" t="s">
        <v>48</v>
      </c>
      <c r="D29" s="351">
        <v>10.3</v>
      </c>
      <c r="E29" s="127">
        <v>10.16</v>
      </c>
      <c r="F29" s="127">
        <v>0.14000000000000001</v>
      </c>
      <c r="G29" s="126">
        <v>1.04</v>
      </c>
      <c r="H29" s="126"/>
      <c r="I29" s="126">
        <v>0.47</v>
      </c>
      <c r="J29" s="126"/>
      <c r="K29" s="126"/>
      <c r="L29" s="126"/>
      <c r="M29" s="126"/>
      <c r="N29" s="126"/>
      <c r="O29" s="126"/>
      <c r="P29" s="126"/>
      <c r="Q29" s="126"/>
      <c r="R29" s="126"/>
      <c r="S29" s="126"/>
      <c r="T29" s="126"/>
      <c r="U29" s="126"/>
      <c r="V29" s="126"/>
      <c r="W29" s="126"/>
      <c r="X29" s="126"/>
      <c r="Y29" s="126"/>
      <c r="Z29" s="126"/>
      <c r="AA29" s="126">
        <v>0.34</v>
      </c>
      <c r="AB29" s="126">
        <v>0.64</v>
      </c>
      <c r="AC29" s="126"/>
      <c r="AD29" s="126"/>
      <c r="AE29" s="126"/>
      <c r="AF29" s="126"/>
      <c r="AG29" s="126"/>
      <c r="AH29" s="126"/>
      <c r="AI29" s="126"/>
      <c r="AJ29" s="126"/>
      <c r="AK29" s="126"/>
      <c r="AL29" s="126"/>
      <c r="AM29" s="126">
        <v>0.03</v>
      </c>
      <c r="AN29" s="126"/>
      <c r="AO29" s="126"/>
      <c r="AP29" s="126"/>
      <c r="AQ29" s="126"/>
      <c r="AR29" s="126"/>
      <c r="AS29" s="126"/>
      <c r="AT29" s="126"/>
      <c r="AU29" s="126"/>
      <c r="AV29" s="126"/>
      <c r="AW29" s="126"/>
      <c r="AX29" s="126"/>
      <c r="AY29" s="126"/>
      <c r="AZ29" s="126"/>
      <c r="BA29" s="126"/>
      <c r="BB29" s="126"/>
      <c r="BC29" s="126"/>
      <c r="BD29" s="126"/>
      <c r="BE29" s="126"/>
      <c r="BF29" s="126"/>
      <c r="BG29" s="126"/>
      <c r="BH29" s="126">
        <v>0.02</v>
      </c>
      <c r="BI29" s="126"/>
      <c r="BJ29" s="126"/>
      <c r="BK29" s="126"/>
    </row>
    <row r="30" spans="1:64">
      <c r="A30" s="990"/>
      <c r="B30" s="990"/>
      <c r="C30" s="308" t="s">
        <v>23</v>
      </c>
      <c r="D30" s="351">
        <v>2.41</v>
      </c>
      <c r="E30" s="356">
        <v>2.16</v>
      </c>
      <c r="F30" s="356">
        <v>0.25</v>
      </c>
      <c r="G30" s="356">
        <v>0.24</v>
      </c>
      <c r="H30" s="126"/>
      <c r="I30" s="356">
        <v>2.4300000000000002</v>
      </c>
      <c r="J30" s="126"/>
      <c r="K30" s="126"/>
      <c r="L30" s="356">
        <v>38.380000000000003</v>
      </c>
      <c r="M30" s="126"/>
      <c r="N30" s="126"/>
      <c r="O30" s="126"/>
      <c r="P30" s="126"/>
      <c r="Q30" s="126"/>
      <c r="R30" s="126"/>
      <c r="S30" s="126"/>
      <c r="T30" s="126"/>
      <c r="U30" s="126"/>
      <c r="V30" s="126"/>
      <c r="W30" s="126"/>
      <c r="X30" s="126"/>
      <c r="Y30" s="126"/>
      <c r="Z30" s="126"/>
      <c r="AA30" s="356">
        <v>0.99</v>
      </c>
      <c r="AB30" s="356">
        <v>0.03</v>
      </c>
      <c r="AC30" s="126"/>
      <c r="AD30" s="126"/>
      <c r="AE30" s="126"/>
      <c r="AF30" s="126"/>
      <c r="AG30" s="126"/>
      <c r="AH30" s="126"/>
      <c r="AI30" s="126"/>
      <c r="AJ30" s="126"/>
      <c r="AK30" s="126"/>
      <c r="AL30" s="126"/>
      <c r="AM30" s="356">
        <v>0.02</v>
      </c>
      <c r="AN30" s="126"/>
      <c r="AO30" s="126"/>
      <c r="AP30" s="126"/>
      <c r="AQ30" s="126"/>
      <c r="AR30" s="126"/>
      <c r="AS30" s="126"/>
      <c r="AT30" s="126"/>
      <c r="AU30" s="126"/>
      <c r="AV30" s="126"/>
      <c r="AW30" s="126"/>
      <c r="AX30" s="126"/>
      <c r="AY30" s="126"/>
      <c r="AZ30" s="126"/>
      <c r="BA30" s="126"/>
      <c r="BB30" s="126"/>
      <c r="BC30" s="126"/>
      <c r="BD30" s="126"/>
      <c r="BE30" s="126"/>
      <c r="BF30" s="126"/>
      <c r="BG30" s="126"/>
      <c r="BH30" s="356">
        <v>0.06</v>
      </c>
      <c r="BI30" s="126"/>
      <c r="BJ30" s="356">
        <v>7.0000000000000007E-2</v>
      </c>
      <c r="BK30" s="126"/>
    </row>
    <row r="31" spans="1:64">
      <c r="A31" s="990"/>
      <c r="B31" s="990"/>
      <c r="C31" s="308" t="s">
        <v>27</v>
      </c>
      <c r="D31" s="351"/>
      <c r="E31" s="127"/>
      <c r="F31" s="127"/>
      <c r="G31" s="126"/>
      <c r="H31" s="126"/>
      <c r="I31" s="126"/>
      <c r="J31" s="126"/>
      <c r="K31" s="126"/>
      <c r="L31" s="126">
        <v>10.1</v>
      </c>
      <c r="M31" s="126"/>
      <c r="N31" s="126"/>
      <c r="O31" s="126"/>
      <c r="P31" s="126"/>
      <c r="Q31" s="126"/>
      <c r="R31" s="126"/>
      <c r="S31" s="126"/>
      <c r="T31" s="126"/>
      <c r="U31" s="126"/>
      <c r="V31" s="126"/>
      <c r="W31" s="126"/>
      <c r="X31" s="126"/>
      <c r="Y31" s="126"/>
      <c r="Z31" s="126"/>
      <c r="AA31" s="126">
        <v>0.52</v>
      </c>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row>
    <row r="32" spans="1:64">
      <c r="A32" s="990"/>
      <c r="B32" s="990"/>
      <c r="C32" s="308" t="s">
        <v>24</v>
      </c>
      <c r="D32" s="351">
        <v>0.16</v>
      </c>
      <c r="E32" s="127">
        <v>0.16</v>
      </c>
      <c r="F32" s="127"/>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v>0.2</v>
      </c>
      <c r="BB32" s="126"/>
      <c r="BC32" s="126"/>
      <c r="BD32" s="126"/>
      <c r="BE32" s="126"/>
      <c r="BF32" s="126"/>
      <c r="BG32" s="126"/>
      <c r="BH32" s="126"/>
      <c r="BI32" s="126"/>
      <c r="BJ32" s="126"/>
      <c r="BK32" s="126">
        <v>0.06</v>
      </c>
    </row>
    <row r="33" spans="1:64">
      <c r="A33" s="990">
        <v>6</v>
      </c>
      <c r="B33" s="990" t="s">
        <v>276</v>
      </c>
      <c r="C33" s="308" t="s">
        <v>33</v>
      </c>
      <c r="D33" s="351">
        <v>0.1</v>
      </c>
      <c r="E33" s="127">
        <v>0.1</v>
      </c>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row>
    <row r="34" spans="1:64" ht="13.5" customHeight="1">
      <c r="A34" s="990"/>
      <c r="B34" s="990"/>
      <c r="C34" s="308" t="s">
        <v>29</v>
      </c>
      <c r="D34" s="351">
        <v>0.3</v>
      </c>
      <c r="E34" s="127">
        <v>0.3</v>
      </c>
      <c r="F34" s="126"/>
      <c r="G34" s="126">
        <v>0.69</v>
      </c>
      <c r="H34" s="126"/>
      <c r="I34" s="126"/>
      <c r="J34" s="126"/>
      <c r="K34" s="126"/>
      <c r="L34" s="126"/>
      <c r="M34" s="126"/>
      <c r="N34" s="126"/>
      <c r="O34" s="126"/>
      <c r="P34" s="126"/>
      <c r="Q34" s="126"/>
      <c r="R34" s="126"/>
      <c r="S34" s="126"/>
      <c r="T34" s="126"/>
      <c r="U34" s="126"/>
      <c r="V34" s="126"/>
      <c r="W34" s="126"/>
      <c r="X34" s="126"/>
      <c r="Y34" s="126"/>
      <c r="Z34" s="126"/>
      <c r="AA34" s="126">
        <v>0.05</v>
      </c>
      <c r="AB34" s="126">
        <v>7.0000000000000007E-2</v>
      </c>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353"/>
    </row>
    <row r="35" spans="1:64">
      <c r="A35" s="990"/>
      <c r="B35" s="990"/>
      <c r="C35" s="308" t="s">
        <v>34</v>
      </c>
      <c r="D35" s="351">
        <v>0.56999999999999995</v>
      </c>
      <c r="E35" s="127">
        <v>0.56999999999999995</v>
      </c>
      <c r="F35" s="126"/>
      <c r="G35" s="126"/>
      <c r="H35" s="126"/>
      <c r="I35" s="126"/>
      <c r="J35" s="126"/>
      <c r="K35" s="126"/>
      <c r="L35" s="126"/>
      <c r="M35" s="126"/>
      <c r="N35" s="126"/>
      <c r="O35" s="126"/>
      <c r="P35" s="126"/>
      <c r="Q35" s="126"/>
      <c r="R35" s="126"/>
      <c r="S35" s="126"/>
      <c r="T35" s="126"/>
      <c r="U35" s="126"/>
      <c r="V35" s="126"/>
      <c r="W35" s="126"/>
      <c r="X35" s="126"/>
      <c r="Y35" s="126"/>
      <c r="Z35" s="126"/>
      <c r="AA35" s="126"/>
      <c r="AB35" s="126">
        <v>0.01</v>
      </c>
      <c r="AC35" s="126"/>
      <c r="AD35" s="126"/>
      <c r="AE35" s="126"/>
      <c r="AF35" s="126">
        <v>0.02</v>
      </c>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row>
    <row r="36" spans="1:64">
      <c r="A36" s="990"/>
      <c r="B36" s="990"/>
      <c r="C36" s="308" t="s">
        <v>31</v>
      </c>
      <c r="D36" s="351"/>
      <c r="E36" s="127"/>
      <c r="F36" s="126"/>
      <c r="G36" s="126"/>
      <c r="H36" s="126"/>
      <c r="I36" s="126">
        <v>0.1</v>
      </c>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v>0.36</v>
      </c>
      <c r="AS36" s="126"/>
      <c r="AT36" s="126"/>
      <c r="AU36" s="126"/>
      <c r="AV36" s="126"/>
      <c r="AW36" s="126"/>
      <c r="AX36" s="126"/>
      <c r="AY36" s="126"/>
      <c r="AZ36" s="126"/>
      <c r="BA36" s="126"/>
      <c r="BB36" s="126"/>
      <c r="BC36" s="126"/>
      <c r="BD36" s="126"/>
      <c r="BE36" s="126"/>
      <c r="BF36" s="126"/>
      <c r="BG36" s="126"/>
      <c r="BH36" s="126"/>
      <c r="BI36" s="126"/>
      <c r="BJ36" s="126"/>
      <c r="BK36" s="126"/>
    </row>
    <row r="37" spans="1:64">
      <c r="A37" s="990"/>
      <c r="B37" s="990"/>
      <c r="C37" s="308" t="s">
        <v>48</v>
      </c>
      <c r="D37" s="351">
        <v>4.5</v>
      </c>
      <c r="E37" s="127">
        <v>4.5</v>
      </c>
      <c r="F37" s="126"/>
      <c r="G37" s="126">
        <v>5.18</v>
      </c>
      <c r="H37" s="126">
        <v>0.02</v>
      </c>
      <c r="I37" s="126">
        <v>0.91</v>
      </c>
      <c r="J37" s="126"/>
      <c r="K37" s="126"/>
      <c r="L37" s="126"/>
      <c r="M37" s="126"/>
      <c r="N37" s="126"/>
      <c r="O37" s="126"/>
      <c r="P37" s="126"/>
      <c r="Q37" s="126"/>
      <c r="R37" s="126"/>
      <c r="S37" s="126"/>
      <c r="T37" s="126"/>
      <c r="U37" s="126"/>
      <c r="V37" s="126"/>
      <c r="W37" s="126"/>
      <c r="X37" s="126"/>
      <c r="Y37" s="126"/>
      <c r="Z37" s="126"/>
      <c r="AA37" s="126">
        <v>0.45</v>
      </c>
      <c r="AB37" s="126">
        <v>0.38</v>
      </c>
      <c r="AC37" s="126"/>
      <c r="AD37" s="126"/>
      <c r="AE37" s="126"/>
      <c r="AF37" s="126"/>
      <c r="AG37" s="126"/>
      <c r="AH37" s="126"/>
      <c r="AI37" s="126"/>
      <c r="AJ37" s="126"/>
      <c r="AK37" s="126"/>
      <c r="AL37" s="126"/>
      <c r="AM37" s="126">
        <v>0.08</v>
      </c>
      <c r="AN37" s="126"/>
      <c r="AO37" s="126"/>
      <c r="AP37" s="126"/>
      <c r="AQ37" s="126"/>
      <c r="AR37" s="126">
        <v>0.01</v>
      </c>
      <c r="AS37" s="126"/>
      <c r="AT37" s="126">
        <v>0.02</v>
      </c>
      <c r="AU37" s="126"/>
      <c r="AV37" s="126"/>
      <c r="AW37" s="126"/>
      <c r="AX37" s="126"/>
      <c r="AY37" s="126"/>
      <c r="AZ37" s="126"/>
      <c r="BA37" s="126"/>
      <c r="BB37" s="126"/>
      <c r="BC37" s="126"/>
      <c r="BD37" s="126"/>
      <c r="BE37" s="126">
        <v>0.01</v>
      </c>
      <c r="BF37" s="126"/>
      <c r="BG37" s="126"/>
      <c r="BH37" s="126"/>
      <c r="BI37" s="126"/>
      <c r="BJ37" s="126"/>
      <c r="BK37" s="126"/>
    </row>
    <row r="38" spans="1:64" s="374" customFormat="1">
      <c r="A38" s="986">
        <v>7</v>
      </c>
      <c r="B38" s="986" t="s">
        <v>286</v>
      </c>
      <c r="C38" s="370" t="s">
        <v>25</v>
      </c>
      <c r="D38" s="371"/>
      <c r="E38" s="377"/>
      <c r="F38" s="372"/>
      <c r="G38" s="372">
        <v>15.6</v>
      </c>
      <c r="H38" s="372"/>
      <c r="I38" s="372"/>
      <c r="J38" s="372"/>
      <c r="K38" s="372"/>
      <c r="L38" s="372"/>
      <c r="M38" s="372"/>
      <c r="N38" s="372"/>
      <c r="O38" s="372"/>
      <c r="P38" s="372"/>
      <c r="Q38" s="372"/>
      <c r="R38" s="372"/>
      <c r="S38" s="372"/>
      <c r="T38" s="372"/>
      <c r="U38" s="372"/>
      <c r="V38" s="372"/>
      <c r="W38" s="372"/>
      <c r="X38" s="372"/>
      <c r="Y38" s="372"/>
      <c r="Z38" s="372"/>
      <c r="AA38" s="372">
        <v>0.18</v>
      </c>
      <c r="AB38" s="372"/>
      <c r="AC38" s="372"/>
      <c r="AD38" s="372"/>
      <c r="AE38" s="372"/>
      <c r="AF38" s="372"/>
      <c r="AG38" s="372"/>
      <c r="AH38" s="372"/>
      <c r="AI38" s="372"/>
      <c r="AJ38" s="372"/>
      <c r="AK38" s="372"/>
      <c r="AL38" s="372"/>
      <c r="AM38" s="372"/>
      <c r="AN38" s="372"/>
      <c r="AO38" s="372"/>
      <c r="AP38" s="372"/>
      <c r="AQ38" s="372"/>
      <c r="AR38" s="372"/>
      <c r="AS38" s="372"/>
      <c r="AT38" s="372"/>
      <c r="AU38" s="372"/>
      <c r="AV38" s="372"/>
      <c r="AW38" s="372"/>
      <c r="AX38" s="372"/>
      <c r="AY38" s="372"/>
      <c r="AZ38" s="372"/>
      <c r="BA38" s="372"/>
      <c r="BB38" s="372"/>
      <c r="BC38" s="372"/>
      <c r="BD38" s="372"/>
      <c r="BE38" s="372"/>
      <c r="BF38" s="372"/>
      <c r="BG38" s="372"/>
      <c r="BH38" s="372"/>
      <c r="BI38" s="372"/>
      <c r="BJ38" s="372"/>
      <c r="BK38" s="372"/>
      <c r="BL38" s="373"/>
    </row>
    <row r="39" spans="1:64">
      <c r="A39" s="987"/>
      <c r="B39" s="987"/>
      <c r="C39" s="308" t="s">
        <v>33</v>
      </c>
      <c r="D39" s="351">
        <v>0.36</v>
      </c>
      <c r="E39" s="127">
        <v>0.36</v>
      </c>
      <c r="F39" s="126"/>
      <c r="G39" s="126"/>
      <c r="H39" s="126">
        <v>0.04</v>
      </c>
      <c r="I39" s="126"/>
      <c r="J39" s="126"/>
      <c r="K39" s="126"/>
      <c r="L39" s="126"/>
      <c r="M39" s="126"/>
      <c r="N39" s="126"/>
      <c r="O39" s="126"/>
      <c r="P39" s="126"/>
      <c r="Q39" s="126"/>
      <c r="R39" s="126"/>
      <c r="S39" s="126"/>
      <c r="T39" s="126"/>
      <c r="U39" s="126"/>
      <c r="V39" s="126"/>
      <c r="W39" s="126"/>
      <c r="X39" s="126"/>
      <c r="Y39" s="126"/>
      <c r="Z39" s="126"/>
      <c r="AA39" s="126"/>
      <c r="AB39" s="126">
        <v>0.02</v>
      </c>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row>
    <row r="40" spans="1:64">
      <c r="A40" s="987"/>
      <c r="B40" s="987"/>
      <c r="C40" s="308" t="s">
        <v>47</v>
      </c>
      <c r="D40" s="351"/>
      <c r="E40" s="127"/>
      <c r="F40" s="126"/>
      <c r="G40" s="126">
        <v>0.5</v>
      </c>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row>
    <row r="41" spans="1:64">
      <c r="A41" s="987"/>
      <c r="B41" s="987"/>
      <c r="C41" s="308" t="s">
        <v>34</v>
      </c>
      <c r="D41" s="351">
        <v>0.28999999999999998</v>
      </c>
      <c r="E41" s="127">
        <v>0.28999999999999998</v>
      </c>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v>0.82</v>
      </c>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row>
    <row r="42" spans="1:64">
      <c r="A42" s="987"/>
      <c r="B42" s="987"/>
      <c r="C42" s="308" t="s">
        <v>31</v>
      </c>
      <c r="D42" s="351">
        <v>0.1</v>
      </c>
      <c r="E42" s="127">
        <v>0.1</v>
      </c>
      <c r="F42" s="126"/>
      <c r="G42" s="126">
        <v>0.06</v>
      </c>
      <c r="H42" s="126"/>
      <c r="I42" s="126"/>
      <c r="J42" s="126"/>
      <c r="K42" s="126"/>
      <c r="L42" s="126"/>
      <c r="M42" s="126"/>
      <c r="N42" s="126"/>
      <c r="O42" s="126"/>
      <c r="P42" s="126"/>
      <c r="Q42" s="126"/>
      <c r="R42" s="126"/>
      <c r="S42" s="126"/>
      <c r="T42" s="126"/>
      <c r="U42" s="126"/>
      <c r="V42" s="126"/>
      <c r="W42" s="126"/>
      <c r="X42" s="126"/>
      <c r="Y42" s="126"/>
      <c r="Z42" s="126"/>
      <c r="AA42" s="126"/>
      <c r="AB42" s="126">
        <v>0.01</v>
      </c>
      <c r="AC42" s="126"/>
      <c r="AD42" s="126"/>
      <c r="AE42" s="126">
        <v>0.28000000000000003</v>
      </c>
      <c r="AF42" s="126"/>
      <c r="AG42" s="126"/>
      <c r="AH42" s="126"/>
      <c r="AI42" s="126"/>
      <c r="AJ42" s="126"/>
      <c r="AK42" s="126"/>
      <c r="AL42" s="126"/>
      <c r="AM42" s="126"/>
      <c r="AN42" s="126"/>
      <c r="AO42" s="126"/>
      <c r="AP42" s="126"/>
      <c r="AQ42" s="126"/>
      <c r="AR42" s="126"/>
      <c r="AS42" s="126">
        <v>0.03</v>
      </c>
      <c r="AT42" s="126"/>
      <c r="AU42" s="126"/>
      <c r="AV42" s="126"/>
      <c r="AW42" s="126"/>
      <c r="AX42" s="126"/>
      <c r="AY42" s="126"/>
      <c r="AZ42" s="126"/>
      <c r="BA42" s="126"/>
      <c r="BB42" s="126"/>
      <c r="BC42" s="126"/>
      <c r="BD42" s="126"/>
      <c r="BE42" s="126"/>
      <c r="BF42" s="126"/>
      <c r="BG42" s="126"/>
      <c r="BH42" s="126"/>
      <c r="BI42" s="126"/>
      <c r="BJ42" s="126"/>
      <c r="BK42" s="126"/>
    </row>
    <row r="43" spans="1:64">
      <c r="A43" s="987"/>
      <c r="B43" s="987"/>
      <c r="C43" s="308" t="s">
        <v>32</v>
      </c>
      <c r="D43" s="351">
        <v>0.03</v>
      </c>
      <c r="E43" s="126">
        <v>0.03</v>
      </c>
      <c r="F43" s="126"/>
      <c r="G43" s="126">
        <v>0.03</v>
      </c>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row>
    <row r="44" spans="1:64">
      <c r="A44" s="987"/>
      <c r="B44" s="987"/>
      <c r="C44" s="308" t="s">
        <v>41</v>
      </c>
      <c r="D44" s="351"/>
      <c r="E44" s="126"/>
      <c r="F44" s="126"/>
      <c r="G44" s="126"/>
      <c r="H44" s="126"/>
      <c r="I44" s="126">
        <v>2.0699999999999998</v>
      </c>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row>
    <row r="45" spans="1:64">
      <c r="A45" s="987"/>
      <c r="B45" s="987"/>
      <c r="C45" s="308" t="s">
        <v>48</v>
      </c>
      <c r="D45" s="351">
        <v>1.04</v>
      </c>
      <c r="E45" s="126">
        <v>0.99</v>
      </c>
      <c r="F45" s="126">
        <v>0.05</v>
      </c>
      <c r="G45" s="126">
        <v>3.56</v>
      </c>
      <c r="H45" s="126"/>
      <c r="I45" s="126">
        <v>0.06</v>
      </c>
      <c r="J45" s="126"/>
      <c r="K45" s="126"/>
      <c r="L45" s="126"/>
      <c r="M45" s="126"/>
      <c r="N45" s="126"/>
      <c r="O45" s="126"/>
      <c r="P45" s="126"/>
      <c r="Q45" s="126"/>
      <c r="R45" s="126"/>
      <c r="S45" s="126"/>
      <c r="T45" s="126"/>
      <c r="U45" s="126"/>
      <c r="V45" s="126"/>
      <c r="W45" s="126"/>
      <c r="X45" s="126"/>
      <c r="Y45" s="126"/>
      <c r="Z45" s="126"/>
      <c r="AA45" s="126">
        <v>0.01</v>
      </c>
      <c r="AB45" s="126">
        <v>0.06</v>
      </c>
      <c r="AC45" s="126"/>
      <c r="AD45" s="126"/>
      <c r="AE45" s="126">
        <v>0.1</v>
      </c>
      <c r="AF45" s="126"/>
      <c r="AG45" s="126"/>
      <c r="AH45" s="126"/>
      <c r="AI45" s="126"/>
      <c r="AJ45" s="126"/>
      <c r="AK45" s="126"/>
      <c r="AL45" s="126"/>
      <c r="AM45" s="126"/>
      <c r="AN45" s="126"/>
      <c r="AO45" s="126"/>
      <c r="AP45" s="126"/>
      <c r="AQ45" s="126"/>
      <c r="AR45" s="126"/>
      <c r="AS45" s="126"/>
      <c r="AT45" s="126">
        <v>0.08</v>
      </c>
      <c r="AU45" s="126"/>
      <c r="AV45" s="126">
        <v>0.1</v>
      </c>
      <c r="AW45" s="126"/>
      <c r="AX45" s="126"/>
      <c r="AY45" s="126"/>
      <c r="AZ45" s="126"/>
      <c r="BA45" s="126"/>
      <c r="BB45" s="126"/>
      <c r="BC45" s="126"/>
      <c r="BD45" s="126"/>
      <c r="BE45" s="126"/>
      <c r="BF45" s="126"/>
      <c r="BG45" s="126"/>
      <c r="BH45" s="126"/>
      <c r="BI45" s="126"/>
      <c r="BJ45" s="126"/>
      <c r="BK45" s="126"/>
    </row>
    <row r="46" spans="1:64">
      <c r="A46" s="987"/>
      <c r="B46" s="987"/>
      <c r="C46" s="308" t="s">
        <v>24</v>
      </c>
      <c r="D46" s="351">
        <v>3.44</v>
      </c>
      <c r="E46" s="126">
        <v>2.68</v>
      </c>
      <c r="F46" s="126">
        <v>0.76</v>
      </c>
      <c r="G46" s="232">
        <v>1.6</v>
      </c>
      <c r="H46" s="126"/>
      <c r="I46" s="232">
        <v>1.46</v>
      </c>
      <c r="J46" s="126"/>
      <c r="K46" s="126"/>
      <c r="L46" s="232">
        <v>4.37</v>
      </c>
      <c r="M46" s="126"/>
      <c r="N46" s="232">
        <v>1.22</v>
      </c>
      <c r="O46" s="126"/>
      <c r="P46" s="126"/>
      <c r="Q46" s="126"/>
      <c r="R46" s="126"/>
      <c r="S46" s="126"/>
      <c r="T46" s="126"/>
      <c r="U46" s="126"/>
      <c r="V46" s="126"/>
      <c r="W46" s="126"/>
      <c r="X46" s="126"/>
      <c r="Y46" s="126"/>
      <c r="Z46" s="126"/>
      <c r="AA46" s="232">
        <v>0.11</v>
      </c>
      <c r="AB46" s="232">
        <v>0.35</v>
      </c>
      <c r="AC46" s="126"/>
      <c r="AD46" s="126"/>
      <c r="AE46" s="126"/>
      <c r="AF46" s="126"/>
      <c r="AG46" s="126"/>
      <c r="AH46" s="126"/>
      <c r="AI46" s="126"/>
      <c r="AJ46" s="126"/>
      <c r="AK46" s="126"/>
      <c r="AL46" s="126"/>
      <c r="AM46" s="126"/>
      <c r="AN46" s="126"/>
      <c r="AO46" s="126"/>
      <c r="AP46" s="126"/>
      <c r="AQ46" s="126"/>
      <c r="AR46" s="126"/>
      <c r="AS46" s="126"/>
      <c r="AT46" s="232">
        <v>0.21</v>
      </c>
      <c r="AU46" s="126"/>
      <c r="AV46" s="232">
        <v>0.7</v>
      </c>
      <c r="AW46" s="126"/>
      <c r="AX46" s="126"/>
      <c r="AY46" s="126"/>
      <c r="AZ46" s="126"/>
      <c r="BA46" s="126"/>
      <c r="BB46" s="126"/>
      <c r="BC46" s="126"/>
      <c r="BD46" s="126"/>
      <c r="BE46" s="126"/>
      <c r="BF46" s="126"/>
      <c r="BG46" s="126"/>
      <c r="BH46" s="126"/>
      <c r="BI46" s="232">
        <v>0.15</v>
      </c>
      <c r="BJ46" s="126"/>
      <c r="BK46" s="126"/>
    </row>
    <row r="47" spans="1:64">
      <c r="A47" s="988"/>
      <c r="B47" s="988"/>
      <c r="C47" s="308" t="s">
        <v>30</v>
      </c>
      <c r="D47" s="351">
        <v>0.81</v>
      </c>
      <c r="E47" s="126">
        <v>0.73</v>
      </c>
      <c r="F47" s="126">
        <v>0.08</v>
      </c>
      <c r="G47" s="232">
        <v>4.3899999999999997</v>
      </c>
      <c r="H47" s="126"/>
      <c r="I47" s="232">
        <v>18.68</v>
      </c>
      <c r="J47" s="126"/>
      <c r="K47" s="126"/>
      <c r="L47" s="232">
        <v>8.92</v>
      </c>
      <c r="M47" s="126"/>
      <c r="N47" s="232">
        <v>0.24</v>
      </c>
      <c r="O47" s="126"/>
      <c r="P47" s="126"/>
      <c r="Q47" s="126"/>
      <c r="R47" s="126"/>
      <c r="S47" s="126"/>
      <c r="T47" s="126"/>
      <c r="U47" s="126"/>
      <c r="V47" s="126"/>
      <c r="W47" s="126"/>
      <c r="X47" s="126"/>
      <c r="Y47" s="126">
        <v>0.84</v>
      </c>
      <c r="Z47" s="126"/>
      <c r="AA47" s="232">
        <v>1.82</v>
      </c>
      <c r="AB47" s="232">
        <v>0.45</v>
      </c>
      <c r="AC47" s="126"/>
      <c r="AD47" s="126"/>
      <c r="AE47" s="126"/>
      <c r="AF47" s="126"/>
      <c r="AG47" s="126">
        <v>0.02</v>
      </c>
      <c r="AH47" s="126"/>
      <c r="AI47" s="126"/>
      <c r="AJ47" s="126"/>
      <c r="AK47" s="126"/>
      <c r="AL47" s="126"/>
      <c r="AM47" s="126">
        <v>4.91</v>
      </c>
      <c r="AN47" s="126"/>
      <c r="AO47" s="126"/>
      <c r="AP47" s="126"/>
      <c r="AQ47" s="126"/>
      <c r="AR47" s="126"/>
      <c r="AS47" s="126"/>
      <c r="AT47" s="232">
        <v>2</v>
      </c>
      <c r="AU47" s="126"/>
      <c r="AV47" s="232">
        <v>4.62</v>
      </c>
      <c r="AW47" s="126"/>
      <c r="AX47" s="126"/>
      <c r="AY47" s="126"/>
      <c r="AZ47" s="126"/>
      <c r="BA47" s="126"/>
      <c r="BB47" s="126"/>
      <c r="BC47" s="126"/>
      <c r="BD47" s="126">
        <v>0.5</v>
      </c>
      <c r="BE47" s="126"/>
      <c r="BF47" s="126"/>
      <c r="BG47" s="126"/>
      <c r="BH47" s="126">
        <v>2.7</v>
      </c>
      <c r="BI47" s="232"/>
      <c r="BJ47" s="126"/>
      <c r="BK47" s="126"/>
    </row>
    <row r="48" spans="1:64">
      <c r="A48" s="986">
        <v>8</v>
      </c>
      <c r="B48" s="986" t="s">
        <v>287</v>
      </c>
      <c r="C48" s="308" t="s">
        <v>48</v>
      </c>
      <c r="D48" s="351"/>
      <c r="E48" s="126"/>
      <c r="F48" s="126"/>
      <c r="G48" s="126">
        <v>1.7</v>
      </c>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row>
    <row r="49" spans="1:64">
      <c r="A49" s="987"/>
      <c r="B49" s="987"/>
      <c r="C49" s="308" t="s">
        <v>25</v>
      </c>
      <c r="D49" s="351"/>
      <c r="E49" s="126"/>
      <c r="F49" s="126"/>
      <c r="G49" s="126"/>
      <c r="H49" s="126"/>
      <c r="I49" s="126">
        <v>0.7</v>
      </c>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row>
    <row r="50" spans="1:64">
      <c r="A50" s="987"/>
      <c r="B50" s="987"/>
      <c r="C50" s="308" t="s">
        <v>27</v>
      </c>
      <c r="D50" s="351"/>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v>1</v>
      </c>
      <c r="BI50" s="126"/>
      <c r="BJ50" s="126"/>
      <c r="BK50" s="126"/>
    </row>
    <row r="51" spans="1:64">
      <c r="A51" s="988"/>
      <c r="B51" s="988"/>
      <c r="C51" s="308" t="s">
        <v>30</v>
      </c>
      <c r="D51" s="351">
        <v>7.39</v>
      </c>
      <c r="E51" s="126">
        <v>5.37</v>
      </c>
      <c r="F51" s="126">
        <v>2.02</v>
      </c>
      <c r="G51" s="126">
        <v>6.28</v>
      </c>
      <c r="H51" s="126"/>
      <c r="I51" s="126">
        <v>37.659999999999997</v>
      </c>
      <c r="J51" s="126"/>
      <c r="K51" s="126"/>
      <c r="L51" s="126">
        <v>38</v>
      </c>
      <c r="M51" s="126"/>
      <c r="N51" s="126">
        <v>0.05</v>
      </c>
      <c r="O51" s="126"/>
      <c r="P51" s="126"/>
      <c r="Q51" s="126"/>
      <c r="R51" s="126"/>
      <c r="S51" s="126"/>
      <c r="T51" s="126"/>
      <c r="U51" s="126"/>
      <c r="V51" s="126"/>
      <c r="W51" s="126"/>
      <c r="X51" s="126"/>
      <c r="Y51" s="126"/>
      <c r="Z51" s="126"/>
      <c r="AA51" s="126">
        <v>2.29</v>
      </c>
      <c r="AB51" s="126">
        <v>0.78</v>
      </c>
      <c r="AC51" s="126"/>
      <c r="AD51" s="126"/>
      <c r="AE51" s="126"/>
      <c r="AF51" s="126"/>
      <c r="AG51" s="126"/>
      <c r="AH51" s="126"/>
      <c r="AI51" s="126"/>
      <c r="AJ51" s="126"/>
      <c r="AK51" s="126"/>
      <c r="AL51" s="126"/>
      <c r="AM51" s="126">
        <v>0.2</v>
      </c>
      <c r="AN51" s="126"/>
      <c r="AO51" s="126"/>
      <c r="AP51" s="126"/>
      <c r="AQ51" s="126"/>
      <c r="AR51" s="126"/>
      <c r="AS51" s="126"/>
      <c r="AT51" s="126">
        <v>1.24</v>
      </c>
      <c r="AU51" s="126">
        <v>0.06</v>
      </c>
      <c r="AV51" s="126">
        <v>1.86</v>
      </c>
      <c r="AW51" s="126"/>
      <c r="AX51" s="126"/>
      <c r="AY51" s="126"/>
      <c r="AZ51" s="126"/>
      <c r="BA51" s="126"/>
      <c r="BB51" s="126"/>
      <c r="BC51" s="126"/>
      <c r="BD51" s="126">
        <v>0.56000000000000005</v>
      </c>
      <c r="BE51" s="126"/>
      <c r="BF51" s="126"/>
      <c r="BG51" s="126"/>
      <c r="BH51" s="126">
        <v>1.57</v>
      </c>
      <c r="BI51" s="126"/>
      <c r="BJ51" s="126"/>
      <c r="BK51" s="126"/>
    </row>
    <row r="52" spans="1:64">
      <c r="A52" s="990">
        <v>9</v>
      </c>
      <c r="B52" s="990" t="s">
        <v>609</v>
      </c>
      <c r="C52" s="308" t="s">
        <v>21</v>
      </c>
      <c r="D52" s="351">
        <v>0.18</v>
      </c>
      <c r="E52" s="126">
        <v>0.18</v>
      </c>
      <c r="F52" s="126"/>
      <c r="G52" s="126"/>
      <c r="H52" s="126"/>
      <c r="I52" s="126"/>
      <c r="J52" s="126"/>
      <c r="K52" s="126"/>
      <c r="L52" s="126"/>
      <c r="M52" s="126"/>
      <c r="N52" s="126"/>
      <c r="O52" s="126"/>
      <c r="P52" s="126"/>
      <c r="Q52" s="126"/>
      <c r="R52" s="126"/>
      <c r="S52" s="126"/>
      <c r="T52" s="126"/>
      <c r="U52" s="126"/>
      <c r="V52" s="126"/>
      <c r="W52" s="126"/>
      <c r="X52" s="126"/>
      <c r="Y52" s="126"/>
      <c r="Z52" s="126"/>
      <c r="AA52" s="232">
        <v>0.01</v>
      </c>
      <c r="AB52" s="232">
        <v>0.01</v>
      </c>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row>
    <row r="53" spans="1:64">
      <c r="A53" s="990"/>
      <c r="B53" s="990"/>
      <c r="C53" s="308" t="s">
        <v>44</v>
      </c>
      <c r="D53" s="351"/>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v>1.1000000000000001</v>
      </c>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row>
    <row r="54" spans="1:64" s="354" customFormat="1">
      <c r="A54" s="990"/>
      <c r="B54" s="990"/>
      <c r="C54" s="308" t="s">
        <v>30</v>
      </c>
      <c r="D54" s="351">
        <v>8.19</v>
      </c>
      <c r="E54" s="232">
        <v>6.23</v>
      </c>
      <c r="F54" s="232">
        <v>1.96</v>
      </c>
      <c r="G54" s="232">
        <v>3.1</v>
      </c>
      <c r="H54" s="126"/>
      <c r="I54" s="232">
        <v>17.18</v>
      </c>
      <c r="J54" s="126"/>
      <c r="K54" s="126"/>
      <c r="L54" s="232">
        <v>26.68</v>
      </c>
      <c r="M54" s="126"/>
      <c r="N54" s="126"/>
      <c r="O54" s="126"/>
      <c r="P54" s="126"/>
      <c r="Q54" s="126"/>
      <c r="R54" s="126"/>
      <c r="S54" s="126"/>
      <c r="T54" s="126"/>
      <c r="U54" s="126"/>
      <c r="V54" s="126"/>
      <c r="W54" s="126"/>
      <c r="X54" s="126"/>
      <c r="Y54" s="126"/>
      <c r="Z54" s="126"/>
      <c r="AA54" s="232">
        <v>0.82</v>
      </c>
      <c r="AB54" s="232">
        <v>0.76</v>
      </c>
      <c r="AC54" s="126"/>
      <c r="AD54" s="126"/>
      <c r="AE54" s="126"/>
      <c r="AF54" s="126"/>
      <c r="AG54" s="126"/>
      <c r="AH54" s="126"/>
      <c r="AI54" s="126"/>
      <c r="AJ54" s="126"/>
      <c r="AK54" s="126"/>
      <c r="AL54" s="126"/>
      <c r="AM54" s="126">
        <v>1.89</v>
      </c>
      <c r="AN54" s="126"/>
      <c r="AO54" s="126"/>
      <c r="AP54" s="126"/>
      <c r="AQ54" s="126"/>
      <c r="AR54" s="126"/>
      <c r="AS54" s="126"/>
      <c r="AT54" s="126">
        <v>0.87</v>
      </c>
      <c r="AU54" s="232">
        <v>0.14000000000000001</v>
      </c>
      <c r="AV54" s="232">
        <v>0.65</v>
      </c>
      <c r="AW54" s="126"/>
      <c r="AX54" s="126"/>
      <c r="AY54" s="126"/>
      <c r="AZ54" s="126"/>
      <c r="BA54" s="126"/>
      <c r="BB54" s="126"/>
      <c r="BC54" s="126"/>
      <c r="BD54" s="126">
        <v>0.32</v>
      </c>
      <c r="BE54" s="126">
        <v>0.04</v>
      </c>
      <c r="BF54" s="126"/>
      <c r="BG54" s="126"/>
      <c r="BH54" s="232">
        <v>0.74</v>
      </c>
      <c r="BI54" s="126"/>
      <c r="BJ54" s="126"/>
      <c r="BK54" s="126"/>
      <c r="BL54" s="355"/>
    </row>
    <row r="55" spans="1:64">
      <c r="A55" s="990"/>
      <c r="B55" s="990"/>
      <c r="C55" s="308" t="s">
        <v>48</v>
      </c>
      <c r="D55" s="351"/>
      <c r="E55" s="126"/>
      <c r="F55" s="126"/>
      <c r="G55" s="232">
        <v>0.08</v>
      </c>
      <c r="H55" s="126"/>
      <c r="I55" s="232">
        <v>0.35</v>
      </c>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v>0.01</v>
      </c>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row>
    <row r="56" spans="1:64">
      <c r="A56" s="990"/>
      <c r="B56" s="990"/>
      <c r="C56" s="308" t="s">
        <v>27</v>
      </c>
      <c r="D56" s="351"/>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v>1</v>
      </c>
      <c r="BE56" s="126"/>
      <c r="BF56" s="126"/>
      <c r="BG56" s="126"/>
      <c r="BH56" s="126"/>
      <c r="BI56" s="126"/>
      <c r="BJ56" s="126"/>
      <c r="BK56" s="126"/>
    </row>
    <row r="57" spans="1:64">
      <c r="A57" s="990"/>
      <c r="B57" s="990"/>
      <c r="C57" s="308" t="s">
        <v>24</v>
      </c>
      <c r="D57" s="351"/>
      <c r="E57" s="126"/>
      <c r="F57" s="126"/>
      <c r="G57" s="126">
        <v>0.28000000000000003</v>
      </c>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row>
    <row r="58" spans="1:64">
      <c r="A58" s="990"/>
      <c r="B58" s="990"/>
      <c r="C58" s="308" t="s">
        <v>50</v>
      </c>
      <c r="D58" s="351">
        <v>0.95</v>
      </c>
      <c r="E58" s="232">
        <v>0.92</v>
      </c>
      <c r="F58" s="232">
        <v>0.03</v>
      </c>
      <c r="G58" s="126"/>
      <c r="H58" s="126"/>
      <c r="I58" s="126"/>
      <c r="J58" s="126"/>
      <c r="K58" s="126"/>
      <c r="L58" s="126"/>
      <c r="M58" s="126"/>
      <c r="N58" s="126"/>
      <c r="O58" s="126"/>
      <c r="P58" s="126"/>
      <c r="Q58" s="126"/>
      <c r="R58" s="126"/>
      <c r="S58" s="126"/>
      <c r="T58" s="126"/>
      <c r="U58" s="126"/>
      <c r="V58" s="126"/>
      <c r="W58" s="126"/>
      <c r="X58" s="126"/>
      <c r="Y58" s="126"/>
      <c r="Z58" s="126"/>
      <c r="AA58" s="232">
        <v>0.02</v>
      </c>
      <c r="AB58" s="232">
        <v>0.06</v>
      </c>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row>
    <row r="59" spans="1:64">
      <c r="A59" s="986">
        <v>10</v>
      </c>
      <c r="B59" s="986" t="s">
        <v>288</v>
      </c>
      <c r="C59" s="308" t="s">
        <v>21</v>
      </c>
      <c r="D59" s="351"/>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232">
        <v>0.1</v>
      </c>
      <c r="BA59" s="126"/>
      <c r="BB59" s="126"/>
      <c r="BC59" s="126"/>
      <c r="BD59" s="126"/>
      <c r="BE59" s="126"/>
      <c r="BF59" s="126"/>
      <c r="BG59" s="126"/>
      <c r="BH59" s="126"/>
      <c r="BI59" s="126"/>
      <c r="BJ59" s="126"/>
      <c r="BK59" s="126"/>
    </row>
    <row r="60" spans="1:64">
      <c r="A60" s="987"/>
      <c r="B60" s="987"/>
      <c r="C60" s="308" t="s">
        <v>44</v>
      </c>
      <c r="D60" s="351"/>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232">
        <v>1.5</v>
      </c>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row>
    <row r="61" spans="1:64">
      <c r="A61" s="987"/>
      <c r="B61" s="987"/>
      <c r="C61" s="308" t="s">
        <v>29</v>
      </c>
      <c r="D61" s="316">
        <v>0.85</v>
      </c>
      <c r="E61" s="232">
        <v>0.85</v>
      </c>
      <c r="F61" s="126"/>
      <c r="G61" s="126">
        <v>0.17</v>
      </c>
      <c r="H61" s="126"/>
      <c r="I61" s="126"/>
      <c r="J61" s="126"/>
      <c r="K61" s="126"/>
      <c r="L61" s="126"/>
      <c r="M61" s="126"/>
      <c r="N61" s="126"/>
      <c r="O61" s="126"/>
      <c r="P61" s="126"/>
      <c r="Q61" s="126"/>
      <c r="R61" s="126"/>
      <c r="S61" s="126"/>
      <c r="T61" s="126"/>
      <c r="U61" s="126"/>
      <c r="V61" s="126"/>
      <c r="W61" s="126"/>
      <c r="X61" s="126"/>
      <c r="Y61" s="126"/>
      <c r="Z61" s="126"/>
      <c r="AA61" s="232">
        <v>7.9999999999999988E-2</v>
      </c>
      <c r="AB61" s="232">
        <v>0.05</v>
      </c>
      <c r="AC61" s="126"/>
      <c r="AD61" s="126"/>
      <c r="AE61" s="126"/>
      <c r="AF61" s="126"/>
      <c r="AG61" s="126"/>
      <c r="AH61" s="126"/>
      <c r="AI61" s="126"/>
      <c r="AJ61" s="126"/>
      <c r="AK61" s="126"/>
      <c r="AL61" s="126"/>
      <c r="AM61" s="126"/>
      <c r="AN61" s="126"/>
      <c r="AO61" s="126"/>
      <c r="AP61" s="126"/>
      <c r="AQ61" s="126"/>
      <c r="AR61" s="126"/>
      <c r="AS61" s="126"/>
      <c r="AT61" s="232">
        <v>3.0000000000000006E-2</v>
      </c>
      <c r="AU61" s="232">
        <v>0.14000000000000001</v>
      </c>
      <c r="AV61" s="126"/>
      <c r="AW61" s="126"/>
      <c r="AX61" s="126"/>
      <c r="AY61" s="126"/>
      <c r="AZ61" s="126"/>
      <c r="BA61" s="126"/>
      <c r="BB61" s="126"/>
      <c r="BC61" s="126"/>
      <c r="BD61" s="232">
        <v>0.06</v>
      </c>
      <c r="BE61" s="126"/>
      <c r="BF61" s="126"/>
      <c r="BG61" s="126"/>
      <c r="BH61" s="126"/>
      <c r="BI61" s="126"/>
      <c r="BJ61" s="126"/>
      <c r="BK61" s="126"/>
    </row>
    <row r="62" spans="1:64">
      <c r="A62" s="987"/>
      <c r="B62" s="987"/>
      <c r="C62" s="308" t="s">
        <v>46</v>
      </c>
      <c r="D62" s="350"/>
      <c r="E62" s="350"/>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v>0.17</v>
      </c>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row>
    <row r="63" spans="1:64" s="374" customFormat="1">
      <c r="A63" s="987"/>
      <c r="B63" s="987"/>
      <c r="C63" s="370" t="s">
        <v>31</v>
      </c>
      <c r="D63" s="371">
        <v>0.11</v>
      </c>
      <c r="E63" s="372">
        <v>0.11</v>
      </c>
      <c r="F63" s="372"/>
      <c r="G63" s="372">
        <v>0.08</v>
      </c>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c r="AT63" s="372"/>
      <c r="AU63" s="372"/>
      <c r="AV63" s="372"/>
      <c r="AW63" s="372"/>
      <c r="AX63" s="372"/>
      <c r="AY63" s="372"/>
      <c r="AZ63" s="372"/>
      <c r="BA63" s="372"/>
      <c r="BB63" s="372"/>
      <c r="BC63" s="372"/>
      <c r="BD63" s="372"/>
      <c r="BE63" s="372"/>
      <c r="BF63" s="372"/>
      <c r="BG63" s="372"/>
      <c r="BH63" s="372"/>
      <c r="BI63" s="372"/>
      <c r="BJ63" s="372"/>
      <c r="BK63" s="372"/>
      <c r="BL63" s="373"/>
    </row>
    <row r="64" spans="1:64">
      <c r="A64" s="987"/>
      <c r="B64" s="987"/>
      <c r="C64" s="308" t="s">
        <v>34</v>
      </c>
      <c r="D64" s="351"/>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v>0.78</v>
      </c>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row>
    <row r="65" spans="1:63">
      <c r="A65" s="987"/>
      <c r="B65" s="987"/>
      <c r="C65" s="308" t="s">
        <v>18</v>
      </c>
      <c r="D65" s="351">
        <v>0.24</v>
      </c>
      <c r="E65" s="126">
        <v>0.24</v>
      </c>
      <c r="F65" s="126"/>
      <c r="G65" s="126">
        <v>26.51</v>
      </c>
      <c r="H65" s="126"/>
      <c r="I65" s="126">
        <v>15.1</v>
      </c>
      <c r="J65" s="126"/>
      <c r="K65" s="126"/>
      <c r="L65" s="126">
        <v>14.23</v>
      </c>
      <c r="M65" s="126"/>
      <c r="N65" s="126"/>
      <c r="O65" s="126"/>
      <c r="P65" s="126"/>
      <c r="Q65" s="126"/>
      <c r="R65" s="126"/>
      <c r="S65" s="126"/>
      <c r="T65" s="126"/>
      <c r="U65" s="126"/>
      <c r="V65" s="126"/>
      <c r="W65" s="126"/>
      <c r="X65" s="126"/>
      <c r="Y65" s="126"/>
      <c r="Z65" s="126"/>
      <c r="AA65" s="126">
        <v>0.8</v>
      </c>
      <c r="AB65" s="126">
        <v>0.01</v>
      </c>
      <c r="AC65" s="126"/>
      <c r="AD65" s="126"/>
      <c r="AE65" s="126"/>
      <c r="AF65" s="126"/>
      <c r="AG65" s="126"/>
      <c r="AH65" s="126"/>
      <c r="AI65" s="126"/>
      <c r="AJ65" s="126"/>
      <c r="AK65" s="126"/>
      <c r="AL65" s="126"/>
      <c r="AM65" s="126">
        <v>0.17</v>
      </c>
      <c r="AN65" s="126"/>
      <c r="AO65" s="126"/>
      <c r="AP65" s="126"/>
      <c r="AQ65" s="126"/>
      <c r="AR65" s="126"/>
      <c r="AS65" s="126"/>
      <c r="AT65" s="126">
        <v>0.64</v>
      </c>
      <c r="AU65" s="126">
        <v>0.48</v>
      </c>
      <c r="AV65" s="126"/>
      <c r="AW65" s="126"/>
      <c r="AX65" s="126"/>
      <c r="AY65" s="126"/>
      <c r="AZ65" s="126"/>
      <c r="BA65" s="126"/>
      <c r="BB65" s="126"/>
      <c r="BC65" s="126"/>
      <c r="BD65" s="126"/>
      <c r="BE65" s="126"/>
      <c r="BF65" s="126"/>
      <c r="BG65" s="126"/>
      <c r="BH65" s="126">
        <v>0.02</v>
      </c>
      <c r="BI65" s="126"/>
      <c r="BJ65" s="126"/>
      <c r="BK65" s="126"/>
    </row>
    <row r="66" spans="1:63">
      <c r="A66" s="987"/>
      <c r="B66" s="987"/>
      <c r="C66" s="308" t="s">
        <v>48</v>
      </c>
      <c r="D66" s="351">
        <v>1.2</v>
      </c>
      <c r="E66" s="126">
        <v>1.2</v>
      </c>
      <c r="F66" s="126"/>
      <c r="G66" s="126">
        <v>3.39</v>
      </c>
      <c r="H66" s="126"/>
      <c r="I66" s="126">
        <v>0.67</v>
      </c>
      <c r="J66" s="126"/>
      <c r="K66" s="126"/>
      <c r="L66" s="126">
        <v>0.74</v>
      </c>
      <c r="M66" s="126"/>
      <c r="N66" s="126"/>
      <c r="O66" s="126"/>
      <c r="P66" s="126"/>
      <c r="Q66" s="126"/>
      <c r="R66" s="126"/>
      <c r="S66" s="126"/>
      <c r="T66" s="126"/>
      <c r="U66" s="126"/>
      <c r="V66" s="126"/>
      <c r="W66" s="126"/>
      <c r="X66" s="126"/>
      <c r="Y66" s="126"/>
      <c r="Z66" s="126"/>
      <c r="AA66" s="126">
        <v>0.04</v>
      </c>
      <c r="AB66" s="126">
        <v>0.02</v>
      </c>
      <c r="AC66" s="126">
        <v>0.04</v>
      </c>
      <c r="AD66" s="126"/>
      <c r="AE66" s="126">
        <v>0.18</v>
      </c>
      <c r="AF66" s="126"/>
      <c r="AG66" s="126"/>
      <c r="AH66" s="126"/>
      <c r="AI66" s="126"/>
      <c r="AJ66" s="126"/>
      <c r="AK66" s="126"/>
      <c r="AL66" s="126"/>
      <c r="AM66" s="126">
        <v>0.61</v>
      </c>
      <c r="AN66" s="126"/>
      <c r="AO66" s="126"/>
      <c r="AP66" s="126"/>
      <c r="AQ66" s="126"/>
      <c r="AR66" s="126"/>
      <c r="AS66" s="126"/>
      <c r="AT66" s="126">
        <v>0.05</v>
      </c>
      <c r="AU66" s="126"/>
      <c r="AV66" s="126"/>
      <c r="AW66" s="126"/>
      <c r="AX66" s="126"/>
      <c r="AY66" s="126"/>
      <c r="AZ66" s="126"/>
      <c r="BA66" s="126"/>
      <c r="BB66" s="126"/>
      <c r="BC66" s="126"/>
      <c r="BD66" s="126"/>
      <c r="BE66" s="126"/>
      <c r="BF66" s="126"/>
      <c r="BG66" s="126"/>
      <c r="BH66" s="126">
        <v>0.01</v>
      </c>
      <c r="BI66" s="126"/>
      <c r="BJ66" s="126"/>
      <c r="BK66" s="126"/>
    </row>
    <row r="67" spans="1:63">
      <c r="A67" s="988"/>
      <c r="B67" s="988"/>
      <c r="C67" s="308" t="s">
        <v>24</v>
      </c>
      <c r="D67" s="351"/>
      <c r="E67" s="126"/>
      <c r="F67" s="126"/>
      <c r="G67" s="126">
        <v>0.21</v>
      </c>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row>
    <row r="68" spans="1:63">
      <c r="A68" s="989">
        <v>11</v>
      </c>
      <c r="B68" s="989" t="s">
        <v>275</v>
      </c>
      <c r="C68" s="308" t="s">
        <v>29</v>
      </c>
      <c r="D68" s="351"/>
      <c r="E68" s="126"/>
      <c r="F68" s="126"/>
      <c r="G68" s="126">
        <v>0.09</v>
      </c>
      <c r="H68" s="126"/>
      <c r="I68" s="126"/>
      <c r="J68" s="126"/>
      <c r="K68" s="126"/>
      <c r="L68" s="126"/>
      <c r="M68" s="126"/>
      <c r="N68" s="126"/>
      <c r="O68" s="126"/>
      <c r="P68" s="126"/>
      <c r="Q68" s="126"/>
      <c r="R68" s="126"/>
      <c r="S68" s="126"/>
      <c r="T68" s="126"/>
      <c r="U68" s="126"/>
      <c r="V68" s="126"/>
      <c r="W68" s="126"/>
      <c r="X68" s="126"/>
      <c r="Y68" s="126"/>
      <c r="Z68" s="126"/>
      <c r="AA68" s="126">
        <v>0.4</v>
      </c>
      <c r="AB68" s="126">
        <v>0.06</v>
      </c>
      <c r="AC68" s="126"/>
      <c r="AD68" s="126"/>
      <c r="AE68" s="126"/>
      <c r="AF68" s="126"/>
      <c r="AG68" s="126"/>
      <c r="AH68" s="126"/>
      <c r="AI68" s="126"/>
      <c r="AJ68" s="126"/>
      <c r="AK68" s="126"/>
      <c r="AL68" s="126"/>
      <c r="AM68" s="126"/>
      <c r="AN68" s="126"/>
      <c r="AO68" s="126"/>
      <c r="AP68" s="126"/>
      <c r="AQ68" s="126"/>
      <c r="AR68" s="126"/>
      <c r="AS68" s="126"/>
      <c r="AT68" s="126">
        <v>0.17</v>
      </c>
      <c r="AU68" s="126">
        <v>0.01</v>
      </c>
      <c r="AV68" s="126"/>
      <c r="AW68" s="126"/>
      <c r="AX68" s="126"/>
      <c r="AY68" s="126"/>
      <c r="AZ68" s="126"/>
      <c r="BA68" s="126"/>
      <c r="BB68" s="126"/>
      <c r="BC68" s="126"/>
      <c r="BD68" s="126">
        <v>0.22</v>
      </c>
      <c r="BE68" s="126"/>
      <c r="BF68" s="126"/>
      <c r="BG68" s="126"/>
      <c r="BH68" s="126">
        <v>7.0000000000000007E-2</v>
      </c>
      <c r="BI68" s="126"/>
      <c r="BJ68" s="126"/>
      <c r="BK68" s="126"/>
    </row>
    <row r="69" spans="1:63">
      <c r="A69" s="989"/>
      <c r="B69" s="989"/>
      <c r="C69" s="308" t="s">
        <v>46</v>
      </c>
      <c r="D69" s="351"/>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v>0.18</v>
      </c>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row>
    <row r="70" spans="1:63">
      <c r="A70" s="989"/>
      <c r="B70" s="989"/>
      <c r="C70" s="308" t="s">
        <v>30</v>
      </c>
      <c r="D70" s="351"/>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v>1.17</v>
      </c>
      <c r="BE70" s="126"/>
      <c r="BF70" s="126"/>
      <c r="BG70" s="126"/>
      <c r="BH70" s="126">
        <v>0.2</v>
      </c>
      <c r="BI70" s="126"/>
      <c r="BJ70" s="126"/>
      <c r="BK70" s="126"/>
    </row>
    <row r="71" spans="1:63">
      <c r="A71" s="989"/>
      <c r="B71" s="989"/>
      <c r="C71" s="308" t="s">
        <v>34</v>
      </c>
      <c r="D71" s="351"/>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v>0.41</v>
      </c>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row>
    <row r="72" spans="1:63">
      <c r="A72" s="989"/>
      <c r="B72" s="989"/>
      <c r="C72" s="308" t="s">
        <v>31</v>
      </c>
      <c r="D72" s="351"/>
      <c r="E72" s="126"/>
      <c r="F72" s="126"/>
      <c r="G72" s="126"/>
      <c r="H72" s="126"/>
      <c r="I72" s="126"/>
      <c r="J72" s="126"/>
      <c r="K72" s="126"/>
      <c r="L72" s="126">
        <v>0.05</v>
      </c>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row>
    <row r="73" spans="1:63">
      <c r="A73" s="989"/>
      <c r="B73" s="989"/>
      <c r="C73" s="308" t="s">
        <v>41</v>
      </c>
      <c r="D73" s="351"/>
      <c r="E73" s="126"/>
      <c r="F73" s="126"/>
      <c r="G73" s="126">
        <v>0.1</v>
      </c>
      <c r="H73" s="126"/>
      <c r="I73" s="126">
        <v>12.56</v>
      </c>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row>
    <row r="74" spans="1:63">
      <c r="A74" s="989"/>
      <c r="B74" s="989"/>
      <c r="C74" s="308" t="s">
        <v>48</v>
      </c>
      <c r="D74" s="351">
        <v>14.18</v>
      </c>
      <c r="E74" s="126">
        <v>11.56</v>
      </c>
      <c r="F74" s="126">
        <v>2.62</v>
      </c>
      <c r="G74" s="126">
        <v>1.76</v>
      </c>
      <c r="H74" s="126"/>
      <c r="I74" s="126">
        <v>0.06</v>
      </c>
      <c r="J74" s="126"/>
      <c r="K74" s="126"/>
      <c r="L74" s="126"/>
      <c r="M74" s="126"/>
      <c r="N74" s="126"/>
      <c r="O74" s="126"/>
      <c r="P74" s="126"/>
      <c r="Q74" s="126"/>
      <c r="R74" s="126"/>
      <c r="S74" s="126"/>
      <c r="T74" s="126"/>
      <c r="U74" s="126"/>
      <c r="V74" s="126"/>
      <c r="W74" s="126">
        <v>0.04</v>
      </c>
      <c r="X74" s="126"/>
      <c r="Y74" s="126"/>
      <c r="Z74" s="126"/>
      <c r="AA74" s="126">
        <v>0.49</v>
      </c>
      <c r="AB74" s="126">
        <v>0.8</v>
      </c>
      <c r="AC74" s="126"/>
      <c r="AD74" s="126"/>
      <c r="AE74" s="126"/>
      <c r="AF74" s="126"/>
      <c r="AG74" s="126"/>
      <c r="AH74" s="126"/>
      <c r="AI74" s="126"/>
      <c r="AJ74" s="126"/>
      <c r="AK74" s="126"/>
      <c r="AL74" s="126"/>
      <c r="AM74" s="126">
        <v>0.01</v>
      </c>
      <c r="AN74" s="126"/>
      <c r="AO74" s="126"/>
      <c r="AP74" s="126"/>
      <c r="AQ74" s="126"/>
      <c r="AR74" s="126"/>
      <c r="AS74" s="126"/>
      <c r="AT74" s="126"/>
      <c r="AU74" s="126"/>
      <c r="AV74" s="126"/>
      <c r="AW74" s="126"/>
      <c r="AX74" s="126"/>
      <c r="AY74" s="126"/>
      <c r="AZ74" s="126"/>
      <c r="BA74" s="126"/>
      <c r="BB74" s="126"/>
      <c r="BC74" s="126"/>
      <c r="BD74" s="126"/>
      <c r="BE74" s="126"/>
      <c r="BF74" s="126"/>
      <c r="BG74" s="126"/>
      <c r="BH74" s="126">
        <v>0.52</v>
      </c>
      <c r="BI74" s="126"/>
      <c r="BJ74" s="126"/>
      <c r="BK74" s="126"/>
    </row>
    <row r="75" spans="1:63">
      <c r="A75" s="990">
        <v>12</v>
      </c>
      <c r="B75" s="990" t="s">
        <v>285</v>
      </c>
      <c r="C75" s="308" t="s">
        <v>29</v>
      </c>
      <c r="D75" s="351">
        <v>0.86</v>
      </c>
      <c r="E75" s="126">
        <v>0.86</v>
      </c>
      <c r="F75" s="126"/>
      <c r="G75" s="126">
        <v>0.48</v>
      </c>
      <c r="H75" s="126"/>
      <c r="I75" s="126">
        <v>0.02</v>
      </c>
      <c r="J75" s="126"/>
      <c r="K75" s="126"/>
      <c r="L75" s="126"/>
      <c r="M75" s="126"/>
      <c r="N75" s="126"/>
      <c r="O75" s="126"/>
      <c r="P75" s="126"/>
      <c r="Q75" s="126"/>
      <c r="R75" s="126"/>
      <c r="S75" s="126"/>
      <c r="T75" s="126"/>
      <c r="U75" s="126"/>
      <c r="V75" s="126"/>
      <c r="W75" s="126"/>
      <c r="X75" s="126"/>
      <c r="Y75" s="126"/>
      <c r="Z75" s="126"/>
      <c r="AA75" s="126">
        <v>0.7</v>
      </c>
      <c r="AB75" s="126">
        <v>0.09</v>
      </c>
      <c r="AC75" s="126"/>
      <c r="AD75" s="126"/>
      <c r="AE75" s="126"/>
      <c r="AF75" s="126"/>
      <c r="AG75" s="126"/>
      <c r="AH75" s="126"/>
      <c r="AI75" s="126"/>
      <c r="AJ75" s="126"/>
      <c r="AK75" s="126"/>
      <c r="AL75" s="126"/>
      <c r="AM75" s="126">
        <v>0.11</v>
      </c>
      <c r="AN75" s="126"/>
      <c r="AO75" s="126"/>
      <c r="AP75" s="126"/>
      <c r="AQ75" s="126"/>
      <c r="AR75" s="126"/>
      <c r="AS75" s="126"/>
      <c r="AT75" s="126">
        <v>0.01</v>
      </c>
      <c r="AU75" s="126">
        <v>0.01</v>
      </c>
      <c r="AV75" s="126"/>
      <c r="AW75" s="126">
        <v>0.19</v>
      </c>
      <c r="AX75" s="126">
        <v>0.22</v>
      </c>
      <c r="AY75" s="126">
        <v>0.34</v>
      </c>
      <c r="AZ75" s="126"/>
      <c r="BA75" s="126"/>
      <c r="BB75" s="126"/>
      <c r="BC75" s="126"/>
      <c r="BD75" s="126">
        <v>0.15</v>
      </c>
      <c r="BE75" s="126"/>
      <c r="BF75" s="126"/>
      <c r="BG75" s="126"/>
      <c r="BH75" s="126">
        <v>0.11</v>
      </c>
      <c r="BI75" s="126"/>
      <c r="BJ75" s="126"/>
      <c r="BK75" s="126"/>
    </row>
    <row r="76" spans="1:63">
      <c r="A76" s="990"/>
      <c r="B76" s="990"/>
      <c r="C76" s="308" t="s">
        <v>49</v>
      </c>
      <c r="D76" s="351"/>
      <c r="E76" s="126"/>
      <c r="F76" s="126"/>
      <c r="G76" s="126"/>
      <c r="H76" s="126"/>
      <c r="I76" s="126">
        <v>0.05</v>
      </c>
      <c r="J76" s="126"/>
      <c r="K76" s="126"/>
      <c r="L76" s="126"/>
      <c r="M76" s="126"/>
      <c r="N76" s="126"/>
      <c r="O76" s="126"/>
      <c r="P76" s="126"/>
      <c r="Q76" s="126"/>
      <c r="R76" s="126"/>
      <c r="S76" s="126"/>
      <c r="T76" s="126"/>
      <c r="U76" s="126"/>
      <c r="V76" s="126"/>
      <c r="W76" s="126"/>
      <c r="X76" s="126"/>
      <c r="Y76" s="126"/>
      <c r="Z76" s="126"/>
      <c r="AA76" s="126">
        <v>0.01</v>
      </c>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v>0.15</v>
      </c>
      <c r="BE76" s="126"/>
      <c r="BF76" s="126"/>
      <c r="BG76" s="126"/>
      <c r="BH76" s="126"/>
      <c r="BI76" s="126"/>
      <c r="BJ76" s="126"/>
      <c r="BK76" s="126"/>
    </row>
    <row r="77" spans="1:63">
      <c r="A77" s="990"/>
      <c r="B77" s="990"/>
      <c r="C77" s="308" t="s">
        <v>50</v>
      </c>
      <c r="D77" s="351">
        <v>0.03</v>
      </c>
      <c r="E77" s="126">
        <v>0.03</v>
      </c>
      <c r="F77" s="126"/>
      <c r="G77" s="126"/>
      <c r="H77" s="232">
        <v>0.32</v>
      </c>
      <c r="I77" s="232">
        <v>0.05</v>
      </c>
      <c r="J77" s="126"/>
      <c r="K77" s="126"/>
      <c r="L77" s="126"/>
      <c r="M77" s="126"/>
      <c r="N77" s="232">
        <v>0.03</v>
      </c>
      <c r="O77" s="126"/>
      <c r="P77" s="126"/>
      <c r="Q77" s="126"/>
      <c r="R77" s="126"/>
      <c r="S77" s="126"/>
      <c r="T77" s="126"/>
      <c r="U77" s="126"/>
      <c r="V77" s="126"/>
      <c r="W77" s="232">
        <v>0.03</v>
      </c>
      <c r="X77" s="126"/>
      <c r="Y77" s="126"/>
      <c r="Z77" s="126"/>
      <c r="AA77" s="126"/>
      <c r="AB77" s="232">
        <v>0.01</v>
      </c>
      <c r="AC77" s="126"/>
      <c r="AD77" s="126"/>
      <c r="AE77" s="126"/>
      <c r="AF77" s="126"/>
      <c r="AG77" s="126"/>
      <c r="AH77" s="126"/>
      <c r="AI77" s="126"/>
      <c r="AJ77" s="126"/>
      <c r="AK77" s="126"/>
      <c r="AL77" s="126"/>
      <c r="AM77" s="232">
        <v>0.04</v>
      </c>
      <c r="AN77" s="126"/>
      <c r="AO77" s="126"/>
      <c r="AP77" s="126"/>
      <c r="AQ77" s="126"/>
      <c r="AR77" s="126"/>
      <c r="AS77" s="126"/>
      <c r="AT77" s="126"/>
      <c r="AU77" s="126"/>
      <c r="AV77" s="126"/>
      <c r="AW77" s="232">
        <v>0.03</v>
      </c>
      <c r="AX77" s="126"/>
      <c r="AY77" s="232"/>
      <c r="AZ77" s="232">
        <v>0.2</v>
      </c>
      <c r="BA77" s="126"/>
      <c r="BB77" s="126"/>
      <c r="BC77" s="126"/>
      <c r="BD77" s="126"/>
      <c r="BE77" s="126"/>
      <c r="BF77" s="126"/>
      <c r="BG77" s="126"/>
      <c r="BH77" s="126"/>
      <c r="BI77" s="126"/>
      <c r="BJ77" s="126"/>
      <c r="BK77" s="126"/>
    </row>
  </sheetData>
  <mergeCells count="24">
    <mergeCell ref="A33:A37"/>
    <mergeCell ref="B33:B37"/>
    <mergeCell ref="A23:A25"/>
    <mergeCell ref="B23:B25"/>
    <mergeCell ref="A26:A32"/>
    <mergeCell ref="B26:B32"/>
    <mergeCell ref="A2:A3"/>
    <mergeCell ref="B2:B3"/>
    <mergeCell ref="A4:A13"/>
    <mergeCell ref="B4:B13"/>
    <mergeCell ref="A14:A22"/>
    <mergeCell ref="B14:B22"/>
    <mergeCell ref="A52:A58"/>
    <mergeCell ref="B52:B58"/>
    <mergeCell ref="A48:A51"/>
    <mergeCell ref="B48:B51"/>
    <mergeCell ref="A38:A47"/>
    <mergeCell ref="B38:B47"/>
    <mergeCell ref="A59:A67"/>
    <mergeCell ref="B59:B67"/>
    <mergeCell ref="A68:A74"/>
    <mergeCell ref="B68:B74"/>
    <mergeCell ref="A75:A77"/>
    <mergeCell ref="B75:B7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BQ430"/>
  <sheetViews>
    <sheetView tabSelected="1" workbookViewId="0">
      <selection activeCell="B6" sqref="B6"/>
    </sheetView>
  </sheetViews>
  <sheetFormatPr defaultColWidth="9" defaultRowHeight="15.75"/>
  <cols>
    <col min="1" max="1" width="5.125" style="905" customWidth="1"/>
    <col min="2" max="2" width="34.75" style="969" customWidth="1"/>
    <col min="3" max="3" width="14.875" style="905" customWidth="1"/>
    <col min="4" max="4" width="8.25" style="905" customWidth="1"/>
    <col min="5" max="5" width="12.25" style="905" customWidth="1"/>
    <col min="6" max="6" width="9" style="905" customWidth="1"/>
    <col min="7" max="7" width="18.25" style="906" customWidth="1"/>
    <col min="8" max="8" width="16.125" style="905" hidden="1" customWidth="1"/>
    <col min="9" max="9" width="15.625" style="906" hidden="1" customWidth="1"/>
    <col min="10" max="10" width="6.125" style="907" hidden="1" customWidth="1"/>
    <col min="11" max="11" width="7.125" style="905" hidden="1" customWidth="1"/>
    <col min="12" max="12" width="11.5" style="905" hidden="1" customWidth="1"/>
    <col min="13" max="13" width="7.375" style="905" hidden="1" customWidth="1"/>
    <col min="14" max="14" width="10" style="905" hidden="1" customWidth="1"/>
    <col min="15" max="15" width="7.125" style="905" hidden="1" customWidth="1"/>
    <col min="16" max="16" width="8" style="905" hidden="1" customWidth="1"/>
    <col min="17" max="17" width="7.5" style="905" hidden="1" customWidth="1"/>
    <col min="18" max="18" width="6.75" style="905" hidden="1" customWidth="1"/>
    <col min="19" max="19" width="6.125" style="905" hidden="1" customWidth="1"/>
    <col min="20" max="20" width="5.5" style="905" hidden="1" customWidth="1"/>
    <col min="21" max="21" width="5.375" style="905" hidden="1" customWidth="1"/>
    <col min="22" max="22" width="5.875" style="905" hidden="1" customWidth="1"/>
    <col min="23" max="23" width="7.875" style="905" hidden="1" customWidth="1"/>
    <col min="24" max="24" width="7.375" style="905" hidden="1" customWidth="1"/>
    <col min="25" max="25" width="6.875" style="905" hidden="1" customWidth="1"/>
    <col min="26" max="26" width="5" style="905" hidden="1" customWidth="1"/>
    <col min="27" max="27" width="5.625" style="905" hidden="1" customWidth="1"/>
    <col min="28" max="28" width="7.125" style="905" hidden="1" customWidth="1"/>
    <col min="29" max="29" width="4.625" style="905" hidden="1" customWidth="1"/>
    <col min="30" max="30" width="6.125" style="905" hidden="1" customWidth="1"/>
    <col min="31" max="31" width="5.125" style="905" hidden="1" customWidth="1"/>
    <col min="32" max="32" width="7.25" style="905" hidden="1" customWidth="1"/>
    <col min="33" max="33" width="6.125" style="905" hidden="1" customWidth="1"/>
    <col min="34" max="34" width="6" style="905" hidden="1" customWidth="1"/>
    <col min="35" max="35" width="5.625" style="905" hidden="1" customWidth="1"/>
    <col min="36" max="36" width="6.125" style="905" hidden="1" customWidth="1"/>
    <col min="37" max="37" width="5.625" style="905" hidden="1" customWidth="1"/>
    <col min="38" max="39" width="5.875" style="905" hidden="1" customWidth="1"/>
    <col min="40" max="40" width="6" style="905" hidden="1" customWidth="1"/>
    <col min="41" max="44" width="5.875" style="905" hidden="1" customWidth="1"/>
    <col min="45" max="47" width="6" style="905" hidden="1" customWidth="1"/>
    <col min="48" max="48" width="5.125" style="905" hidden="1" customWidth="1"/>
    <col min="49" max="49" width="6.125" style="905" hidden="1" customWidth="1"/>
    <col min="50" max="50" width="5.25" style="905" hidden="1" customWidth="1"/>
    <col min="51" max="51" width="8.125" style="905" hidden="1" customWidth="1"/>
    <col min="52" max="52" width="5.125" style="905" hidden="1" customWidth="1"/>
    <col min="53" max="54" width="6" style="905" hidden="1" customWidth="1"/>
    <col min="55" max="55" width="5.375" style="905" hidden="1" customWidth="1"/>
    <col min="56" max="56" width="5.5" style="905" hidden="1" customWidth="1"/>
    <col min="57" max="57" width="7" style="905" hidden="1" customWidth="1"/>
    <col min="58" max="58" width="5.75" style="905" hidden="1" customWidth="1"/>
    <col min="59" max="59" width="7.25" style="905" hidden="1" customWidth="1"/>
    <col min="60" max="60" width="8.625" style="905" hidden="1" customWidth="1"/>
    <col min="61" max="61" width="5.625" style="905" hidden="1" customWidth="1"/>
    <col min="62" max="62" width="15.875" style="905" hidden="1" customWidth="1"/>
    <col min="63" max="63" width="21.25" style="905" hidden="1" customWidth="1"/>
    <col min="64" max="64" width="9" style="905" hidden="1" customWidth="1"/>
    <col min="65" max="65" width="24.625" style="905" hidden="1" customWidth="1"/>
    <col min="66" max="66" width="27" style="906" hidden="1" customWidth="1"/>
    <col min="67" max="67" width="27" style="905" hidden="1" customWidth="1"/>
    <col min="68" max="68" width="9" style="905" hidden="1" customWidth="1"/>
    <col min="69" max="16384" width="9" style="905"/>
  </cols>
  <sheetData>
    <row r="1" spans="1:68" ht="36" customHeight="1">
      <c r="A1" s="1009" t="s">
        <v>1669</v>
      </c>
      <c r="B1" s="1009"/>
      <c r="C1" s="1009"/>
      <c r="D1" s="1009"/>
      <c r="E1" s="1009"/>
      <c r="F1" s="1009"/>
      <c r="G1" s="1009"/>
      <c r="H1" s="910"/>
      <c r="I1" s="911"/>
    </row>
    <row r="2" spans="1:68" s="916" customFormat="1" ht="40.15" customHeight="1">
      <c r="A2" s="912" t="s">
        <v>0</v>
      </c>
      <c r="B2" s="913" t="s">
        <v>1</v>
      </c>
      <c r="C2" s="913" t="s">
        <v>1122</v>
      </c>
      <c r="D2" s="913" t="s">
        <v>1133</v>
      </c>
      <c r="E2" s="913" t="s">
        <v>3</v>
      </c>
      <c r="F2" s="913" t="s">
        <v>4</v>
      </c>
      <c r="G2" s="913" t="s">
        <v>1670</v>
      </c>
      <c r="H2" s="913"/>
      <c r="I2" s="913" t="s">
        <v>1189</v>
      </c>
      <c r="J2" s="914" t="s">
        <v>8</v>
      </c>
      <c r="K2" s="914" t="s">
        <v>9</v>
      </c>
      <c r="L2" s="914" t="s">
        <v>396</v>
      </c>
      <c r="M2" s="914" t="s">
        <v>10</v>
      </c>
      <c r="N2" s="914" t="s">
        <v>11</v>
      </c>
      <c r="O2" s="914" t="s">
        <v>12</v>
      </c>
      <c r="P2" s="914" t="s">
        <v>13</v>
      </c>
      <c r="Q2" s="914" t="s">
        <v>14</v>
      </c>
      <c r="R2" s="914" t="s">
        <v>15</v>
      </c>
      <c r="S2" s="914" t="s">
        <v>16</v>
      </c>
      <c r="T2" s="914" t="s">
        <v>17</v>
      </c>
      <c r="U2" s="914" t="s">
        <v>18</v>
      </c>
      <c r="V2" s="914" t="s">
        <v>19</v>
      </c>
      <c r="W2" s="914" t="s">
        <v>20</v>
      </c>
      <c r="X2" s="914" t="s">
        <v>21</v>
      </c>
      <c r="Y2" s="914" t="s">
        <v>22</v>
      </c>
      <c r="Z2" s="914" t="s">
        <v>23</v>
      </c>
      <c r="AA2" s="914" t="s">
        <v>24</v>
      </c>
      <c r="AB2" s="914" t="s">
        <v>25</v>
      </c>
      <c r="AC2" s="914" t="s">
        <v>26</v>
      </c>
      <c r="AD2" s="914" t="s">
        <v>27</v>
      </c>
      <c r="AE2" s="914" t="s">
        <v>28</v>
      </c>
      <c r="AF2" s="914" t="s">
        <v>29</v>
      </c>
      <c r="AG2" s="914" t="s">
        <v>30</v>
      </c>
      <c r="AH2" s="914" t="s">
        <v>31</v>
      </c>
      <c r="AI2" s="914" t="s">
        <v>32</v>
      </c>
      <c r="AJ2" s="914" t="s">
        <v>33</v>
      </c>
      <c r="AK2" s="914" t="s">
        <v>34</v>
      </c>
      <c r="AL2" s="914" t="s">
        <v>35</v>
      </c>
      <c r="AM2" s="914" t="s">
        <v>36</v>
      </c>
      <c r="AN2" s="914" t="s">
        <v>37</v>
      </c>
      <c r="AO2" s="914" t="s">
        <v>38</v>
      </c>
      <c r="AP2" s="914" t="s">
        <v>39</v>
      </c>
      <c r="AQ2" s="914" t="s">
        <v>40</v>
      </c>
      <c r="AR2" s="914" t="s">
        <v>41</v>
      </c>
      <c r="AS2" s="914" t="s">
        <v>42</v>
      </c>
      <c r="AT2" s="914" t="s">
        <v>43</v>
      </c>
      <c r="AU2" s="914" t="s">
        <v>44</v>
      </c>
      <c r="AV2" s="914" t="s">
        <v>45</v>
      </c>
      <c r="AW2" s="914" t="s">
        <v>46</v>
      </c>
      <c r="AX2" s="914" t="s">
        <v>47</v>
      </c>
      <c r="AY2" s="914" t="s">
        <v>48</v>
      </c>
      <c r="AZ2" s="914" t="s">
        <v>49</v>
      </c>
      <c r="BA2" s="914" t="s">
        <v>50</v>
      </c>
      <c r="BB2" s="914" t="s">
        <v>51</v>
      </c>
      <c r="BC2" s="914" t="s">
        <v>52</v>
      </c>
      <c r="BD2" s="914" t="s">
        <v>53</v>
      </c>
      <c r="BE2" s="914" t="s">
        <v>54</v>
      </c>
      <c r="BF2" s="914" t="s">
        <v>55</v>
      </c>
      <c r="BG2" s="914" t="s">
        <v>56</v>
      </c>
      <c r="BH2" s="914" t="s">
        <v>57</v>
      </c>
      <c r="BI2" s="915" t="s">
        <v>1062</v>
      </c>
      <c r="BJ2" s="912" t="s">
        <v>470</v>
      </c>
      <c r="BK2" s="912"/>
      <c r="BM2" s="912"/>
      <c r="BN2" s="913" t="s">
        <v>1421</v>
      </c>
      <c r="BO2" s="912" t="s">
        <v>1423</v>
      </c>
      <c r="BP2" s="912" t="s">
        <v>1123</v>
      </c>
    </row>
    <row r="3" spans="1:68" s="916" customFormat="1" ht="31.5">
      <c r="A3" s="902">
        <v>1</v>
      </c>
      <c r="B3" s="903" t="s">
        <v>1412</v>
      </c>
      <c r="C3" s="904" t="s">
        <v>285</v>
      </c>
      <c r="D3" s="970">
        <v>0.04</v>
      </c>
      <c r="E3" s="904" t="s">
        <v>878</v>
      </c>
      <c r="F3" s="904" t="s">
        <v>21</v>
      </c>
      <c r="G3" s="904" t="s">
        <v>1066</v>
      </c>
      <c r="H3" s="917"/>
      <c r="I3" s="913"/>
      <c r="J3" s="914"/>
      <c r="K3" s="914"/>
      <c r="L3" s="914"/>
      <c r="M3" s="914"/>
      <c r="N3" s="914"/>
      <c r="O3" s="914"/>
      <c r="P3" s="914"/>
      <c r="Q3" s="914"/>
      <c r="R3" s="914"/>
      <c r="S3" s="914"/>
      <c r="T3" s="914"/>
      <c r="U3" s="914"/>
      <c r="V3" s="914"/>
      <c r="W3" s="914"/>
      <c r="X3" s="914"/>
      <c r="Y3" s="914"/>
      <c r="Z3" s="914"/>
      <c r="AA3" s="914"/>
      <c r="AB3" s="914"/>
      <c r="AC3" s="914"/>
      <c r="AD3" s="914"/>
      <c r="AE3" s="914"/>
      <c r="AF3" s="914"/>
      <c r="AG3" s="914"/>
      <c r="AH3" s="914"/>
      <c r="AI3" s="914"/>
      <c r="AJ3" s="914"/>
      <c r="AK3" s="914"/>
      <c r="AL3" s="914"/>
      <c r="AM3" s="914"/>
      <c r="AN3" s="914"/>
      <c r="AO3" s="914"/>
      <c r="AP3" s="914"/>
      <c r="AQ3" s="914"/>
      <c r="AR3" s="914"/>
      <c r="AS3" s="914"/>
      <c r="AT3" s="914"/>
      <c r="AU3" s="914"/>
      <c r="AV3" s="914"/>
      <c r="AW3" s="914"/>
      <c r="AX3" s="914"/>
      <c r="AY3" s="914"/>
      <c r="AZ3" s="914"/>
      <c r="BA3" s="914"/>
      <c r="BB3" s="914"/>
      <c r="BC3" s="914"/>
      <c r="BD3" s="914"/>
      <c r="BE3" s="914"/>
      <c r="BF3" s="914"/>
      <c r="BG3" s="914"/>
      <c r="BH3" s="914"/>
      <c r="BI3" s="915"/>
      <c r="BJ3" s="912"/>
      <c r="BK3" s="912"/>
      <c r="BN3" s="918"/>
    </row>
    <row r="4" spans="1:68" s="916" customFormat="1" ht="31.5">
      <c r="A4" s="902">
        <v>2</v>
      </c>
      <c r="B4" s="903" t="s">
        <v>1665</v>
      </c>
      <c r="C4" s="904" t="s">
        <v>123</v>
      </c>
      <c r="D4" s="970">
        <v>0.1</v>
      </c>
      <c r="E4" s="904" t="s">
        <v>866</v>
      </c>
      <c r="F4" s="904" t="s">
        <v>21</v>
      </c>
      <c r="G4" s="904" t="s">
        <v>1066</v>
      </c>
      <c r="H4" s="917"/>
      <c r="I4" s="913"/>
      <c r="J4" s="914"/>
      <c r="K4" s="914"/>
      <c r="L4" s="914"/>
      <c r="M4" s="914"/>
      <c r="N4" s="914"/>
      <c r="O4" s="914"/>
      <c r="P4" s="914"/>
      <c r="Q4" s="914"/>
      <c r="R4" s="914"/>
      <c r="S4" s="914"/>
      <c r="T4" s="914"/>
      <c r="U4" s="914"/>
      <c r="V4" s="914"/>
      <c r="W4" s="914"/>
      <c r="X4" s="914"/>
      <c r="Y4" s="914"/>
      <c r="Z4" s="914"/>
      <c r="AA4" s="914"/>
      <c r="AB4" s="914"/>
      <c r="AC4" s="914"/>
      <c r="AD4" s="914"/>
      <c r="AE4" s="914"/>
      <c r="AF4" s="914"/>
      <c r="AG4" s="914"/>
      <c r="AH4" s="914"/>
      <c r="AI4" s="914"/>
      <c r="AJ4" s="914"/>
      <c r="AK4" s="914"/>
      <c r="AL4" s="914"/>
      <c r="AM4" s="914"/>
      <c r="AN4" s="914"/>
      <c r="AO4" s="914"/>
      <c r="AP4" s="914"/>
      <c r="AQ4" s="914"/>
      <c r="AR4" s="914"/>
      <c r="AS4" s="914"/>
      <c r="AT4" s="914"/>
      <c r="AU4" s="914"/>
      <c r="AV4" s="914"/>
      <c r="AW4" s="914"/>
      <c r="AX4" s="914"/>
      <c r="AY4" s="914"/>
      <c r="AZ4" s="914"/>
      <c r="BA4" s="914"/>
      <c r="BB4" s="914"/>
      <c r="BC4" s="914"/>
      <c r="BD4" s="914"/>
      <c r="BE4" s="914"/>
      <c r="BF4" s="914"/>
      <c r="BG4" s="914"/>
      <c r="BH4" s="914"/>
      <c r="BI4" s="915"/>
      <c r="BJ4" s="912"/>
      <c r="BK4" s="912"/>
      <c r="BN4" s="918"/>
    </row>
    <row r="5" spans="1:68" s="916" customFormat="1" ht="31.5">
      <c r="A5" s="902">
        <v>3</v>
      </c>
      <c r="B5" s="903" t="s">
        <v>1193</v>
      </c>
      <c r="C5" s="904" t="s">
        <v>120</v>
      </c>
      <c r="D5" s="970">
        <v>0.24</v>
      </c>
      <c r="E5" s="904" t="s">
        <v>925</v>
      </c>
      <c r="F5" s="904" t="s">
        <v>21</v>
      </c>
      <c r="G5" s="904" t="s">
        <v>1066</v>
      </c>
      <c r="H5" s="917"/>
      <c r="I5" s="913"/>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c r="AR5" s="914"/>
      <c r="AS5" s="914"/>
      <c r="AT5" s="914"/>
      <c r="AU5" s="914"/>
      <c r="AV5" s="914"/>
      <c r="AW5" s="914"/>
      <c r="AX5" s="914"/>
      <c r="AY5" s="914"/>
      <c r="AZ5" s="914"/>
      <c r="BA5" s="914"/>
      <c r="BB5" s="914"/>
      <c r="BC5" s="914"/>
      <c r="BD5" s="914"/>
      <c r="BE5" s="914"/>
      <c r="BF5" s="914"/>
      <c r="BG5" s="914"/>
      <c r="BH5" s="914"/>
      <c r="BI5" s="915"/>
      <c r="BJ5" s="912"/>
      <c r="BK5" s="912"/>
      <c r="BN5" s="918"/>
    </row>
    <row r="6" spans="1:68" s="916" customFormat="1" ht="31.5">
      <c r="A6" s="902">
        <v>4</v>
      </c>
      <c r="B6" s="903" t="s">
        <v>1194</v>
      </c>
      <c r="C6" s="904" t="s">
        <v>124</v>
      </c>
      <c r="D6" s="970">
        <v>0.1</v>
      </c>
      <c r="E6" s="904" t="s">
        <v>942</v>
      </c>
      <c r="F6" s="904" t="s">
        <v>21</v>
      </c>
      <c r="G6" s="904" t="s">
        <v>1066</v>
      </c>
      <c r="H6" s="917"/>
      <c r="I6" s="913"/>
      <c r="J6" s="914"/>
      <c r="K6" s="914"/>
      <c r="L6" s="914"/>
      <c r="M6" s="914"/>
      <c r="N6" s="914"/>
      <c r="O6" s="914"/>
      <c r="P6" s="914"/>
      <c r="Q6" s="914"/>
      <c r="R6" s="914"/>
      <c r="S6" s="914"/>
      <c r="T6" s="914"/>
      <c r="U6" s="914"/>
      <c r="V6" s="914"/>
      <c r="W6" s="914"/>
      <c r="X6" s="914"/>
      <c r="Y6" s="914"/>
      <c r="Z6" s="914"/>
      <c r="AA6" s="914"/>
      <c r="AB6" s="914"/>
      <c r="AC6" s="914"/>
      <c r="AD6" s="914"/>
      <c r="AE6" s="914"/>
      <c r="AF6" s="914"/>
      <c r="AG6" s="914"/>
      <c r="AH6" s="914"/>
      <c r="AI6" s="914"/>
      <c r="AJ6" s="914"/>
      <c r="AK6" s="914"/>
      <c r="AL6" s="914"/>
      <c r="AM6" s="914"/>
      <c r="AN6" s="914"/>
      <c r="AO6" s="914"/>
      <c r="AP6" s="914"/>
      <c r="AQ6" s="914"/>
      <c r="AR6" s="914"/>
      <c r="AS6" s="914"/>
      <c r="AT6" s="914"/>
      <c r="AU6" s="914"/>
      <c r="AV6" s="914"/>
      <c r="AW6" s="914"/>
      <c r="AX6" s="914"/>
      <c r="AY6" s="914"/>
      <c r="AZ6" s="914"/>
      <c r="BA6" s="914"/>
      <c r="BB6" s="914"/>
      <c r="BC6" s="914"/>
      <c r="BD6" s="914"/>
      <c r="BE6" s="914"/>
      <c r="BF6" s="914"/>
      <c r="BG6" s="914"/>
      <c r="BH6" s="914"/>
      <c r="BI6" s="915"/>
      <c r="BJ6" s="912"/>
      <c r="BK6" s="912"/>
      <c r="BN6" s="918"/>
    </row>
    <row r="7" spans="1:68" s="916" customFormat="1" ht="31.5">
      <c r="A7" s="902">
        <v>5</v>
      </c>
      <c r="B7" s="919" t="s">
        <v>1444</v>
      </c>
      <c r="C7" s="904" t="s">
        <v>122</v>
      </c>
      <c r="D7" s="970">
        <v>0.1</v>
      </c>
      <c r="E7" s="904">
        <v>26</v>
      </c>
      <c r="F7" s="904" t="s">
        <v>21</v>
      </c>
      <c r="G7" s="904" t="s">
        <v>1066</v>
      </c>
      <c r="H7" s="917"/>
      <c r="I7" s="913"/>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914"/>
      <c r="AP7" s="914"/>
      <c r="AQ7" s="914"/>
      <c r="AR7" s="914"/>
      <c r="AS7" s="914"/>
      <c r="AT7" s="914"/>
      <c r="AU7" s="914"/>
      <c r="AV7" s="914"/>
      <c r="AW7" s="914"/>
      <c r="AX7" s="914"/>
      <c r="AY7" s="914"/>
      <c r="AZ7" s="914"/>
      <c r="BA7" s="914"/>
      <c r="BB7" s="914"/>
      <c r="BC7" s="914"/>
      <c r="BD7" s="914"/>
      <c r="BE7" s="914"/>
      <c r="BF7" s="914"/>
      <c r="BG7" s="914"/>
      <c r="BH7" s="914"/>
      <c r="BI7" s="915"/>
      <c r="BJ7" s="912"/>
      <c r="BK7" s="912"/>
      <c r="BN7" s="918"/>
    </row>
    <row r="8" spans="1:68" s="916" customFormat="1" ht="31.5">
      <c r="A8" s="902">
        <v>6</v>
      </c>
      <c r="B8" s="903" t="s">
        <v>1195</v>
      </c>
      <c r="C8" s="904" t="s">
        <v>125</v>
      </c>
      <c r="D8" s="970">
        <v>0.1</v>
      </c>
      <c r="E8" s="920" t="s">
        <v>963</v>
      </c>
      <c r="F8" s="920" t="s">
        <v>21</v>
      </c>
      <c r="G8" s="904" t="s">
        <v>1066</v>
      </c>
      <c r="H8" s="917"/>
      <c r="I8" s="913"/>
      <c r="J8" s="914"/>
      <c r="K8" s="914"/>
      <c r="L8" s="914"/>
      <c r="M8" s="914"/>
      <c r="N8" s="914"/>
      <c r="O8" s="914"/>
      <c r="P8" s="914"/>
      <c r="Q8" s="914"/>
      <c r="R8" s="914"/>
      <c r="S8" s="914"/>
      <c r="T8" s="914"/>
      <c r="U8" s="914"/>
      <c r="V8" s="914"/>
      <c r="W8" s="914"/>
      <c r="X8" s="914"/>
      <c r="Y8" s="914"/>
      <c r="Z8" s="914"/>
      <c r="AA8" s="914"/>
      <c r="AB8" s="914"/>
      <c r="AC8" s="914"/>
      <c r="AD8" s="914"/>
      <c r="AE8" s="914"/>
      <c r="AF8" s="914"/>
      <c r="AG8" s="914"/>
      <c r="AH8" s="914"/>
      <c r="AI8" s="914"/>
      <c r="AJ8" s="914"/>
      <c r="AK8" s="914"/>
      <c r="AL8" s="914"/>
      <c r="AM8" s="914"/>
      <c r="AN8" s="914"/>
      <c r="AO8" s="914"/>
      <c r="AP8" s="914"/>
      <c r="AQ8" s="914"/>
      <c r="AR8" s="914"/>
      <c r="AS8" s="914"/>
      <c r="AT8" s="914"/>
      <c r="AU8" s="914"/>
      <c r="AV8" s="914"/>
      <c r="AW8" s="914"/>
      <c r="AX8" s="914"/>
      <c r="AY8" s="914"/>
      <c r="AZ8" s="914"/>
      <c r="BA8" s="914"/>
      <c r="BB8" s="914"/>
      <c r="BC8" s="914"/>
      <c r="BD8" s="914"/>
      <c r="BE8" s="914"/>
      <c r="BF8" s="914"/>
      <c r="BG8" s="914"/>
      <c r="BH8" s="914"/>
      <c r="BI8" s="915"/>
      <c r="BJ8" s="912"/>
      <c r="BK8" s="912"/>
      <c r="BN8" s="918"/>
    </row>
    <row r="9" spans="1:68" s="916" customFormat="1" ht="31.5">
      <c r="A9" s="902">
        <v>7</v>
      </c>
      <c r="B9" s="903" t="s">
        <v>373</v>
      </c>
      <c r="C9" s="921" t="s">
        <v>126</v>
      </c>
      <c r="D9" s="970">
        <v>0.16</v>
      </c>
      <c r="E9" s="904" t="s">
        <v>1205</v>
      </c>
      <c r="F9" s="904" t="s">
        <v>21</v>
      </c>
      <c r="G9" s="904" t="s">
        <v>1066</v>
      </c>
      <c r="H9" s="917"/>
      <c r="I9" s="913"/>
      <c r="J9" s="914"/>
      <c r="K9" s="914"/>
      <c r="L9" s="914"/>
      <c r="M9" s="914"/>
      <c r="N9" s="914"/>
      <c r="O9" s="914"/>
      <c r="P9" s="914"/>
      <c r="Q9" s="914"/>
      <c r="R9" s="914"/>
      <c r="S9" s="914"/>
      <c r="T9" s="914"/>
      <c r="U9" s="914"/>
      <c r="V9" s="914"/>
      <c r="W9" s="914"/>
      <c r="X9" s="914"/>
      <c r="Y9" s="914"/>
      <c r="Z9" s="914"/>
      <c r="AA9" s="914"/>
      <c r="AB9" s="914"/>
      <c r="AC9" s="914"/>
      <c r="AD9" s="914"/>
      <c r="AE9" s="914"/>
      <c r="AF9" s="914"/>
      <c r="AG9" s="914"/>
      <c r="AH9" s="914"/>
      <c r="AI9" s="914"/>
      <c r="AJ9" s="914"/>
      <c r="AK9" s="914"/>
      <c r="AL9" s="914"/>
      <c r="AM9" s="914"/>
      <c r="AN9" s="914"/>
      <c r="AO9" s="914"/>
      <c r="AP9" s="914"/>
      <c r="AQ9" s="914"/>
      <c r="AR9" s="914"/>
      <c r="AS9" s="914"/>
      <c r="AT9" s="914"/>
      <c r="AU9" s="914"/>
      <c r="AV9" s="914"/>
      <c r="AW9" s="914"/>
      <c r="AX9" s="914"/>
      <c r="AY9" s="914"/>
      <c r="AZ9" s="914"/>
      <c r="BA9" s="914"/>
      <c r="BB9" s="914"/>
      <c r="BC9" s="914"/>
      <c r="BD9" s="914"/>
      <c r="BE9" s="914"/>
      <c r="BF9" s="914"/>
      <c r="BG9" s="914"/>
      <c r="BH9" s="914"/>
      <c r="BI9" s="915"/>
      <c r="BJ9" s="912"/>
      <c r="BK9" s="912"/>
      <c r="BN9" s="918"/>
    </row>
    <row r="10" spans="1:68" s="916" customFormat="1" ht="47.25">
      <c r="A10" s="902">
        <v>8</v>
      </c>
      <c r="B10" s="903" t="s">
        <v>1196</v>
      </c>
      <c r="C10" s="904" t="s">
        <v>127</v>
      </c>
      <c r="D10" s="970">
        <v>0.2</v>
      </c>
      <c r="E10" s="904" t="s">
        <v>1204</v>
      </c>
      <c r="F10" s="904" t="s">
        <v>21</v>
      </c>
      <c r="G10" s="904" t="s">
        <v>1066</v>
      </c>
      <c r="H10" s="917"/>
      <c r="I10" s="913"/>
      <c r="J10" s="914"/>
      <c r="K10" s="914"/>
      <c r="L10" s="914"/>
      <c r="M10" s="914"/>
      <c r="N10" s="914"/>
      <c r="O10" s="914"/>
      <c r="P10" s="914"/>
      <c r="Q10" s="914"/>
      <c r="R10" s="914"/>
      <c r="S10" s="914"/>
      <c r="T10" s="914"/>
      <c r="U10" s="914"/>
      <c r="V10" s="914"/>
      <c r="W10" s="914"/>
      <c r="X10" s="914"/>
      <c r="Y10" s="914"/>
      <c r="Z10" s="914"/>
      <c r="AA10" s="914"/>
      <c r="AB10" s="914"/>
      <c r="AC10" s="914"/>
      <c r="AD10" s="914"/>
      <c r="AE10" s="914"/>
      <c r="AF10" s="914"/>
      <c r="AG10" s="914"/>
      <c r="AH10" s="914"/>
      <c r="AI10" s="914"/>
      <c r="AJ10" s="914"/>
      <c r="AK10" s="914"/>
      <c r="AL10" s="914"/>
      <c r="AM10" s="914"/>
      <c r="AN10" s="914"/>
      <c r="AO10" s="914"/>
      <c r="AP10" s="914"/>
      <c r="AQ10" s="914"/>
      <c r="AR10" s="914"/>
      <c r="AS10" s="914"/>
      <c r="AT10" s="914"/>
      <c r="AU10" s="914"/>
      <c r="AV10" s="914"/>
      <c r="AW10" s="914"/>
      <c r="AX10" s="914"/>
      <c r="AY10" s="914"/>
      <c r="AZ10" s="914"/>
      <c r="BA10" s="914"/>
      <c r="BB10" s="914"/>
      <c r="BC10" s="914"/>
      <c r="BD10" s="914"/>
      <c r="BE10" s="914"/>
      <c r="BF10" s="914"/>
      <c r="BG10" s="914"/>
      <c r="BH10" s="914"/>
      <c r="BI10" s="915"/>
      <c r="BJ10" s="912"/>
      <c r="BK10" s="912"/>
      <c r="BN10" s="918"/>
    </row>
    <row r="11" spans="1:68" s="916" customFormat="1" ht="31.5">
      <c r="A11" s="902">
        <v>9</v>
      </c>
      <c r="B11" s="903" t="s">
        <v>1197</v>
      </c>
      <c r="C11" s="904" t="s">
        <v>119</v>
      </c>
      <c r="D11" s="970">
        <v>0.09</v>
      </c>
      <c r="E11" s="904" t="s">
        <v>1556</v>
      </c>
      <c r="F11" s="904" t="s">
        <v>21</v>
      </c>
      <c r="G11" s="904" t="s">
        <v>1066</v>
      </c>
      <c r="H11" s="917"/>
      <c r="I11" s="913"/>
      <c r="J11" s="914"/>
      <c r="K11" s="914"/>
      <c r="L11" s="914"/>
      <c r="M11" s="914"/>
      <c r="N11" s="914"/>
      <c r="O11" s="914"/>
      <c r="P11" s="914"/>
      <c r="Q11" s="914"/>
      <c r="R11" s="914"/>
      <c r="S11" s="914"/>
      <c r="T11" s="914"/>
      <c r="U11" s="914"/>
      <c r="V11" s="914"/>
      <c r="W11" s="914"/>
      <c r="X11" s="914"/>
      <c r="Y11" s="914"/>
      <c r="Z11" s="914"/>
      <c r="AA11" s="914"/>
      <c r="AB11" s="914"/>
      <c r="AC11" s="914"/>
      <c r="AD11" s="914"/>
      <c r="AE11" s="914"/>
      <c r="AF11" s="914"/>
      <c r="AG11" s="914"/>
      <c r="AH11" s="914"/>
      <c r="AI11" s="914"/>
      <c r="AJ11" s="914"/>
      <c r="AK11" s="914"/>
      <c r="AL11" s="914"/>
      <c r="AM11" s="914"/>
      <c r="AN11" s="914"/>
      <c r="AO11" s="914"/>
      <c r="AP11" s="914"/>
      <c r="AQ11" s="914"/>
      <c r="AR11" s="914"/>
      <c r="AS11" s="914"/>
      <c r="AT11" s="914"/>
      <c r="AU11" s="914"/>
      <c r="AV11" s="914"/>
      <c r="AW11" s="914"/>
      <c r="AX11" s="914"/>
      <c r="AY11" s="914"/>
      <c r="AZ11" s="914"/>
      <c r="BA11" s="914"/>
      <c r="BB11" s="914"/>
      <c r="BC11" s="914"/>
      <c r="BD11" s="914"/>
      <c r="BE11" s="914"/>
      <c r="BF11" s="914"/>
      <c r="BG11" s="914"/>
      <c r="BH11" s="914"/>
      <c r="BI11" s="915"/>
      <c r="BJ11" s="912"/>
      <c r="BK11" s="912"/>
      <c r="BN11" s="918"/>
    </row>
    <row r="12" spans="1:68" s="916" customFormat="1" ht="31.5">
      <c r="A12" s="902">
        <v>10</v>
      </c>
      <c r="B12" s="903" t="s">
        <v>1200</v>
      </c>
      <c r="C12" s="921" t="s">
        <v>129</v>
      </c>
      <c r="D12" s="970">
        <v>0.15</v>
      </c>
      <c r="E12" s="904" t="s">
        <v>1203</v>
      </c>
      <c r="F12" s="904" t="s">
        <v>21</v>
      </c>
      <c r="G12" s="904" t="s">
        <v>1066</v>
      </c>
      <c r="H12" s="917"/>
      <c r="I12" s="913"/>
      <c r="J12" s="914"/>
      <c r="K12" s="914"/>
      <c r="L12" s="914"/>
      <c r="M12" s="914"/>
      <c r="N12" s="914"/>
      <c r="O12" s="914"/>
      <c r="P12" s="914"/>
      <c r="Q12" s="914"/>
      <c r="R12" s="914"/>
      <c r="S12" s="914"/>
      <c r="T12" s="914"/>
      <c r="U12" s="914"/>
      <c r="V12" s="914"/>
      <c r="W12" s="914"/>
      <c r="X12" s="914"/>
      <c r="Y12" s="914"/>
      <c r="Z12" s="914"/>
      <c r="AA12" s="914"/>
      <c r="AB12" s="914"/>
      <c r="AC12" s="914"/>
      <c r="AD12" s="914"/>
      <c r="AE12" s="914"/>
      <c r="AF12" s="914"/>
      <c r="AG12" s="914"/>
      <c r="AH12" s="914"/>
      <c r="AI12" s="914"/>
      <c r="AJ12" s="914"/>
      <c r="AK12" s="914"/>
      <c r="AL12" s="914"/>
      <c r="AM12" s="914"/>
      <c r="AN12" s="914"/>
      <c r="AO12" s="914"/>
      <c r="AP12" s="914"/>
      <c r="AQ12" s="914"/>
      <c r="AR12" s="914"/>
      <c r="AS12" s="914"/>
      <c r="AT12" s="914"/>
      <c r="AU12" s="914"/>
      <c r="AV12" s="914"/>
      <c r="AW12" s="914"/>
      <c r="AX12" s="914"/>
      <c r="AY12" s="914"/>
      <c r="AZ12" s="914"/>
      <c r="BA12" s="914"/>
      <c r="BB12" s="914"/>
      <c r="BC12" s="914"/>
      <c r="BD12" s="914"/>
      <c r="BE12" s="914"/>
      <c r="BF12" s="914"/>
      <c r="BG12" s="914"/>
      <c r="BH12" s="914"/>
      <c r="BI12" s="915"/>
      <c r="BJ12" s="912"/>
      <c r="BK12" s="912"/>
      <c r="BN12" s="918"/>
    </row>
    <row r="13" spans="1:68" s="916" customFormat="1" ht="31.5">
      <c r="A13" s="902">
        <v>11</v>
      </c>
      <c r="B13" s="903" t="s">
        <v>1199</v>
      </c>
      <c r="C13" s="904" t="s">
        <v>128</v>
      </c>
      <c r="D13" s="970">
        <v>0.2</v>
      </c>
      <c r="E13" s="902" t="s">
        <v>1202</v>
      </c>
      <c r="F13" s="902" t="s">
        <v>21</v>
      </c>
      <c r="G13" s="904" t="s">
        <v>1066</v>
      </c>
      <c r="H13" s="917"/>
      <c r="I13" s="913"/>
      <c r="J13" s="914"/>
      <c r="K13" s="914"/>
      <c r="L13" s="914"/>
      <c r="M13" s="914"/>
      <c r="N13" s="914"/>
      <c r="O13" s="914"/>
      <c r="P13" s="914"/>
      <c r="Q13" s="914"/>
      <c r="R13" s="914"/>
      <c r="S13" s="914"/>
      <c r="T13" s="914"/>
      <c r="U13" s="914"/>
      <c r="V13" s="914"/>
      <c r="W13" s="914"/>
      <c r="X13" s="914"/>
      <c r="Y13" s="914"/>
      <c r="Z13" s="914"/>
      <c r="AA13" s="914"/>
      <c r="AB13" s="914"/>
      <c r="AC13" s="914"/>
      <c r="AD13" s="914"/>
      <c r="AE13" s="914"/>
      <c r="AF13" s="914"/>
      <c r="AG13" s="914"/>
      <c r="AH13" s="914"/>
      <c r="AI13" s="914"/>
      <c r="AJ13" s="914"/>
      <c r="AK13" s="914"/>
      <c r="AL13" s="914"/>
      <c r="AM13" s="914"/>
      <c r="AN13" s="914"/>
      <c r="AO13" s="914"/>
      <c r="AP13" s="914"/>
      <c r="AQ13" s="914"/>
      <c r="AR13" s="914"/>
      <c r="AS13" s="914"/>
      <c r="AT13" s="914"/>
      <c r="AU13" s="914"/>
      <c r="AV13" s="914"/>
      <c r="AW13" s="914"/>
      <c r="AX13" s="914"/>
      <c r="AY13" s="914"/>
      <c r="AZ13" s="914"/>
      <c r="BA13" s="914"/>
      <c r="BB13" s="914"/>
      <c r="BC13" s="914"/>
      <c r="BD13" s="914"/>
      <c r="BE13" s="914"/>
      <c r="BF13" s="914"/>
      <c r="BG13" s="914"/>
      <c r="BH13" s="914"/>
      <c r="BI13" s="915"/>
      <c r="BJ13" s="912"/>
      <c r="BK13" s="912"/>
      <c r="BN13" s="918"/>
    </row>
    <row r="14" spans="1:68" s="916" customFormat="1" ht="47.25">
      <c r="A14" s="902">
        <v>12</v>
      </c>
      <c r="B14" s="903" t="s">
        <v>1488</v>
      </c>
      <c r="C14" s="904" t="s">
        <v>121</v>
      </c>
      <c r="D14" s="970">
        <v>0.1</v>
      </c>
      <c r="E14" s="909" t="s">
        <v>1489</v>
      </c>
      <c r="F14" s="909" t="s">
        <v>21</v>
      </c>
      <c r="G14" s="904" t="s">
        <v>1066</v>
      </c>
      <c r="H14" s="917"/>
      <c r="I14" s="913"/>
      <c r="J14" s="914"/>
      <c r="K14" s="914"/>
      <c r="L14" s="914"/>
      <c r="M14" s="914"/>
      <c r="N14" s="914"/>
      <c r="O14" s="914"/>
      <c r="P14" s="914"/>
      <c r="Q14" s="914"/>
      <c r="R14" s="914"/>
      <c r="S14" s="914"/>
      <c r="T14" s="914"/>
      <c r="U14" s="914"/>
      <c r="V14" s="914"/>
      <c r="W14" s="914"/>
      <c r="X14" s="914"/>
      <c r="Y14" s="914"/>
      <c r="Z14" s="914"/>
      <c r="AA14" s="914"/>
      <c r="AB14" s="914"/>
      <c r="AC14" s="914"/>
      <c r="AD14" s="914"/>
      <c r="AE14" s="914"/>
      <c r="AF14" s="914"/>
      <c r="AG14" s="914"/>
      <c r="AH14" s="914"/>
      <c r="AI14" s="914"/>
      <c r="AJ14" s="914"/>
      <c r="AK14" s="914"/>
      <c r="AL14" s="914"/>
      <c r="AM14" s="914"/>
      <c r="AN14" s="914"/>
      <c r="AO14" s="914"/>
      <c r="AP14" s="914"/>
      <c r="AQ14" s="914"/>
      <c r="AR14" s="914"/>
      <c r="AS14" s="914"/>
      <c r="AT14" s="914"/>
      <c r="AU14" s="914"/>
      <c r="AV14" s="914"/>
      <c r="AW14" s="914"/>
      <c r="AX14" s="914"/>
      <c r="AY14" s="914"/>
      <c r="AZ14" s="914"/>
      <c r="BA14" s="914"/>
      <c r="BB14" s="914"/>
      <c r="BC14" s="914"/>
      <c r="BD14" s="914"/>
      <c r="BE14" s="914"/>
      <c r="BF14" s="914"/>
      <c r="BG14" s="914"/>
      <c r="BH14" s="914"/>
      <c r="BI14" s="915"/>
      <c r="BJ14" s="912"/>
      <c r="BK14" s="912"/>
      <c r="BN14" s="918"/>
    </row>
    <row r="15" spans="1:68" s="916" customFormat="1" ht="31.5">
      <c r="A15" s="902">
        <v>13</v>
      </c>
      <c r="B15" s="903" t="s">
        <v>683</v>
      </c>
      <c r="C15" s="904" t="s">
        <v>120</v>
      </c>
      <c r="D15" s="970">
        <v>17.700000000000003</v>
      </c>
      <c r="E15" s="904" t="s">
        <v>919</v>
      </c>
      <c r="F15" s="904" t="s">
        <v>11</v>
      </c>
      <c r="G15" s="904" t="s">
        <v>1126</v>
      </c>
      <c r="H15" s="917"/>
      <c r="I15" s="913"/>
      <c r="J15" s="914"/>
      <c r="K15" s="914"/>
      <c r="L15" s="914"/>
      <c r="M15" s="914"/>
      <c r="N15" s="914"/>
      <c r="O15" s="914"/>
      <c r="P15" s="914"/>
      <c r="Q15" s="914"/>
      <c r="R15" s="914"/>
      <c r="S15" s="914"/>
      <c r="T15" s="914"/>
      <c r="U15" s="914"/>
      <c r="V15" s="914"/>
      <c r="W15" s="914"/>
      <c r="X15" s="914"/>
      <c r="Y15" s="914"/>
      <c r="Z15" s="914"/>
      <c r="AA15" s="914"/>
      <c r="AB15" s="914"/>
      <c r="AC15" s="914"/>
      <c r="AD15" s="914"/>
      <c r="AE15" s="914"/>
      <c r="AF15" s="914"/>
      <c r="AG15" s="914"/>
      <c r="AH15" s="914"/>
      <c r="AI15" s="914"/>
      <c r="AJ15" s="914"/>
      <c r="AK15" s="914"/>
      <c r="AL15" s="914"/>
      <c r="AM15" s="914"/>
      <c r="AN15" s="914"/>
      <c r="AO15" s="914"/>
      <c r="AP15" s="914"/>
      <c r="AQ15" s="914"/>
      <c r="AR15" s="914"/>
      <c r="AS15" s="914"/>
      <c r="AT15" s="914"/>
      <c r="AU15" s="914"/>
      <c r="AV15" s="914"/>
      <c r="AW15" s="914"/>
      <c r="AX15" s="914"/>
      <c r="AY15" s="914"/>
      <c r="AZ15" s="914"/>
      <c r="BA15" s="914"/>
      <c r="BB15" s="914"/>
      <c r="BC15" s="914"/>
      <c r="BD15" s="914"/>
      <c r="BE15" s="914"/>
      <c r="BF15" s="914"/>
      <c r="BG15" s="914"/>
      <c r="BH15" s="914"/>
      <c r="BI15" s="915"/>
      <c r="BJ15" s="912"/>
      <c r="BK15" s="912"/>
      <c r="BN15" s="918"/>
    </row>
    <row r="16" spans="1:68" s="916" customFormat="1" ht="31.5">
      <c r="A16" s="902">
        <v>14</v>
      </c>
      <c r="B16" s="903" t="s">
        <v>686</v>
      </c>
      <c r="C16" s="904" t="s">
        <v>120</v>
      </c>
      <c r="D16" s="970">
        <v>7.5400000000000009</v>
      </c>
      <c r="E16" s="904" t="s">
        <v>921</v>
      </c>
      <c r="F16" s="904" t="s">
        <v>11</v>
      </c>
      <c r="G16" s="904" t="s">
        <v>1126</v>
      </c>
      <c r="H16" s="917"/>
      <c r="I16" s="913"/>
      <c r="J16" s="914"/>
      <c r="K16" s="914"/>
      <c r="L16" s="914"/>
      <c r="M16" s="914"/>
      <c r="N16" s="914"/>
      <c r="O16" s="914"/>
      <c r="P16" s="914"/>
      <c r="Q16" s="914"/>
      <c r="R16" s="914"/>
      <c r="S16" s="914"/>
      <c r="T16" s="914"/>
      <c r="U16" s="914"/>
      <c r="V16" s="914"/>
      <c r="W16" s="914"/>
      <c r="X16" s="914"/>
      <c r="Y16" s="914"/>
      <c r="Z16" s="914"/>
      <c r="AA16" s="914"/>
      <c r="AB16" s="914"/>
      <c r="AC16" s="914"/>
      <c r="AD16" s="914"/>
      <c r="AE16" s="914"/>
      <c r="AF16" s="914"/>
      <c r="AG16" s="914"/>
      <c r="AH16" s="914"/>
      <c r="AI16" s="914"/>
      <c r="AJ16" s="914"/>
      <c r="AK16" s="914"/>
      <c r="AL16" s="914"/>
      <c r="AM16" s="914"/>
      <c r="AN16" s="914"/>
      <c r="AO16" s="914"/>
      <c r="AP16" s="914"/>
      <c r="AQ16" s="914"/>
      <c r="AR16" s="914"/>
      <c r="AS16" s="914"/>
      <c r="AT16" s="914"/>
      <c r="AU16" s="914"/>
      <c r="AV16" s="914"/>
      <c r="AW16" s="914"/>
      <c r="AX16" s="914"/>
      <c r="AY16" s="914"/>
      <c r="AZ16" s="914"/>
      <c r="BA16" s="914"/>
      <c r="BB16" s="914"/>
      <c r="BC16" s="914"/>
      <c r="BD16" s="914"/>
      <c r="BE16" s="914"/>
      <c r="BF16" s="914"/>
      <c r="BG16" s="914"/>
      <c r="BH16" s="914"/>
      <c r="BI16" s="915"/>
      <c r="BJ16" s="912"/>
      <c r="BK16" s="912"/>
      <c r="BN16" s="918"/>
    </row>
    <row r="17" spans="1:66" s="916" customFormat="1">
      <c r="A17" s="902">
        <v>15</v>
      </c>
      <c r="B17" s="903" t="s">
        <v>684</v>
      </c>
      <c r="C17" s="904" t="s">
        <v>120</v>
      </c>
      <c r="D17" s="970">
        <v>6.74</v>
      </c>
      <c r="E17" s="904" t="s">
        <v>863</v>
      </c>
      <c r="F17" s="904" t="s">
        <v>11</v>
      </c>
      <c r="G17" s="904" t="s">
        <v>1126</v>
      </c>
      <c r="H17" s="917"/>
      <c r="I17" s="913"/>
      <c r="J17" s="914"/>
      <c r="K17" s="914"/>
      <c r="L17" s="914"/>
      <c r="M17" s="914"/>
      <c r="N17" s="914"/>
      <c r="O17" s="914"/>
      <c r="P17" s="914"/>
      <c r="Q17" s="914"/>
      <c r="R17" s="914"/>
      <c r="S17" s="914"/>
      <c r="T17" s="914"/>
      <c r="U17" s="914"/>
      <c r="V17" s="914"/>
      <c r="W17" s="914"/>
      <c r="X17" s="914"/>
      <c r="Y17" s="914"/>
      <c r="Z17" s="914"/>
      <c r="AA17" s="914"/>
      <c r="AB17" s="914"/>
      <c r="AC17" s="914"/>
      <c r="AD17" s="914"/>
      <c r="AE17" s="914"/>
      <c r="AF17" s="914"/>
      <c r="AG17" s="914"/>
      <c r="AH17" s="914"/>
      <c r="AI17" s="914"/>
      <c r="AJ17" s="914"/>
      <c r="AK17" s="914"/>
      <c r="AL17" s="914"/>
      <c r="AM17" s="914"/>
      <c r="AN17" s="914"/>
      <c r="AO17" s="914"/>
      <c r="AP17" s="914"/>
      <c r="AQ17" s="914"/>
      <c r="AR17" s="914"/>
      <c r="AS17" s="914"/>
      <c r="AT17" s="914"/>
      <c r="AU17" s="914"/>
      <c r="AV17" s="914"/>
      <c r="AW17" s="914"/>
      <c r="AX17" s="914"/>
      <c r="AY17" s="914"/>
      <c r="AZ17" s="914"/>
      <c r="BA17" s="914"/>
      <c r="BB17" s="914"/>
      <c r="BC17" s="914"/>
      <c r="BD17" s="914"/>
      <c r="BE17" s="914"/>
      <c r="BF17" s="914"/>
      <c r="BG17" s="914"/>
      <c r="BH17" s="914"/>
      <c r="BI17" s="915"/>
      <c r="BJ17" s="912"/>
      <c r="BK17" s="912"/>
      <c r="BN17" s="918"/>
    </row>
    <row r="18" spans="1:66" s="916" customFormat="1" ht="31.5">
      <c r="A18" s="902">
        <v>16</v>
      </c>
      <c r="B18" s="903" t="s">
        <v>685</v>
      </c>
      <c r="C18" s="904" t="s">
        <v>120</v>
      </c>
      <c r="D18" s="970">
        <v>1.26</v>
      </c>
      <c r="E18" s="904" t="s">
        <v>920</v>
      </c>
      <c r="F18" s="904" t="s">
        <v>11</v>
      </c>
      <c r="G18" s="904" t="s">
        <v>1126</v>
      </c>
      <c r="H18" s="917"/>
      <c r="I18" s="913"/>
      <c r="J18" s="914"/>
      <c r="K18" s="914"/>
      <c r="L18" s="914"/>
      <c r="M18" s="914"/>
      <c r="N18" s="914"/>
      <c r="O18" s="914"/>
      <c r="P18" s="914"/>
      <c r="Q18" s="914"/>
      <c r="R18" s="914"/>
      <c r="S18" s="914"/>
      <c r="T18" s="914"/>
      <c r="U18" s="914"/>
      <c r="V18" s="914"/>
      <c r="W18" s="914"/>
      <c r="X18" s="914"/>
      <c r="Y18" s="914"/>
      <c r="Z18" s="914"/>
      <c r="AA18" s="914"/>
      <c r="AB18" s="914"/>
      <c r="AC18" s="914"/>
      <c r="AD18" s="914"/>
      <c r="AE18" s="914"/>
      <c r="AF18" s="914"/>
      <c r="AG18" s="914"/>
      <c r="AH18" s="914"/>
      <c r="AI18" s="914"/>
      <c r="AJ18" s="914"/>
      <c r="AK18" s="914"/>
      <c r="AL18" s="914"/>
      <c r="AM18" s="914"/>
      <c r="AN18" s="914"/>
      <c r="AO18" s="914"/>
      <c r="AP18" s="914"/>
      <c r="AQ18" s="914"/>
      <c r="AR18" s="914"/>
      <c r="AS18" s="914"/>
      <c r="AT18" s="914"/>
      <c r="AU18" s="914"/>
      <c r="AV18" s="914"/>
      <c r="AW18" s="914"/>
      <c r="AX18" s="914"/>
      <c r="AY18" s="914"/>
      <c r="AZ18" s="914"/>
      <c r="BA18" s="914"/>
      <c r="BB18" s="914"/>
      <c r="BC18" s="914"/>
      <c r="BD18" s="914"/>
      <c r="BE18" s="914"/>
      <c r="BF18" s="914"/>
      <c r="BG18" s="914"/>
      <c r="BH18" s="914"/>
      <c r="BI18" s="915"/>
      <c r="BJ18" s="912"/>
      <c r="BK18" s="912"/>
      <c r="BN18" s="918"/>
    </row>
    <row r="19" spans="1:66" s="916" customFormat="1" ht="31.5">
      <c r="A19" s="902">
        <v>17</v>
      </c>
      <c r="B19" s="903" t="s">
        <v>687</v>
      </c>
      <c r="C19" s="904" t="s">
        <v>120</v>
      </c>
      <c r="D19" s="970">
        <v>12.98</v>
      </c>
      <c r="E19" s="904" t="s">
        <v>922</v>
      </c>
      <c r="F19" s="904" t="s">
        <v>11</v>
      </c>
      <c r="G19" s="904" t="s">
        <v>1126</v>
      </c>
      <c r="H19" s="917"/>
      <c r="I19" s="913"/>
      <c r="J19" s="914"/>
      <c r="K19" s="914"/>
      <c r="L19" s="914"/>
      <c r="M19" s="914"/>
      <c r="N19" s="914"/>
      <c r="O19" s="914"/>
      <c r="P19" s="914"/>
      <c r="Q19" s="914"/>
      <c r="R19" s="914"/>
      <c r="S19" s="914"/>
      <c r="T19" s="914"/>
      <c r="U19" s="914"/>
      <c r="V19" s="914"/>
      <c r="W19" s="914"/>
      <c r="X19" s="914"/>
      <c r="Y19" s="914"/>
      <c r="Z19" s="914"/>
      <c r="AA19" s="914"/>
      <c r="AB19" s="914"/>
      <c r="AC19" s="914"/>
      <c r="AD19" s="914"/>
      <c r="AE19" s="914"/>
      <c r="AF19" s="914"/>
      <c r="AG19" s="914"/>
      <c r="AH19" s="914"/>
      <c r="AI19" s="914"/>
      <c r="AJ19" s="914"/>
      <c r="AK19" s="914"/>
      <c r="AL19" s="914"/>
      <c r="AM19" s="914"/>
      <c r="AN19" s="914"/>
      <c r="AO19" s="914"/>
      <c r="AP19" s="914"/>
      <c r="AQ19" s="914"/>
      <c r="AR19" s="914"/>
      <c r="AS19" s="914"/>
      <c r="AT19" s="914"/>
      <c r="AU19" s="914"/>
      <c r="AV19" s="914"/>
      <c r="AW19" s="914"/>
      <c r="AX19" s="914"/>
      <c r="AY19" s="914"/>
      <c r="AZ19" s="914"/>
      <c r="BA19" s="914"/>
      <c r="BB19" s="914"/>
      <c r="BC19" s="914"/>
      <c r="BD19" s="914"/>
      <c r="BE19" s="914"/>
      <c r="BF19" s="914"/>
      <c r="BG19" s="914"/>
      <c r="BH19" s="914"/>
      <c r="BI19" s="915"/>
      <c r="BJ19" s="912"/>
      <c r="BK19" s="912"/>
      <c r="BN19" s="918"/>
    </row>
    <row r="20" spans="1:66" s="916" customFormat="1">
      <c r="A20" s="902">
        <v>18</v>
      </c>
      <c r="B20" s="903" t="s">
        <v>689</v>
      </c>
      <c r="C20" s="904" t="s">
        <v>120</v>
      </c>
      <c r="D20" s="970">
        <v>6.9399999999999995</v>
      </c>
      <c r="E20" s="904" t="s">
        <v>924</v>
      </c>
      <c r="F20" s="904" t="s">
        <v>11</v>
      </c>
      <c r="G20" s="904" t="s">
        <v>1126</v>
      </c>
      <c r="H20" s="917"/>
      <c r="I20" s="913"/>
      <c r="J20" s="914"/>
      <c r="K20" s="914"/>
      <c r="L20" s="914"/>
      <c r="M20" s="914"/>
      <c r="N20" s="914"/>
      <c r="O20" s="914"/>
      <c r="P20" s="914"/>
      <c r="Q20" s="914"/>
      <c r="R20" s="914"/>
      <c r="S20" s="914"/>
      <c r="T20" s="914"/>
      <c r="U20" s="914"/>
      <c r="V20" s="914"/>
      <c r="W20" s="914"/>
      <c r="X20" s="914"/>
      <c r="Y20" s="914"/>
      <c r="Z20" s="914"/>
      <c r="AA20" s="914"/>
      <c r="AB20" s="914"/>
      <c r="AC20" s="914"/>
      <c r="AD20" s="914"/>
      <c r="AE20" s="914"/>
      <c r="AF20" s="914"/>
      <c r="AG20" s="914"/>
      <c r="AH20" s="914"/>
      <c r="AI20" s="914"/>
      <c r="AJ20" s="914"/>
      <c r="AK20" s="914"/>
      <c r="AL20" s="914"/>
      <c r="AM20" s="914"/>
      <c r="AN20" s="914"/>
      <c r="AO20" s="914"/>
      <c r="AP20" s="914"/>
      <c r="AQ20" s="914"/>
      <c r="AR20" s="914"/>
      <c r="AS20" s="914"/>
      <c r="AT20" s="914"/>
      <c r="AU20" s="914"/>
      <c r="AV20" s="914"/>
      <c r="AW20" s="914"/>
      <c r="AX20" s="914"/>
      <c r="AY20" s="914"/>
      <c r="AZ20" s="914"/>
      <c r="BA20" s="914"/>
      <c r="BB20" s="914"/>
      <c r="BC20" s="914"/>
      <c r="BD20" s="914"/>
      <c r="BE20" s="914"/>
      <c r="BF20" s="914"/>
      <c r="BG20" s="914"/>
      <c r="BH20" s="914"/>
      <c r="BI20" s="915"/>
      <c r="BJ20" s="912"/>
      <c r="BK20" s="912"/>
      <c r="BN20" s="918"/>
    </row>
    <row r="21" spans="1:66" s="916" customFormat="1" ht="31.5">
      <c r="A21" s="902">
        <v>19</v>
      </c>
      <c r="B21" s="903" t="s">
        <v>688</v>
      </c>
      <c r="C21" s="904" t="s">
        <v>120</v>
      </c>
      <c r="D21" s="970">
        <v>4.6399999999999997</v>
      </c>
      <c r="E21" s="904" t="s">
        <v>923</v>
      </c>
      <c r="F21" s="904" t="s">
        <v>11</v>
      </c>
      <c r="G21" s="904" t="s">
        <v>1126</v>
      </c>
      <c r="H21" s="917"/>
      <c r="I21" s="913"/>
      <c r="J21" s="914"/>
      <c r="K21" s="914"/>
      <c r="L21" s="914"/>
      <c r="M21" s="914"/>
      <c r="N21" s="914"/>
      <c r="O21" s="914"/>
      <c r="P21" s="914"/>
      <c r="Q21" s="914"/>
      <c r="R21" s="914"/>
      <c r="S21" s="914"/>
      <c r="T21" s="914"/>
      <c r="U21" s="914"/>
      <c r="V21" s="914"/>
      <c r="W21" s="914"/>
      <c r="X21" s="914"/>
      <c r="Y21" s="914"/>
      <c r="Z21" s="914"/>
      <c r="AA21" s="914"/>
      <c r="AB21" s="914"/>
      <c r="AC21" s="914"/>
      <c r="AD21" s="914"/>
      <c r="AE21" s="914"/>
      <c r="AF21" s="914"/>
      <c r="AG21" s="914"/>
      <c r="AH21" s="914"/>
      <c r="AI21" s="914"/>
      <c r="AJ21" s="914"/>
      <c r="AK21" s="914"/>
      <c r="AL21" s="914"/>
      <c r="AM21" s="914"/>
      <c r="AN21" s="914"/>
      <c r="AO21" s="914"/>
      <c r="AP21" s="914"/>
      <c r="AQ21" s="914"/>
      <c r="AR21" s="914"/>
      <c r="AS21" s="914"/>
      <c r="AT21" s="914"/>
      <c r="AU21" s="914"/>
      <c r="AV21" s="914"/>
      <c r="AW21" s="914"/>
      <c r="AX21" s="914"/>
      <c r="AY21" s="914"/>
      <c r="AZ21" s="914"/>
      <c r="BA21" s="914"/>
      <c r="BB21" s="914"/>
      <c r="BC21" s="914"/>
      <c r="BD21" s="914"/>
      <c r="BE21" s="914"/>
      <c r="BF21" s="914"/>
      <c r="BG21" s="914"/>
      <c r="BH21" s="914"/>
      <c r="BI21" s="915"/>
      <c r="BJ21" s="912"/>
      <c r="BK21" s="912"/>
      <c r="BN21" s="918"/>
    </row>
    <row r="22" spans="1:66" s="916" customFormat="1" ht="31.5">
      <c r="A22" s="902">
        <v>20</v>
      </c>
      <c r="B22" s="903" t="s">
        <v>1206</v>
      </c>
      <c r="C22" s="904" t="s">
        <v>120</v>
      </c>
      <c r="D22" s="970">
        <v>3.3499999999999996</v>
      </c>
      <c r="E22" s="904" t="s">
        <v>923</v>
      </c>
      <c r="F22" s="904" t="s">
        <v>11</v>
      </c>
      <c r="G22" s="904" t="s">
        <v>1126</v>
      </c>
      <c r="H22" s="917"/>
      <c r="I22" s="913"/>
      <c r="J22" s="914"/>
      <c r="K22" s="914"/>
      <c r="L22" s="914"/>
      <c r="M22" s="914"/>
      <c r="N22" s="914"/>
      <c r="O22" s="914"/>
      <c r="P22" s="914"/>
      <c r="Q22" s="914"/>
      <c r="R22" s="914"/>
      <c r="S22" s="914"/>
      <c r="T22" s="914"/>
      <c r="U22" s="914"/>
      <c r="V22" s="914"/>
      <c r="W22" s="914"/>
      <c r="X22" s="914"/>
      <c r="Y22" s="914"/>
      <c r="Z22" s="914"/>
      <c r="AA22" s="914"/>
      <c r="AB22" s="914"/>
      <c r="AC22" s="914"/>
      <c r="AD22" s="914"/>
      <c r="AE22" s="914"/>
      <c r="AF22" s="914"/>
      <c r="AG22" s="914"/>
      <c r="AH22" s="914"/>
      <c r="AI22" s="914"/>
      <c r="AJ22" s="914"/>
      <c r="AK22" s="914"/>
      <c r="AL22" s="914"/>
      <c r="AM22" s="914"/>
      <c r="AN22" s="914"/>
      <c r="AO22" s="914"/>
      <c r="AP22" s="914"/>
      <c r="AQ22" s="914"/>
      <c r="AR22" s="914"/>
      <c r="AS22" s="914"/>
      <c r="AT22" s="914"/>
      <c r="AU22" s="914"/>
      <c r="AV22" s="914"/>
      <c r="AW22" s="914"/>
      <c r="AX22" s="914"/>
      <c r="AY22" s="914"/>
      <c r="AZ22" s="914"/>
      <c r="BA22" s="914"/>
      <c r="BB22" s="914"/>
      <c r="BC22" s="914"/>
      <c r="BD22" s="914"/>
      <c r="BE22" s="914"/>
      <c r="BF22" s="914"/>
      <c r="BG22" s="914"/>
      <c r="BH22" s="914"/>
      <c r="BI22" s="915"/>
      <c r="BJ22" s="912"/>
      <c r="BK22" s="912"/>
      <c r="BN22" s="918"/>
    </row>
    <row r="23" spans="1:66" s="916" customFormat="1">
      <c r="A23" s="902">
        <v>21</v>
      </c>
      <c r="B23" s="903" t="s">
        <v>691</v>
      </c>
      <c r="C23" s="904" t="s">
        <v>120</v>
      </c>
      <c r="D23" s="970">
        <v>11.17</v>
      </c>
      <c r="E23" s="904" t="s">
        <v>919</v>
      </c>
      <c r="F23" s="904" t="s">
        <v>11</v>
      </c>
      <c r="G23" s="904" t="s">
        <v>1126</v>
      </c>
      <c r="H23" s="917"/>
      <c r="I23" s="913"/>
      <c r="J23" s="914"/>
      <c r="K23" s="914"/>
      <c r="L23" s="914"/>
      <c r="M23" s="914"/>
      <c r="N23" s="914"/>
      <c r="O23" s="914"/>
      <c r="P23" s="914"/>
      <c r="Q23" s="914"/>
      <c r="R23" s="914"/>
      <c r="S23" s="914"/>
      <c r="T23" s="914"/>
      <c r="U23" s="914"/>
      <c r="V23" s="914"/>
      <c r="W23" s="914"/>
      <c r="X23" s="914"/>
      <c r="Y23" s="914"/>
      <c r="Z23" s="914"/>
      <c r="AA23" s="914"/>
      <c r="AB23" s="914"/>
      <c r="AC23" s="914"/>
      <c r="AD23" s="914"/>
      <c r="AE23" s="914"/>
      <c r="AF23" s="914"/>
      <c r="AG23" s="914"/>
      <c r="AH23" s="914"/>
      <c r="AI23" s="914"/>
      <c r="AJ23" s="914"/>
      <c r="AK23" s="914"/>
      <c r="AL23" s="914"/>
      <c r="AM23" s="914"/>
      <c r="AN23" s="914"/>
      <c r="AO23" s="914"/>
      <c r="AP23" s="914"/>
      <c r="AQ23" s="914"/>
      <c r="AR23" s="914"/>
      <c r="AS23" s="914"/>
      <c r="AT23" s="914"/>
      <c r="AU23" s="914"/>
      <c r="AV23" s="914"/>
      <c r="AW23" s="914"/>
      <c r="AX23" s="914"/>
      <c r="AY23" s="914"/>
      <c r="AZ23" s="914"/>
      <c r="BA23" s="914"/>
      <c r="BB23" s="914"/>
      <c r="BC23" s="914"/>
      <c r="BD23" s="914"/>
      <c r="BE23" s="914"/>
      <c r="BF23" s="914"/>
      <c r="BG23" s="914"/>
      <c r="BH23" s="914"/>
      <c r="BI23" s="915"/>
      <c r="BJ23" s="912"/>
      <c r="BK23" s="912"/>
      <c r="BN23" s="918"/>
    </row>
    <row r="24" spans="1:66" s="916" customFormat="1" ht="63">
      <c r="A24" s="902">
        <v>22</v>
      </c>
      <c r="B24" s="922" t="s">
        <v>1671</v>
      </c>
      <c r="C24" s="904" t="s">
        <v>124</v>
      </c>
      <c r="D24" s="970">
        <v>44.67</v>
      </c>
      <c r="E24" s="909" t="s">
        <v>940</v>
      </c>
      <c r="F24" s="909" t="s">
        <v>11</v>
      </c>
      <c r="G24" s="904" t="s">
        <v>1218</v>
      </c>
      <c r="H24" s="917"/>
      <c r="I24" s="913"/>
      <c r="J24" s="914"/>
      <c r="K24" s="914"/>
      <c r="L24" s="914"/>
      <c r="M24" s="914"/>
      <c r="N24" s="914"/>
      <c r="O24" s="914"/>
      <c r="P24" s="914"/>
      <c r="Q24" s="914"/>
      <c r="R24" s="914"/>
      <c r="S24" s="914"/>
      <c r="T24" s="914"/>
      <c r="U24" s="914"/>
      <c r="V24" s="914"/>
      <c r="W24" s="914"/>
      <c r="X24" s="914"/>
      <c r="Y24" s="914"/>
      <c r="Z24" s="914"/>
      <c r="AA24" s="914"/>
      <c r="AB24" s="914"/>
      <c r="AC24" s="914"/>
      <c r="AD24" s="914"/>
      <c r="AE24" s="914"/>
      <c r="AF24" s="914"/>
      <c r="AG24" s="914"/>
      <c r="AH24" s="914"/>
      <c r="AI24" s="914"/>
      <c r="AJ24" s="914"/>
      <c r="AK24" s="914"/>
      <c r="AL24" s="914"/>
      <c r="AM24" s="914"/>
      <c r="AN24" s="914"/>
      <c r="AO24" s="914"/>
      <c r="AP24" s="914"/>
      <c r="AQ24" s="914"/>
      <c r="AR24" s="914"/>
      <c r="AS24" s="914"/>
      <c r="AT24" s="914"/>
      <c r="AU24" s="914"/>
      <c r="AV24" s="914"/>
      <c r="AW24" s="914"/>
      <c r="AX24" s="914"/>
      <c r="AY24" s="914"/>
      <c r="AZ24" s="914"/>
      <c r="BA24" s="914"/>
      <c r="BB24" s="914"/>
      <c r="BC24" s="914"/>
      <c r="BD24" s="914"/>
      <c r="BE24" s="914"/>
      <c r="BF24" s="914"/>
      <c r="BG24" s="914"/>
      <c r="BH24" s="914"/>
      <c r="BI24" s="915"/>
      <c r="BJ24" s="912"/>
      <c r="BK24" s="912"/>
      <c r="BN24" s="918"/>
    </row>
    <row r="25" spans="1:66" s="916" customFormat="1" ht="25.9" customHeight="1">
      <c r="A25" s="902">
        <v>23</v>
      </c>
      <c r="B25" s="903" t="s">
        <v>1647</v>
      </c>
      <c r="C25" s="904" t="s">
        <v>124</v>
      </c>
      <c r="D25" s="971">
        <v>5.8</v>
      </c>
      <c r="E25" s="904">
        <v>13</v>
      </c>
      <c r="F25" s="902" t="s">
        <v>11</v>
      </c>
      <c r="G25" s="904" t="s">
        <v>1668</v>
      </c>
      <c r="H25" s="917"/>
      <c r="I25" s="913"/>
      <c r="J25" s="914"/>
      <c r="K25" s="914"/>
      <c r="L25" s="914"/>
      <c r="M25" s="914"/>
      <c r="N25" s="914"/>
      <c r="O25" s="914"/>
      <c r="P25" s="914"/>
      <c r="Q25" s="914"/>
      <c r="R25" s="914"/>
      <c r="S25" s="914"/>
      <c r="T25" s="914"/>
      <c r="U25" s="914"/>
      <c r="V25" s="914"/>
      <c r="W25" s="914"/>
      <c r="X25" s="914"/>
      <c r="Y25" s="914"/>
      <c r="Z25" s="914"/>
      <c r="AA25" s="914"/>
      <c r="AB25" s="914"/>
      <c r="AC25" s="914"/>
      <c r="AD25" s="914"/>
      <c r="AE25" s="914"/>
      <c r="AF25" s="914"/>
      <c r="AG25" s="914"/>
      <c r="AH25" s="914"/>
      <c r="AI25" s="914"/>
      <c r="AJ25" s="914"/>
      <c r="AK25" s="914"/>
      <c r="AL25" s="914"/>
      <c r="AM25" s="914"/>
      <c r="AN25" s="914"/>
      <c r="AO25" s="914"/>
      <c r="AP25" s="914"/>
      <c r="AQ25" s="914"/>
      <c r="AR25" s="914"/>
      <c r="AS25" s="914"/>
      <c r="AT25" s="914"/>
      <c r="AU25" s="914"/>
      <c r="AV25" s="914"/>
      <c r="AW25" s="914"/>
      <c r="AX25" s="914"/>
      <c r="AY25" s="914"/>
      <c r="AZ25" s="914"/>
      <c r="BA25" s="914"/>
      <c r="BB25" s="914"/>
      <c r="BC25" s="914"/>
      <c r="BD25" s="914"/>
      <c r="BE25" s="914"/>
      <c r="BF25" s="914"/>
      <c r="BG25" s="914"/>
      <c r="BH25" s="914"/>
      <c r="BI25" s="915"/>
      <c r="BJ25" s="912"/>
      <c r="BK25" s="912"/>
      <c r="BN25" s="918"/>
    </row>
    <row r="26" spans="1:66" s="916" customFormat="1" ht="31.5">
      <c r="A26" s="902">
        <v>24</v>
      </c>
      <c r="B26" s="903" t="s">
        <v>1590</v>
      </c>
      <c r="C26" s="904" t="s">
        <v>122</v>
      </c>
      <c r="D26" s="971">
        <v>25.16</v>
      </c>
      <c r="E26" s="904" t="s">
        <v>1591</v>
      </c>
      <c r="F26" s="902" t="s">
        <v>11</v>
      </c>
      <c r="G26" s="904" t="s">
        <v>1668</v>
      </c>
      <c r="H26" s="917"/>
      <c r="I26" s="913"/>
      <c r="J26" s="914"/>
      <c r="K26" s="914"/>
      <c r="L26" s="914"/>
      <c r="M26" s="914"/>
      <c r="N26" s="914"/>
      <c r="O26" s="914"/>
      <c r="P26" s="914"/>
      <c r="Q26" s="914"/>
      <c r="R26" s="914"/>
      <c r="S26" s="914"/>
      <c r="T26" s="914"/>
      <c r="U26" s="914"/>
      <c r="V26" s="914"/>
      <c r="W26" s="914"/>
      <c r="X26" s="914"/>
      <c r="Y26" s="914"/>
      <c r="Z26" s="914"/>
      <c r="AA26" s="914"/>
      <c r="AB26" s="914"/>
      <c r="AC26" s="914"/>
      <c r="AD26" s="914"/>
      <c r="AE26" s="914"/>
      <c r="AF26" s="914"/>
      <c r="AG26" s="914"/>
      <c r="AH26" s="914"/>
      <c r="AI26" s="914"/>
      <c r="AJ26" s="914"/>
      <c r="AK26" s="914"/>
      <c r="AL26" s="914"/>
      <c r="AM26" s="914"/>
      <c r="AN26" s="914"/>
      <c r="AO26" s="914"/>
      <c r="AP26" s="914"/>
      <c r="AQ26" s="914"/>
      <c r="AR26" s="914"/>
      <c r="AS26" s="914"/>
      <c r="AT26" s="914"/>
      <c r="AU26" s="914"/>
      <c r="AV26" s="914"/>
      <c r="AW26" s="914"/>
      <c r="AX26" s="914"/>
      <c r="AY26" s="914"/>
      <c r="AZ26" s="914"/>
      <c r="BA26" s="914"/>
      <c r="BB26" s="914"/>
      <c r="BC26" s="914"/>
      <c r="BD26" s="914"/>
      <c r="BE26" s="914"/>
      <c r="BF26" s="914"/>
      <c r="BG26" s="914"/>
      <c r="BH26" s="914"/>
      <c r="BI26" s="915"/>
      <c r="BJ26" s="912"/>
      <c r="BK26" s="912"/>
      <c r="BN26" s="918"/>
    </row>
    <row r="27" spans="1:66" s="916" customFormat="1" ht="31.5">
      <c r="A27" s="902">
        <v>25</v>
      </c>
      <c r="B27" s="903" t="s">
        <v>740</v>
      </c>
      <c r="C27" s="904" t="s">
        <v>125</v>
      </c>
      <c r="D27" s="970">
        <v>1.06</v>
      </c>
      <c r="E27" s="904" t="s">
        <v>961</v>
      </c>
      <c r="F27" s="904" t="s">
        <v>11</v>
      </c>
      <c r="G27" s="904" t="s">
        <v>1126</v>
      </c>
      <c r="H27" s="917"/>
      <c r="I27" s="913"/>
      <c r="J27" s="914"/>
      <c r="K27" s="914"/>
      <c r="L27" s="914"/>
      <c r="M27" s="914"/>
      <c r="N27" s="914"/>
      <c r="O27" s="914"/>
      <c r="P27" s="914"/>
      <c r="Q27" s="914"/>
      <c r="R27" s="914"/>
      <c r="S27" s="914"/>
      <c r="T27" s="914"/>
      <c r="U27" s="914"/>
      <c r="V27" s="914"/>
      <c r="W27" s="914"/>
      <c r="X27" s="914"/>
      <c r="Y27" s="914"/>
      <c r="Z27" s="914"/>
      <c r="AA27" s="914"/>
      <c r="AB27" s="914"/>
      <c r="AC27" s="914"/>
      <c r="AD27" s="914"/>
      <c r="AE27" s="914"/>
      <c r="AF27" s="914"/>
      <c r="AG27" s="914"/>
      <c r="AH27" s="914"/>
      <c r="AI27" s="914"/>
      <c r="AJ27" s="914"/>
      <c r="AK27" s="914"/>
      <c r="AL27" s="914"/>
      <c r="AM27" s="914"/>
      <c r="AN27" s="914"/>
      <c r="AO27" s="914"/>
      <c r="AP27" s="914"/>
      <c r="AQ27" s="914"/>
      <c r="AR27" s="914"/>
      <c r="AS27" s="914"/>
      <c r="AT27" s="914"/>
      <c r="AU27" s="914"/>
      <c r="AV27" s="914"/>
      <c r="AW27" s="914"/>
      <c r="AX27" s="914"/>
      <c r="AY27" s="914"/>
      <c r="AZ27" s="914"/>
      <c r="BA27" s="914"/>
      <c r="BB27" s="914"/>
      <c r="BC27" s="914"/>
      <c r="BD27" s="914"/>
      <c r="BE27" s="914"/>
      <c r="BF27" s="914"/>
      <c r="BG27" s="914"/>
      <c r="BH27" s="914"/>
      <c r="BI27" s="915"/>
      <c r="BJ27" s="912"/>
      <c r="BK27" s="912"/>
      <c r="BN27" s="918"/>
    </row>
    <row r="28" spans="1:66" s="916" customFormat="1" ht="31.5">
      <c r="A28" s="902">
        <v>26</v>
      </c>
      <c r="B28" s="903" t="s">
        <v>741</v>
      </c>
      <c r="C28" s="904" t="s">
        <v>125</v>
      </c>
      <c r="D28" s="970">
        <v>2.16</v>
      </c>
      <c r="E28" s="904" t="s">
        <v>962</v>
      </c>
      <c r="F28" s="904" t="s">
        <v>11</v>
      </c>
      <c r="G28" s="904" t="s">
        <v>1126</v>
      </c>
      <c r="H28" s="917"/>
      <c r="I28" s="913"/>
      <c r="J28" s="914"/>
      <c r="K28" s="914"/>
      <c r="L28" s="914"/>
      <c r="M28" s="914"/>
      <c r="N28" s="914"/>
      <c r="O28" s="914"/>
      <c r="P28" s="914"/>
      <c r="Q28" s="914"/>
      <c r="R28" s="914"/>
      <c r="S28" s="914"/>
      <c r="T28" s="914"/>
      <c r="U28" s="914"/>
      <c r="V28" s="914"/>
      <c r="W28" s="914"/>
      <c r="X28" s="914"/>
      <c r="Y28" s="914"/>
      <c r="Z28" s="914"/>
      <c r="AA28" s="914"/>
      <c r="AB28" s="914"/>
      <c r="AC28" s="914"/>
      <c r="AD28" s="914"/>
      <c r="AE28" s="914"/>
      <c r="AF28" s="914"/>
      <c r="AG28" s="914"/>
      <c r="AH28" s="914"/>
      <c r="AI28" s="914"/>
      <c r="AJ28" s="914"/>
      <c r="AK28" s="914"/>
      <c r="AL28" s="914"/>
      <c r="AM28" s="914"/>
      <c r="AN28" s="914"/>
      <c r="AO28" s="914"/>
      <c r="AP28" s="914"/>
      <c r="AQ28" s="914"/>
      <c r="AR28" s="914"/>
      <c r="AS28" s="914"/>
      <c r="AT28" s="914"/>
      <c r="AU28" s="914"/>
      <c r="AV28" s="914"/>
      <c r="AW28" s="914"/>
      <c r="AX28" s="914"/>
      <c r="AY28" s="914"/>
      <c r="AZ28" s="914"/>
      <c r="BA28" s="914"/>
      <c r="BB28" s="914"/>
      <c r="BC28" s="914"/>
      <c r="BD28" s="914"/>
      <c r="BE28" s="914"/>
      <c r="BF28" s="914"/>
      <c r="BG28" s="914"/>
      <c r="BH28" s="914"/>
      <c r="BI28" s="915"/>
      <c r="BJ28" s="912"/>
      <c r="BK28" s="912"/>
      <c r="BN28" s="918"/>
    </row>
    <row r="29" spans="1:66" s="916" customFormat="1" ht="31.5">
      <c r="A29" s="902">
        <v>27</v>
      </c>
      <c r="B29" s="919" t="s">
        <v>1161</v>
      </c>
      <c r="C29" s="904" t="s">
        <v>125</v>
      </c>
      <c r="D29" s="970">
        <v>13.399999999999999</v>
      </c>
      <c r="E29" s="904">
        <v>20</v>
      </c>
      <c r="F29" s="904" t="s">
        <v>11</v>
      </c>
      <c r="G29" s="904" t="s">
        <v>1668</v>
      </c>
      <c r="H29" s="917"/>
      <c r="I29" s="913"/>
      <c r="J29" s="914"/>
      <c r="K29" s="914"/>
      <c r="L29" s="914"/>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914"/>
      <c r="AO29" s="914"/>
      <c r="AP29" s="914"/>
      <c r="AQ29" s="914"/>
      <c r="AR29" s="914"/>
      <c r="AS29" s="914"/>
      <c r="AT29" s="914"/>
      <c r="AU29" s="914"/>
      <c r="AV29" s="914"/>
      <c r="AW29" s="914"/>
      <c r="AX29" s="914"/>
      <c r="AY29" s="914"/>
      <c r="AZ29" s="914"/>
      <c r="BA29" s="914"/>
      <c r="BB29" s="914"/>
      <c r="BC29" s="914"/>
      <c r="BD29" s="914"/>
      <c r="BE29" s="914"/>
      <c r="BF29" s="914"/>
      <c r="BG29" s="914"/>
      <c r="BH29" s="914"/>
      <c r="BI29" s="915"/>
      <c r="BJ29" s="912"/>
      <c r="BK29" s="912"/>
      <c r="BN29" s="918"/>
    </row>
    <row r="30" spans="1:66" s="916" customFormat="1" ht="47.25">
      <c r="A30" s="902">
        <v>28</v>
      </c>
      <c r="B30" s="919" t="s">
        <v>1164</v>
      </c>
      <c r="C30" s="904" t="s">
        <v>125</v>
      </c>
      <c r="D30" s="970">
        <v>4</v>
      </c>
      <c r="E30" s="904">
        <v>30</v>
      </c>
      <c r="F30" s="904" t="s">
        <v>11</v>
      </c>
      <c r="G30" s="904" t="s">
        <v>1668</v>
      </c>
      <c r="H30" s="917"/>
      <c r="I30" s="913"/>
      <c r="J30" s="914"/>
      <c r="K30" s="914"/>
      <c r="L30" s="914"/>
      <c r="M30" s="914"/>
      <c r="N30" s="914"/>
      <c r="O30" s="914"/>
      <c r="P30" s="914"/>
      <c r="Q30" s="914"/>
      <c r="R30" s="914"/>
      <c r="S30" s="914"/>
      <c r="T30" s="914"/>
      <c r="U30" s="914"/>
      <c r="V30" s="914"/>
      <c r="W30" s="914"/>
      <c r="X30" s="914"/>
      <c r="Y30" s="914"/>
      <c r="Z30" s="914"/>
      <c r="AA30" s="914"/>
      <c r="AB30" s="914"/>
      <c r="AC30" s="914"/>
      <c r="AD30" s="914"/>
      <c r="AE30" s="914"/>
      <c r="AF30" s="914"/>
      <c r="AG30" s="914"/>
      <c r="AH30" s="914"/>
      <c r="AI30" s="914"/>
      <c r="AJ30" s="914"/>
      <c r="AK30" s="914"/>
      <c r="AL30" s="914"/>
      <c r="AM30" s="914"/>
      <c r="AN30" s="914"/>
      <c r="AO30" s="914"/>
      <c r="AP30" s="914"/>
      <c r="AQ30" s="914"/>
      <c r="AR30" s="914"/>
      <c r="AS30" s="914"/>
      <c r="AT30" s="914"/>
      <c r="AU30" s="914"/>
      <c r="AV30" s="914"/>
      <c r="AW30" s="914"/>
      <c r="AX30" s="914"/>
      <c r="AY30" s="914"/>
      <c r="AZ30" s="914"/>
      <c r="BA30" s="914"/>
      <c r="BB30" s="914"/>
      <c r="BC30" s="914"/>
      <c r="BD30" s="914"/>
      <c r="BE30" s="914"/>
      <c r="BF30" s="914"/>
      <c r="BG30" s="914"/>
      <c r="BH30" s="914"/>
      <c r="BI30" s="915"/>
      <c r="BJ30" s="912"/>
      <c r="BK30" s="912"/>
      <c r="BN30" s="918"/>
    </row>
    <row r="31" spans="1:66" s="916" customFormat="1" ht="47.25">
      <c r="A31" s="902">
        <v>29</v>
      </c>
      <c r="B31" s="919" t="s">
        <v>1163</v>
      </c>
      <c r="C31" s="904" t="s">
        <v>125</v>
      </c>
      <c r="D31" s="970">
        <v>3.7</v>
      </c>
      <c r="E31" s="904">
        <v>20</v>
      </c>
      <c r="F31" s="904" t="s">
        <v>11</v>
      </c>
      <c r="G31" s="904" t="s">
        <v>1668</v>
      </c>
      <c r="H31" s="917"/>
      <c r="I31" s="913"/>
      <c r="J31" s="914"/>
      <c r="K31" s="914"/>
      <c r="L31" s="914"/>
      <c r="M31" s="914"/>
      <c r="N31" s="914"/>
      <c r="O31" s="914"/>
      <c r="P31" s="914"/>
      <c r="Q31" s="914"/>
      <c r="R31" s="914"/>
      <c r="S31" s="914"/>
      <c r="T31" s="914"/>
      <c r="U31" s="914"/>
      <c r="V31" s="914"/>
      <c r="W31" s="914"/>
      <c r="X31" s="914"/>
      <c r="Y31" s="914"/>
      <c r="Z31" s="914"/>
      <c r="AA31" s="914"/>
      <c r="AB31" s="914"/>
      <c r="AC31" s="914"/>
      <c r="AD31" s="914"/>
      <c r="AE31" s="914"/>
      <c r="AF31" s="914"/>
      <c r="AG31" s="914"/>
      <c r="AH31" s="914"/>
      <c r="AI31" s="914"/>
      <c r="AJ31" s="914"/>
      <c r="AK31" s="914"/>
      <c r="AL31" s="914"/>
      <c r="AM31" s="914"/>
      <c r="AN31" s="914"/>
      <c r="AO31" s="914"/>
      <c r="AP31" s="914"/>
      <c r="AQ31" s="914"/>
      <c r="AR31" s="914"/>
      <c r="AS31" s="914"/>
      <c r="AT31" s="914"/>
      <c r="AU31" s="914"/>
      <c r="AV31" s="914"/>
      <c r="AW31" s="914"/>
      <c r="AX31" s="914"/>
      <c r="AY31" s="914"/>
      <c r="AZ31" s="914"/>
      <c r="BA31" s="914"/>
      <c r="BB31" s="914"/>
      <c r="BC31" s="914"/>
      <c r="BD31" s="914"/>
      <c r="BE31" s="914"/>
      <c r="BF31" s="914"/>
      <c r="BG31" s="914"/>
      <c r="BH31" s="914"/>
      <c r="BI31" s="915"/>
      <c r="BJ31" s="912"/>
      <c r="BK31" s="912"/>
      <c r="BN31" s="918"/>
    </row>
    <row r="32" spans="1:66" s="916" customFormat="1" ht="31.5">
      <c r="A32" s="902">
        <v>30</v>
      </c>
      <c r="B32" s="919" t="s">
        <v>1162</v>
      </c>
      <c r="C32" s="904" t="s">
        <v>125</v>
      </c>
      <c r="D32" s="970">
        <v>8.23</v>
      </c>
      <c r="E32" s="904">
        <v>24</v>
      </c>
      <c r="F32" s="904" t="s">
        <v>11</v>
      </c>
      <c r="G32" s="904" t="s">
        <v>1668</v>
      </c>
      <c r="H32" s="917"/>
      <c r="I32" s="913"/>
      <c r="J32" s="914"/>
      <c r="K32" s="914"/>
      <c r="L32" s="914"/>
      <c r="M32" s="914"/>
      <c r="N32" s="914"/>
      <c r="O32" s="914"/>
      <c r="P32" s="914"/>
      <c r="Q32" s="914"/>
      <c r="R32" s="914"/>
      <c r="S32" s="914"/>
      <c r="T32" s="914"/>
      <c r="U32" s="914"/>
      <c r="V32" s="914"/>
      <c r="W32" s="914"/>
      <c r="X32" s="914"/>
      <c r="Y32" s="914"/>
      <c r="Z32" s="914"/>
      <c r="AA32" s="914"/>
      <c r="AB32" s="914"/>
      <c r="AC32" s="914"/>
      <c r="AD32" s="914"/>
      <c r="AE32" s="914"/>
      <c r="AF32" s="914"/>
      <c r="AG32" s="914"/>
      <c r="AH32" s="914"/>
      <c r="AI32" s="914"/>
      <c r="AJ32" s="914"/>
      <c r="AK32" s="914"/>
      <c r="AL32" s="914"/>
      <c r="AM32" s="914"/>
      <c r="AN32" s="914"/>
      <c r="AO32" s="914"/>
      <c r="AP32" s="914"/>
      <c r="AQ32" s="914"/>
      <c r="AR32" s="914"/>
      <c r="AS32" s="914"/>
      <c r="AT32" s="914"/>
      <c r="AU32" s="914"/>
      <c r="AV32" s="914"/>
      <c r="AW32" s="914"/>
      <c r="AX32" s="914"/>
      <c r="AY32" s="914"/>
      <c r="AZ32" s="914"/>
      <c r="BA32" s="914"/>
      <c r="BB32" s="914"/>
      <c r="BC32" s="914"/>
      <c r="BD32" s="914"/>
      <c r="BE32" s="914"/>
      <c r="BF32" s="914"/>
      <c r="BG32" s="914"/>
      <c r="BH32" s="914"/>
      <c r="BI32" s="915"/>
      <c r="BJ32" s="912"/>
      <c r="BK32" s="912"/>
      <c r="BN32" s="918"/>
    </row>
    <row r="33" spans="1:66" s="916" customFormat="1" ht="47.25">
      <c r="A33" s="902">
        <v>31</v>
      </c>
      <c r="B33" s="903" t="s">
        <v>807</v>
      </c>
      <c r="C33" s="904" t="s">
        <v>127</v>
      </c>
      <c r="D33" s="970">
        <v>0.3</v>
      </c>
      <c r="E33" s="904" t="s">
        <v>1022</v>
      </c>
      <c r="F33" s="904" t="s">
        <v>11</v>
      </c>
      <c r="G33" s="904" t="s">
        <v>1126</v>
      </c>
      <c r="H33" s="917"/>
      <c r="I33" s="913"/>
      <c r="J33" s="914"/>
      <c r="K33" s="914"/>
      <c r="L33" s="914"/>
      <c r="M33" s="914"/>
      <c r="N33" s="914"/>
      <c r="O33" s="914"/>
      <c r="P33" s="914"/>
      <c r="Q33" s="914"/>
      <c r="R33" s="914"/>
      <c r="S33" s="914"/>
      <c r="T33" s="914"/>
      <c r="U33" s="914"/>
      <c r="V33" s="914"/>
      <c r="W33" s="914"/>
      <c r="X33" s="914"/>
      <c r="Y33" s="914"/>
      <c r="Z33" s="914"/>
      <c r="AA33" s="914"/>
      <c r="AB33" s="914"/>
      <c r="AC33" s="914"/>
      <c r="AD33" s="914"/>
      <c r="AE33" s="914"/>
      <c r="AF33" s="914"/>
      <c r="AG33" s="914"/>
      <c r="AH33" s="914"/>
      <c r="AI33" s="914"/>
      <c r="AJ33" s="914"/>
      <c r="AK33" s="914"/>
      <c r="AL33" s="914"/>
      <c r="AM33" s="914"/>
      <c r="AN33" s="914"/>
      <c r="AO33" s="914"/>
      <c r="AP33" s="914"/>
      <c r="AQ33" s="914"/>
      <c r="AR33" s="914"/>
      <c r="AS33" s="914"/>
      <c r="AT33" s="914"/>
      <c r="AU33" s="914"/>
      <c r="AV33" s="914"/>
      <c r="AW33" s="914"/>
      <c r="AX33" s="914"/>
      <c r="AY33" s="914"/>
      <c r="AZ33" s="914"/>
      <c r="BA33" s="914"/>
      <c r="BB33" s="914"/>
      <c r="BC33" s="914"/>
      <c r="BD33" s="914"/>
      <c r="BE33" s="914"/>
      <c r="BF33" s="914"/>
      <c r="BG33" s="914"/>
      <c r="BH33" s="914"/>
      <c r="BI33" s="915"/>
      <c r="BJ33" s="912"/>
      <c r="BK33" s="912"/>
      <c r="BN33" s="918"/>
    </row>
    <row r="34" spans="1:66" s="916" customFormat="1" ht="31.5">
      <c r="A34" s="902">
        <v>32</v>
      </c>
      <c r="B34" s="903" t="s">
        <v>808</v>
      </c>
      <c r="C34" s="904" t="s">
        <v>127</v>
      </c>
      <c r="D34" s="970">
        <v>2.19</v>
      </c>
      <c r="E34" s="904" t="s">
        <v>1023</v>
      </c>
      <c r="F34" s="904" t="s">
        <v>11</v>
      </c>
      <c r="G34" s="904" t="s">
        <v>1126</v>
      </c>
      <c r="H34" s="917"/>
      <c r="I34" s="913"/>
      <c r="J34" s="914"/>
      <c r="K34" s="914"/>
      <c r="L34" s="914"/>
      <c r="M34" s="914"/>
      <c r="N34" s="914"/>
      <c r="O34" s="914"/>
      <c r="P34" s="914"/>
      <c r="Q34" s="914"/>
      <c r="R34" s="914"/>
      <c r="S34" s="914"/>
      <c r="T34" s="914"/>
      <c r="U34" s="914"/>
      <c r="V34" s="914"/>
      <c r="W34" s="914"/>
      <c r="X34" s="914"/>
      <c r="Y34" s="914"/>
      <c r="Z34" s="914"/>
      <c r="AA34" s="914"/>
      <c r="AB34" s="914"/>
      <c r="AC34" s="914"/>
      <c r="AD34" s="914"/>
      <c r="AE34" s="914"/>
      <c r="AF34" s="914"/>
      <c r="AG34" s="914"/>
      <c r="AH34" s="914"/>
      <c r="AI34" s="914"/>
      <c r="AJ34" s="914"/>
      <c r="AK34" s="914"/>
      <c r="AL34" s="914"/>
      <c r="AM34" s="914"/>
      <c r="AN34" s="914"/>
      <c r="AO34" s="914"/>
      <c r="AP34" s="914"/>
      <c r="AQ34" s="914"/>
      <c r="AR34" s="914"/>
      <c r="AS34" s="914"/>
      <c r="AT34" s="914"/>
      <c r="AU34" s="914"/>
      <c r="AV34" s="914"/>
      <c r="AW34" s="914"/>
      <c r="AX34" s="914"/>
      <c r="AY34" s="914"/>
      <c r="AZ34" s="914"/>
      <c r="BA34" s="914"/>
      <c r="BB34" s="914"/>
      <c r="BC34" s="914"/>
      <c r="BD34" s="914"/>
      <c r="BE34" s="914"/>
      <c r="BF34" s="914"/>
      <c r="BG34" s="914"/>
      <c r="BH34" s="914"/>
      <c r="BI34" s="915"/>
      <c r="BJ34" s="912"/>
      <c r="BK34" s="912"/>
      <c r="BN34" s="918"/>
    </row>
    <row r="35" spans="1:66" s="916" customFormat="1" ht="25.15" customHeight="1">
      <c r="A35" s="902">
        <v>33</v>
      </c>
      <c r="B35" s="903" t="s">
        <v>828</v>
      </c>
      <c r="C35" s="904" t="s">
        <v>119</v>
      </c>
      <c r="D35" s="970">
        <v>0.65</v>
      </c>
      <c r="E35" s="904" t="s">
        <v>1551</v>
      </c>
      <c r="F35" s="904" t="s">
        <v>11</v>
      </c>
      <c r="G35" s="904" t="s">
        <v>1126</v>
      </c>
      <c r="H35" s="917"/>
      <c r="I35" s="913"/>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4"/>
      <c r="AP35" s="914"/>
      <c r="AQ35" s="914"/>
      <c r="AR35" s="914"/>
      <c r="AS35" s="914"/>
      <c r="AT35" s="914"/>
      <c r="AU35" s="914"/>
      <c r="AV35" s="914"/>
      <c r="AW35" s="914"/>
      <c r="AX35" s="914"/>
      <c r="AY35" s="914"/>
      <c r="AZ35" s="914"/>
      <c r="BA35" s="914"/>
      <c r="BB35" s="914"/>
      <c r="BC35" s="914"/>
      <c r="BD35" s="914"/>
      <c r="BE35" s="914"/>
      <c r="BF35" s="914"/>
      <c r="BG35" s="914"/>
      <c r="BH35" s="914"/>
      <c r="BI35" s="915"/>
      <c r="BJ35" s="912"/>
      <c r="BK35" s="912"/>
      <c r="BN35" s="918"/>
    </row>
    <row r="36" spans="1:66" s="916" customFormat="1" ht="204.75">
      <c r="A36" s="902">
        <v>34</v>
      </c>
      <c r="B36" s="923" t="s">
        <v>754</v>
      </c>
      <c r="C36" s="904" t="s">
        <v>129</v>
      </c>
      <c r="D36" s="970">
        <v>3.65</v>
      </c>
      <c r="E36" s="904" t="s">
        <v>1208</v>
      </c>
      <c r="F36" s="904" t="s">
        <v>11</v>
      </c>
      <c r="G36" s="904" t="s">
        <v>1126</v>
      </c>
      <c r="H36" s="917"/>
      <c r="I36" s="913"/>
      <c r="J36" s="914"/>
      <c r="K36" s="914"/>
      <c r="L36" s="914"/>
      <c r="M36" s="914"/>
      <c r="N36" s="914"/>
      <c r="O36" s="914"/>
      <c r="P36" s="914"/>
      <c r="Q36" s="914"/>
      <c r="R36" s="914"/>
      <c r="S36" s="914"/>
      <c r="T36" s="914"/>
      <c r="U36" s="914"/>
      <c r="V36" s="914"/>
      <c r="W36" s="914"/>
      <c r="X36" s="914"/>
      <c r="Y36" s="914"/>
      <c r="Z36" s="914"/>
      <c r="AA36" s="914"/>
      <c r="AB36" s="914"/>
      <c r="AC36" s="914"/>
      <c r="AD36" s="914"/>
      <c r="AE36" s="914"/>
      <c r="AF36" s="914"/>
      <c r="AG36" s="914"/>
      <c r="AH36" s="914"/>
      <c r="AI36" s="914"/>
      <c r="AJ36" s="914"/>
      <c r="AK36" s="914"/>
      <c r="AL36" s="914"/>
      <c r="AM36" s="914"/>
      <c r="AN36" s="914"/>
      <c r="AO36" s="914"/>
      <c r="AP36" s="914"/>
      <c r="AQ36" s="914"/>
      <c r="AR36" s="914"/>
      <c r="AS36" s="914"/>
      <c r="AT36" s="914"/>
      <c r="AU36" s="914"/>
      <c r="AV36" s="914"/>
      <c r="AW36" s="914"/>
      <c r="AX36" s="914"/>
      <c r="AY36" s="914"/>
      <c r="AZ36" s="914"/>
      <c r="BA36" s="914"/>
      <c r="BB36" s="914"/>
      <c r="BC36" s="914"/>
      <c r="BD36" s="914"/>
      <c r="BE36" s="914"/>
      <c r="BF36" s="914"/>
      <c r="BG36" s="914"/>
      <c r="BH36" s="914"/>
      <c r="BI36" s="915"/>
      <c r="BJ36" s="912"/>
      <c r="BK36" s="912"/>
      <c r="BN36" s="918"/>
    </row>
    <row r="37" spans="1:66" s="916" customFormat="1" ht="47.25">
      <c r="A37" s="902">
        <v>35</v>
      </c>
      <c r="B37" s="923" t="s">
        <v>769</v>
      </c>
      <c r="C37" s="904" t="s">
        <v>128</v>
      </c>
      <c r="D37" s="970">
        <v>2</v>
      </c>
      <c r="E37" s="904" t="s">
        <v>901</v>
      </c>
      <c r="F37" s="904" t="s">
        <v>11</v>
      </c>
      <c r="G37" s="904" t="s">
        <v>1126</v>
      </c>
      <c r="H37" s="917"/>
      <c r="I37" s="913"/>
      <c r="J37" s="914"/>
      <c r="K37" s="914"/>
      <c r="L37" s="914"/>
      <c r="M37" s="914"/>
      <c r="N37" s="914"/>
      <c r="O37" s="914"/>
      <c r="P37" s="914"/>
      <c r="Q37" s="914"/>
      <c r="R37" s="914"/>
      <c r="S37" s="914"/>
      <c r="T37" s="914"/>
      <c r="U37" s="914"/>
      <c r="V37" s="914"/>
      <c r="W37" s="914"/>
      <c r="X37" s="914"/>
      <c r="Y37" s="914"/>
      <c r="Z37" s="914"/>
      <c r="AA37" s="914"/>
      <c r="AB37" s="914"/>
      <c r="AC37" s="914"/>
      <c r="AD37" s="914"/>
      <c r="AE37" s="914"/>
      <c r="AF37" s="914"/>
      <c r="AG37" s="914"/>
      <c r="AH37" s="914"/>
      <c r="AI37" s="914"/>
      <c r="AJ37" s="914"/>
      <c r="AK37" s="914"/>
      <c r="AL37" s="914"/>
      <c r="AM37" s="914"/>
      <c r="AN37" s="914"/>
      <c r="AO37" s="914"/>
      <c r="AP37" s="914"/>
      <c r="AQ37" s="914"/>
      <c r="AR37" s="914"/>
      <c r="AS37" s="914"/>
      <c r="AT37" s="914"/>
      <c r="AU37" s="914"/>
      <c r="AV37" s="914"/>
      <c r="AW37" s="914"/>
      <c r="AX37" s="914"/>
      <c r="AY37" s="914"/>
      <c r="AZ37" s="914"/>
      <c r="BA37" s="914"/>
      <c r="BB37" s="914"/>
      <c r="BC37" s="914"/>
      <c r="BD37" s="914"/>
      <c r="BE37" s="914"/>
      <c r="BF37" s="914"/>
      <c r="BG37" s="914"/>
      <c r="BH37" s="914"/>
      <c r="BI37" s="915"/>
      <c r="BJ37" s="912"/>
      <c r="BK37" s="912"/>
      <c r="BN37" s="918"/>
    </row>
    <row r="38" spans="1:66" s="916" customFormat="1" ht="47.25">
      <c r="A38" s="902">
        <v>36</v>
      </c>
      <c r="B38" s="923" t="s">
        <v>770</v>
      </c>
      <c r="C38" s="904" t="s">
        <v>128</v>
      </c>
      <c r="D38" s="970">
        <v>6.6599999999999993</v>
      </c>
      <c r="E38" s="904" t="s">
        <v>878</v>
      </c>
      <c r="F38" s="904" t="s">
        <v>11</v>
      </c>
      <c r="G38" s="904" t="s">
        <v>1126</v>
      </c>
      <c r="H38" s="917"/>
      <c r="I38" s="913"/>
      <c r="J38" s="914"/>
      <c r="K38" s="914"/>
      <c r="L38" s="914"/>
      <c r="M38" s="914"/>
      <c r="N38" s="914"/>
      <c r="O38" s="914"/>
      <c r="P38" s="914"/>
      <c r="Q38" s="914"/>
      <c r="R38" s="914"/>
      <c r="S38" s="914"/>
      <c r="T38" s="914"/>
      <c r="U38" s="914"/>
      <c r="V38" s="914"/>
      <c r="W38" s="914"/>
      <c r="X38" s="914"/>
      <c r="Y38" s="914"/>
      <c r="Z38" s="914"/>
      <c r="AA38" s="914"/>
      <c r="AB38" s="914"/>
      <c r="AC38" s="914"/>
      <c r="AD38" s="914"/>
      <c r="AE38" s="914"/>
      <c r="AF38" s="914"/>
      <c r="AG38" s="914"/>
      <c r="AH38" s="914"/>
      <c r="AI38" s="914"/>
      <c r="AJ38" s="914"/>
      <c r="AK38" s="914"/>
      <c r="AL38" s="914"/>
      <c r="AM38" s="914"/>
      <c r="AN38" s="914"/>
      <c r="AO38" s="914"/>
      <c r="AP38" s="914"/>
      <c r="AQ38" s="914"/>
      <c r="AR38" s="914"/>
      <c r="AS38" s="914"/>
      <c r="AT38" s="914"/>
      <c r="AU38" s="914"/>
      <c r="AV38" s="914"/>
      <c r="AW38" s="914"/>
      <c r="AX38" s="914"/>
      <c r="AY38" s="914"/>
      <c r="AZ38" s="914"/>
      <c r="BA38" s="914"/>
      <c r="BB38" s="914"/>
      <c r="BC38" s="914"/>
      <c r="BD38" s="914"/>
      <c r="BE38" s="914"/>
      <c r="BF38" s="914"/>
      <c r="BG38" s="914"/>
      <c r="BH38" s="914"/>
      <c r="BI38" s="915"/>
      <c r="BJ38" s="912"/>
      <c r="BK38" s="912"/>
      <c r="BN38" s="918"/>
    </row>
    <row r="39" spans="1:66" s="916" customFormat="1" ht="94.5">
      <c r="A39" s="902">
        <v>37</v>
      </c>
      <c r="B39" s="903" t="s">
        <v>630</v>
      </c>
      <c r="C39" s="904" t="s">
        <v>854</v>
      </c>
      <c r="D39" s="970">
        <v>162</v>
      </c>
      <c r="E39" s="904" t="s">
        <v>1577</v>
      </c>
      <c r="F39" s="904" t="s">
        <v>20</v>
      </c>
      <c r="G39" s="904" t="s">
        <v>1126</v>
      </c>
      <c r="H39" s="917"/>
      <c r="I39" s="913"/>
      <c r="J39" s="914"/>
      <c r="K39" s="914"/>
      <c r="L39" s="914"/>
      <c r="M39" s="914"/>
      <c r="N39" s="914"/>
      <c r="O39" s="914"/>
      <c r="P39" s="914"/>
      <c r="Q39" s="914"/>
      <c r="R39" s="914"/>
      <c r="S39" s="914"/>
      <c r="T39" s="914"/>
      <c r="U39" s="914"/>
      <c r="V39" s="914"/>
      <c r="W39" s="914"/>
      <c r="X39" s="914"/>
      <c r="Y39" s="914"/>
      <c r="Z39" s="914"/>
      <c r="AA39" s="914"/>
      <c r="AB39" s="914"/>
      <c r="AC39" s="914"/>
      <c r="AD39" s="914"/>
      <c r="AE39" s="914"/>
      <c r="AF39" s="914"/>
      <c r="AG39" s="914"/>
      <c r="AH39" s="914"/>
      <c r="AI39" s="914"/>
      <c r="AJ39" s="914"/>
      <c r="AK39" s="914"/>
      <c r="AL39" s="914"/>
      <c r="AM39" s="914"/>
      <c r="AN39" s="914"/>
      <c r="AO39" s="914"/>
      <c r="AP39" s="914"/>
      <c r="AQ39" s="914"/>
      <c r="AR39" s="914"/>
      <c r="AS39" s="914"/>
      <c r="AT39" s="914"/>
      <c r="AU39" s="914"/>
      <c r="AV39" s="914"/>
      <c r="AW39" s="914"/>
      <c r="AX39" s="914"/>
      <c r="AY39" s="914"/>
      <c r="AZ39" s="914"/>
      <c r="BA39" s="914"/>
      <c r="BB39" s="914"/>
      <c r="BC39" s="914"/>
      <c r="BD39" s="914"/>
      <c r="BE39" s="914"/>
      <c r="BF39" s="914"/>
      <c r="BG39" s="914"/>
      <c r="BH39" s="914"/>
      <c r="BI39" s="915"/>
      <c r="BJ39" s="912"/>
      <c r="BK39" s="912"/>
      <c r="BN39" s="918"/>
    </row>
    <row r="40" spans="1:66" s="916" customFormat="1" ht="31.5">
      <c r="A40" s="902">
        <v>38</v>
      </c>
      <c r="B40" s="903" t="s">
        <v>1516</v>
      </c>
      <c r="C40" s="924" t="s">
        <v>123</v>
      </c>
      <c r="D40" s="971">
        <v>0.66</v>
      </c>
      <c r="E40" s="904" t="s">
        <v>1573</v>
      </c>
      <c r="F40" s="902" t="s">
        <v>20</v>
      </c>
      <c r="G40" s="904" t="s">
        <v>1668</v>
      </c>
      <c r="H40" s="917"/>
      <c r="I40" s="913"/>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c r="AN40" s="914"/>
      <c r="AO40" s="914"/>
      <c r="AP40" s="914"/>
      <c r="AQ40" s="914"/>
      <c r="AR40" s="914"/>
      <c r="AS40" s="914"/>
      <c r="AT40" s="914"/>
      <c r="AU40" s="914"/>
      <c r="AV40" s="914"/>
      <c r="AW40" s="914"/>
      <c r="AX40" s="914"/>
      <c r="AY40" s="914"/>
      <c r="AZ40" s="914"/>
      <c r="BA40" s="914"/>
      <c r="BB40" s="914"/>
      <c r="BC40" s="914"/>
      <c r="BD40" s="914"/>
      <c r="BE40" s="914"/>
      <c r="BF40" s="914"/>
      <c r="BG40" s="914"/>
      <c r="BH40" s="914"/>
      <c r="BI40" s="915"/>
      <c r="BJ40" s="912"/>
      <c r="BK40" s="912"/>
      <c r="BN40" s="918"/>
    </row>
    <row r="41" spans="1:66" s="916" customFormat="1" ht="31.5">
      <c r="A41" s="902">
        <v>39</v>
      </c>
      <c r="B41" s="903" t="s">
        <v>1210</v>
      </c>
      <c r="C41" s="904" t="s">
        <v>127</v>
      </c>
      <c r="D41" s="970">
        <v>1.5</v>
      </c>
      <c r="E41" s="904" t="s">
        <v>1026</v>
      </c>
      <c r="F41" s="904" t="s">
        <v>20</v>
      </c>
      <c r="G41" s="904" t="s">
        <v>1126</v>
      </c>
      <c r="H41" s="917"/>
      <c r="I41" s="913"/>
      <c r="J41" s="914"/>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914"/>
      <c r="AM41" s="914"/>
      <c r="AN41" s="914"/>
      <c r="AO41" s="914"/>
      <c r="AP41" s="914"/>
      <c r="AQ41" s="914"/>
      <c r="AR41" s="914"/>
      <c r="AS41" s="914"/>
      <c r="AT41" s="914"/>
      <c r="AU41" s="914"/>
      <c r="AV41" s="914"/>
      <c r="AW41" s="914"/>
      <c r="AX41" s="914"/>
      <c r="AY41" s="914"/>
      <c r="AZ41" s="914"/>
      <c r="BA41" s="914"/>
      <c r="BB41" s="914"/>
      <c r="BC41" s="914"/>
      <c r="BD41" s="914"/>
      <c r="BE41" s="914"/>
      <c r="BF41" s="914"/>
      <c r="BG41" s="914"/>
      <c r="BH41" s="914"/>
      <c r="BI41" s="915"/>
      <c r="BJ41" s="912"/>
      <c r="BK41" s="912"/>
      <c r="BN41" s="918"/>
    </row>
    <row r="42" spans="1:66" s="916" customFormat="1" ht="31.5">
      <c r="A42" s="902">
        <v>40</v>
      </c>
      <c r="B42" s="925" t="s">
        <v>1411</v>
      </c>
      <c r="C42" s="926" t="s">
        <v>127</v>
      </c>
      <c r="D42" s="970">
        <v>40.299999999999997</v>
      </c>
      <c r="E42" s="927" t="s">
        <v>570</v>
      </c>
      <c r="F42" s="904" t="s">
        <v>20</v>
      </c>
      <c r="G42" s="904" t="s">
        <v>1668</v>
      </c>
      <c r="H42" s="917"/>
      <c r="I42" s="913"/>
      <c r="J42" s="914"/>
      <c r="K42" s="914"/>
      <c r="L42" s="914"/>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c r="AN42" s="914"/>
      <c r="AO42" s="914"/>
      <c r="AP42" s="914"/>
      <c r="AQ42" s="914"/>
      <c r="AR42" s="914"/>
      <c r="AS42" s="914"/>
      <c r="AT42" s="914"/>
      <c r="AU42" s="914"/>
      <c r="AV42" s="914"/>
      <c r="AW42" s="914"/>
      <c r="AX42" s="914"/>
      <c r="AY42" s="914"/>
      <c r="AZ42" s="914"/>
      <c r="BA42" s="914"/>
      <c r="BB42" s="914"/>
      <c r="BC42" s="914"/>
      <c r="BD42" s="914"/>
      <c r="BE42" s="914"/>
      <c r="BF42" s="914"/>
      <c r="BG42" s="914"/>
      <c r="BH42" s="914"/>
      <c r="BI42" s="915"/>
      <c r="BJ42" s="912"/>
      <c r="BK42" s="912"/>
      <c r="BN42" s="918"/>
    </row>
    <row r="43" spans="1:66" s="916" customFormat="1" ht="31.5">
      <c r="A43" s="902">
        <v>41</v>
      </c>
      <c r="B43" s="903" t="s">
        <v>1214</v>
      </c>
      <c r="C43" s="904" t="s">
        <v>124</v>
      </c>
      <c r="D43" s="970">
        <v>0.01</v>
      </c>
      <c r="E43" s="920" t="s">
        <v>947</v>
      </c>
      <c r="F43" s="920" t="s">
        <v>36</v>
      </c>
      <c r="G43" s="904" t="s">
        <v>1066</v>
      </c>
      <c r="H43" s="917"/>
      <c r="I43" s="913"/>
      <c r="J43" s="914"/>
      <c r="K43" s="914"/>
      <c r="L43" s="914"/>
      <c r="M43" s="914"/>
      <c r="N43" s="914"/>
      <c r="O43" s="914"/>
      <c r="P43" s="914"/>
      <c r="Q43" s="914"/>
      <c r="R43" s="914"/>
      <c r="S43" s="914"/>
      <c r="T43" s="914"/>
      <c r="U43" s="914"/>
      <c r="V43" s="914"/>
      <c r="W43" s="914"/>
      <c r="X43" s="914"/>
      <c r="Y43" s="914"/>
      <c r="Z43" s="914"/>
      <c r="AA43" s="914"/>
      <c r="AB43" s="914"/>
      <c r="AC43" s="914"/>
      <c r="AD43" s="914"/>
      <c r="AE43" s="914"/>
      <c r="AF43" s="914"/>
      <c r="AG43" s="914"/>
      <c r="AH43" s="914"/>
      <c r="AI43" s="914"/>
      <c r="AJ43" s="914"/>
      <c r="AK43" s="914"/>
      <c r="AL43" s="914"/>
      <c r="AM43" s="914"/>
      <c r="AN43" s="914"/>
      <c r="AO43" s="914"/>
      <c r="AP43" s="914"/>
      <c r="AQ43" s="914"/>
      <c r="AR43" s="914"/>
      <c r="AS43" s="914"/>
      <c r="AT43" s="914"/>
      <c r="AU43" s="914"/>
      <c r="AV43" s="914"/>
      <c r="AW43" s="914"/>
      <c r="AX43" s="914"/>
      <c r="AY43" s="914"/>
      <c r="AZ43" s="914"/>
      <c r="BA43" s="914"/>
      <c r="BB43" s="914"/>
      <c r="BC43" s="914"/>
      <c r="BD43" s="914"/>
      <c r="BE43" s="914"/>
      <c r="BF43" s="914"/>
      <c r="BG43" s="914"/>
      <c r="BH43" s="914"/>
      <c r="BI43" s="915"/>
      <c r="BJ43" s="912"/>
      <c r="BK43" s="912"/>
      <c r="BN43" s="918"/>
    </row>
    <row r="44" spans="1:66" s="916" customFormat="1" ht="31.5">
      <c r="A44" s="902">
        <v>42</v>
      </c>
      <c r="B44" s="903" t="s">
        <v>719</v>
      </c>
      <c r="C44" s="904" t="s">
        <v>124</v>
      </c>
      <c r="D44" s="970">
        <v>0.09</v>
      </c>
      <c r="E44" s="904" t="s">
        <v>948</v>
      </c>
      <c r="F44" s="904" t="s">
        <v>44</v>
      </c>
      <c r="G44" s="904" t="s">
        <v>1218</v>
      </c>
      <c r="H44" s="917"/>
      <c r="I44" s="913"/>
      <c r="J44" s="914"/>
      <c r="K44" s="914"/>
      <c r="L44" s="914"/>
      <c r="M44" s="914"/>
      <c r="N44" s="914"/>
      <c r="O44" s="914"/>
      <c r="P44" s="914"/>
      <c r="Q44" s="914"/>
      <c r="R44" s="914"/>
      <c r="S44" s="914"/>
      <c r="T44" s="914"/>
      <c r="U44" s="914"/>
      <c r="V44" s="914"/>
      <c r="W44" s="914"/>
      <c r="X44" s="914"/>
      <c r="Y44" s="914"/>
      <c r="Z44" s="914"/>
      <c r="AA44" s="914"/>
      <c r="AB44" s="914"/>
      <c r="AC44" s="914"/>
      <c r="AD44" s="914"/>
      <c r="AE44" s="914"/>
      <c r="AF44" s="914"/>
      <c r="AG44" s="914"/>
      <c r="AH44" s="914"/>
      <c r="AI44" s="914"/>
      <c r="AJ44" s="914"/>
      <c r="AK44" s="914"/>
      <c r="AL44" s="914"/>
      <c r="AM44" s="914"/>
      <c r="AN44" s="914"/>
      <c r="AO44" s="914"/>
      <c r="AP44" s="914"/>
      <c r="AQ44" s="914"/>
      <c r="AR44" s="914"/>
      <c r="AS44" s="914"/>
      <c r="AT44" s="914"/>
      <c r="AU44" s="914"/>
      <c r="AV44" s="914"/>
      <c r="AW44" s="914"/>
      <c r="AX44" s="914"/>
      <c r="AY44" s="914"/>
      <c r="AZ44" s="914"/>
      <c r="BA44" s="914"/>
      <c r="BB44" s="914"/>
      <c r="BC44" s="914"/>
      <c r="BD44" s="914"/>
      <c r="BE44" s="914"/>
      <c r="BF44" s="914"/>
      <c r="BG44" s="914"/>
      <c r="BH44" s="914"/>
      <c r="BI44" s="915"/>
      <c r="BJ44" s="912"/>
      <c r="BK44" s="912"/>
      <c r="BN44" s="918"/>
    </row>
    <row r="45" spans="1:66" s="916" customFormat="1" ht="31.5">
      <c r="A45" s="902">
        <v>43</v>
      </c>
      <c r="B45" s="903" t="s">
        <v>1522</v>
      </c>
      <c r="C45" s="904" t="s">
        <v>124</v>
      </c>
      <c r="D45" s="970">
        <v>0.2</v>
      </c>
      <c r="E45" s="904" t="s">
        <v>949</v>
      </c>
      <c r="F45" s="904" t="s">
        <v>44</v>
      </c>
      <c r="G45" s="904" t="s">
        <v>1066</v>
      </c>
      <c r="H45" s="917"/>
      <c r="I45" s="913"/>
      <c r="J45" s="914"/>
      <c r="K45" s="914"/>
      <c r="L45" s="914"/>
      <c r="M45" s="914"/>
      <c r="N45" s="914"/>
      <c r="O45" s="914"/>
      <c r="P45" s="914"/>
      <c r="Q45" s="914"/>
      <c r="R45" s="914"/>
      <c r="S45" s="914"/>
      <c r="T45" s="914"/>
      <c r="U45" s="914"/>
      <c r="V45" s="914"/>
      <c r="W45" s="914"/>
      <c r="X45" s="914"/>
      <c r="Y45" s="914"/>
      <c r="Z45" s="914"/>
      <c r="AA45" s="914"/>
      <c r="AB45" s="914"/>
      <c r="AC45" s="914"/>
      <c r="AD45" s="914"/>
      <c r="AE45" s="914"/>
      <c r="AF45" s="914"/>
      <c r="AG45" s="914"/>
      <c r="AH45" s="914"/>
      <c r="AI45" s="914"/>
      <c r="AJ45" s="914"/>
      <c r="AK45" s="914"/>
      <c r="AL45" s="914"/>
      <c r="AM45" s="914"/>
      <c r="AN45" s="914"/>
      <c r="AO45" s="914"/>
      <c r="AP45" s="914"/>
      <c r="AQ45" s="914"/>
      <c r="AR45" s="914"/>
      <c r="AS45" s="914"/>
      <c r="AT45" s="914"/>
      <c r="AU45" s="914"/>
      <c r="AV45" s="914"/>
      <c r="AW45" s="914"/>
      <c r="AX45" s="914"/>
      <c r="AY45" s="914"/>
      <c r="AZ45" s="914"/>
      <c r="BA45" s="914"/>
      <c r="BB45" s="914"/>
      <c r="BC45" s="914"/>
      <c r="BD45" s="914"/>
      <c r="BE45" s="914"/>
      <c r="BF45" s="914"/>
      <c r="BG45" s="914"/>
      <c r="BH45" s="914"/>
      <c r="BI45" s="915"/>
      <c r="BJ45" s="912"/>
      <c r="BK45" s="912"/>
      <c r="BN45" s="918"/>
    </row>
    <row r="46" spans="1:66" s="916" customFormat="1">
      <c r="A46" s="902">
        <v>44</v>
      </c>
      <c r="B46" s="919" t="s">
        <v>1147</v>
      </c>
      <c r="C46" s="904" t="s">
        <v>122</v>
      </c>
      <c r="D46" s="970">
        <v>1.5</v>
      </c>
      <c r="E46" s="904">
        <v>10</v>
      </c>
      <c r="F46" s="904" t="s">
        <v>44</v>
      </c>
      <c r="G46" s="904" t="s">
        <v>1668</v>
      </c>
      <c r="H46" s="917"/>
      <c r="I46" s="913"/>
      <c r="J46" s="914"/>
      <c r="K46" s="914"/>
      <c r="L46" s="914"/>
      <c r="M46" s="914"/>
      <c r="N46" s="914"/>
      <c r="O46" s="914"/>
      <c r="P46" s="914"/>
      <c r="Q46" s="914"/>
      <c r="R46" s="914"/>
      <c r="S46" s="914"/>
      <c r="T46" s="914"/>
      <c r="U46" s="914"/>
      <c r="V46" s="914"/>
      <c r="W46" s="914"/>
      <c r="X46" s="914"/>
      <c r="Y46" s="914"/>
      <c r="Z46" s="914"/>
      <c r="AA46" s="914"/>
      <c r="AB46" s="914"/>
      <c r="AC46" s="914"/>
      <c r="AD46" s="914"/>
      <c r="AE46" s="914"/>
      <c r="AF46" s="914"/>
      <c r="AG46" s="914"/>
      <c r="AH46" s="914"/>
      <c r="AI46" s="914"/>
      <c r="AJ46" s="914"/>
      <c r="AK46" s="914"/>
      <c r="AL46" s="914"/>
      <c r="AM46" s="914"/>
      <c r="AN46" s="914"/>
      <c r="AO46" s="914"/>
      <c r="AP46" s="914"/>
      <c r="AQ46" s="914"/>
      <c r="AR46" s="914"/>
      <c r="AS46" s="914"/>
      <c r="AT46" s="914"/>
      <c r="AU46" s="914"/>
      <c r="AV46" s="914"/>
      <c r="AW46" s="914"/>
      <c r="AX46" s="914"/>
      <c r="AY46" s="914"/>
      <c r="AZ46" s="914"/>
      <c r="BA46" s="914"/>
      <c r="BB46" s="914"/>
      <c r="BC46" s="914"/>
      <c r="BD46" s="914"/>
      <c r="BE46" s="914"/>
      <c r="BF46" s="914"/>
      <c r="BG46" s="914"/>
      <c r="BH46" s="914"/>
      <c r="BI46" s="915"/>
      <c r="BJ46" s="912"/>
      <c r="BK46" s="912"/>
      <c r="BN46" s="918"/>
    </row>
    <row r="47" spans="1:66" s="916" customFormat="1">
      <c r="A47" s="902">
        <v>45</v>
      </c>
      <c r="B47" s="903" t="s">
        <v>1553</v>
      </c>
      <c r="C47" s="904" t="s">
        <v>125</v>
      </c>
      <c r="D47" s="971">
        <v>0.21</v>
      </c>
      <c r="E47" s="904">
        <v>21</v>
      </c>
      <c r="F47" s="902" t="s">
        <v>44</v>
      </c>
      <c r="G47" s="904" t="s">
        <v>1668</v>
      </c>
      <c r="H47" s="917"/>
      <c r="I47" s="913"/>
      <c r="J47" s="914"/>
      <c r="K47" s="914"/>
      <c r="L47" s="914"/>
      <c r="M47" s="914"/>
      <c r="N47" s="914"/>
      <c r="O47" s="914"/>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5"/>
      <c r="BJ47" s="912"/>
      <c r="BK47" s="912"/>
      <c r="BN47" s="918"/>
    </row>
    <row r="48" spans="1:66" s="916" customFormat="1" ht="31.5">
      <c r="A48" s="902">
        <v>46</v>
      </c>
      <c r="B48" s="928" t="s">
        <v>1215</v>
      </c>
      <c r="C48" s="902" t="s">
        <v>126</v>
      </c>
      <c r="D48" s="970">
        <v>0.8</v>
      </c>
      <c r="E48" s="904" t="s">
        <v>1016</v>
      </c>
      <c r="F48" s="904" t="s">
        <v>44</v>
      </c>
      <c r="G48" s="904" t="s">
        <v>1655</v>
      </c>
      <c r="H48" s="917"/>
      <c r="I48" s="913"/>
      <c r="J48" s="914"/>
      <c r="K48" s="914"/>
      <c r="L48" s="914"/>
      <c r="M48" s="914"/>
      <c r="N48" s="9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5"/>
      <c r="BJ48" s="912"/>
      <c r="BK48" s="912"/>
      <c r="BN48" s="918"/>
    </row>
    <row r="49" spans="1:66" s="916" customFormat="1" ht="47.25">
      <c r="A49" s="902">
        <v>47</v>
      </c>
      <c r="B49" s="903" t="s">
        <v>1429</v>
      </c>
      <c r="C49" s="904" t="s">
        <v>119</v>
      </c>
      <c r="D49" s="970">
        <v>0.3</v>
      </c>
      <c r="E49" s="904" t="s">
        <v>1672</v>
      </c>
      <c r="F49" s="902" t="s">
        <v>44</v>
      </c>
      <c r="G49" s="904" t="s">
        <v>1126</v>
      </c>
      <c r="H49" s="917"/>
      <c r="I49" s="913"/>
      <c r="J49" s="914"/>
      <c r="K49" s="914"/>
      <c r="L49" s="914"/>
      <c r="M49" s="914"/>
      <c r="N49" s="9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5"/>
      <c r="BJ49" s="912"/>
      <c r="BK49" s="912"/>
      <c r="BN49" s="918"/>
    </row>
    <row r="50" spans="1:66" s="916" customFormat="1" ht="31.5">
      <c r="A50" s="902">
        <v>48</v>
      </c>
      <c r="B50" s="903" t="s">
        <v>1216</v>
      </c>
      <c r="C50" s="904" t="s">
        <v>296</v>
      </c>
      <c r="D50" s="970">
        <v>1.1000000000000001</v>
      </c>
      <c r="E50" s="902">
        <v>12</v>
      </c>
      <c r="F50" s="902" t="s">
        <v>44</v>
      </c>
      <c r="G50" s="904" t="s">
        <v>1217</v>
      </c>
      <c r="H50" s="917"/>
      <c r="I50" s="913"/>
      <c r="J50" s="914"/>
      <c r="K50" s="914"/>
      <c r="L50" s="914"/>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c r="AN50" s="914"/>
      <c r="AO50" s="914"/>
      <c r="AP50" s="914"/>
      <c r="AQ50" s="914"/>
      <c r="AR50" s="914"/>
      <c r="AS50" s="914"/>
      <c r="AT50" s="914"/>
      <c r="AU50" s="914"/>
      <c r="AV50" s="914"/>
      <c r="AW50" s="914"/>
      <c r="AX50" s="914"/>
      <c r="AY50" s="914"/>
      <c r="AZ50" s="914"/>
      <c r="BA50" s="914"/>
      <c r="BB50" s="914"/>
      <c r="BC50" s="914"/>
      <c r="BD50" s="914"/>
      <c r="BE50" s="914"/>
      <c r="BF50" s="914"/>
      <c r="BG50" s="914"/>
      <c r="BH50" s="914"/>
      <c r="BI50" s="915"/>
      <c r="BJ50" s="912"/>
      <c r="BK50" s="912"/>
      <c r="BN50" s="918"/>
    </row>
    <row r="51" spans="1:66" s="916" customFormat="1" ht="31.5">
      <c r="A51" s="902">
        <v>49</v>
      </c>
      <c r="B51" s="903" t="s">
        <v>746</v>
      </c>
      <c r="C51" s="904" t="s">
        <v>125</v>
      </c>
      <c r="D51" s="970">
        <v>0.06</v>
      </c>
      <c r="E51" s="904" t="s">
        <v>968</v>
      </c>
      <c r="F51" s="904" t="s">
        <v>38</v>
      </c>
      <c r="G51" s="904" t="s">
        <v>1126</v>
      </c>
      <c r="H51" s="917"/>
      <c r="I51" s="913"/>
      <c r="J51" s="914"/>
      <c r="K51" s="914"/>
      <c r="L51" s="914"/>
      <c r="M51" s="914"/>
      <c r="N51" s="914"/>
      <c r="O51" s="914"/>
      <c r="P51" s="914"/>
      <c r="Q51" s="914"/>
      <c r="R51" s="914"/>
      <c r="S51" s="914"/>
      <c r="T51" s="914"/>
      <c r="U51" s="914"/>
      <c r="V51" s="914"/>
      <c r="W51" s="914"/>
      <c r="X51" s="914"/>
      <c r="Y51" s="914"/>
      <c r="Z51" s="914"/>
      <c r="AA51" s="914"/>
      <c r="AB51" s="914"/>
      <c r="AC51" s="914"/>
      <c r="AD51" s="914"/>
      <c r="AE51" s="914"/>
      <c r="AF51" s="914"/>
      <c r="AG51" s="914"/>
      <c r="AH51" s="914"/>
      <c r="AI51" s="914"/>
      <c r="AJ51" s="914"/>
      <c r="AK51" s="914"/>
      <c r="AL51" s="914"/>
      <c r="AM51" s="914"/>
      <c r="AN51" s="914"/>
      <c r="AO51" s="914"/>
      <c r="AP51" s="914"/>
      <c r="AQ51" s="914"/>
      <c r="AR51" s="914"/>
      <c r="AS51" s="914"/>
      <c r="AT51" s="914"/>
      <c r="AU51" s="914"/>
      <c r="AV51" s="914"/>
      <c r="AW51" s="914"/>
      <c r="AX51" s="914"/>
      <c r="AY51" s="914"/>
      <c r="AZ51" s="914"/>
      <c r="BA51" s="914"/>
      <c r="BB51" s="914"/>
      <c r="BC51" s="914"/>
      <c r="BD51" s="914"/>
      <c r="BE51" s="914"/>
      <c r="BF51" s="914"/>
      <c r="BG51" s="914"/>
      <c r="BH51" s="914"/>
      <c r="BI51" s="915"/>
      <c r="BJ51" s="912"/>
      <c r="BK51" s="912"/>
      <c r="BN51" s="918"/>
    </row>
    <row r="52" spans="1:66" s="916" customFormat="1" ht="31.5">
      <c r="A52" s="902">
        <v>50</v>
      </c>
      <c r="B52" s="925" t="s">
        <v>1168</v>
      </c>
      <c r="C52" s="904" t="s">
        <v>127</v>
      </c>
      <c r="D52" s="970">
        <v>0.30299999999999999</v>
      </c>
      <c r="E52" s="927">
        <v>8</v>
      </c>
      <c r="F52" s="904" t="s">
        <v>38</v>
      </c>
      <c r="G52" s="904" t="s">
        <v>1298</v>
      </c>
      <c r="H52" s="917"/>
      <c r="I52" s="913"/>
      <c r="J52" s="914"/>
      <c r="K52" s="914"/>
      <c r="L52" s="914"/>
      <c r="M52" s="914"/>
      <c r="N52" s="914"/>
      <c r="O52" s="914"/>
      <c r="P52" s="914"/>
      <c r="Q52" s="914"/>
      <c r="R52" s="914"/>
      <c r="S52" s="914"/>
      <c r="T52" s="914"/>
      <c r="U52" s="914"/>
      <c r="V52" s="914"/>
      <c r="W52" s="914"/>
      <c r="X52" s="914"/>
      <c r="Y52" s="914"/>
      <c r="Z52" s="914"/>
      <c r="AA52" s="914"/>
      <c r="AB52" s="914"/>
      <c r="AC52" s="914"/>
      <c r="AD52" s="914"/>
      <c r="AE52" s="914"/>
      <c r="AF52" s="914"/>
      <c r="AG52" s="914"/>
      <c r="AH52" s="914"/>
      <c r="AI52" s="914"/>
      <c r="AJ52" s="914"/>
      <c r="AK52" s="914"/>
      <c r="AL52" s="914"/>
      <c r="AM52" s="914"/>
      <c r="AN52" s="914"/>
      <c r="AO52" s="914"/>
      <c r="AP52" s="914"/>
      <c r="AQ52" s="914"/>
      <c r="AR52" s="914"/>
      <c r="AS52" s="914"/>
      <c r="AT52" s="914"/>
      <c r="AU52" s="914"/>
      <c r="AV52" s="914"/>
      <c r="AW52" s="914"/>
      <c r="AX52" s="914"/>
      <c r="AY52" s="914"/>
      <c r="AZ52" s="914"/>
      <c r="BA52" s="914"/>
      <c r="BB52" s="914"/>
      <c r="BC52" s="914"/>
      <c r="BD52" s="914"/>
      <c r="BE52" s="914"/>
      <c r="BF52" s="914"/>
      <c r="BG52" s="914"/>
      <c r="BH52" s="914"/>
      <c r="BI52" s="915"/>
      <c r="BJ52" s="912"/>
      <c r="BK52" s="912"/>
      <c r="BN52" s="918"/>
    </row>
    <row r="53" spans="1:66" s="916" customFormat="1" ht="31.5">
      <c r="A53" s="902">
        <v>51</v>
      </c>
      <c r="B53" s="929" t="s">
        <v>762</v>
      </c>
      <c r="C53" s="930" t="s">
        <v>129</v>
      </c>
      <c r="D53" s="970">
        <v>0.73</v>
      </c>
      <c r="E53" s="930" t="s">
        <v>979</v>
      </c>
      <c r="F53" s="930" t="s">
        <v>38</v>
      </c>
      <c r="G53" s="904" t="s">
        <v>1218</v>
      </c>
      <c r="H53" s="917"/>
      <c r="I53" s="913"/>
      <c r="J53" s="914"/>
      <c r="K53" s="914"/>
      <c r="L53" s="914"/>
      <c r="M53" s="914"/>
      <c r="N53" s="914"/>
      <c r="O53" s="914"/>
      <c r="P53" s="914"/>
      <c r="Q53" s="914"/>
      <c r="R53" s="914"/>
      <c r="S53" s="914"/>
      <c r="T53" s="914"/>
      <c r="U53" s="914"/>
      <c r="V53" s="914"/>
      <c r="W53" s="914"/>
      <c r="X53" s="914"/>
      <c r="Y53" s="914"/>
      <c r="Z53" s="914"/>
      <c r="AA53" s="914"/>
      <c r="AB53" s="914"/>
      <c r="AC53" s="914"/>
      <c r="AD53" s="914"/>
      <c r="AE53" s="914"/>
      <c r="AF53" s="914"/>
      <c r="AG53" s="914"/>
      <c r="AH53" s="914"/>
      <c r="AI53" s="914"/>
      <c r="AJ53" s="914"/>
      <c r="AK53" s="914"/>
      <c r="AL53" s="914"/>
      <c r="AM53" s="914"/>
      <c r="AN53" s="914"/>
      <c r="AO53" s="914"/>
      <c r="AP53" s="914"/>
      <c r="AQ53" s="914"/>
      <c r="AR53" s="914"/>
      <c r="AS53" s="914"/>
      <c r="AT53" s="914"/>
      <c r="AU53" s="914"/>
      <c r="AV53" s="914"/>
      <c r="AW53" s="914"/>
      <c r="AX53" s="914"/>
      <c r="AY53" s="914"/>
      <c r="AZ53" s="914"/>
      <c r="BA53" s="914"/>
      <c r="BB53" s="914"/>
      <c r="BC53" s="914"/>
      <c r="BD53" s="914"/>
      <c r="BE53" s="914"/>
      <c r="BF53" s="914"/>
      <c r="BG53" s="914"/>
      <c r="BH53" s="914"/>
      <c r="BI53" s="915"/>
      <c r="BJ53" s="912"/>
      <c r="BK53" s="912"/>
      <c r="BN53" s="918"/>
    </row>
    <row r="54" spans="1:66" s="916" customFormat="1" ht="31.5">
      <c r="A54" s="902">
        <v>52</v>
      </c>
      <c r="B54" s="929" t="s">
        <v>1616</v>
      </c>
      <c r="C54" s="930" t="s">
        <v>285</v>
      </c>
      <c r="D54" s="970">
        <v>0.3</v>
      </c>
      <c r="E54" s="930" t="s">
        <v>1615</v>
      </c>
      <c r="F54" s="930" t="s">
        <v>33</v>
      </c>
      <c r="G54" s="904" t="s">
        <v>1126</v>
      </c>
      <c r="H54" s="917"/>
      <c r="I54" s="913"/>
      <c r="J54" s="914"/>
      <c r="K54" s="914"/>
      <c r="L54" s="914"/>
      <c r="M54" s="914"/>
      <c r="N54" s="914"/>
      <c r="O54" s="914"/>
      <c r="P54" s="914"/>
      <c r="Q54" s="914"/>
      <c r="R54" s="914"/>
      <c r="S54" s="914"/>
      <c r="T54" s="914"/>
      <c r="U54" s="914"/>
      <c r="V54" s="914"/>
      <c r="W54" s="914"/>
      <c r="X54" s="914"/>
      <c r="Y54" s="914"/>
      <c r="Z54" s="914"/>
      <c r="AA54" s="914"/>
      <c r="AB54" s="914"/>
      <c r="AC54" s="914"/>
      <c r="AD54" s="914"/>
      <c r="AE54" s="914"/>
      <c r="AF54" s="914"/>
      <c r="AG54" s="914"/>
      <c r="AH54" s="914"/>
      <c r="AI54" s="914"/>
      <c r="AJ54" s="914"/>
      <c r="AK54" s="914"/>
      <c r="AL54" s="914"/>
      <c r="AM54" s="914"/>
      <c r="AN54" s="914"/>
      <c r="AO54" s="914"/>
      <c r="AP54" s="914"/>
      <c r="AQ54" s="914"/>
      <c r="AR54" s="914"/>
      <c r="AS54" s="914"/>
      <c r="AT54" s="914"/>
      <c r="AU54" s="914"/>
      <c r="AV54" s="914"/>
      <c r="AW54" s="914"/>
      <c r="AX54" s="914"/>
      <c r="AY54" s="914"/>
      <c r="AZ54" s="914"/>
      <c r="BA54" s="914"/>
      <c r="BB54" s="914"/>
      <c r="BC54" s="914"/>
      <c r="BD54" s="914"/>
      <c r="BE54" s="914"/>
      <c r="BF54" s="914"/>
      <c r="BG54" s="914"/>
      <c r="BH54" s="914"/>
      <c r="BI54" s="915"/>
      <c r="BJ54" s="912"/>
      <c r="BK54" s="912"/>
      <c r="BN54" s="918"/>
    </row>
    <row r="55" spans="1:66" s="916" customFormat="1" ht="31.5">
      <c r="A55" s="902">
        <v>53</v>
      </c>
      <c r="B55" s="931" t="s">
        <v>1561</v>
      </c>
      <c r="C55" s="902" t="s">
        <v>285</v>
      </c>
      <c r="D55" s="970">
        <v>1.92</v>
      </c>
      <c r="E55" s="920" t="s">
        <v>893</v>
      </c>
      <c r="F55" s="920" t="s">
        <v>33</v>
      </c>
      <c r="G55" s="904" t="s">
        <v>1562</v>
      </c>
      <c r="H55" s="917"/>
      <c r="I55" s="913"/>
      <c r="J55" s="914"/>
      <c r="K55" s="914"/>
      <c r="L55" s="914"/>
      <c r="M55" s="914"/>
      <c r="N55" s="914"/>
      <c r="O55" s="914"/>
      <c r="P55" s="914"/>
      <c r="Q55" s="914"/>
      <c r="R55" s="914"/>
      <c r="S55" s="914"/>
      <c r="T55" s="914"/>
      <c r="U55" s="914"/>
      <c r="V55" s="914"/>
      <c r="W55" s="914"/>
      <c r="X55" s="914"/>
      <c r="Y55" s="914"/>
      <c r="Z55" s="914"/>
      <c r="AA55" s="914"/>
      <c r="AB55" s="914"/>
      <c r="AC55" s="914"/>
      <c r="AD55" s="914"/>
      <c r="AE55" s="914"/>
      <c r="AF55" s="914"/>
      <c r="AG55" s="914"/>
      <c r="AH55" s="914"/>
      <c r="AI55" s="914"/>
      <c r="AJ55" s="914"/>
      <c r="AK55" s="914"/>
      <c r="AL55" s="914"/>
      <c r="AM55" s="914"/>
      <c r="AN55" s="914"/>
      <c r="AO55" s="914"/>
      <c r="AP55" s="914"/>
      <c r="AQ55" s="914"/>
      <c r="AR55" s="914"/>
      <c r="AS55" s="914"/>
      <c r="AT55" s="914"/>
      <c r="AU55" s="914"/>
      <c r="AV55" s="914"/>
      <c r="AW55" s="914"/>
      <c r="AX55" s="914"/>
      <c r="AY55" s="914"/>
      <c r="AZ55" s="914"/>
      <c r="BA55" s="914"/>
      <c r="BB55" s="914"/>
      <c r="BC55" s="914"/>
      <c r="BD55" s="914"/>
      <c r="BE55" s="914"/>
      <c r="BF55" s="914"/>
      <c r="BG55" s="914"/>
      <c r="BH55" s="914"/>
      <c r="BI55" s="915"/>
      <c r="BJ55" s="912"/>
      <c r="BK55" s="912"/>
      <c r="BN55" s="918"/>
    </row>
    <row r="56" spans="1:66" s="916" customFormat="1" ht="31.5">
      <c r="A56" s="902">
        <v>54</v>
      </c>
      <c r="B56" s="931" t="s">
        <v>1656</v>
      </c>
      <c r="C56" s="902" t="s">
        <v>285</v>
      </c>
      <c r="D56" s="970">
        <v>0.3</v>
      </c>
      <c r="E56" s="904" t="s">
        <v>890</v>
      </c>
      <c r="F56" s="904" t="s">
        <v>33</v>
      </c>
      <c r="G56" s="904" t="s">
        <v>1066</v>
      </c>
      <c r="H56" s="917"/>
      <c r="I56" s="913"/>
      <c r="J56" s="914"/>
      <c r="K56" s="914"/>
      <c r="L56" s="914"/>
      <c r="M56" s="914"/>
      <c r="N56" s="914"/>
      <c r="O56" s="914"/>
      <c r="P56" s="914"/>
      <c r="Q56" s="914"/>
      <c r="R56" s="914"/>
      <c r="S56" s="914"/>
      <c r="T56" s="914"/>
      <c r="U56" s="914"/>
      <c r="V56" s="914"/>
      <c r="W56" s="914"/>
      <c r="X56" s="914"/>
      <c r="Y56" s="914"/>
      <c r="Z56" s="914"/>
      <c r="AA56" s="914"/>
      <c r="AB56" s="914"/>
      <c r="AC56" s="914"/>
      <c r="AD56" s="914"/>
      <c r="AE56" s="914"/>
      <c r="AF56" s="914"/>
      <c r="AG56" s="914"/>
      <c r="AH56" s="914"/>
      <c r="AI56" s="914"/>
      <c r="AJ56" s="914"/>
      <c r="AK56" s="914"/>
      <c r="AL56" s="914"/>
      <c r="AM56" s="914"/>
      <c r="AN56" s="914"/>
      <c r="AO56" s="914"/>
      <c r="AP56" s="914"/>
      <c r="AQ56" s="914"/>
      <c r="AR56" s="914"/>
      <c r="AS56" s="914"/>
      <c r="AT56" s="914"/>
      <c r="AU56" s="914"/>
      <c r="AV56" s="914"/>
      <c r="AW56" s="914"/>
      <c r="AX56" s="914"/>
      <c r="AY56" s="914"/>
      <c r="AZ56" s="914"/>
      <c r="BA56" s="914"/>
      <c r="BB56" s="914"/>
      <c r="BC56" s="914"/>
      <c r="BD56" s="914"/>
      <c r="BE56" s="914"/>
      <c r="BF56" s="914"/>
      <c r="BG56" s="914"/>
      <c r="BH56" s="914"/>
      <c r="BI56" s="915"/>
      <c r="BJ56" s="912"/>
      <c r="BK56" s="912"/>
      <c r="BN56" s="918"/>
    </row>
    <row r="57" spans="1:66" s="916" customFormat="1" ht="31.5">
      <c r="A57" s="902">
        <v>55</v>
      </c>
      <c r="B57" s="931" t="s">
        <v>1560</v>
      </c>
      <c r="C57" s="902" t="s">
        <v>285</v>
      </c>
      <c r="D57" s="970">
        <v>0.8</v>
      </c>
      <c r="E57" s="920" t="s">
        <v>1657</v>
      </c>
      <c r="F57" s="920" t="s">
        <v>33</v>
      </c>
      <c r="G57" s="904" t="s">
        <v>1564</v>
      </c>
      <c r="H57" s="917"/>
      <c r="I57" s="913"/>
      <c r="J57" s="914"/>
      <c r="K57" s="914"/>
      <c r="L57" s="914"/>
      <c r="M57" s="914"/>
      <c r="N57" s="914"/>
      <c r="O57" s="914"/>
      <c r="P57" s="914"/>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c r="AN57" s="914"/>
      <c r="AO57" s="914"/>
      <c r="AP57" s="914"/>
      <c r="AQ57" s="914"/>
      <c r="AR57" s="914"/>
      <c r="AS57" s="914"/>
      <c r="AT57" s="914"/>
      <c r="AU57" s="914"/>
      <c r="AV57" s="914"/>
      <c r="AW57" s="914"/>
      <c r="AX57" s="914"/>
      <c r="AY57" s="914"/>
      <c r="AZ57" s="914"/>
      <c r="BA57" s="914"/>
      <c r="BB57" s="914"/>
      <c r="BC57" s="914"/>
      <c r="BD57" s="914"/>
      <c r="BE57" s="914"/>
      <c r="BF57" s="914"/>
      <c r="BG57" s="914"/>
      <c r="BH57" s="914"/>
      <c r="BI57" s="915"/>
      <c r="BJ57" s="912"/>
      <c r="BK57" s="912"/>
      <c r="BN57" s="918"/>
    </row>
    <row r="58" spans="1:66" s="916" customFormat="1" ht="31.5">
      <c r="A58" s="902">
        <v>56</v>
      </c>
      <c r="B58" s="903" t="s">
        <v>697</v>
      </c>
      <c r="C58" s="904" t="s">
        <v>120</v>
      </c>
      <c r="D58" s="970">
        <v>7.0000000000000007E-2</v>
      </c>
      <c r="E58" s="904" t="s">
        <v>928</v>
      </c>
      <c r="F58" s="904" t="s">
        <v>33</v>
      </c>
      <c r="G58" s="904" t="s">
        <v>1126</v>
      </c>
      <c r="H58" s="917"/>
      <c r="I58" s="913"/>
      <c r="J58" s="914"/>
      <c r="K58" s="914"/>
      <c r="L58" s="914"/>
      <c r="M58" s="914"/>
      <c r="N58" s="914"/>
      <c r="O58" s="914"/>
      <c r="P58" s="914"/>
      <c r="Q58" s="914"/>
      <c r="R58" s="914"/>
      <c r="S58" s="914"/>
      <c r="T58" s="914"/>
      <c r="U58" s="914"/>
      <c r="V58" s="914"/>
      <c r="W58" s="914"/>
      <c r="X58" s="914"/>
      <c r="Y58" s="914"/>
      <c r="Z58" s="914"/>
      <c r="AA58" s="914"/>
      <c r="AB58" s="914"/>
      <c r="AC58" s="914"/>
      <c r="AD58" s="914"/>
      <c r="AE58" s="914"/>
      <c r="AF58" s="914"/>
      <c r="AG58" s="914"/>
      <c r="AH58" s="914"/>
      <c r="AI58" s="914"/>
      <c r="AJ58" s="914"/>
      <c r="AK58" s="914"/>
      <c r="AL58" s="914"/>
      <c r="AM58" s="914"/>
      <c r="AN58" s="914"/>
      <c r="AO58" s="914"/>
      <c r="AP58" s="914"/>
      <c r="AQ58" s="914"/>
      <c r="AR58" s="914"/>
      <c r="AS58" s="914"/>
      <c r="AT58" s="914"/>
      <c r="AU58" s="914"/>
      <c r="AV58" s="914"/>
      <c r="AW58" s="914"/>
      <c r="AX58" s="914"/>
      <c r="AY58" s="914"/>
      <c r="AZ58" s="914"/>
      <c r="BA58" s="914"/>
      <c r="BB58" s="914"/>
      <c r="BC58" s="914"/>
      <c r="BD58" s="914"/>
      <c r="BE58" s="914"/>
      <c r="BF58" s="914"/>
      <c r="BG58" s="914"/>
      <c r="BH58" s="914"/>
      <c r="BI58" s="915"/>
      <c r="BJ58" s="912"/>
      <c r="BK58" s="912"/>
      <c r="BN58" s="918"/>
    </row>
    <row r="59" spans="1:66" s="916" customFormat="1">
      <c r="A59" s="902">
        <v>57</v>
      </c>
      <c r="B59" s="931" t="s">
        <v>716</v>
      </c>
      <c r="C59" s="904" t="s">
        <v>124</v>
      </c>
      <c r="D59" s="970">
        <v>0.04</v>
      </c>
      <c r="E59" s="920" t="s">
        <v>896</v>
      </c>
      <c r="F59" s="920" t="s">
        <v>33</v>
      </c>
      <c r="G59" s="904" t="s">
        <v>1126</v>
      </c>
      <c r="H59" s="917"/>
      <c r="I59" s="913"/>
      <c r="J59" s="914"/>
      <c r="K59" s="914"/>
      <c r="L59" s="914"/>
      <c r="M59" s="914"/>
      <c r="N59" s="914"/>
      <c r="O59" s="914"/>
      <c r="P59" s="914"/>
      <c r="Q59" s="914"/>
      <c r="R59" s="914"/>
      <c r="S59" s="914"/>
      <c r="T59" s="914"/>
      <c r="U59" s="914"/>
      <c r="V59" s="914"/>
      <c r="W59" s="914"/>
      <c r="X59" s="914"/>
      <c r="Y59" s="914"/>
      <c r="Z59" s="914"/>
      <c r="AA59" s="914"/>
      <c r="AB59" s="914"/>
      <c r="AC59" s="914"/>
      <c r="AD59" s="914"/>
      <c r="AE59" s="914"/>
      <c r="AF59" s="914"/>
      <c r="AG59" s="914"/>
      <c r="AH59" s="914"/>
      <c r="AI59" s="914"/>
      <c r="AJ59" s="914"/>
      <c r="AK59" s="914"/>
      <c r="AL59" s="914"/>
      <c r="AM59" s="914"/>
      <c r="AN59" s="914"/>
      <c r="AO59" s="914"/>
      <c r="AP59" s="914"/>
      <c r="AQ59" s="914"/>
      <c r="AR59" s="914"/>
      <c r="AS59" s="914"/>
      <c r="AT59" s="914"/>
      <c r="AU59" s="914"/>
      <c r="AV59" s="914"/>
      <c r="AW59" s="914"/>
      <c r="AX59" s="914"/>
      <c r="AY59" s="914"/>
      <c r="AZ59" s="914"/>
      <c r="BA59" s="914"/>
      <c r="BB59" s="914"/>
      <c r="BC59" s="914"/>
      <c r="BD59" s="914"/>
      <c r="BE59" s="914"/>
      <c r="BF59" s="914"/>
      <c r="BG59" s="914"/>
      <c r="BH59" s="914"/>
      <c r="BI59" s="915"/>
      <c r="BJ59" s="912"/>
      <c r="BK59" s="912"/>
      <c r="BN59" s="918"/>
    </row>
    <row r="60" spans="1:66" s="916" customFormat="1">
      <c r="A60" s="902">
        <v>58</v>
      </c>
      <c r="B60" s="903" t="s">
        <v>1524</v>
      </c>
      <c r="C60" s="904" t="s">
        <v>124</v>
      </c>
      <c r="D60" s="971">
        <v>0.24</v>
      </c>
      <c r="E60" s="904" t="s">
        <v>1525</v>
      </c>
      <c r="F60" s="902" t="s">
        <v>33</v>
      </c>
      <c r="G60" s="904" t="s">
        <v>1668</v>
      </c>
      <c r="H60" s="917"/>
      <c r="I60" s="913"/>
      <c r="J60" s="914"/>
      <c r="K60" s="914"/>
      <c r="L60" s="914"/>
      <c r="M60" s="914"/>
      <c r="N60" s="914"/>
      <c r="O60" s="914"/>
      <c r="P60" s="914"/>
      <c r="Q60" s="914"/>
      <c r="R60" s="914"/>
      <c r="S60" s="914"/>
      <c r="T60" s="914"/>
      <c r="U60" s="914"/>
      <c r="V60" s="914"/>
      <c r="W60" s="914"/>
      <c r="X60" s="914"/>
      <c r="Y60" s="914"/>
      <c r="Z60" s="914"/>
      <c r="AA60" s="914"/>
      <c r="AB60" s="914"/>
      <c r="AC60" s="914"/>
      <c r="AD60" s="914"/>
      <c r="AE60" s="914"/>
      <c r="AF60" s="914"/>
      <c r="AG60" s="914"/>
      <c r="AH60" s="914"/>
      <c r="AI60" s="914"/>
      <c r="AJ60" s="914"/>
      <c r="AK60" s="914"/>
      <c r="AL60" s="914"/>
      <c r="AM60" s="914"/>
      <c r="AN60" s="914"/>
      <c r="AO60" s="914"/>
      <c r="AP60" s="914"/>
      <c r="AQ60" s="914"/>
      <c r="AR60" s="914"/>
      <c r="AS60" s="914"/>
      <c r="AT60" s="914"/>
      <c r="AU60" s="914"/>
      <c r="AV60" s="914"/>
      <c r="AW60" s="914"/>
      <c r="AX60" s="914"/>
      <c r="AY60" s="914"/>
      <c r="AZ60" s="914"/>
      <c r="BA60" s="914"/>
      <c r="BB60" s="914"/>
      <c r="BC60" s="914"/>
      <c r="BD60" s="914"/>
      <c r="BE60" s="914"/>
      <c r="BF60" s="914"/>
      <c r="BG60" s="914"/>
      <c r="BH60" s="914"/>
      <c r="BI60" s="915"/>
      <c r="BJ60" s="912"/>
      <c r="BK60" s="912"/>
      <c r="BN60" s="918"/>
    </row>
    <row r="61" spans="1:66" s="916" customFormat="1" ht="47.25">
      <c r="A61" s="902">
        <v>59</v>
      </c>
      <c r="B61" s="903" t="s">
        <v>1220</v>
      </c>
      <c r="C61" s="904" t="s">
        <v>122</v>
      </c>
      <c r="D61" s="970">
        <v>0.1</v>
      </c>
      <c r="E61" s="904">
        <v>8</v>
      </c>
      <c r="F61" s="904" t="s">
        <v>33</v>
      </c>
      <c r="G61" s="904" t="s">
        <v>1668</v>
      </c>
      <c r="H61" s="917"/>
      <c r="I61" s="913"/>
      <c r="J61" s="914"/>
      <c r="K61" s="914"/>
      <c r="L61" s="914"/>
      <c r="M61" s="914"/>
      <c r="N61" s="914"/>
      <c r="O61" s="914"/>
      <c r="P61" s="914"/>
      <c r="Q61" s="914"/>
      <c r="R61" s="914"/>
      <c r="S61" s="914"/>
      <c r="T61" s="914"/>
      <c r="U61" s="914"/>
      <c r="V61" s="914"/>
      <c r="W61" s="914"/>
      <c r="X61" s="914"/>
      <c r="Y61" s="914"/>
      <c r="Z61" s="914"/>
      <c r="AA61" s="914"/>
      <c r="AB61" s="914"/>
      <c r="AC61" s="914"/>
      <c r="AD61" s="914"/>
      <c r="AE61" s="914"/>
      <c r="AF61" s="914"/>
      <c r="AG61" s="914"/>
      <c r="AH61" s="914"/>
      <c r="AI61" s="914"/>
      <c r="AJ61" s="914"/>
      <c r="AK61" s="914"/>
      <c r="AL61" s="914"/>
      <c r="AM61" s="914"/>
      <c r="AN61" s="914"/>
      <c r="AO61" s="914"/>
      <c r="AP61" s="914"/>
      <c r="AQ61" s="914"/>
      <c r="AR61" s="914"/>
      <c r="AS61" s="914"/>
      <c r="AT61" s="914"/>
      <c r="AU61" s="914"/>
      <c r="AV61" s="914"/>
      <c r="AW61" s="914"/>
      <c r="AX61" s="914"/>
      <c r="AY61" s="914"/>
      <c r="AZ61" s="914"/>
      <c r="BA61" s="914"/>
      <c r="BB61" s="914"/>
      <c r="BC61" s="914"/>
      <c r="BD61" s="914"/>
      <c r="BE61" s="914"/>
      <c r="BF61" s="914"/>
      <c r="BG61" s="914"/>
      <c r="BH61" s="914"/>
      <c r="BI61" s="915"/>
      <c r="BJ61" s="912"/>
      <c r="BK61" s="912"/>
      <c r="BN61" s="918"/>
    </row>
    <row r="62" spans="1:66" s="916" customFormat="1" ht="31.5">
      <c r="A62" s="902">
        <v>60</v>
      </c>
      <c r="B62" s="919" t="s">
        <v>1158</v>
      </c>
      <c r="C62" s="904" t="s">
        <v>125</v>
      </c>
      <c r="D62" s="970">
        <v>0.27</v>
      </c>
      <c r="E62" s="904">
        <v>33</v>
      </c>
      <c r="F62" s="904" t="s">
        <v>33</v>
      </c>
      <c r="G62" s="904" t="s">
        <v>1668</v>
      </c>
      <c r="H62" s="917"/>
      <c r="I62" s="913"/>
      <c r="J62" s="914"/>
      <c r="K62" s="914"/>
      <c r="L62" s="914"/>
      <c r="M62" s="914"/>
      <c r="N62" s="914"/>
      <c r="O62" s="914"/>
      <c r="P62" s="914"/>
      <c r="Q62" s="914"/>
      <c r="R62" s="914"/>
      <c r="S62" s="914"/>
      <c r="T62" s="914"/>
      <c r="U62" s="914"/>
      <c r="V62" s="914"/>
      <c r="W62" s="914"/>
      <c r="X62" s="914"/>
      <c r="Y62" s="914"/>
      <c r="Z62" s="914"/>
      <c r="AA62" s="914"/>
      <c r="AB62" s="914"/>
      <c r="AC62" s="914"/>
      <c r="AD62" s="914"/>
      <c r="AE62" s="914"/>
      <c r="AF62" s="914"/>
      <c r="AG62" s="914"/>
      <c r="AH62" s="914"/>
      <c r="AI62" s="914"/>
      <c r="AJ62" s="914"/>
      <c r="AK62" s="914"/>
      <c r="AL62" s="914"/>
      <c r="AM62" s="914"/>
      <c r="AN62" s="914"/>
      <c r="AO62" s="914"/>
      <c r="AP62" s="914"/>
      <c r="AQ62" s="914"/>
      <c r="AR62" s="914"/>
      <c r="AS62" s="914"/>
      <c r="AT62" s="914"/>
      <c r="AU62" s="914"/>
      <c r="AV62" s="914"/>
      <c r="AW62" s="914"/>
      <c r="AX62" s="914"/>
      <c r="AY62" s="914"/>
      <c r="AZ62" s="914"/>
      <c r="BA62" s="914"/>
      <c r="BB62" s="914"/>
      <c r="BC62" s="914"/>
      <c r="BD62" s="914"/>
      <c r="BE62" s="914"/>
      <c r="BF62" s="914"/>
      <c r="BG62" s="914"/>
      <c r="BH62" s="914"/>
      <c r="BI62" s="915"/>
      <c r="BJ62" s="912"/>
      <c r="BK62" s="912"/>
      <c r="BN62" s="918"/>
    </row>
    <row r="63" spans="1:66" s="916" customFormat="1" ht="31.5">
      <c r="A63" s="902">
        <v>61</v>
      </c>
      <c r="B63" s="919" t="s">
        <v>1157</v>
      </c>
      <c r="C63" s="904" t="s">
        <v>125</v>
      </c>
      <c r="D63" s="970">
        <v>0.47</v>
      </c>
      <c r="E63" s="904">
        <v>29</v>
      </c>
      <c r="F63" s="904" t="s">
        <v>33</v>
      </c>
      <c r="G63" s="904" t="s">
        <v>1668</v>
      </c>
      <c r="H63" s="917"/>
      <c r="I63" s="913"/>
      <c r="J63" s="914"/>
      <c r="K63" s="914"/>
      <c r="L63" s="914"/>
      <c r="M63" s="914"/>
      <c r="N63" s="914"/>
      <c r="O63" s="914"/>
      <c r="P63" s="914"/>
      <c r="Q63" s="914"/>
      <c r="R63" s="914"/>
      <c r="S63" s="914"/>
      <c r="T63" s="914"/>
      <c r="U63" s="914"/>
      <c r="V63" s="914"/>
      <c r="W63" s="914"/>
      <c r="X63" s="914"/>
      <c r="Y63" s="914"/>
      <c r="Z63" s="914"/>
      <c r="AA63" s="914"/>
      <c r="AB63" s="914"/>
      <c r="AC63" s="914"/>
      <c r="AD63" s="914"/>
      <c r="AE63" s="914"/>
      <c r="AF63" s="914"/>
      <c r="AG63" s="914"/>
      <c r="AH63" s="914"/>
      <c r="AI63" s="914"/>
      <c r="AJ63" s="914"/>
      <c r="AK63" s="914"/>
      <c r="AL63" s="914"/>
      <c r="AM63" s="914"/>
      <c r="AN63" s="914"/>
      <c r="AO63" s="914"/>
      <c r="AP63" s="914"/>
      <c r="AQ63" s="914"/>
      <c r="AR63" s="914"/>
      <c r="AS63" s="914"/>
      <c r="AT63" s="914"/>
      <c r="AU63" s="914"/>
      <c r="AV63" s="914"/>
      <c r="AW63" s="914"/>
      <c r="AX63" s="914"/>
      <c r="AY63" s="914"/>
      <c r="AZ63" s="914"/>
      <c r="BA63" s="914"/>
      <c r="BB63" s="914"/>
      <c r="BC63" s="914"/>
      <c r="BD63" s="914"/>
      <c r="BE63" s="914"/>
      <c r="BF63" s="914"/>
      <c r="BG63" s="914"/>
      <c r="BH63" s="914"/>
      <c r="BI63" s="915"/>
      <c r="BJ63" s="912"/>
      <c r="BK63" s="912"/>
      <c r="BN63" s="918"/>
    </row>
    <row r="64" spans="1:66" s="916" customFormat="1" ht="110.25">
      <c r="A64" s="902">
        <v>62</v>
      </c>
      <c r="B64" s="933" t="s">
        <v>796</v>
      </c>
      <c r="C64" s="904" t="s">
        <v>126</v>
      </c>
      <c r="D64" s="970">
        <v>1.2</v>
      </c>
      <c r="E64" s="904" t="s">
        <v>1012</v>
      </c>
      <c r="F64" s="904" t="s">
        <v>33</v>
      </c>
      <c r="G64" s="904" t="s">
        <v>1126</v>
      </c>
      <c r="H64" s="917"/>
      <c r="I64" s="913"/>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914"/>
      <c r="AM64" s="914"/>
      <c r="AN64" s="914"/>
      <c r="AO64" s="914"/>
      <c r="AP64" s="914"/>
      <c r="AQ64" s="914"/>
      <c r="AR64" s="914"/>
      <c r="AS64" s="914"/>
      <c r="AT64" s="914"/>
      <c r="AU64" s="914"/>
      <c r="AV64" s="914"/>
      <c r="AW64" s="914"/>
      <c r="AX64" s="914"/>
      <c r="AY64" s="914"/>
      <c r="AZ64" s="914"/>
      <c r="BA64" s="914"/>
      <c r="BB64" s="914"/>
      <c r="BC64" s="914"/>
      <c r="BD64" s="914"/>
      <c r="BE64" s="914"/>
      <c r="BF64" s="914"/>
      <c r="BG64" s="914"/>
      <c r="BH64" s="914"/>
      <c r="BI64" s="915"/>
      <c r="BJ64" s="912"/>
      <c r="BK64" s="912"/>
      <c r="BN64" s="918"/>
    </row>
    <row r="65" spans="1:66" s="916" customFormat="1">
      <c r="A65" s="902">
        <v>63</v>
      </c>
      <c r="B65" s="933" t="s">
        <v>297</v>
      </c>
      <c r="C65" s="934" t="s">
        <v>126</v>
      </c>
      <c r="D65" s="970">
        <v>0.42</v>
      </c>
      <c r="E65" s="904">
        <v>15</v>
      </c>
      <c r="F65" s="904" t="s">
        <v>33</v>
      </c>
      <c r="G65" s="904" t="s">
        <v>1668</v>
      </c>
      <c r="H65" s="917"/>
      <c r="I65" s="913"/>
      <c r="J65" s="914"/>
      <c r="K65" s="914"/>
      <c r="L65" s="914"/>
      <c r="M65" s="914"/>
      <c r="N65" s="914"/>
      <c r="O65" s="914"/>
      <c r="P65" s="914"/>
      <c r="Q65" s="914"/>
      <c r="R65" s="914"/>
      <c r="S65" s="914"/>
      <c r="T65" s="914"/>
      <c r="U65" s="914"/>
      <c r="V65" s="914"/>
      <c r="W65" s="914"/>
      <c r="X65" s="914"/>
      <c r="Y65" s="914"/>
      <c r="Z65" s="914"/>
      <c r="AA65" s="914"/>
      <c r="AB65" s="914"/>
      <c r="AC65" s="914"/>
      <c r="AD65" s="914"/>
      <c r="AE65" s="914"/>
      <c r="AF65" s="914"/>
      <c r="AG65" s="914"/>
      <c r="AH65" s="914"/>
      <c r="AI65" s="914"/>
      <c r="AJ65" s="914"/>
      <c r="AK65" s="914"/>
      <c r="AL65" s="914"/>
      <c r="AM65" s="914"/>
      <c r="AN65" s="914"/>
      <c r="AO65" s="914"/>
      <c r="AP65" s="914"/>
      <c r="AQ65" s="914"/>
      <c r="AR65" s="914"/>
      <c r="AS65" s="914"/>
      <c r="AT65" s="914"/>
      <c r="AU65" s="914"/>
      <c r="AV65" s="914"/>
      <c r="AW65" s="914"/>
      <c r="AX65" s="914"/>
      <c r="AY65" s="914"/>
      <c r="AZ65" s="914"/>
      <c r="BA65" s="914"/>
      <c r="BB65" s="914"/>
      <c r="BC65" s="914"/>
      <c r="BD65" s="914"/>
      <c r="BE65" s="914"/>
      <c r="BF65" s="914"/>
      <c r="BG65" s="914"/>
      <c r="BH65" s="914"/>
      <c r="BI65" s="915"/>
      <c r="BJ65" s="912"/>
      <c r="BK65" s="912"/>
      <c r="BN65" s="918"/>
    </row>
    <row r="66" spans="1:66" s="916" customFormat="1">
      <c r="A66" s="902">
        <v>64</v>
      </c>
      <c r="B66" s="925" t="s">
        <v>1169</v>
      </c>
      <c r="C66" s="926" t="s">
        <v>127</v>
      </c>
      <c r="D66" s="970">
        <v>0.48</v>
      </c>
      <c r="E66" s="927">
        <v>8</v>
      </c>
      <c r="F66" s="904" t="s">
        <v>33</v>
      </c>
      <c r="G66" s="904" t="s">
        <v>1668</v>
      </c>
      <c r="H66" s="917"/>
      <c r="I66" s="913"/>
      <c r="J66" s="914"/>
      <c r="K66" s="914"/>
      <c r="L66" s="914"/>
      <c r="M66" s="914"/>
      <c r="N66" s="914"/>
      <c r="O66" s="914"/>
      <c r="P66" s="914"/>
      <c r="Q66" s="914"/>
      <c r="R66" s="914"/>
      <c r="S66" s="914"/>
      <c r="T66" s="914"/>
      <c r="U66" s="914"/>
      <c r="V66" s="914"/>
      <c r="W66" s="914"/>
      <c r="X66" s="914"/>
      <c r="Y66" s="914"/>
      <c r="Z66" s="914"/>
      <c r="AA66" s="914"/>
      <c r="AB66" s="914"/>
      <c r="AC66" s="914"/>
      <c r="AD66" s="914"/>
      <c r="AE66" s="914"/>
      <c r="AF66" s="914"/>
      <c r="AG66" s="914"/>
      <c r="AH66" s="914"/>
      <c r="AI66" s="914"/>
      <c r="AJ66" s="914"/>
      <c r="AK66" s="914"/>
      <c r="AL66" s="914"/>
      <c r="AM66" s="914"/>
      <c r="AN66" s="914"/>
      <c r="AO66" s="914"/>
      <c r="AP66" s="914"/>
      <c r="AQ66" s="914"/>
      <c r="AR66" s="914"/>
      <c r="AS66" s="914"/>
      <c r="AT66" s="914"/>
      <c r="AU66" s="914"/>
      <c r="AV66" s="914"/>
      <c r="AW66" s="914"/>
      <c r="AX66" s="914"/>
      <c r="AY66" s="914"/>
      <c r="AZ66" s="914"/>
      <c r="BA66" s="914"/>
      <c r="BB66" s="914"/>
      <c r="BC66" s="914"/>
      <c r="BD66" s="914"/>
      <c r="BE66" s="914"/>
      <c r="BF66" s="914"/>
      <c r="BG66" s="914"/>
      <c r="BH66" s="914"/>
      <c r="BI66" s="915"/>
      <c r="BJ66" s="912"/>
      <c r="BK66" s="912"/>
      <c r="BN66" s="918"/>
    </row>
    <row r="67" spans="1:66" s="916" customFormat="1">
      <c r="A67" s="902">
        <v>65</v>
      </c>
      <c r="B67" s="919" t="s">
        <v>1175</v>
      </c>
      <c r="C67" s="904" t="s">
        <v>119</v>
      </c>
      <c r="D67" s="970">
        <v>0.18</v>
      </c>
      <c r="E67" s="904">
        <v>11</v>
      </c>
      <c r="F67" s="904" t="s">
        <v>33</v>
      </c>
      <c r="G67" s="904" t="s">
        <v>1668</v>
      </c>
      <c r="H67" s="917"/>
      <c r="I67" s="913"/>
      <c r="J67" s="914"/>
      <c r="K67" s="914"/>
      <c r="L67" s="914"/>
      <c r="M67" s="914"/>
      <c r="N67" s="914"/>
      <c r="O67" s="914"/>
      <c r="P67" s="914"/>
      <c r="Q67" s="914"/>
      <c r="R67" s="914"/>
      <c r="S67" s="914"/>
      <c r="T67" s="914"/>
      <c r="U67" s="914"/>
      <c r="V67" s="914"/>
      <c r="W67" s="914"/>
      <c r="X67" s="914"/>
      <c r="Y67" s="914"/>
      <c r="Z67" s="914"/>
      <c r="AA67" s="914"/>
      <c r="AB67" s="914"/>
      <c r="AC67" s="914"/>
      <c r="AD67" s="914"/>
      <c r="AE67" s="914"/>
      <c r="AF67" s="914"/>
      <c r="AG67" s="914"/>
      <c r="AH67" s="914"/>
      <c r="AI67" s="914"/>
      <c r="AJ67" s="914"/>
      <c r="AK67" s="914"/>
      <c r="AL67" s="914"/>
      <c r="AM67" s="914"/>
      <c r="AN67" s="914"/>
      <c r="AO67" s="914"/>
      <c r="AP67" s="914"/>
      <c r="AQ67" s="914"/>
      <c r="AR67" s="914"/>
      <c r="AS67" s="914"/>
      <c r="AT67" s="914"/>
      <c r="AU67" s="914"/>
      <c r="AV67" s="914"/>
      <c r="AW67" s="914"/>
      <c r="AX67" s="914"/>
      <c r="AY67" s="914"/>
      <c r="AZ67" s="914"/>
      <c r="BA67" s="914"/>
      <c r="BB67" s="914"/>
      <c r="BC67" s="914"/>
      <c r="BD67" s="914"/>
      <c r="BE67" s="914"/>
      <c r="BF67" s="914"/>
      <c r="BG67" s="914"/>
      <c r="BH67" s="914"/>
      <c r="BI67" s="915"/>
      <c r="BJ67" s="912"/>
      <c r="BK67" s="912"/>
      <c r="BN67" s="918"/>
    </row>
    <row r="68" spans="1:66" s="916" customFormat="1" ht="47.25">
      <c r="A68" s="902">
        <v>66</v>
      </c>
      <c r="B68" s="931" t="s">
        <v>761</v>
      </c>
      <c r="C68" s="920" t="s">
        <v>129</v>
      </c>
      <c r="D68" s="970">
        <v>0.02</v>
      </c>
      <c r="E68" s="920" t="s">
        <v>1575</v>
      </c>
      <c r="F68" s="920" t="s">
        <v>33</v>
      </c>
      <c r="G68" s="904" t="s">
        <v>1126</v>
      </c>
      <c r="H68" s="917"/>
      <c r="I68" s="913"/>
      <c r="J68" s="914"/>
      <c r="K68" s="914"/>
      <c r="L68" s="914"/>
      <c r="M68" s="914"/>
      <c r="N68" s="914"/>
      <c r="O68" s="914"/>
      <c r="P68" s="914"/>
      <c r="Q68" s="914"/>
      <c r="R68" s="914"/>
      <c r="S68" s="914"/>
      <c r="T68" s="914"/>
      <c r="U68" s="914"/>
      <c r="V68" s="914"/>
      <c r="W68" s="914"/>
      <c r="X68" s="914"/>
      <c r="Y68" s="914"/>
      <c r="Z68" s="914"/>
      <c r="AA68" s="914"/>
      <c r="AB68" s="914"/>
      <c r="AC68" s="914"/>
      <c r="AD68" s="914"/>
      <c r="AE68" s="914"/>
      <c r="AF68" s="914"/>
      <c r="AG68" s="914"/>
      <c r="AH68" s="914"/>
      <c r="AI68" s="914"/>
      <c r="AJ68" s="914"/>
      <c r="AK68" s="914"/>
      <c r="AL68" s="914"/>
      <c r="AM68" s="914"/>
      <c r="AN68" s="914"/>
      <c r="AO68" s="914"/>
      <c r="AP68" s="914"/>
      <c r="AQ68" s="914"/>
      <c r="AR68" s="914"/>
      <c r="AS68" s="914"/>
      <c r="AT68" s="914"/>
      <c r="AU68" s="914"/>
      <c r="AV68" s="914"/>
      <c r="AW68" s="914"/>
      <c r="AX68" s="914"/>
      <c r="AY68" s="914"/>
      <c r="AZ68" s="914"/>
      <c r="BA68" s="914"/>
      <c r="BB68" s="914"/>
      <c r="BC68" s="914"/>
      <c r="BD68" s="914"/>
      <c r="BE68" s="914"/>
      <c r="BF68" s="914"/>
      <c r="BG68" s="914"/>
      <c r="BH68" s="914"/>
      <c r="BI68" s="915"/>
      <c r="BJ68" s="912"/>
      <c r="BK68" s="912"/>
      <c r="BN68" s="918"/>
    </row>
    <row r="69" spans="1:66" s="916" customFormat="1" ht="94.5">
      <c r="A69" s="902">
        <v>67</v>
      </c>
      <c r="B69" s="931" t="s">
        <v>1222</v>
      </c>
      <c r="C69" s="920" t="s">
        <v>128</v>
      </c>
      <c r="D69" s="970">
        <v>0.2</v>
      </c>
      <c r="E69" s="920" t="s">
        <v>995</v>
      </c>
      <c r="F69" s="920" t="s">
        <v>33</v>
      </c>
      <c r="G69" s="904" t="s">
        <v>1632</v>
      </c>
      <c r="H69" s="917"/>
      <c r="I69" s="913"/>
      <c r="J69" s="914"/>
      <c r="K69" s="914"/>
      <c r="L69" s="914"/>
      <c r="M69" s="914"/>
      <c r="N69" s="914"/>
      <c r="O69" s="914"/>
      <c r="P69" s="914"/>
      <c r="Q69" s="914"/>
      <c r="R69" s="914"/>
      <c r="S69" s="914"/>
      <c r="T69" s="914"/>
      <c r="U69" s="914"/>
      <c r="V69" s="914"/>
      <c r="W69" s="914"/>
      <c r="X69" s="914"/>
      <c r="Y69" s="914"/>
      <c r="Z69" s="914"/>
      <c r="AA69" s="914"/>
      <c r="AB69" s="914"/>
      <c r="AC69" s="914"/>
      <c r="AD69" s="914"/>
      <c r="AE69" s="914"/>
      <c r="AF69" s="914"/>
      <c r="AG69" s="914"/>
      <c r="AH69" s="914"/>
      <c r="AI69" s="914"/>
      <c r="AJ69" s="914"/>
      <c r="AK69" s="914"/>
      <c r="AL69" s="914"/>
      <c r="AM69" s="914"/>
      <c r="AN69" s="914"/>
      <c r="AO69" s="914"/>
      <c r="AP69" s="914"/>
      <c r="AQ69" s="914"/>
      <c r="AR69" s="914"/>
      <c r="AS69" s="914"/>
      <c r="AT69" s="914"/>
      <c r="AU69" s="914"/>
      <c r="AV69" s="914"/>
      <c r="AW69" s="914"/>
      <c r="AX69" s="914"/>
      <c r="AY69" s="914"/>
      <c r="AZ69" s="914"/>
      <c r="BA69" s="914"/>
      <c r="BB69" s="914"/>
      <c r="BC69" s="914"/>
      <c r="BD69" s="914"/>
      <c r="BE69" s="914"/>
      <c r="BF69" s="914"/>
      <c r="BG69" s="914"/>
      <c r="BH69" s="914"/>
      <c r="BI69" s="915"/>
      <c r="BJ69" s="912"/>
      <c r="BK69" s="912"/>
      <c r="BN69" s="918"/>
    </row>
    <row r="70" spans="1:66" s="916" customFormat="1" ht="94.5">
      <c r="A70" s="902">
        <v>68</v>
      </c>
      <c r="B70" s="931" t="s">
        <v>1221</v>
      </c>
      <c r="C70" s="920" t="s">
        <v>128</v>
      </c>
      <c r="D70" s="970">
        <v>0.22</v>
      </c>
      <c r="E70" s="920" t="s">
        <v>995</v>
      </c>
      <c r="F70" s="920" t="s">
        <v>33</v>
      </c>
      <c r="G70" s="904" t="s">
        <v>1632</v>
      </c>
      <c r="H70" s="917"/>
      <c r="I70" s="913"/>
      <c r="J70" s="914"/>
      <c r="K70" s="914"/>
      <c r="L70" s="914"/>
      <c r="M70" s="914"/>
      <c r="N70" s="914"/>
      <c r="O70" s="914"/>
      <c r="P70" s="914"/>
      <c r="Q70" s="914"/>
      <c r="R70" s="914"/>
      <c r="S70" s="914"/>
      <c r="T70" s="914"/>
      <c r="U70" s="914"/>
      <c r="V70" s="914"/>
      <c r="W70" s="914"/>
      <c r="X70" s="914"/>
      <c r="Y70" s="914"/>
      <c r="Z70" s="914"/>
      <c r="AA70" s="914"/>
      <c r="AB70" s="914"/>
      <c r="AC70" s="914"/>
      <c r="AD70" s="914"/>
      <c r="AE70" s="914"/>
      <c r="AF70" s="914"/>
      <c r="AG70" s="914"/>
      <c r="AH70" s="914"/>
      <c r="AI70" s="914"/>
      <c r="AJ70" s="914"/>
      <c r="AK70" s="914"/>
      <c r="AL70" s="914"/>
      <c r="AM70" s="914"/>
      <c r="AN70" s="914"/>
      <c r="AO70" s="914"/>
      <c r="AP70" s="914"/>
      <c r="AQ70" s="914"/>
      <c r="AR70" s="914"/>
      <c r="AS70" s="914"/>
      <c r="AT70" s="914"/>
      <c r="AU70" s="914"/>
      <c r="AV70" s="914"/>
      <c r="AW70" s="914"/>
      <c r="AX70" s="914"/>
      <c r="AY70" s="914"/>
      <c r="AZ70" s="914"/>
      <c r="BA70" s="914"/>
      <c r="BB70" s="914"/>
      <c r="BC70" s="914"/>
      <c r="BD70" s="914"/>
      <c r="BE70" s="914"/>
      <c r="BF70" s="914"/>
      <c r="BG70" s="914"/>
      <c r="BH70" s="914"/>
      <c r="BI70" s="915"/>
      <c r="BJ70" s="912"/>
      <c r="BK70" s="912"/>
      <c r="BN70" s="918"/>
    </row>
    <row r="71" spans="1:66" s="916" customFormat="1" ht="31.5">
      <c r="A71" s="902">
        <v>69</v>
      </c>
      <c r="B71" s="933" t="s">
        <v>294</v>
      </c>
      <c r="C71" s="904" t="s">
        <v>121</v>
      </c>
      <c r="D71" s="970">
        <v>0.15</v>
      </c>
      <c r="E71" s="902" t="s">
        <v>1557</v>
      </c>
      <c r="F71" s="902" t="s">
        <v>33</v>
      </c>
      <c r="G71" s="904" t="s">
        <v>1066</v>
      </c>
      <c r="H71" s="917"/>
      <c r="I71" s="913"/>
      <c r="J71" s="914"/>
      <c r="K71" s="914"/>
      <c r="L71" s="914"/>
      <c r="M71" s="914"/>
      <c r="N71" s="914"/>
      <c r="O71" s="914"/>
      <c r="P71" s="914"/>
      <c r="Q71" s="914"/>
      <c r="R71" s="914"/>
      <c r="S71" s="914"/>
      <c r="T71" s="914"/>
      <c r="U71" s="914"/>
      <c r="V71" s="914"/>
      <c r="W71" s="914"/>
      <c r="X71" s="914"/>
      <c r="Y71" s="914"/>
      <c r="Z71" s="914"/>
      <c r="AA71" s="914"/>
      <c r="AB71" s="914"/>
      <c r="AC71" s="914"/>
      <c r="AD71" s="914"/>
      <c r="AE71" s="914"/>
      <c r="AF71" s="914"/>
      <c r="AG71" s="914"/>
      <c r="AH71" s="914"/>
      <c r="AI71" s="914"/>
      <c r="AJ71" s="914"/>
      <c r="AK71" s="914"/>
      <c r="AL71" s="914"/>
      <c r="AM71" s="914"/>
      <c r="AN71" s="914"/>
      <c r="AO71" s="914"/>
      <c r="AP71" s="914"/>
      <c r="AQ71" s="914"/>
      <c r="AR71" s="914"/>
      <c r="AS71" s="914"/>
      <c r="AT71" s="914"/>
      <c r="AU71" s="914"/>
      <c r="AV71" s="914"/>
      <c r="AW71" s="914"/>
      <c r="AX71" s="914"/>
      <c r="AY71" s="914"/>
      <c r="AZ71" s="914"/>
      <c r="BA71" s="914"/>
      <c r="BB71" s="914"/>
      <c r="BC71" s="914"/>
      <c r="BD71" s="914"/>
      <c r="BE71" s="914"/>
      <c r="BF71" s="914"/>
      <c r="BG71" s="914"/>
      <c r="BH71" s="914"/>
      <c r="BI71" s="915"/>
      <c r="BJ71" s="912"/>
      <c r="BK71" s="912"/>
      <c r="BN71" s="918"/>
    </row>
    <row r="72" spans="1:66" s="916" customFormat="1" ht="63">
      <c r="A72" s="902">
        <v>70</v>
      </c>
      <c r="B72" s="919" t="s">
        <v>1141</v>
      </c>
      <c r="C72" s="935" t="s">
        <v>1485</v>
      </c>
      <c r="D72" s="970">
        <v>0.19</v>
      </c>
      <c r="E72" s="936" t="s">
        <v>1648</v>
      </c>
      <c r="F72" s="904" t="s">
        <v>29</v>
      </c>
      <c r="G72" s="904" t="s">
        <v>1668</v>
      </c>
      <c r="H72" s="917"/>
      <c r="I72" s="913"/>
      <c r="J72" s="914"/>
      <c r="K72" s="914"/>
      <c r="L72" s="914"/>
      <c r="M72" s="914"/>
      <c r="N72" s="914"/>
      <c r="O72" s="914"/>
      <c r="P72" s="914"/>
      <c r="Q72" s="914"/>
      <c r="R72" s="914"/>
      <c r="S72" s="914"/>
      <c r="T72" s="914"/>
      <c r="U72" s="914"/>
      <c r="V72" s="914"/>
      <c r="W72" s="914"/>
      <c r="X72" s="914"/>
      <c r="Y72" s="914"/>
      <c r="Z72" s="914"/>
      <c r="AA72" s="914"/>
      <c r="AB72" s="914"/>
      <c r="AC72" s="914"/>
      <c r="AD72" s="914"/>
      <c r="AE72" s="914"/>
      <c r="AF72" s="914"/>
      <c r="AG72" s="914"/>
      <c r="AH72" s="914"/>
      <c r="AI72" s="914"/>
      <c r="AJ72" s="914"/>
      <c r="AK72" s="914"/>
      <c r="AL72" s="914"/>
      <c r="AM72" s="914"/>
      <c r="AN72" s="914"/>
      <c r="AO72" s="914"/>
      <c r="AP72" s="914"/>
      <c r="AQ72" s="914"/>
      <c r="AR72" s="914"/>
      <c r="AS72" s="914"/>
      <c r="AT72" s="914"/>
      <c r="AU72" s="914"/>
      <c r="AV72" s="914"/>
      <c r="AW72" s="914"/>
      <c r="AX72" s="914"/>
      <c r="AY72" s="914"/>
      <c r="AZ72" s="914"/>
      <c r="BA72" s="914"/>
      <c r="BB72" s="914"/>
      <c r="BC72" s="914"/>
      <c r="BD72" s="914"/>
      <c r="BE72" s="914"/>
      <c r="BF72" s="914"/>
      <c r="BG72" s="914"/>
      <c r="BH72" s="914"/>
      <c r="BI72" s="915"/>
      <c r="BJ72" s="912"/>
      <c r="BK72" s="912"/>
      <c r="BN72" s="918"/>
    </row>
    <row r="73" spans="1:66" s="916" customFormat="1" ht="63">
      <c r="A73" s="902">
        <v>71</v>
      </c>
      <c r="B73" s="903" t="s">
        <v>1136</v>
      </c>
      <c r="C73" s="904" t="s">
        <v>1137</v>
      </c>
      <c r="D73" s="970">
        <v>1.1200000000000001</v>
      </c>
      <c r="E73" s="904" t="s">
        <v>877</v>
      </c>
      <c r="F73" s="904" t="s">
        <v>29</v>
      </c>
      <c r="G73" s="904" t="s">
        <v>1126</v>
      </c>
      <c r="H73" s="917"/>
      <c r="I73" s="913"/>
      <c r="J73" s="914"/>
      <c r="K73" s="914"/>
      <c r="L73" s="914"/>
      <c r="M73" s="914"/>
      <c r="N73" s="914"/>
      <c r="O73" s="914"/>
      <c r="P73" s="914"/>
      <c r="Q73" s="914"/>
      <c r="R73" s="914"/>
      <c r="S73" s="914"/>
      <c r="T73" s="914"/>
      <c r="U73" s="914"/>
      <c r="V73" s="914"/>
      <c r="W73" s="914"/>
      <c r="X73" s="914"/>
      <c r="Y73" s="914"/>
      <c r="Z73" s="914"/>
      <c r="AA73" s="914"/>
      <c r="AB73" s="914"/>
      <c r="AC73" s="914"/>
      <c r="AD73" s="914"/>
      <c r="AE73" s="914"/>
      <c r="AF73" s="914"/>
      <c r="AG73" s="914"/>
      <c r="AH73" s="914"/>
      <c r="AI73" s="914"/>
      <c r="AJ73" s="914"/>
      <c r="AK73" s="914"/>
      <c r="AL73" s="914"/>
      <c r="AM73" s="914"/>
      <c r="AN73" s="914"/>
      <c r="AO73" s="914"/>
      <c r="AP73" s="914"/>
      <c r="AQ73" s="914"/>
      <c r="AR73" s="914"/>
      <c r="AS73" s="914"/>
      <c r="AT73" s="914"/>
      <c r="AU73" s="914"/>
      <c r="AV73" s="914"/>
      <c r="AW73" s="914"/>
      <c r="AX73" s="914"/>
      <c r="AY73" s="914"/>
      <c r="AZ73" s="914"/>
      <c r="BA73" s="914"/>
      <c r="BB73" s="914"/>
      <c r="BC73" s="914"/>
      <c r="BD73" s="914"/>
      <c r="BE73" s="914"/>
      <c r="BF73" s="914"/>
      <c r="BG73" s="914"/>
      <c r="BH73" s="914"/>
      <c r="BI73" s="915"/>
      <c r="BJ73" s="912"/>
      <c r="BK73" s="912"/>
      <c r="BN73" s="918"/>
    </row>
    <row r="74" spans="1:66" s="916" customFormat="1" ht="236.25">
      <c r="A74" s="902">
        <v>72</v>
      </c>
      <c r="B74" s="903" t="s">
        <v>359</v>
      </c>
      <c r="C74" s="904" t="s">
        <v>1117</v>
      </c>
      <c r="D74" s="970">
        <v>145.47000000000006</v>
      </c>
      <c r="E74" s="904" t="s">
        <v>1546</v>
      </c>
      <c r="F74" s="904" t="s">
        <v>29</v>
      </c>
      <c r="G74" s="904" t="s">
        <v>1126</v>
      </c>
      <c r="H74" s="917"/>
      <c r="I74" s="913"/>
      <c r="J74" s="914"/>
      <c r="K74" s="914"/>
      <c r="L74" s="914"/>
      <c r="M74" s="914"/>
      <c r="N74" s="914"/>
      <c r="O74" s="914"/>
      <c r="P74" s="914"/>
      <c r="Q74" s="914"/>
      <c r="R74" s="914"/>
      <c r="S74" s="914"/>
      <c r="T74" s="914"/>
      <c r="U74" s="914"/>
      <c r="V74" s="914"/>
      <c r="W74" s="914"/>
      <c r="X74" s="914"/>
      <c r="Y74" s="914"/>
      <c r="Z74" s="914"/>
      <c r="AA74" s="914"/>
      <c r="AB74" s="914"/>
      <c r="AC74" s="914"/>
      <c r="AD74" s="914"/>
      <c r="AE74" s="914"/>
      <c r="AF74" s="914"/>
      <c r="AG74" s="914"/>
      <c r="AH74" s="914"/>
      <c r="AI74" s="914"/>
      <c r="AJ74" s="914"/>
      <c r="AK74" s="914"/>
      <c r="AL74" s="914"/>
      <c r="AM74" s="914"/>
      <c r="AN74" s="914"/>
      <c r="AO74" s="914"/>
      <c r="AP74" s="914"/>
      <c r="AQ74" s="914"/>
      <c r="AR74" s="914"/>
      <c r="AS74" s="914"/>
      <c r="AT74" s="914"/>
      <c r="AU74" s="914"/>
      <c r="AV74" s="914"/>
      <c r="AW74" s="914"/>
      <c r="AX74" s="914"/>
      <c r="AY74" s="914"/>
      <c r="AZ74" s="914"/>
      <c r="BA74" s="914"/>
      <c r="BB74" s="914"/>
      <c r="BC74" s="914"/>
      <c r="BD74" s="914"/>
      <c r="BE74" s="914"/>
      <c r="BF74" s="914"/>
      <c r="BG74" s="914"/>
      <c r="BH74" s="914"/>
      <c r="BI74" s="915"/>
      <c r="BJ74" s="912"/>
      <c r="BK74" s="912"/>
      <c r="BN74" s="918"/>
    </row>
    <row r="75" spans="1:66" s="916" customFormat="1" ht="31.5">
      <c r="A75" s="902">
        <v>73</v>
      </c>
      <c r="B75" s="903" t="s">
        <v>641</v>
      </c>
      <c r="C75" s="904" t="s">
        <v>285</v>
      </c>
      <c r="D75" s="970">
        <v>1.99</v>
      </c>
      <c r="E75" s="904" t="s">
        <v>882</v>
      </c>
      <c r="F75" s="904" t="s">
        <v>29</v>
      </c>
      <c r="G75" s="904" t="s">
        <v>1126</v>
      </c>
      <c r="H75" s="917"/>
      <c r="I75" s="913"/>
      <c r="J75" s="914"/>
      <c r="K75" s="914"/>
      <c r="L75" s="914"/>
      <c r="M75" s="914"/>
      <c r="N75" s="914"/>
      <c r="O75" s="914"/>
      <c r="P75" s="914"/>
      <c r="Q75" s="914"/>
      <c r="R75" s="914"/>
      <c r="S75" s="914"/>
      <c r="T75" s="914"/>
      <c r="U75" s="914"/>
      <c r="V75" s="914"/>
      <c r="W75" s="914"/>
      <c r="X75" s="914"/>
      <c r="Y75" s="914"/>
      <c r="Z75" s="914"/>
      <c r="AA75" s="914"/>
      <c r="AB75" s="914"/>
      <c r="AC75" s="914"/>
      <c r="AD75" s="914"/>
      <c r="AE75" s="914"/>
      <c r="AF75" s="914"/>
      <c r="AG75" s="914"/>
      <c r="AH75" s="914"/>
      <c r="AI75" s="914"/>
      <c r="AJ75" s="914"/>
      <c r="AK75" s="914"/>
      <c r="AL75" s="914"/>
      <c r="AM75" s="914"/>
      <c r="AN75" s="914"/>
      <c r="AO75" s="914"/>
      <c r="AP75" s="914"/>
      <c r="AQ75" s="914"/>
      <c r="AR75" s="914"/>
      <c r="AS75" s="914"/>
      <c r="AT75" s="914"/>
      <c r="AU75" s="914"/>
      <c r="AV75" s="914"/>
      <c r="AW75" s="914"/>
      <c r="AX75" s="914"/>
      <c r="AY75" s="914"/>
      <c r="AZ75" s="914"/>
      <c r="BA75" s="914"/>
      <c r="BB75" s="914"/>
      <c r="BC75" s="914"/>
      <c r="BD75" s="914"/>
      <c r="BE75" s="914"/>
      <c r="BF75" s="914"/>
      <c r="BG75" s="914"/>
      <c r="BH75" s="914"/>
      <c r="BI75" s="915"/>
      <c r="BJ75" s="912"/>
      <c r="BK75" s="912"/>
      <c r="BN75" s="918"/>
    </row>
    <row r="76" spans="1:66" s="916" customFormat="1" ht="47.25">
      <c r="A76" s="902">
        <v>74</v>
      </c>
      <c r="B76" s="903" t="s">
        <v>642</v>
      </c>
      <c r="C76" s="904" t="s">
        <v>285</v>
      </c>
      <c r="D76" s="970">
        <v>7.5500000000000007</v>
      </c>
      <c r="E76" s="904" t="s">
        <v>883</v>
      </c>
      <c r="F76" s="904" t="s">
        <v>29</v>
      </c>
      <c r="G76" s="904" t="s">
        <v>1126</v>
      </c>
      <c r="H76" s="937" t="s">
        <v>1126</v>
      </c>
      <c r="I76" s="913"/>
      <c r="J76" s="914"/>
      <c r="K76" s="914"/>
      <c r="L76" s="914"/>
      <c r="M76" s="914"/>
      <c r="N76" s="914"/>
      <c r="O76" s="914"/>
      <c r="P76" s="914"/>
      <c r="Q76" s="914"/>
      <c r="R76" s="914"/>
      <c r="S76" s="914"/>
      <c r="T76" s="914"/>
      <c r="U76" s="914"/>
      <c r="V76" s="914"/>
      <c r="W76" s="914"/>
      <c r="X76" s="914"/>
      <c r="Y76" s="914"/>
      <c r="Z76" s="914"/>
      <c r="AA76" s="914"/>
      <c r="AB76" s="914"/>
      <c r="AC76" s="914"/>
      <c r="AD76" s="914"/>
      <c r="AE76" s="914"/>
      <c r="AF76" s="914"/>
      <c r="AG76" s="914"/>
      <c r="AH76" s="914"/>
      <c r="AI76" s="914"/>
      <c r="AJ76" s="914"/>
      <c r="AK76" s="914"/>
      <c r="AL76" s="914"/>
      <c r="AM76" s="914"/>
      <c r="AN76" s="914"/>
      <c r="AO76" s="914"/>
      <c r="AP76" s="914"/>
      <c r="AQ76" s="914"/>
      <c r="AR76" s="914"/>
      <c r="AS76" s="914"/>
      <c r="AT76" s="914"/>
      <c r="AU76" s="914"/>
      <c r="AV76" s="914"/>
      <c r="AW76" s="914"/>
      <c r="AX76" s="914"/>
      <c r="AY76" s="914"/>
      <c r="AZ76" s="914"/>
      <c r="BA76" s="914"/>
      <c r="BB76" s="914"/>
      <c r="BC76" s="914"/>
      <c r="BD76" s="914"/>
      <c r="BE76" s="914"/>
      <c r="BF76" s="914"/>
      <c r="BG76" s="914"/>
      <c r="BH76" s="914"/>
      <c r="BI76" s="915"/>
      <c r="BJ76" s="912"/>
      <c r="BK76" s="912"/>
      <c r="BN76" s="918"/>
    </row>
    <row r="77" spans="1:66" s="916" customFormat="1" ht="28.9" customHeight="1">
      <c r="A77" s="902">
        <v>75</v>
      </c>
      <c r="B77" s="903" t="s">
        <v>643</v>
      </c>
      <c r="C77" s="904" t="s">
        <v>285</v>
      </c>
      <c r="D77" s="970">
        <v>48.1</v>
      </c>
      <c r="E77" s="904" t="s">
        <v>884</v>
      </c>
      <c r="F77" s="904" t="s">
        <v>29</v>
      </c>
      <c r="G77" s="904" t="s">
        <v>1126</v>
      </c>
      <c r="H77" s="937"/>
      <c r="I77" s="913"/>
      <c r="J77" s="914"/>
      <c r="K77" s="914"/>
      <c r="L77" s="914"/>
      <c r="M77" s="914"/>
      <c r="N77" s="914"/>
      <c r="O77" s="914"/>
      <c r="P77" s="914"/>
      <c r="Q77" s="914"/>
      <c r="R77" s="914"/>
      <c r="S77" s="914"/>
      <c r="T77" s="914"/>
      <c r="U77" s="914"/>
      <c r="V77" s="914"/>
      <c r="W77" s="914"/>
      <c r="X77" s="914"/>
      <c r="Y77" s="914"/>
      <c r="Z77" s="914"/>
      <c r="AA77" s="914"/>
      <c r="AB77" s="914"/>
      <c r="AC77" s="914"/>
      <c r="AD77" s="914"/>
      <c r="AE77" s="914"/>
      <c r="AF77" s="914"/>
      <c r="AG77" s="914"/>
      <c r="AH77" s="914"/>
      <c r="AI77" s="914"/>
      <c r="AJ77" s="914"/>
      <c r="AK77" s="914"/>
      <c r="AL77" s="914"/>
      <c r="AM77" s="914"/>
      <c r="AN77" s="914"/>
      <c r="AO77" s="914"/>
      <c r="AP77" s="914"/>
      <c r="AQ77" s="914"/>
      <c r="AR77" s="914"/>
      <c r="AS77" s="914"/>
      <c r="AT77" s="914"/>
      <c r="AU77" s="914"/>
      <c r="AV77" s="914"/>
      <c r="AW77" s="914"/>
      <c r="AX77" s="914"/>
      <c r="AY77" s="914"/>
      <c r="AZ77" s="914"/>
      <c r="BA77" s="914"/>
      <c r="BB77" s="914"/>
      <c r="BC77" s="914"/>
      <c r="BD77" s="914"/>
      <c r="BE77" s="914"/>
      <c r="BF77" s="914"/>
      <c r="BG77" s="914"/>
      <c r="BH77" s="914"/>
      <c r="BI77" s="915"/>
      <c r="BJ77" s="912"/>
      <c r="BK77" s="912"/>
      <c r="BN77" s="918"/>
    </row>
    <row r="78" spans="1:66" s="916" customFormat="1" ht="31.5">
      <c r="A78" s="902">
        <v>76</v>
      </c>
      <c r="B78" s="903" t="s">
        <v>1593</v>
      </c>
      <c r="C78" s="902" t="s">
        <v>285</v>
      </c>
      <c r="D78" s="970">
        <v>1.7600000000000002</v>
      </c>
      <c r="E78" s="904" t="s">
        <v>893</v>
      </c>
      <c r="F78" s="904" t="s">
        <v>29</v>
      </c>
      <c r="G78" s="904" t="s">
        <v>1066</v>
      </c>
      <c r="H78" s="937"/>
      <c r="I78" s="913"/>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4"/>
      <c r="AG78" s="914"/>
      <c r="AH78" s="914"/>
      <c r="AI78" s="914"/>
      <c r="AJ78" s="914"/>
      <c r="AK78" s="914"/>
      <c r="AL78" s="914"/>
      <c r="AM78" s="914"/>
      <c r="AN78" s="914"/>
      <c r="AO78" s="914"/>
      <c r="AP78" s="914"/>
      <c r="AQ78" s="914"/>
      <c r="AR78" s="914"/>
      <c r="AS78" s="914"/>
      <c r="AT78" s="914"/>
      <c r="AU78" s="914"/>
      <c r="AV78" s="914"/>
      <c r="AW78" s="914"/>
      <c r="AX78" s="914"/>
      <c r="AY78" s="914"/>
      <c r="AZ78" s="914"/>
      <c r="BA78" s="914"/>
      <c r="BB78" s="914"/>
      <c r="BC78" s="914"/>
      <c r="BD78" s="914"/>
      <c r="BE78" s="914"/>
      <c r="BF78" s="914"/>
      <c r="BG78" s="914"/>
      <c r="BH78" s="914"/>
      <c r="BI78" s="915"/>
      <c r="BJ78" s="912"/>
      <c r="BK78" s="912"/>
      <c r="BN78" s="918"/>
    </row>
    <row r="79" spans="1:66" s="916" customFormat="1" ht="31.9" customHeight="1">
      <c r="A79" s="902">
        <v>77</v>
      </c>
      <c r="B79" s="903" t="s">
        <v>1592</v>
      </c>
      <c r="C79" s="904" t="s">
        <v>285</v>
      </c>
      <c r="D79" s="971">
        <v>0.5</v>
      </c>
      <c r="E79" s="904">
        <v>12</v>
      </c>
      <c r="F79" s="902" t="s">
        <v>29</v>
      </c>
      <c r="G79" s="904" t="s">
        <v>1668</v>
      </c>
      <c r="H79" s="917"/>
      <c r="I79" s="913"/>
      <c r="J79" s="914"/>
      <c r="K79" s="914"/>
      <c r="L79" s="914"/>
      <c r="M79" s="914"/>
      <c r="N79" s="914"/>
      <c r="O79" s="914"/>
      <c r="P79" s="914"/>
      <c r="Q79" s="914"/>
      <c r="R79" s="914"/>
      <c r="S79" s="914"/>
      <c r="T79" s="914"/>
      <c r="U79" s="914"/>
      <c r="V79" s="914"/>
      <c r="W79" s="914"/>
      <c r="X79" s="914"/>
      <c r="Y79" s="914"/>
      <c r="Z79" s="914"/>
      <c r="AA79" s="914"/>
      <c r="AB79" s="914"/>
      <c r="AC79" s="914"/>
      <c r="AD79" s="914"/>
      <c r="AE79" s="914"/>
      <c r="AF79" s="914"/>
      <c r="AG79" s="914"/>
      <c r="AH79" s="914"/>
      <c r="AI79" s="914"/>
      <c r="AJ79" s="914"/>
      <c r="AK79" s="914"/>
      <c r="AL79" s="914"/>
      <c r="AM79" s="914"/>
      <c r="AN79" s="914"/>
      <c r="AO79" s="914"/>
      <c r="AP79" s="914"/>
      <c r="AQ79" s="914"/>
      <c r="AR79" s="914"/>
      <c r="AS79" s="914"/>
      <c r="AT79" s="914"/>
      <c r="AU79" s="914"/>
      <c r="AV79" s="914"/>
      <c r="AW79" s="914"/>
      <c r="AX79" s="914"/>
      <c r="AY79" s="914"/>
      <c r="AZ79" s="914"/>
      <c r="BA79" s="914"/>
      <c r="BB79" s="914"/>
      <c r="BC79" s="914"/>
      <c r="BD79" s="914"/>
      <c r="BE79" s="914"/>
      <c r="BF79" s="914"/>
      <c r="BG79" s="914"/>
      <c r="BH79" s="914"/>
      <c r="BI79" s="915"/>
      <c r="BJ79" s="912"/>
      <c r="BK79" s="912"/>
      <c r="BN79" s="918"/>
    </row>
    <row r="80" spans="1:66" s="916" customFormat="1" ht="78.75">
      <c r="A80" s="902">
        <v>78</v>
      </c>
      <c r="B80" s="919" t="s">
        <v>1236</v>
      </c>
      <c r="C80" s="935" t="s">
        <v>1463</v>
      </c>
      <c r="D80" s="970">
        <v>0.72999999999999987</v>
      </c>
      <c r="E80" s="934" t="s">
        <v>1484</v>
      </c>
      <c r="F80" s="904" t="s">
        <v>29</v>
      </c>
      <c r="G80" s="904" t="s">
        <v>1668</v>
      </c>
      <c r="H80" s="917"/>
      <c r="I80" s="913"/>
      <c r="J80" s="914"/>
      <c r="K80" s="914"/>
      <c r="L80" s="914"/>
      <c r="M80" s="914"/>
      <c r="N80" s="914"/>
      <c r="O80" s="914"/>
      <c r="P80" s="914"/>
      <c r="Q80" s="914"/>
      <c r="R80" s="914"/>
      <c r="S80" s="914"/>
      <c r="T80" s="914"/>
      <c r="U80" s="914"/>
      <c r="V80" s="914"/>
      <c r="W80" s="914"/>
      <c r="X80" s="914"/>
      <c r="Y80" s="914"/>
      <c r="Z80" s="914"/>
      <c r="AA80" s="914"/>
      <c r="AB80" s="914"/>
      <c r="AC80" s="914"/>
      <c r="AD80" s="914"/>
      <c r="AE80" s="914"/>
      <c r="AF80" s="914"/>
      <c r="AG80" s="914"/>
      <c r="AH80" s="914"/>
      <c r="AI80" s="914"/>
      <c r="AJ80" s="914"/>
      <c r="AK80" s="914"/>
      <c r="AL80" s="914"/>
      <c r="AM80" s="914"/>
      <c r="AN80" s="914"/>
      <c r="AO80" s="914"/>
      <c r="AP80" s="914"/>
      <c r="AQ80" s="914"/>
      <c r="AR80" s="914"/>
      <c r="AS80" s="914"/>
      <c r="AT80" s="914"/>
      <c r="AU80" s="914"/>
      <c r="AV80" s="914"/>
      <c r="AW80" s="914"/>
      <c r="AX80" s="914"/>
      <c r="AY80" s="914"/>
      <c r="AZ80" s="914"/>
      <c r="BA80" s="914"/>
      <c r="BB80" s="914"/>
      <c r="BC80" s="914"/>
      <c r="BD80" s="914"/>
      <c r="BE80" s="914"/>
      <c r="BF80" s="914"/>
      <c r="BG80" s="914"/>
      <c r="BH80" s="914"/>
      <c r="BI80" s="915"/>
      <c r="BJ80" s="912"/>
      <c r="BK80" s="912"/>
      <c r="BN80" s="918"/>
    </row>
    <row r="81" spans="1:66" s="916" customFormat="1" ht="63">
      <c r="A81" s="902">
        <v>79</v>
      </c>
      <c r="B81" s="931" t="s">
        <v>680</v>
      </c>
      <c r="C81" s="930" t="s">
        <v>1538</v>
      </c>
      <c r="D81" s="970">
        <v>13.16</v>
      </c>
      <c r="E81" s="904" t="s">
        <v>1547</v>
      </c>
      <c r="F81" s="904" t="s">
        <v>29</v>
      </c>
      <c r="G81" s="904" t="s">
        <v>1126</v>
      </c>
      <c r="H81" s="917"/>
      <c r="I81" s="913"/>
      <c r="J81" s="914"/>
      <c r="K81" s="914"/>
      <c r="L81" s="914"/>
      <c r="M81" s="914"/>
      <c r="N81" s="914"/>
      <c r="O81" s="914"/>
      <c r="P81" s="914"/>
      <c r="Q81" s="914"/>
      <c r="R81" s="914"/>
      <c r="S81" s="914"/>
      <c r="T81" s="914"/>
      <c r="U81" s="914"/>
      <c r="V81" s="914"/>
      <c r="W81" s="914"/>
      <c r="X81" s="914"/>
      <c r="Y81" s="914"/>
      <c r="Z81" s="914"/>
      <c r="AA81" s="914"/>
      <c r="AB81" s="914"/>
      <c r="AC81" s="914"/>
      <c r="AD81" s="914"/>
      <c r="AE81" s="914"/>
      <c r="AF81" s="914"/>
      <c r="AG81" s="914"/>
      <c r="AH81" s="914"/>
      <c r="AI81" s="914"/>
      <c r="AJ81" s="914"/>
      <c r="AK81" s="914"/>
      <c r="AL81" s="914"/>
      <c r="AM81" s="914"/>
      <c r="AN81" s="914"/>
      <c r="AO81" s="914"/>
      <c r="AP81" s="914"/>
      <c r="AQ81" s="914"/>
      <c r="AR81" s="914"/>
      <c r="AS81" s="914"/>
      <c r="AT81" s="914"/>
      <c r="AU81" s="914"/>
      <c r="AV81" s="914"/>
      <c r="AW81" s="914"/>
      <c r="AX81" s="914"/>
      <c r="AY81" s="914"/>
      <c r="AZ81" s="914"/>
      <c r="BA81" s="914"/>
      <c r="BB81" s="914"/>
      <c r="BC81" s="914"/>
      <c r="BD81" s="914"/>
      <c r="BE81" s="914"/>
      <c r="BF81" s="914"/>
      <c r="BG81" s="914"/>
      <c r="BH81" s="914"/>
      <c r="BI81" s="915"/>
      <c r="BJ81" s="912"/>
      <c r="BK81" s="912"/>
      <c r="BN81" s="918"/>
    </row>
    <row r="82" spans="1:66" s="916" customFormat="1" ht="78.75">
      <c r="A82" s="902">
        <v>80</v>
      </c>
      <c r="B82" s="931" t="s">
        <v>681</v>
      </c>
      <c r="C82" s="930" t="s">
        <v>861</v>
      </c>
      <c r="D82" s="970">
        <v>24.97</v>
      </c>
      <c r="E82" s="904" t="s">
        <v>1548</v>
      </c>
      <c r="F82" s="904" t="s">
        <v>29</v>
      </c>
      <c r="G82" s="904" t="s">
        <v>1126</v>
      </c>
      <c r="H82" s="917"/>
      <c r="I82" s="913"/>
      <c r="J82" s="914"/>
      <c r="K82" s="914"/>
      <c r="L82" s="914"/>
      <c r="M82" s="914"/>
      <c r="N82" s="914"/>
      <c r="O82" s="914"/>
      <c r="P82" s="914"/>
      <c r="Q82" s="914"/>
      <c r="R82" s="914"/>
      <c r="S82" s="914"/>
      <c r="T82" s="914"/>
      <c r="U82" s="914"/>
      <c r="V82" s="914"/>
      <c r="W82" s="914"/>
      <c r="X82" s="914"/>
      <c r="Y82" s="914"/>
      <c r="Z82" s="914"/>
      <c r="AA82" s="914"/>
      <c r="AB82" s="914"/>
      <c r="AC82" s="914"/>
      <c r="AD82" s="914"/>
      <c r="AE82" s="914"/>
      <c r="AF82" s="914"/>
      <c r="AG82" s="914"/>
      <c r="AH82" s="914"/>
      <c r="AI82" s="914"/>
      <c r="AJ82" s="914"/>
      <c r="AK82" s="914"/>
      <c r="AL82" s="914"/>
      <c r="AM82" s="914"/>
      <c r="AN82" s="914"/>
      <c r="AO82" s="914"/>
      <c r="AP82" s="914"/>
      <c r="AQ82" s="914"/>
      <c r="AR82" s="914"/>
      <c r="AS82" s="914"/>
      <c r="AT82" s="914"/>
      <c r="AU82" s="914"/>
      <c r="AV82" s="914"/>
      <c r="AW82" s="914"/>
      <c r="AX82" s="914"/>
      <c r="AY82" s="914"/>
      <c r="AZ82" s="914"/>
      <c r="BA82" s="914"/>
      <c r="BB82" s="914"/>
      <c r="BC82" s="914"/>
      <c r="BD82" s="914"/>
      <c r="BE82" s="914"/>
      <c r="BF82" s="914"/>
      <c r="BG82" s="914"/>
      <c r="BH82" s="914"/>
      <c r="BI82" s="915"/>
      <c r="BJ82" s="912"/>
      <c r="BK82" s="912"/>
      <c r="BN82" s="918"/>
    </row>
    <row r="83" spans="1:66" s="916" customFormat="1" ht="31.5">
      <c r="A83" s="902">
        <v>81</v>
      </c>
      <c r="B83" s="903" t="s">
        <v>1228</v>
      </c>
      <c r="C83" s="904" t="s">
        <v>120</v>
      </c>
      <c r="D83" s="970">
        <v>0.1</v>
      </c>
      <c r="E83" s="904" t="s">
        <v>1563</v>
      </c>
      <c r="F83" s="904" t="s">
        <v>29</v>
      </c>
      <c r="G83" s="904" t="s">
        <v>1126</v>
      </c>
      <c r="H83" s="917"/>
      <c r="I83" s="913"/>
      <c r="J83" s="914"/>
      <c r="K83" s="914"/>
      <c r="L83" s="914"/>
      <c r="M83" s="914"/>
      <c r="N83" s="914"/>
      <c r="O83" s="914"/>
      <c r="P83" s="914"/>
      <c r="Q83" s="914"/>
      <c r="R83" s="914"/>
      <c r="S83" s="914"/>
      <c r="T83" s="914"/>
      <c r="U83" s="914"/>
      <c r="V83" s="914"/>
      <c r="W83" s="914"/>
      <c r="X83" s="914"/>
      <c r="Y83" s="914"/>
      <c r="Z83" s="914"/>
      <c r="AA83" s="914"/>
      <c r="AB83" s="914"/>
      <c r="AC83" s="914"/>
      <c r="AD83" s="914"/>
      <c r="AE83" s="914"/>
      <c r="AF83" s="914"/>
      <c r="AG83" s="914"/>
      <c r="AH83" s="914"/>
      <c r="AI83" s="914"/>
      <c r="AJ83" s="914"/>
      <c r="AK83" s="914"/>
      <c r="AL83" s="914"/>
      <c r="AM83" s="914"/>
      <c r="AN83" s="914"/>
      <c r="AO83" s="914"/>
      <c r="AP83" s="914"/>
      <c r="AQ83" s="914"/>
      <c r="AR83" s="914"/>
      <c r="AS83" s="914"/>
      <c r="AT83" s="914"/>
      <c r="AU83" s="914"/>
      <c r="AV83" s="914"/>
      <c r="AW83" s="914"/>
      <c r="AX83" s="914"/>
      <c r="AY83" s="914"/>
      <c r="AZ83" s="914"/>
      <c r="BA83" s="914"/>
      <c r="BB83" s="914"/>
      <c r="BC83" s="914"/>
      <c r="BD83" s="914"/>
      <c r="BE83" s="914"/>
      <c r="BF83" s="914"/>
      <c r="BG83" s="914"/>
      <c r="BH83" s="914"/>
      <c r="BI83" s="915"/>
      <c r="BJ83" s="912"/>
      <c r="BK83" s="912"/>
      <c r="BN83" s="918"/>
    </row>
    <row r="84" spans="1:66" s="916" customFormat="1" ht="47.25">
      <c r="A84" s="902">
        <v>82</v>
      </c>
      <c r="B84" s="919" t="s">
        <v>1441</v>
      </c>
      <c r="C84" s="935" t="s">
        <v>120</v>
      </c>
      <c r="D84" s="970">
        <v>0.13</v>
      </c>
      <c r="E84" s="904" t="s">
        <v>1442</v>
      </c>
      <c r="F84" s="904" t="s">
        <v>29</v>
      </c>
      <c r="G84" s="904" t="s">
        <v>1668</v>
      </c>
      <c r="H84" s="917"/>
      <c r="I84" s="913"/>
      <c r="J84" s="914"/>
      <c r="K84" s="914"/>
      <c r="L84" s="914"/>
      <c r="M84" s="914"/>
      <c r="N84" s="914"/>
      <c r="O84" s="914"/>
      <c r="P84" s="914"/>
      <c r="Q84" s="914"/>
      <c r="R84" s="914"/>
      <c r="S84" s="914"/>
      <c r="T84" s="914"/>
      <c r="U84" s="914"/>
      <c r="V84" s="914"/>
      <c r="W84" s="914"/>
      <c r="X84" s="914"/>
      <c r="Y84" s="914"/>
      <c r="Z84" s="914"/>
      <c r="AA84" s="914"/>
      <c r="AB84" s="914"/>
      <c r="AC84" s="914"/>
      <c r="AD84" s="914"/>
      <c r="AE84" s="914"/>
      <c r="AF84" s="914"/>
      <c r="AG84" s="914"/>
      <c r="AH84" s="914"/>
      <c r="AI84" s="914"/>
      <c r="AJ84" s="914"/>
      <c r="AK84" s="914"/>
      <c r="AL84" s="914"/>
      <c r="AM84" s="914"/>
      <c r="AN84" s="914"/>
      <c r="AO84" s="914"/>
      <c r="AP84" s="914"/>
      <c r="AQ84" s="914"/>
      <c r="AR84" s="914"/>
      <c r="AS84" s="914"/>
      <c r="AT84" s="914"/>
      <c r="AU84" s="914"/>
      <c r="AV84" s="914"/>
      <c r="AW84" s="914"/>
      <c r="AX84" s="914"/>
      <c r="AY84" s="914"/>
      <c r="AZ84" s="914"/>
      <c r="BA84" s="914"/>
      <c r="BB84" s="914"/>
      <c r="BC84" s="914"/>
      <c r="BD84" s="914"/>
      <c r="BE84" s="914"/>
      <c r="BF84" s="914"/>
      <c r="BG84" s="914"/>
      <c r="BH84" s="914"/>
      <c r="BI84" s="915"/>
      <c r="BJ84" s="912"/>
      <c r="BK84" s="912"/>
      <c r="BN84" s="918"/>
    </row>
    <row r="85" spans="1:66" s="916" customFormat="1">
      <c r="A85" s="902">
        <v>83</v>
      </c>
      <c r="B85" s="919" t="s">
        <v>1142</v>
      </c>
      <c r="C85" s="935" t="s">
        <v>120</v>
      </c>
      <c r="D85" s="970">
        <v>0.21000000000000002</v>
      </c>
      <c r="E85" s="927">
        <v>25</v>
      </c>
      <c r="F85" s="904" t="s">
        <v>29</v>
      </c>
      <c r="G85" s="904" t="s">
        <v>1668</v>
      </c>
      <c r="H85" s="917"/>
      <c r="I85" s="913"/>
      <c r="J85" s="914"/>
      <c r="K85" s="914"/>
      <c r="L85" s="914"/>
      <c r="M85" s="914"/>
      <c r="N85" s="914"/>
      <c r="O85" s="914"/>
      <c r="P85" s="914"/>
      <c r="Q85" s="914"/>
      <c r="R85" s="914"/>
      <c r="S85" s="914"/>
      <c r="T85" s="914"/>
      <c r="U85" s="914"/>
      <c r="V85" s="914"/>
      <c r="W85" s="914"/>
      <c r="X85" s="914"/>
      <c r="Y85" s="914"/>
      <c r="Z85" s="914"/>
      <c r="AA85" s="914"/>
      <c r="AB85" s="914"/>
      <c r="AC85" s="914"/>
      <c r="AD85" s="914"/>
      <c r="AE85" s="914"/>
      <c r="AF85" s="914"/>
      <c r="AG85" s="914"/>
      <c r="AH85" s="914"/>
      <c r="AI85" s="914"/>
      <c r="AJ85" s="914"/>
      <c r="AK85" s="914"/>
      <c r="AL85" s="914"/>
      <c r="AM85" s="914"/>
      <c r="AN85" s="914"/>
      <c r="AO85" s="914"/>
      <c r="AP85" s="914"/>
      <c r="AQ85" s="914"/>
      <c r="AR85" s="914"/>
      <c r="AS85" s="914"/>
      <c r="AT85" s="914"/>
      <c r="AU85" s="914"/>
      <c r="AV85" s="914"/>
      <c r="AW85" s="914"/>
      <c r="AX85" s="914"/>
      <c r="AY85" s="914"/>
      <c r="AZ85" s="914"/>
      <c r="BA85" s="914"/>
      <c r="BB85" s="914"/>
      <c r="BC85" s="914"/>
      <c r="BD85" s="914"/>
      <c r="BE85" s="914"/>
      <c r="BF85" s="914"/>
      <c r="BG85" s="914"/>
      <c r="BH85" s="914"/>
      <c r="BI85" s="915"/>
      <c r="BJ85" s="912"/>
      <c r="BK85" s="912"/>
      <c r="BN85" s="918"/>
    </row>
    <row r="86" spans="1:66" s="916" customFormat="1" ht="47.25">
      <c r="A86" s="902">
        <v>84</v>
      </c>
      <c r="B86" s="903" t="s">
        <v>1658</v>
      </c>
      <c r="C86" s="904" t="s">
        <v>120</v>
      </c>
      <c r="D86" s="971">
        <v>3.47</v>
      </c>
      <c r="E86" s="904" t="s">
        <v>1659</v>
      </c>
      <c r="F86" s="902" t="s">
        <v>29</v>
      </c>
      <c r="G86" s="904" t="s">
        <v>1668</v>
      </c>
      <c r="H86" s="917"/>
      <c r="I86" s="913"/>
      <c r="J86" s="914"/>
      <c r="K86" s="914"/>
      <c r="L86" s="914"/>
      <c r="M86" s="914"/>
      <c r="N86" s="914"/>
      <c r="O86" s="914"/>
      <c r="P86" s="914"/>
      <c r="Q86" s="914"/>
      <c r="R86" s="914"/>
      <c r="S86" s="914"/>
      <c r="T86" s="914"/>
      <c r="U86" s="914"/>
      <c r="V86" s="914"/>
      <c r="W86" s="914"/>
      <c r="X86" s="914"/>
      <c r="Y86" s="914"/>
      <c r="Z86" s="914"/>
      <c r="AA86" s="914"/>
      <c r="AB86" s="914"/>
      <c r="AC86" s="914"/>
      <c r="AD86" s="914"/>
      <c r="AE86" s="914"/>
      <c r="AF86" s="914"/>
      <c r="AG86" s="914"/>
      <c r="AH86" s="914"/>
      <c r="AI86" s="914"/>
      <c r="AJ86" s="914"/>
      <c r="AK86" s="914"/>
      <c r="AL86" s="914"/>
      <c r="AM86" s="914"/>
      <c r="AN86" s="914"/>
      <c r="AO86" s="914"/>
      <c r="AP86" s="914"/>
      <c r="AQ86" s="914"/>
      <c r="AR86" s="914"/>
      <c r="AS86" s="914"/>
      <c r="AT86" s="914"/>
      <c r="AU86" s="914"/>
      <c r="AV86" s="914"/>
      <c r="AW86" s="914"/>
      <c r="AX86" s="914"/>
      <c r="AY86" s="914"/>
      <c r="AZ86" s="914"/>
      <c r="BA86" s="914"/>
      <c r="BB86" s="914"/>
      <c r="BC86" s="914"/>
      <c r="BD86" s="914"/>
      <c r="BE86" s="914"/>
      <c r="BF86" s="914"/>
      <c r="BG86" s="914"/>
      <c r="BH86" s="914"/>
      <c r="BI86" s="915"/>
      <c r="BJ86" s="912"/>
      <c r="BK86" s="912"/>
      <c r="BN86" s="918"/>
    </row>
    <row r="87" spans="1:66" s="916" customFormat="1" ht="47.25">
      <c r="A87" s="902">
        <v>85</v>
      </c>
      <c r="B87" s="903" t="s">
        <v>1664</v>
      </c>
      <c r="C87" s="904" t="s">
        <v>120</v>
      </c>
      <c r="D87" s="971">
        <v>0.96</v>
      </c>
      <c r="E87" s="904" t="s">
        <v>1660</v>
      </c>
      <c r="F87" s="902" t="s">
        <v>29</v>
      </c>
      <c r="G87" s="904" t="s">
        <v>1668</v>
      </c>
      <c r="H87" s="917"/>
      <c r="I87" s="913"/>
      <c r="J87" s="914"/>
      <c r="K87" s="914"/>
      <c r="L87" s="914"/>
      <c r="M87" s="914"/>
      <c r="N87" s="914"/>
      <c r="O87" s="914"/>
      <c r="P87" s="914"/>
      <c r="Q87" s="914"/>
      <c r="R87" s="914"/>
      <c r="S87" s="914"/>
      <c r="T87" s="914"/>
      <c r="U87" s="914"/>
      <c r="V87" s="914"/>
      <c r="W87" s="914"/>
      <c r="X87" s="914"/>
      <c r="Y87" s="914"/>
      <c r="Z87" s="914"/>
      <c r="AA87" s="914"/>
      <c r="AB87" s="914"/>
      <c r="AC87" s="914"/>
      <c r="AD87" s="914"/>
      <c r="AE87" s="914"/>
      <c r="AF87" s="914"/>
      <c r="AG87" s="914"/>
      <c r="AH87" s="914"/>
      <c r="AI87" s="914"/>
      <c r="AJ87" s="914"/>
      <c r="AK87" s="914"/>
      <c r="AL87" s="914"/>
      <c r="AM87" s="914"/>
      <c r="AN87" s="914"/>
      <c r="AO87" s="914"/>
      <c r="AP87" s="914"/>
      <c r="AQ87" s="914"/>
      <c r="AR87" s="914"/>
      <c r="AS87" s="914"/>
      <c r="AT87" s="914"/>
      <c r="AU87" s="914"/>
      <c r="AV87" s="914"/>
      <c r="AW87" s="914"/>
      <c r="AX87" s="914"/>
      <c r="AY87" s="914"/>
      <c r="AZ87" s="914"/>
      <c r="BA87" s="914"/>
      <c r="BB87" s="914"/>
      <c r="BC87" s="914"/>
      <c r="BD87" s="914"/>
      <c r="BE87" s="914"/>
      <c r="BF87" s="914"/>
      <c r="BG87" s="914"/>
      <c r="BH87" s="914"/>
      <c r="BI87" s="915"/>
      <c r="BJ87" s="912"/>
      <c r="BK87" s="912"/>
      <c r="BN87" s="918"/>
    </row>
    <row r="88" spans="1:66" s="916" customFormat="1" ht="63">
      <c r="A88" s="902">
        <v>86</v>
      </c>
      <c r="B88" s="955" t="s">
        <v>1650</v>
      </c>
      <c r="C88" s="904" t="s">
        <v>122</v>
      </c>
      <c r="D88" s="971">
        <v>0.4</v>
      </c>
      <c r="E88" s="904" t="s">
        <v>1651</v>
      </c>
      <c r="F88" s="902" t="s">
        <v>29</v>
      </c>
      <c r="G88" s="904" t="s">
        <v>1668</v>
      </c>
      <c r="H88" s="917"/>
      <c r="I88" s="913"/>
      <c r="J88" s="914"/>
      <c r="K88" s="914"/>
      <c r="L88" s="914"/>
      <c r="M88" s="914"/>
      <c r="N88" s="914"/>
      <c r="O88" s="914"/>
      <c r="P88" s="914"/>
      <c r="Q88" s="914"/>
      <c r="R88" s="914"/>
      <c r="S88" s="914"/>
      <c r="T88" s="914"/>
      <c r="U88" s="914"/>
      <c r="V88" s="914"/>
      <c r="W88" s="914"/>
      <c r="X88" s="914"/>
      <c r="Y88" s="914"/>
      <c r="Z88" s="914"/>
      <c r="AA88" s="914"/>
      <c r="AB88" s="914"/>
      <c r="AC88" s="914"/>
      <c r="AD88" s="914"/>
      <c r="AE88" s="914"/>
      <c r="AF88" s="914"/>
      <c r="AG88" s="914"/>
      <c r="AH88" s="914"/>
      <c r="AI88" s="914"/>
      <c r="AJ88" s="914"/>
      <c r="AK88" s="914"/>
      <c r="AL88" s="914"/>
      <c r="AM88" s="914"/>
      <c r="AN88" s="914"/>
      <c r="AO88" s="914"/>
      <c r="AP88" s="914"/>
      <c r="AQ88" s="914"/>
      <c r="AR88" s="914"/>
      <c r="AS88" s="914"/>
      <c r="AT88" s="914"/>
      <c r="AU88" s="914"/>
      <c r="AV88" s="914"/>
      <c r="AW88" s="914"/>
      <c r="AX88" s="914"/>
      <c r="AY88" s="914"/>
      <c r="AZ88" s="914"/>
      <c r="BA88" s="914"/>
      <c r="BB88" s="914"/>
      <c r="BC88" s="914"/>
      <c r="BD88" s="914"/>
      <c r="BE88" s="914"/>
      <c r="BF88" s="914"/>
      <c r="BG88" s="914"/>
      <c r="BH88" s="914"/>
      <c r="BI88" s="915"/>
      <c r="BJ88" s="912"/>
      <c r="BK88" s="912"/>
      <c r="BN88" s="918"/>
    </row>
    <row r="89" spans="1:66" s="916" customFormat="1" ht="31.5">
      <c r="A89" s="902">
        <v>87</v>
      </c>
      <c r="B89" s="903" t="s">
        <v>1435</v>
      </c>
      <c r="C89" s="938" t="s">
        <v>1325</v>
      </c>
      <c r="D89" s="970">
        <v>7.0000000000000007E-2</v>
      </c>
      <c r="E89" s="927">
        <v>11</v>
      </c>
      <c r="F89" s="904" t="s">
        <v>29</v>
      </c>
      <c r="G89" s="904" t="s">
        <v>1416</v>
      </c>
      <c r="H89" s="917"/>
      <c r="I89" s="913"/>
      <c r="J89" s="914"/>
      <c r="K89" s="914"/>
      <c r="L89" s="914"/>
      <c r="M89" s="914"/>
      <c r="N89" s="914"/>
      <c r="O89" s="914"/>
      <c r="P89" s="914"/>
      <c r="Q89" s="914"/>
      <c r="R89" s="914"/>
      <c r="S89" s="914"/>
      <c r="T89" s="914"/>
      <c r="U89" s="914"/>
      <c r="V89" s="914"/>
      <c r="W89" s="914"/>
      <c r="X89" s="914"/>
      <c r="Y89" s="914"/>
      <c r="Z89" s="914"/>
      <c r="AA89" s="914"/>
      <c r="AB89" s="914"/>
      <c r="AC89" s="914"/>
      <c r="AD89" s="914"/>
      <c r="AE89" s="914"/>
      <c r="AF89" s="914"/>
      <c r="AG89" s="914"/>
      <c r="AH89" s="914"/>
      <c r="AI89" s="914"/>
      <c r="AJ89" s="914"/>
      <c r="AK89" s="914"/>
      <c r="AL89" s="914"/>
      <c r="AM89" s="914"/>
      <c r="AN89" s="914"/>
      <c r="AO89" s="914"/>
      <c r="AP89" s="914"/>
      <c r="AQ89" s="914"/>
      <c r="AR89" s="914"/>
      <c r="AS89" s="914"/>
      <c r="AT89" s="914"/>
      <c r="AU89" s="914"/>
      <c r="AV89" s="914"/>
      <c r="AW89" s="914"/>
      <c r="AX89" s="914"/>
      <c r="AY89" s="914"/>
      <c r="AZ89" s="914"/>
      <c r="BA89" s="914"/>
      <c r="BB89" s="914"/>
      <c r="BC89" s="914"/>
      <c r="BD89" s="914"/>
      <c r="BE89" s="914"/>
      <c r="BF89" s="914"/>
      <c r="BG89" s="914"/>
      <c r="BH89" s="914"/>
      <c r="BI89" s="915"/>
      <c r="BJ89" s="912"/>
      <c r="BK89" s="912"/>
      <c r="BN89" s="918"/>
    </row>
    <row r="90" spans="1:66" s="916" customFormat="1" ht="31.5">
      <c r="A90" s="902">
        <v>88</v>
      </c>
      <c r="B90" s="903" t="s">
        <v>577</v>
      </c>
      <c r="C90" s="904" t="s">
        <v>1326</v>
      </c>
      <c r="D90" s="970">
        <v>1.48</v>
      </c>
      <c r="E90" s="904" t="s">
        <v>579</v>
      </c>
      <c r="F90" s="902" t="s">
        <v>29</v>
      </c>
      <c r="G90" s="904" t="s">
        <v>1217</v>
      </c>
      <c r="H90" s="917"/>
      <c r="I90" s="913"/>
      <c r="J90" s="914"/>
      <c r="K90" s="914"/>
      <c r="L90" s="914"/>
      <c r="M90" s="914"/>
      <c r="N90" s="914"/>
      <c r="O90" s="914"/>
      <c r="P90" s="914"/>
      <c r="Q90" s="914"/>
      <c r="R90" s="914"/>
      <c r="S90" s="914"/>
      <c r="T90" s="914"/>
      <c r="U90" s="914"/>
      <c r="V90" s="914"/>
      <c r="W90" s="914"/>
      <c r="X90" s="914"/>
      <c r="Y90" s="914"/>
      <c r="Z90" s="914"/>
      <c r="AA90" s="914"/>
      <c r="AB90" s="914"/>
      <c r="AC90" s="914"/>
      <c r="AD90" s="914"/>
      <c r="AE90" s="914"/>
      <c r="AF90" s="914"/>
      <c r="AG90" s="914"/>
      <c r="AH90" s="914"/>
      <c r="AI90" s="914"/>
      <c r="AJ90" s="914"/>
      <c r="AK90" s="914"/>
      <c r="AL90" s="914"/>
      <c r="AM90" s="914"/>
      <c r="AN90" s="914"/>
      <c r="AO90" s="914"/>
      <c r="AP90" s="914"/>
      <c r="AQ90" s="914"/>
      <c r="AR90" s="914"/>
      <c r="AS90" s="914"/>
      <c r="AT90" s="914"/>
      <c r="AU90" s="914"/>
      <c r="AV90" s="914"/>
      <c r="AW90" s="914"/>
      <c r="AX90" s="914"/>
      <c r="AY90" s="914"/>
      <c r="AZ90" s="914"/>
      <c r="BA90" s="914"/>
      <c r="BB90" s="914"/>
      <c r="BC90" s="914"/>
      <c r="BD90" s="914"/>
      <c r="BE90" s="914"/>
      <c r="BF90" s="914"/>
      <c r="BG90" s="914"/>
      <c r="BH90" s="914"/>
      <c r="BI90" s="915"/>
      <c r="BJ90" s="912"/>
      <c r="BK90" s="912"/>
      <c r="BN90" s="918"/>
    </row>
    <row r="91" spans="1:66" s="916" customFormat="1">
      <c r="A91" s="902">
        <v>89</v>
      </c>
      <c r="B91" s="903" t="s">
        <v>1611</v>
      </c>
      <c r="C91" s="904" t="s">
        <v>125</v>
      </c>
      <c r="D91" s="971">
        <v>11.96</v>
      </c>
      <c r="E91" s="904">
        <v>15</v>
      </c>
      <c r="F91" s="902" t="s">
        <v>29</v>
      </c>
      <c r="G91" s="904" t="s">
        <v>1668</v>
      </c>
      <c r="H91" s="917"/>
      <c r="I91" s="913"/>
      <c r="J91" s="914"/>
      <c r="K91" s="914"/>
      <c r="L91" s="914"/>
      <c r="M91" s="914"/>
      <c r="N91" s="914"/>
      <c r="O91" s="914"/>
      <c r="P91" s="914"/>
      <c r="Q91" s="914"/>
      <c r="R91" s="914"/>
      <c r="S91" s="914"/>
      <c r="T91" s="914"/>
      <c r="U91" s="914"/>
      <c r="V91" s="914"/>
      <c r="W91" s="914"/>
      <c r="X91" s="914"/>
      <c r="Y91" s="914"/>
      <c r="Z91" s="914"/>
      <c r="AA91" s="914"/>
      <c r="AB91" s="914"/>
      <c r="AC91" s="914"/>
      <c r="AD91" s="914"/>
      <c r="AE91" s="914"/>
      <c r="AF91" s="914"/>
      <c r="AG91" s="914"/>
      <c r="AH91" s="914"/>
      <c r="AI91" s="914"/>
      <c r="AJ91" s="914"/>
      <c r="AK91" s="914"/>
      <c r="AL91" s="914"/>
      <c r="AM91" s="914"/>
      <c r="AN91" s="914"/>
      <c r="AO91" s="914"/>
      <c r="AP91" s="914"/>
      <c r="AQ91" s="914"/>
      <c r="AR91" s="914"/>
      <c r="AS91" s="914"/>
      <c r="AT91" s="914"/>
      <c r="AU91" s="914"/>
      <c r="AV91" s="914"/>
      <c r="AW91" s="914"/>
      <c r="AX91" s="914"/>
      <c r="AY91" s="914"/>
      <c r="AZ91" s="914"/>
      <c r="BA91" s="914"/>
      <c r="BB91" s="914"/>
      <c r="BC91" s="914"/>
      <c r="BD91" s="914"/>
      <c r="BE91" s="914"/>
      <c r="BF91" s="914"/>
      <c r="BG91" s="914"/>
      <c r="BH91" s="914"/>
      <c r="BI91" s="915"/>
      <c r="BJ91" s="912"/>
      <c r="BK91" s="912"/>
      <c r="BN91" s="918"/>
    </row>
    <row r="92" spans="1:66" s="916" customFormat="1" ht="31.5">
      <c r="A92" s="902">
        <v>90</v>
      </c>
      <c r="B92" s="903" t="s">
        <v>1497</v>
      </c>
      <c r="C92" s="934" t="s">
        <v>126</v>
      </c>
      <c r="D92" s="971">
        <v>0.6</v>
      </c>
      <c r="E92" s="904" t="s">
        <v>1569</v>
      </c>
      <c r="F92" s="902" t="s">
        <v>29</v>
      </c>
      <c r="G92" s="904" t="s">
        <v>1668</v>
      </c>
      <c r="H92" s="917"/>
      <c r="I92" s="913"/>
      <c r="J92" s="914"/>
      <c r="K92" s="914"/>
      <c r="L92" s="914"/>
      <c r="M92" s="914"/>
      <c r="N92" s="914"/>
      <c r="O92" s="914"/>
      <c r="P92" s="914"/>
      <c r="Q92" s="914"/>
      <c r="R92" s="914"/>
      <c r="S92" s="914"/>
      <c r="T92" s="914"/>
      <c r="U92" s="914"/>
      <c r="V92" s="914"/>
      <c r="W92" s="914"/>
      <c r="X92" s="914"/>
      <c r="Y92" s="914"/>
      <c r="Z92" s="914"/>
      <c r="AA92" s="914"/>
      <c r="AB92" s="914"/>
      <c r="AC92" s="914"/>
      <c r="AD92" s="914"/>
      <c r="AE92" s="914"/>
      <c r="AF92" s="914"/>
      <c r="AG92" s="914"/>
      <c r="AH92" s="914"/>
      <c r="AI92" s="914"/>
      <c r="AJ92" s="914"/>
      <c r="AK92" s="914"/>
      <c r="AL92" s="914"/>
      <c r="AM92" s="914"/>
      <c r="AN92" s="914"/>
      <c r="AO92" s="914"/>
      <c r="AP92" s="914"/>
      <c r="AQ92" s="914"/>
      <c r="AR92" s="914"/>
      <c r="AS92" s="914"/>
      <c r="AT92" s="914"/>
      <c r="AU92" s="914"/>
      <c r="AV92" s="914"/>
      <c r="AW92" s="914"/>
      <c r="AX92" s="914"/>
      <c r="AY92" s="914"/>
      <c r="AZ92" s="914"/>
      <c r="BA92" s="914"/>
      <c r="BB92" s="914"/>
      <c r="BC92" s="914"/>
      <c r="BD92" s="914"/>
      <c r="BE92" s="914"/>
      <c r="BF92" s="914"/>
      <c r="BG92" s="914"/>
      <c r="BH92" s="914"/>
      <c r="BI92" s="915"/>
      <c r="BJ92" s="912"/>
      <c r="BK92" s="912"/>
      <c r="BN92" s="918"/>
    </row>
    <row r="93" spans="1:66" s="916" customFormat="1" ht="47.25">
      <c r="A93" s="902">
        <v>91</v>
      </c>
      <c r="B93" s="903" t="s">
        <v>1503</v>
      </c>
      <c r="C93" s="926" t="s">
        <v>127</v>
      </c>
      <c r="D93" s="971">
        <v>0.01</v>
      </c>
      <c r="E93" s="904" t="s">
        <v>1504</v>
      </c>
      <c r="F93" s="902" t="s">
        <v>29</v>
      </c>
      <c r="G93" s="904" t="s">
        <v>1668</v>
      </c>
      <c r="H93" s="917"/>
      <c r="I93" s="913"/>
      <c r="J93" s="914"/>
      <c r="K93" s="914"/>
      <c r="L93" s="914"/>
      <c r="M93" s="914"/>
      <c r="N93" s="914"/>
      <c r="O93" s="914"/>
      <c r="P93" s="914"/>
      <c r="Q93" s="914"/>
      <c r="R93" s="914"/>
      <c r="S93" s="914"/>
      <c r="T93" s="914"/>
      <c r="U93" s="914"/>
      <c r="V93" s="914"/>
      <c r="W93" s="914"/>
      <c r="X93" s="914"/>
      <c r="Y93" s="914"/>
      <c r="Z93" s="914"/>
      <c r="AA93" s="914"/>
      <c r="AB93" s="914"/>
      <c r="AC93" s="914"/>
      <c r="AD93" s="914"/>
      <c r="AE93" s="914"/>
      <c r="AF93" s="914"/>
      <c r="AG93" s="914"/>
      <c r="AH93" s="914"/>
      <c r="AI93" s="914"/>
      <c r="AJ93" s="914"/>
      <c r="AK93" s="914"/>
      <c r="AL93" s="914"/>
      <c r="AM93" s="914"/>
      <c r="AN93" s="914"/>
      <c r="AO93" s="914"/>
      <c r="AP93" s="914"/>
      <c r="AQ93" s="914"/>
      <c r="AR93" s="914"/>
      <c r="AS93" s="914"/>
      <c r="AT93" s="914"/>
      <c r="AU93" s="914"/>
      <c r="AV93" s="914"/>
      <c r="AW93" s="914"/>
      <c r="AX93" s="914"/>
      <c r="AY93" s="914"/>
      <c r="AZ93" s="914"/>
      <c r="BA93" s="914"/>
      <c r="BB93" s="914"/>
      <c r="BC93" s="914"/>
      <c r="BD93" s="914"/>
      <c r="BE93" s="914"/>
      <c r="BF93" s="914"/>
      <c r="BG93" s="914"/>
      <c r="BH93" s="914"/>
      <c r="BI93" s="915"/>
      <c r="BJ93" s="912"/>
      <c r="BK93" s="912"/>
      <c r="BN93" s="918"/>
    </row>
    <row r="94" spans="1:66" s="916" customFormat="1">
      <c r="A94" s="902">
        <v>92</v>
      </c>
      <c r="B94" s="903" t="s">
        <v>831</v>
      </c>
      <c r="C94" s="904" t="s">
        <v>119</v>
      </c>
      <c r="D94" s="970">
        <v>0.19</v>
      </c>
      <c r="E94" s="904" t="s">
        <v>1043</v>
      </c>
      <c r="F94" s="904" t="s">
        <v>29</v>
      </c>
      <c r="G94" s="904" t="s">
        <v>1126</v>
      </c>
      <c r="H94" s="917"/>
      <c r="I94" s="913"/>
      <c r="J94" s="914"/>
      <c r="K94" s="914"/>
      <c r="L94" s="914"/>
      <c r="M94" s="914"/>
      <c r="N94" s="914"/>
      <c r="O94" s="914"/>
      <c r="P94" s="914"/>
      <c r="Q94" s="914"/>
      <c r="R94" s="914"/>
      <c r="S94" s="914"/>
      <c r="T94" s="914"/>
      <c r="U94" s="914"/>
      <c r="V94" s="914"/>
      <c r="W94" s="914"/>
      <c r="X94" s="914"/>
      <c r="Y94" s="914"/>
      <c r="Z94" s="914"/>
      <c r="AA94" s="914"/>
      <c r="AB94" s="914"/>
      <c r="AC94" s="914"/>
      <c r="AD94" s="914"/>
      <c r="AE94" s="914"/>
      <c r="AF94" s="914"/>
      <c r="AG94" s="914"/>
      <c r="AH94" s="914"/>
      <c r="AI94" s="914"/>
      <c r="AJ94" s="914"/>
      <c r="AK94" s="914"/>
      <c r="AL94" s="914"/>
      <c r="AM94" s="914"/>
      <c r="AN94" s="914"/>
      <c r="AO94" s="914"/>
      <c r="AP94" s="914"/>
      <c r="AQ94" s="914"/>
      <c r="AR94" s="914"/>
      <c r="AS94" s="914"/>
      <c r="AT94" s="914"/>
      <c r="AU94" s="914"/>
      <c r="AV94" s="914"/>
      <c r="AW94" s="914"/>
      <c r="AX94" s="914"/>
      <c r="AY94" s="914"/>
      <c r="AZ94" s="914"/>
      <c r="BA94" s="914"/>
      <c r="BB94" s="914"/>
      <c r="BC94" s="914"/>
      <c r="BD94" s="914"/>
      <c r="BE94" s="914"/>
      <c r="BF94" s="914"/>
      <c r="BG94" s="914"/>
      <c r="BH94" s="914"/>
      <c r="BI94" s="915"/>
      <c r="BJ94" s="912"/>
      <c r="BK94" s="912"/>
      <c r="BN94" s="918"/>
    </row>
    <row r="95" spans="1:66" s="916" customFormat="1" ht="110.25">
      <c r="A95" s="902">
        <v>93</v>
      </c>
      <c r="B95" s="903" t="s">
        <v>316</v>
      </c>
      <c r="C95" s="904" t="s">
        <v>1568</v>
      </c>
      <c r="D95" s="970">
        <v>13.959999999999999</v>
      </c>
      <c r="E95" s="904" t="s">
        <v>1554</v>
      </c>
      <c r="F95" s="904" t="s">
        <v>29</v>
      </c>
      <c r="G95" s="904" t="s">
        <v>1625</v>
      </c>
      <c r="H95" s="917"/>
      <c r="I95" s="913"/>
      <c r="J95" s="914"/>
      <c r="K95" s="914"/>
      <c r="L95" s="914"/>
      <c r="M95" s="914"/>
      <c r="N95" s="914"/>
      <c r="O95" s="914"/>
      <c r="P95" s="914"/>
      <c r="Q95" s="914"/>
      <c r="R95" s="914"/>
      <c r="S95" s="914"/>
      <c r="T95" s="914"/>
      <c r="U95" s="914"/>
      <c r="V95" s="914"/>
      <c r="W95" s="914"/>
      <c r="X95" s="914"/>
      <c r="Y95" s="914"/>
      <c r="Z95" s="914"/>
      <c r="AA95" s="914"/>
      <c r="AB95" s="914"/>
      <c r="AC95" s="914"/>
      <c r="AD95" s="914"/>
      <c r="AE95" s="914"/>
      <c r="AF95" s="914"/>
      <c r="AG95" s="914"/>
      <c r="AH95" s="914"/>
      <c r="AI95" s="914"/>
      <c r="AJ95" s="914"/>
      <c r="AK95" s="914"/>
      <c r="AL95" s="914"/>
      <c r="AM95" s="914"/>
      <c r="AN95" s="914"/>
      <c r="AO95" s="914"/>
      <c r="AP95" s="914"/>
      <c r="AQ95" s="914"/>
      <c r="AR95" s="914"/>
      <c r="AS95" s="914"/>
      <c r="AT95" s="914"/>
      <c r="AU95" s="914"/>
      <c r="AV95" s="914"/>
      <c r="AW95" s="914"/>
      <c r="AX95" s="914"/>
      <c r="AY95" s="914"/>
      <c r="AZ95" s="914"/>
      <c r="BA95" s="914"/>
      <c r="BB95" s="914"/>
      <c r="BC95" s="914"/>
      <c r="BD95" s="914"/>
      <c r="BE95" s="914"/>
      <c r="BF95" s="914"/>
      <c r="BG95" s="914"/>
      <c r="BH95" s="914"/>
      <c r="BI95" s="915"/>
      <c r="BJ95" s="912"/>
      <c r="BK95" s="912"/>
      <c r="BN95" s="918"/>
    </row>
    <row r="96" spans="1:66" s="916" customFormat="1" ht="31.5">
      <c r="A96" s="902">
        <v>94</v>
      </c>
      <c r="B96" s="903" t="s">
        <v>756</v>
      </c>
      <c r="C96" s="904" t="s">
        <v>129</v>
      </c>
      <c r="D96" s="970">
        <v>0.68</v>
      </c>
      <c r="E96" s="904" t="s">
        <v>976</v>
      </c>
      <c r="F96" s="904" t="s">
        <v>29</v>
      </c>
      <c r="G96" s="904" t="s">
        <v>1126</v>
      </c>
      <c r="H96" s="917"/>
      <c r="I96" s="913"/>
      <c r="J96" s="914"/>
      <c r="K96" s="914"/>
      <c r="L96" s="914"/>
      <c r="M96" s="914"/>
      <c r="N96" s="914"/>
      <c r="O96" s="914"/>
      <c r="P96" s="914"/>
      <c r="Q96" s="914"/>
      <c r="R96" s="914"/>
      <c r="S96" s="914"/>
      <c r="T96" s="914"/>
      <c r="U96" s="914"/>
      <c r="V96" s="914"/>
      <c r="W96" s="914"/>
      <c r="X96" s="914"/>
      <c r="Y96" s="914"/>
      <c r="Z96" s="914"/>
      <c r="AA96" s="914"/>
      <c r="AB96" s="914"/>
      <c r="AC96" s="914"/>
      <c r="AD96" s="914"/>
      <c r="AE96" s="914"/>
      <c r="AF96" s="914"/>
      <c r="AG96" s="914"/>
      <c r="AH96" s="914"/>
      <c r="AI96" s="914"/>
      <c r="AJ96" s="914"/>
      <c r="AK96" s="914"/>
      <c r="AL96" s="914"/>
      <c r="AM96" s="914"/>
      <c r="AN96" s="914"/>
      <c r="AO96" s="914"/>
      <c r="AP96" s="914"/>
      <c r="AQ96" s="914"/>
      <c r="AR96" s="914"/>
      <c r="AS96" s="914"/>
      <c r="AT96" s="914"/>
      <c r="AU96" s="914"/>
      <c r="AV96" s="914"/>
      <c r="AW96" s="914"/>
      <c r="AX96" s="914"/>
      <c r="AY96" s="914"/>
      <c r="AZ96" s="914"/>
      <c r="BA96" s="914"/>
      <c r="BB96" s="914"/>
      <c r="BC96" s="914"/>
      <c r="BD96" s="914"/>
      <c r="BE96" s="914"/>
      <c r="BF96" s="914"/>
      <c r="BG96" s="914"/>
      <c r="BH96" s="914"/>
      <c r="BI96" s="915"/>
      <c r="BJ96" s="912"/>
      <c r="BK96" s="912"/>
      <c r="BN96" s="918"/>
    </row>
    <row r="97" spans="1:66" s="916" customFormat="1" ht="31.5">
      <c r="A97" s="902">
        <v>95</v>
      </c>
      <c r="B97" s="931" t="s">
        <v>757</v>
      </c>
      <c r="C97" s="930" t="s">
        <v>129</v>
      </c>
      <c r="D97" s="970">
        <v>0.1</v>
      </c>
      <c r="E97" s="904" t="s">
        <v>977</v>
      </c>
      <c r="F97" s="904" t="s">
        <v>29</v>
      </c>
      <c r="G97" s="904" t="s">
        <v>1126</v>
      </c>
      <c r="H97" s="917"/>
      <c r="I97" s="913"/>
      <c r="J97" s="914"/>
      <c r="K97" s="914"/>
      <c r="L97" s="914"/>
      <c r="M97" s="914"/>
      <c r="N97" s="914"/>
      <c r="O97" s="914"/>
      <c r="P97" s="914"/>
      <c r="Q97" s="914"/>
      <c r="R97" s="914"/>
      <c r="S97" s="914"/>
      <c r="T97" s="914"/>
      <c r="U97" s="914"/>
      <c r="V97" s="914"/>
      <c r="W97" s="914"/>
      <c r="X97" s="914"/>
      <c r="Y97" s="914"/>
      <c r="Z97" s="914"/>
      <c r="AA97" s="914"/>
      <c r="AB97" s="914"/>
      <c r="AC97" s="914"/>
      <c r="AD97" s="914"/>
      <c r="AE97" s="914"/>
      <c r="AF97" s="914"/>
      <c r="AG97" s="914"/>
      <c r="AH97" s="914"/>
      <c r="AI97" s="914"/>
      <c r="AJ97" s="914"/>
      <c r="AK97" s="914"/>
      <c r="AL97" s="914"/>
      <c r="AM97" s="914"/>
      <c r="AN97" s="914"/>
      <c r="AO97" s="914"/>
      <c r="AP97" s="914"/>
      <c r="AQ97" s="914"/>
      <c r="AR97" s="914"/>
      <c r="AS97" s="914"/>
      <c r="AT97" s="914"/>
      <c r="AU97" s="914"/>
      <c r="AV97" s="914"/>
      <c r="AW97" s="914"/>
      <c r="AX97" s="914"/>
      <c r="AY97" s="914"/>
      <c r="AZ97" s="914"/>
      <c r="BA97" s="914"/>
      <c r="BB97" s="914"/>
      <c r="BC97" s="914"/>
      <c r="BD97" s="914"/>
      <c r="BE97" s="914"/>
      <c r="BF97" s="914"/>
      <c r="BG97" s="914"/>
      <c r="BH97" s="914"/>
      <c r="BI97" s="915"/>
      <c r="BJ97" s="912"/>
      <c r="BK97" s="912"/>
      <c r="BN97" s="918"/>
    </row>
    <row r="98" spans="1:66" s="916" customFormat="1">
      <c r="A98" s="902">
        <v>96</v>
      </c>
      <c r="B98" s="903" t="s">
        <v>774</v>
      </c>
      <c r="C98" s="920" t="s">
        <v>128</v>
      </c>
      <c r="D98" s="970">
        <v>0.1</v>
      </c>
      <c r="E98" s="920" t="s">
        <v>991</v>
      </c>
      <c r="F98" s="920" t="s">
        <v>29</v>
      </c>
      <c r="G98" s="904" t="s">
        <v>1126</v>
      </c>
      <c r="H98" s="917"/>
      <c r="I98" s="913"/>
      <c r="J98" s="914"/>
      <c r="K98" s="914"/>
      <c r="L98" s="914"/>
      <c r="M98" s="914"/>
      <c r="N98" s="914"/>
      <c r="O98" s="914"/>
      <c r="P98" s="914"/>
      <c r="Q98" s="914"/>
      <c r="R98" s="914"/>
      <c r="S98" s="914"/>
      <c r="T98" s="914"/>
      <c r="U98" s="914"/>
      <c r="V98" s="914"/>
      <c r="W98" s="914"/>
      <c r="X98" s="914"/>
      <c r="Y98" s="914"/>
      <c r="Z98" s="914"/>
      <c r="AA98" s="914"/>
      <c r="AB98" s="914"/>
      <c r="AC98" s="914"/>
      <c r="AD98" s="914"/>
      <c r="AE98" s="914"/>
      <c r="AF98" s="914"/>
      <c r="AG98" s="914"/>
      <c r="AH98" s="914"/>
      <c r="AI98" s="914"/>
      <c r="AJ98" s="914"/>
      <c r="AK98" s="914"/>
      <c r="AL98" s="914"/>
      <c r="AM98" s="914"/>
      <c r="AN98" s="914"/>
      <c r="AO98" s="914"/>
      <c r="AP98" s="914"/>
      <c r="AQ98" s="914"/>
      <c r="AR98" s="914"/>
      <c r="AS98" s="914"/>
      <c r="AT98" s="914"/>
      <c r="AU98" s="914"/>
      <c r="AV98" s="914"/>
      <c r="AW98" s="914"/>
      <c r="AX98" s="914"/>
      <c r="AY98" s="914"/>
      <c r="AZ98" s="914"/>
      <c r="BA98" s="914"/>
      <c r="BB98" s="914"/>
      <c r="BC98" s="914"/>
      <c r="BD98" s="914"/>
      <c r="BE98" s="914"/>
      <c r="BF98" s="914"/>
      <c r="BG98" s="914"/>
      <c r="BH98" s="914"/>
      <c r="BI98" s="915"/>
      <c r="BJ98" s="912"/>
      <c r="BK98" s="912"/>
      <c r="BN98" s="918"/>
    </row>
    <row r="99" spans="1:66" s="916" customFormat="1">
      <c r="A99" s="902">
        <v>97</v>
      </c>
      <c r="B99" s="931" t="s">
        <v>662</v>
      </c>
      <c r="C99" s="939" t="s">
        <v>285</v>
      </c>
      <c r="D99" s="970">
        <v>2.5399999999999996</v>
      </c>
      <c r="E99" s="904" t="s">
        <v>890</v>
      </c>
      <c r="F99" s="939" t="s">
        <v>47</v>
      </c>
      <c r="G99" s="904" t="s">
        <v>1126</v>
      </c>
      <c r="H99" s="917"/>
      <c r="I99" s="913"/>
      <c r="J99" s="914"/>
      <c r="K99" s="914"/>
      <c r="L99" s="914"/>
      <c r="M99" s="914"/>
      <c r="N99" s="914"/>
      <c r="O99" s="914"/>
      <c r="P99" s="914"/>
      <c r="Q99" s="914"/>
      <c r="R99" s="914"/>
      <c r="S99" s="914"/>
      <c r="T99" s="914"/>
      <c r="U99" s="914"/>
      <c r="V99" s="914"/>
      <c r="W99" s="914"/>
      <c r="X99" s="914"/>
      <c r="Y99" s="914"/>
      <c r="Z99" s="914"/>
      <c r="AA99" s="914"/>
      <c r="AB99" s="914"/>
      <c r="AC99" s="914"/>
      <c r="AD99" s="914"/>
      <c r="AE99" s="914"/>
      <c r="AF99" s="914"/>
      <c r="AG99" s="914"/>
      <c r="AH99" s="914"/>
      <c r="AI99" s="914"/>
      <c r="AJ99" s="914"/>
      <c r="AK99" s="914"/>
      <c r="AL99" s="914"/>
      <c r="AM99" s="914"/>
      <c r="AN99" s="914"/>
      <c r="AO99" s="914"/>
      <c r="AP99" s="914"/>
      <c r="AQ99" s="914"/>
      <c r="AR99" s="914"/>
      <c r="AS99" s="914"/>
      <c r="AT99" s="914"/>
      <c r="AU99" s="914"/>
      <c r="AV99" s="914"/>
      <c r="AW99" s="914"/>
      <c r="AX99" s="914"/>
      <c r="AY99" s="914"/>
      <c r="AZ99" s="914"/>
      <c r="BA99" s="914"/>
      <c r="BB99" s="914"/>
      <c r="BC99" s="914"/>
      <c r="BD99" s="914"/>
      <c r="BE99" s="914"/>
      <c r="BF99" s="914"/>
      <c r="BG99" s="914"/>
      <c r="BH99" s="914"/>
      <c r="BI99" s="915"/>
      <c r="BJ99" s="912"/>
      <c r="BK99" s="912"/>
      <c r="BN99" s="918"/>
    </row>
    <row r="100" spans="1:66" s="916" customFormat="1" ht="47.25">
      <c r="A100" s="902">
        <v>98</v>
      </c>
      <c r="B100" s="903" t="s">
        <v>663</v>
      </c>
      <c r="C100" s="939" t="s">
        <v>285</v>
      </c>
      <c r="D100" s="970">
        <v>5.1800000000000006</v>
      </c>
      <c r="E100" s="938" t="s">
        <v>1580</v>
      </c>
      <c r="F100" s="938" t="s">
        <v>47</v>
      </c>
      <c r="G100" s="904" t="s">
        <v>1126</v>
      </c>
      <c r="H100" s="917"/>
      <c r="I100" s="913"/>
      <c r="J100" s="914"/>
      <c r="K100" s="914"/>
      <c r="L100" s="914"/>
      <c r="M100" s="914"/>
      <c r="N100" s="914"/>
      <c r="O100" s="914"/>
      <c r="P100" s="914"/>
      <c r="Q100" s="914"/>
      <c r="R100" s="914"/>
      <c r="S100" s="914"/>
      <c r="T100" s="914"/>
      <c r="U100" s="914"/>
      <c r="V100" s="914"/>
      <c r="W100" s="914"/>
      <c r="X100" s="914"/>
      <c r="Y100" s="914"/>
      <c r="Z100" s="914"/>
      <c r="AA100" s="914"/>
      <c r="AB100" s="914"/>
      <c r="AC100" s="914"/>
      <c r="AD100" s="914"/>
      <c r="AE100" s="914"/>
      <c r="AF100" s="914"/>
      <c r="AG100" s="914"/>
      <c r="AH100" s="914"/>
      <c r="AI100" s="914"/>
      <c r="AJ100" s="914"/>
      <c r="AK100" s="914"/>
      <c r="AL100" s="914"/>
      <c r="AM100" s="914"/>
      <c r="AN100" s="914"/>
      <c r="AO100" s="914"/>
      <c r="AP100" s="914"/>
      <c r="AQ100" s="914"/>
      <c r="AR100" s="914"/>
      <c r="AS100" s="914"/>
      <c r="AT100" s="914"/>
      <c r="AU100" s="914"/>
      <c r="AV100" s="914"/>
      <c r="AW100" s="914"/>
      <c r="AX100" s="914"/>
      <c r="AY100" s="914"/>
      <c r="AZ100" s="914"/>
      <c r="BA100" s="914"/>
      <c r="BB100" s="914"/>
      <c r="BC100" s="914"/>
      <c r="BD100" s="914"/>
      <c r="BE100" s="914"/>
      <c r="BF100" s="914"/>
      <c r="BG100" s="914"/>
      <c r="BH100" s="914"/>
      <c r="BI100" s="915"/>
      <c r="BJ100" s="912"/>
      <c r="BK100" s="912"/>
      <c r="BN100" s="918"/>
    </row>
    <row r="101" spans="1:66" s="916" customFormat="1" ht="31.5">
      <c r="A101" s="902">
        <v>99</v>
      </c>
      <c r="B101" s="919" t="s">
        <v>1637</v>
      </c>
      <c r="C101" s="924" t="s">
        <v>123</v>
      </c>
      <c r="D101" s="970">
        <v>0.06</v>
      </c>
      <c r="E101" s="902">
        <v>11</v>
      </c>
      <c r="F101" s="902" t="s">
        <v>47</v>
      </c>
      <c r="G101" s="904" t="s">
        <v>1066</v>
      </c>
      <c r="H101" s="917"/>
      <c r="I101" s="913"/>
      <c r="J101" s="914"/>
      <c r="K101" s="914"/>
      <c r="L101" s="914"/>
      <c r="M101" s="914"/>
      <c r="N101" s="914"/>
      <c r="O101" s="914"/>
      <c r="P101" s="914"/>
      <c r="Q101" s="914"/>
      <c r="R101" s="914"/>
      <c r="S101" s="914"/>
      <c r="T101" s="914"/>
      <c r="U101" s="914"/>
      <c r="V101" s="914"/>
      <c r="W101" s="914"/>
      <c r="X101" s="914"/>
      <c r="Y101" s="914"/>
      <c r="Z101" s="914"/>
      <c r="AA101" s="914"/>
      <c r="AB101" s="914"/>
      <c r="AC101" s="914"/>
      <c r="AD101" s="914"/>
      <c r="AE101" s="914"/>
      <c r="AF101" s="914"/>
      <c r="AG101" s="914"/>
      <c r="AH101" s="914"/>
      <c r="AI101" s="914"/>
      <c r="AJ101" s="914"/>
      <c r="AK101" s="914"/>
      <c r="AL101" s="914"/>
      <c r="AM101" s="914"/>
      <c r="AN101" s="914"/>
      <c r="AO101" s="914"/>
      <c r="AP101" s="914"/>
      <c r="AQ101" s="914"/>
      <c r="AR101" s="914"/>
      <c r="AS101" s="914"/>
      <c r="AT101" s="914"/>
      <c r="AU101" s="914"/>
      <c r="AV101" s="914"/>
      <c r="AW101" s="914"/>
      <c r="AX101" s="914"/>
      <c r="AY101" s="914"/>
      <c r="AZ101" s="914"/>
      <c r="BA101" s="914"/>
      <c r="BB101" s="914"/>
      <c r="BC101" s="914"/>
      <c r="BD101" s="914"/>
      <c r="BE101" s="914"/>
      <c r="BF101" s="914"/>
      <c r="BG101" s="914"/>
      <c r="BH101" s="914"/>
      <c r="BI101" s="915"/>
      <c r="BJ101" s="912"/>
      <c r="BK101" s="912"/>
      <c r="BN101" s="918"/>
    </row>
    <row r="102" spans="1:66" s="916" customFormat="1" ht="31.5">
      <c r="A102" s="902">
        <v>100</v>
      </c>
      <c r="B102" s="903" t="s">
        <v>700</v>
      </c>
      <c r="C102" s="904" t="s">
        <v>120</v>
      </c>
      <c r="D102" s="970">
        <v>0.1</v>
      </c>
      <c r="E102" s="904" t="s">
        <v>930</v>
      </c>
      <c r="F102" s="904" t="s">
        <v>47</v>
      </c>
      <c r="G102" s="904" t="s">
        <v>1126</v>
      </c>
      <c r="H102" s="917"/>
      <c r="I102" s="913"/>
      <c r="J102" s="914"/>
      <c r="K102" s="914"/>
      <c r="L102" s="914"/>
      <c r="M102" s="914"/>
      <c r="N102" s="914"/>
      <c r="O102" s="914"/>
      <c r="P102" s="914"/>
      <c r="Q102" s="914"/>
      <c r="R102" s="914"/>
      <c r="S102" s="914"/>
      <c r="T102" s="914"/>
      <c r="U102" s="914"/>
      <c r="V102" s="914"/>
      <c r="W102" s="914"/>
      <c r="X102" s="914"/>
      <c r="Y102" s="914"/>
      <c r="Z102" s="914"/>
      <c r="AA102" s="914"/>
      <c r="AB102" s="914"/>
      <c r="AC102" s="914"/>
      <c r="AD102" s="914"/>
      <c r="AE102" s="914"/>
      <c r="AF102" s="914"/>
      <c r="AG102" s="914"/>
      <c r="AH102" s="914"/>
      <c r="AI102" s="914"/>
      <c r="AJ102" s="914"/>
      <c r="AK102" s="914"/>
      <c r="AL102" s="914"/>
      <c r="AM102" s="914"/>
      <c r="AN102" s="914"/>
      <c r="AO102" s="914"/>
      <c r="AP102" s="914"/>
      <c r="AQ102" s="914"/>
      <c r="AR102" s="914"/>
      <c r="AS102" s="914"/>
      <c r="AT102" s="914"/>
      <c r="AU102" s="914"/>
      <c r="AV102" s="914"/>
      <c r="AW102" s="914"/>
      <c r="AX102" s="914"/>
      <c r="AY102" s="914"/>
      <c r="AZ102" s="914"/>
      <c r="BA102" s="914"/>
      <c r="BB102" s="914"/>
      <c r="BC102" s="914"/>
      <c r="BD102" s="914"/>
      <c r="BE102" s="914"/>
      <c r="BF102" s="914"/>
      <c r="BG102" s="914"/>
      <c r="BH102" s="914"/>
      <c r="BI102" s="915"/>
      <c r="BJ102" s="912"/>
      <c r="BK102" s="912"/>
      <c r="BN102" s="918"/>
    </row>
    <row r="103" spans="1:66" s="916" customFormat="1">
      <c r="A103" s="902">
        <v>101</v>
      </c>
      <c r="B103" s="903" t="s">
        <v>721</v>
      </c>
      <c r="C103" s="904" t="s">
        <v>124</v>
      </c>
      <c r="D103" s="970">
        <v>0.22</v>
      </c>
      <c r="E103" s="920" t="s">
        <v>870</v>
      </c>
      <c r="F103" s="920" t="s">
        <v>47</v>
      </c>
      <c r="G103" s="904" t="s">
        <v>1218</v>
      </c>
      <c r="H103" s="917"/>
      <c r="I103" s="913"/>
      <c r="J103" s="914"/>
      <c r="K103" s="914"/>
      <c r="L103" s="914"/>
      <c r="M103" s="914"/>
      <c r="N103" s="914"/>
      <c r="O103" s="914"/>
      <c r="P103" s="914"/>
      <c r="Q103" s="914"/>
      <c r="R103" s="914"/>
      <c r="S103" s="914"/>
      <c r="T103" s="914"/>
      <c r="U103" s="914"/>
      <c r="V103" s="914"/>
      <c r="W103" s="914"/>
      <c r="X103" s="914"/>
      <c r="Y103" s="914"/>
      <c r="Z103" s="914"/>
      <c r="AA103" s="914"/>
      <c r="AB103" s="914"/>
      <c r="AC103" s="914"/>
      <c r="AD103" s="914"/>
      <c r="AE103" s="914"/>
      <c r="AF103" s="914"/>
      <c r="AG103" s="914"/>
      <c r="AH103" s="914"/>
      <c r="AI103" s="914"/>
      <c r="AJ103" s="914"/>
      <c r="AK103" s="914"/>
      <c r="AL103" s="914"/>
      <c r="AM103" s="914"/>
      <c r="AN103" s="914"/>
      <c r="AO103" s="914"/>
      <c r="AP103" s="914"/>
      <c r="AQ103" s="914"/>
      <c r="AR103" s="914"/>
      <c r="AS103" s="914"/>
      <c r="AT103" s="914"/>
      <c r="AU103" s="914"/>
      <c r="AV103" s="914"/>
      <c r="AW103" s="914"/>
      <c r="AX103" s="914"/>
      <c r="AY103" s="914"/>
      <c r="AZ103" s="914"/>
      <c r="BA103" s="914"/>
      <c r="BB103" s="914"/>
      <c r="BC103" s="914"/>
      <c r="BD103" s="914"/>
      <c r="BE103" s="914"/>
      <c r="BF103" s="914"/>
      <c r="BG103" s="914"/>
      <c r="BH103" s="914"/>
      <c r="BI103" s="915"/>
      <c r="BJ103" s="912"/>
      <c r="BK103" s="912"/>
      <c r="BN103" s="918"/>
    </row>
    <row r="104" spans="1:66" s="916" customFormat="1">
      <c r="A104" s="902">
        <v>102</v>
      </c>
      <c r="B104" s="903" t="s">
        <v>1594</v>
      </c>
      <c r="C104" s="904" t="s">
        <v>119</v>
      </c>
      <c r="D104" s="970">
        <v>0.27</v>
      </c>
      <c r="E104" s="934" t="s">
        <v>1595</v>
      </c>
      <c r="F104" s="934" t="s">
        <v>47</v>
      </c>
      <c r="G104" s="904" t="s">
        <v>1126</v>
      </c>
      <c r="H104" s="917"/>
      <c r="I104" s="913"/>
      <c r="J104" s="914"/>
      <c r="K104" s="914"/>
      <c r="L104" s="914"/>
      <c r="M104" s="914"/>
      <c r="N104" s="914"/>
      <c r="O104" s="914"/>
      <c r="P104" s="914"/>
      <c r="Q104" s="914"/>
      <c r="R104" s="914"/>
      <c r="S104" s="914"/>
      <c r="T104" s="914"/>
      <c r="U104" s="914"/>
      <c r="V104" s="914"/>
      <c r="W104" s="914"/>
      <c r="X104" s="914"/>
      <c r="Y104" s="914"/>
      <c r="Z104" s="914"/>
      <c r="AA104" s="914"/>
      <c r="AB104" s="914"/>
      <c r="AC104" s="914"/>
      <c r="AD104" s="914"/>
      <c r="AE104" s="914"/>
      <c r="AF104" s="914"/>
      <c r="AG104" s="914"/>
      <c r="AH104" s="914"/>
      <c r="AI104" s="914"/>
      <c r="AJ104" s="914"/>
      <c r="AK104" s="914"/>
      <c r="AL104" s="914"/>
      <c r="AM104" s="914"/>
      <c r="AN104" s="914"/>
      <c r="AO104" s="914"/>
      <c r="AP104" s="914"/>
      <c r="AQ104" s="914"/>
      <c r="AR104" s="914"/>
      <c r="AS104" s="914"/>
      <c r="AT104" s="914"/>
      <c r="AU104" s="914"/>
      <c r="AV104" s="914"/>
      <c r="AW104" s="914"/>
      <c r="AX104" s="914"/>
      <c r="AY104" s="914"/>
      <c r="AZ104" s="914"/>
      <c r="BA104" s="914"/>
      <c r="BB104" s="914"/>
      <c r="BC104" s="914"/>
      <c r="BD104" s="914"/>
      <c r="BE104" s="914"/>
      <c r="BF104" s="914"/>
      <c r="BG104" s="914"/>
      <c r="BH104" s="914"/>
      <c r="BI104" s="915"/>
      <c r="BJ104" s="912"/>
      <c r="BK104" s="912"/>
      <c r="BN104" s="918"/>
    </row>
    <row r="105" spans="1:66" s="916" customFormat="1" ht="47.25">
      <c r="A105" s="902">
        <v>103</v>
      </c>
      <c r="B105" s="903" t="s">
        <v>765</v>
      </c>
      <c r="C105" s="904" t="s">
        <v>129</v>
      </c>
      <c r="D105" s="970">
        <v>0.2</v>
      </c>
      <c r="E105" s="934" t="s">
        <v>984</v>
      </c>
      <c r="F105" s="934" t="s">
        <v>47</v>
      </c>
      <c r="G105" s="904" t="s">
        <v>1126</v>
      </c>
      <c r="H105" s="917"/>
      <c r="I105" s="913"/>
      <c r="J105" s="914"/>
      <c r="K105" s="914"/>
      <c r="L105" s="914"/>
      <c r="M105" s="914"/>
      <c r="N105" s="914"/>
      <c r="O105" s="914"/>
      <c r="P105" s="914"/>
      <c r="Q105" s="914"/>
      <c r="R105" s="914"/>
      <c r="S105" s="914"/>
      <c r="T105" s="914"/>
      <c r="U105" s="914"/>
      <c r="V105" s="914"/>
      <c r="W105" s="914"/>
      <c r="X105" s="914"/>
      <c r="Y105" s="914"/>
      <c r="Z105" s="914"/>
      <c r="AA105" s="914"/>
      <c r="AB105" s="914"/>
      <c r="AC105" s="914"/>
      <c r="AD105" s="914"/>
      <c r="AE105" s="914"/>
      <c r="AF105" s="914"/>
      <c r="AG105" s="914"/>
      <c r="AH105" s="914"/>
      <c r="AI105" s="914"/>
      <c r="AJ105" s="914"/>
      <c r="AK105" s="914"/>
      <c r="AL105" s="914"/>
      <c r="AM105" s="914"/>
      <c r="AN105" s="914"/>
      <c r="AO105" s="914"/>
      <c r="AP105" s="914"/>
      <c r="AQ105" s="914"/>
      <c r="AR105" s="914"/>
      <c r="AS105" s="914"/>
      <c r="AT105" s="914"/>
      <c r="AU105" s="914"/>
      <c r="AV105" s="914"/>
      <c r="AW105" s="914"/>
      <c r="AX105" s="914"/>
      <c r="AY105" s="914"/>
      <c r="AZ105" s="914"/>
      <c r="BA105" s="914"/>
      <c r="BB105" s="914"/>
      <c r="BC105" s="914"/>
      <c r="BD105" s="914"/>
      <c r="BE105" s="914"/>
      <c r="BF105" s="914"/>
      <c r="BG105" s="914"/>
      <c r="BH105" s="914"/>
      <c r="BI105" s="915"/>
      <c r="BJ105" s="912"/>
      <c r="BK105" s="912"/>
      <c r="BN105" s="918"/>
    </row>
    <row r="106" spans="1:66" s="916" customFormat="1" ht="126">
      <c r="A106" s="902">
        <v>104</v>
      </c>
      <c r="B106" s="903" t="s">
        <v>1233</v>
      </c>
      <c r="C106" s="904" t="s">
        <v>128</v>
      </c>
      <c r="D106" s="970">
        <v>1.3</v>
      </c>
      <c r="E106" s="934" t="s">
        <v>996</v>
      </c>
      <c r="F106" s="934" t="s">
        <v>47</v>
      </c>
      <c r="G106" s="904" t="s">
        <v>1066</v>
      </c>
      <c r="H106" s="917"/>
      <c r="I106" s="913"/>
      <c r="J106" s="914"/>
      <c r="K106" s="914"/>
      <c r="L106" s="914"/>
      <c r="M106" s="914"/>
      <c r="N106" s="914"/>
      <c r="O106" s="914"/>
      <c r="P106" s="914"/>
      <c r="Q106" s="914"/>
      <c r="R106" s="914"/>
      <c r="S106" s="914"/>
      <c r="T106" s="914"/>
      <c r="U106" s="914"/>
      <c r="V106" s="914"/>
      <c r="W106" s="914"/>
      <c r="X106" s="914"/>
      <c r="Y106" s="914"/>
      <c r="Z106" s="914"/>
      <c r="AA106" s="914"/>
      <c r="AB106" s="914"/>
      <c r="AC106" s="914"/>
      <c r="AD106" s="914"/>
      <c r="AE106" s="914"/>
      <c r="AF106" s="914"/>
      <c r="AG106" s="914"/>
      <c r="AH106" s="914"/>
      <c r="AI106" s="914"/>
      <c r="AJ106" s="914"/>
      <c r="AK106" s="914"/>
      <c r="AL106" s="914"/>
      <c r="AM106" s="914"/>
      <c r="AN106" s="914"/>
      <c r="AO106" s="914"/>
      <c r="AP106" s="914"/>
      <c r="AQ106" s="914"/>
      <c r="AR106" s="914"/>
      <c r="AS106" s="914"/>
      <c r="AT106" s="914"/>
      <c r="AU106" s="914"/>
      <c r="AV106" s="914"/>
      <c r="AW106" s="914"/>
      <c r="AX106" s="914"/>
      <c r="AY106" s="914"/>
      <c r="AZ106" s="914"/>
      <c r="BA106" s="914"/>
      <c r="BB106" s="914"/>
      <c r="BC106" s="914"/>
      <c r="BD106" s="914"/>
      <c r="BE106" s="914"/>
      <c r="BF106" s="914"/>
      <c r="BG106" s="914"/>
      <c r="BH106" s="914"/>
      <c r="BI106" s="915"/>
      <c r="BJ106" s="912"/>
      <c r="BK106" s="912"/>
      <c r="BN106" s="918"/>
    </row>
    <row r="107" spans="1:66" s="916" customFormat="1" ht="31.5">
      <c r="A107" s="902">
        <v>105</v>
      </c>
      <c r="B107" s="903" t="s">
        <v>1235</v>
      </c>
      <c r="C107" s="904" t="s">
        <v>121</v>
      </c>
      <c r="D107" s="970">
        <v>7.0000000000000007E-2</v>
      </c>
      <c r="E107" s="904" t="s">
        <v>1057</v>
      </c>
      <c r="F107" s="904" t="s">
        <v>47</v>
      </c>
      <c r="G107" s="904" t="s">
        <v>1066</v>
      </c>
      <c r="H107" s="917"/>
      <c r="I107" s="913"/>
      <c r="J107" s="914"/>
      <c r="K107" s="914"/>
      <c r="L107" s="914"/>
      <c r="M107" s="914"/>
      <c r="N107" s="914"/>
      <c r="O107" s="914"/>
      <c r="P107" s="914"/>
      <c r="Q107" s="914"/>
      <c r="R107" s="914"/>
      <c r="S107" s="914"/>
      <c r="T107" s="914"/>
      <c r="U107" s="914"/>
      <c r="V107" s="914"/>
      <c r="W107" s="914"/>
      <c r="X107" s="914"/>
      <c r="Y107" s="914"/>
      <c r="Z107" s="914"/>
      <c r="AA107" s="914"/>
      <c r="AB107" s="914"/>
      <c r="AC107" s="914"/>
      <c r="AD107" s="914"/>
      <c r="AE107" s="914"/>
      <c r="AF107" s="914"/>
      <c r="AG107" s="914"/>
      <c r="AH107" s="914"/>
      <c r="AI107" s="914"/>
      <c r="AJ107" s="914"/>
      <c r="AK107" s="914"/>
      <c r="AL107" s="914"/>
      <c r="AM107" s="914"/>
      <c r="AN107" s="914"/>
      <c r="AO107" s="914"/>
      <c r="AP107" s="914"/>
      <c r="AQ107" s="914"/>
      <c r="AR107" s="914"/>
      <c r="AS107" s="914"/>
      <c r="AT107" s="914"/>
      <c r="AU107" s="914"/>
      <c r="AV107" s="914"/>
      <c r="AW107" s="914"/>
      <c r="AX107" s="914"/>
      <c r="AY107" s="914"/>
      <c r="AZ107" s="914"/>
      <c r="BA107" s="914"/>
      <c r="BB107" s="914"/>
      <c r="BC107" s="914"/>
      <c r="BD107" s="914"/>
      <c r="BE107" s="914"/>
      <c r="BF107" s="914"/>
      <c r="BG107" s="914"/>
      <c r="BH107" s="914"/>
      <c r="BI107" s="915"/>
      <c r="BJ107" s="912"/>
      <c r="BK107" s="912"/>
      <c r="BN107" s="918"/>
    </row>
    <row r="108" spans="1:66" s="916" customFormat="1" ht="31.5">
      <c r="A108" s="902">
        <v>106</v>
      </c>
      <c r="B108" s="903" t="s">
        <v>1586</v>
      </c>
      <c r="C108" s="934" t="s">
        <v>121</v>
      </c>
      <c r="D108" s="971">
        <v>0.06</v>
      </c>
      <c r="E108" s="904" t="s">
        <v>1486</v>
      </c>
      <c r="F108" s="902" t="s">
        <v>47</v>
      </c>
      <c r="G108" s="904" t="s">
        <v>1668</v>
      </c>
      <c r="H108" s="917"/>
      <c r="I108" s="913"/>
      <c r="J108" s="914"/>
      <c r="K108" s="914"/>
      <c r="L108" s="914"/>
      <c r="M108" s="914"/>
      <c r="N108" s="914"/>
      <c r="O108" s="914"/>
      <c r="P108" s="914"/>
      <c r="Q108" s="914"/>
      <c r="R108" s="914"/>
      <c r="S108" s="914"/>
      <c r="T108" s="914"/>
      <c r="U108" s="914"/>
      <c r="V108" s="914"/>
      <c r="W108" s="914"/>
      <c r="X108" s="914"/>
      <c r="Y108" s="914"/>
      <c r="Z108" s="914"/>
      <c r="AA108" s="914"/>
      <c r="AB108" s="914"/>
      <c r="AC108" s="914"/>
      <c r="AD108" s="914"/>
      <c r="AE108" s="914"/>
      <c r="AF108" s="914"/>
      <c r="AG108" s="914"/>
      <c r="AH108" s="914"/>
      <c r="AI108" s="914"/>
      <c r="AJ108" s="914"/>
      <c r="AK108" s="914"/>
      <c r="AL108" s="914"/>
      <c r="AM108" s="914"/>
      <c r="AN108" s="914"/>
      <c r="AO108" s="914"/>
      <c r="AP108" s="914"/>
      <c r="AQ108" s="914"/>
      <c r="AR108" s="914"/>
      <c r="AS108" s="914"/>
      <c r="AT108" s="914"/>
      <c r="AU108" s="914"/>
      <c r="AV108" s="914"/>
      <c r="AW108" s="914"/>
      <c r="AX108" s="914"/>
      <c r="AY108" s="914"/>
      <c r="AZ108" s="914"/>
      <c r="BA108" s="914"/>
      <c r="BB108" s="914"/>
      <c r="BC108" s="914"/>
      <c r="BD108" s="914"/>
      <c r="BE108" s="914"/>
      <c r="BF108" s="914"/>
      <c r="BG108" s="914"/>
      <c r="BH108" s="914"/>
      <c r="BI108" s="915"/>
      <c r="BJ108" s="912"/>
      <c r="BK108" s="912"/>
      <c r="BN108" s="918"/>
    </row>
    <row r="109" spans="1:66" s="916" customFormat="1" ht="31.5">
      <c r="A109" s="902">
        <v>107</v>
      </c>
      <c r="B109" s="903" t="s">
        <v>631</v>
      </c>
      <c r="C109" s="904" t="s">
        <v>855</v>
      </c>
      <c r="D109" s="970">
        <v>0.12</v>
      </c>
      <c r="E109" s="904" t="s">
        <v>1545</v>
      </c>
      <c r="F109" s="904" t="s">
        <v>35</v>
      </c>
      <c r="G109" s="904" t="s">
        <v>1126</v>
      </c>
      <c r="H109" s="917"/>
      <c r="I109" s="913"/>
      <c r="J109" s="914"/>
      <c r="K109" s="914"/>
      <c r="L109" s="914"/>
      <c r="M109" s="914"/>
      <c r="N109" s="914"/>
      <c r="O109" s="914"/>
      <c r="P109" s="914"/>
      <c r="Q109" s="914"/>
      <c r="R109" s="914"/>
      <c r="S109" s="914"/>
      <c r="T109" s="914"/>
      <c r="U109" s="914"/>
      <c r="V109" s="914"/>
      <c r="W109" s="914"/>
      <c r="X109" s="914"/>
      <c r="Y109" s="914"/>
      <c r="Z109" s="914"/>
      <c r="AA109" s="914"/>
      <c r="AB109" s="914"/>
      <c r="AC109" s="914"/>
      <c r="AD109" s="914"/>
      <c r="AE109" s="914"/>
      <c r="AF109" s="914"/>
      <c r="AG109" s="914"/>
      <c r="AH109" s="914"/>
      <c r="AI109" s="914"/>
      <c r="AJ109" s="914"/>
      <c r="AK109" s="914"/>
      <c r="AL109" s="914"/>
      <c r="AM109" s="914"/>
      <c r="AN109" s="914"/>
      <c r="AO109" s="914"/>
      <c r="AP109" s="914"/>
      <c r="AQ109" s="914"/>
      <c r="AR109" s="914"/>
      <c r="AS109" s="914"/>
      <c r="AT109" s="914"/>
      <c r="AU109" s="914"/>
      <c r="AV109" s="914"/>
      <c r="AW109" s="914"/>
      <c r="AX109" s="914"/>
      <c r="AY109" s="914"/>
      <c r="AZ109" s="914"/>
      <c r="BA109" s="914"/>
      <c r="BB109" s="914"/>
      <c r="BC109" s="914"/>
      <c r="BD109" s="914"/>
      <c r="BE109" s="914"/>
      <c r="BF109" s="914"/>
      <c r="BG109" s="914"/>
      <c r="BH109" s="914"/>
      <c r="BI109" s="915"/>
      <c r="BJ109" s="912"/>
      <c r="BK109" s="912"/>
      <c r="BN109" s="918"/>
    </row>
    <row r="110" spans="1:66" s="916" customFormat="1" ht="94.5">
      <c r="A110" s="902">
        <v>108</v>
      </c>
      <c r="B110" s="919" t="s">
        <v>1571</v>
      </c>
      <c r="C110" s="935" t="s">
        <v>1463</v>
      </c>
      <c r="D110" s="971">
        <v>0.05</v>
      </c>
      <c r="E110" s="934" t="s">
        <v>1572</v>
      </c>
      <c r="F110" s="902" t="s">
        <v>35</v>
      </c>
      <c r="G110" s="904" t="s">
        <v>1668</v>
      </c>
      <c r="H110" s="917"/>
      <c r="I110" s="913"/>
      <c r="J110" s="914"/>
      <c r="K110" s="914"/>
      <c r="L110" s="914"/>
      <c r="M110" s="914"/>
      <c r="N110" s="914"/>
      <c r="O110" s="914"/>
      <c r="P110" s="914"/>
      <c r="Q110" s="914"/>
      <c r="R110" s="914"/>
      <c r="S110" s="914"/>
      <c r="T110" s="914"/>
      <c r="U110" s="914"/>
      <c r="V110" s="914"/>
      <c r="W110" s="914"/>
      <c r="X110" s="914"/>
      <c r="Y110" s="914"/>
      <c r="Z110" s="914"/>
      <c r="AA110" s="914"/>
      <c r="AB110" s="914"/>
      <c r="AC110" s="914"/>
      <c r="AD110" s="914"/>
      <c r="AE110" s="914"/>
      <c r="AF110" s="914"/>
      <c r="AG110" s="914"/>
      <c r="AH110" s="914"/>
      <c r="AI110" s="914"/>
      <c r="AJ110" s="914"/>
      <c r="AK110" s="914"/>
      <c r="AL110" s="914"/>
      <c r="AM110" s="914"/>
      <c r="AN110" s="914"/>
      <c r="AO110" s="914"/>
      <c r="AP110" s="914"/>
      <c r="AQ110" s="914"/>
      <c r="AR110" s="914"/>
      <c r="AS110" s="914"/>
      <c r="AT110" s="914"/>
      <c r="AU110" s="914"/>
      <c r="AV110" s="914"/>
      <c r="AW110" s="914"/>
      <c r="AX110" s="914"/>
      <c r="AY110" s="914"/>
      <c r="AZ110" s="914"/>
      <c r="BA110" s="914"/>
      <c r="BB110" s="914"/>
      <c r="BC110" s="914"/>
      <c r="BD110" s="914"/>
      <c r="BE110" s="914"/>
      <c r="BF110" s="914"/>
      <c r="BG110" s="914"/>
      <c r="BH110" s="914"/>
      <c r="BI110" s="915"/>
      <c r="BJ110" s="912"/>
      <c r="BK110" s="912"/>
      <c r="BN110" s="918"/>
    </row>
    <row r="111" spans="1:66" s="916" customFormat="1">
      <c r="A111" s="902">
        <v>109</v>
      </c>
      <c r="B111" s="903" t="s">
        <v>1508</v>
      </c>
      <c r="C111" s="935" t="s">
        <v>120</v>
      </c>
      <c r="D111" s="971">
        <v>0.03</v>
      </c>
      <c r="E111" s="904" t="s">
        <v>1570</v>
      </c>
      <c r="F111" s="902" t="s">
        <v>35</v>
      </c>
      <c r="G111" s="904" t="s">
        <v>1668</v>
      </c>
      <c r="H111" s="917"/>
      <c r="I111" s="913"/>
      <c r="J111" s="914"/>
      <c r="K111" s="914"/>
      <c r="L111" s="914"/>
      <c r="M111" s="914"/>
      <c r="N111" s="914"/>
      <c r="O111" s="914"/>
      <c r="P111" s="914"/>
      <c r="Q111" s="914"/>
      <c r="R111" s="914"/>
      <c r="S111" s="914"/>
      <c r="T111" s="914"/>
      <c r="U111" s="914"/>
      <c r="V111" s="914"/>
      <c r="W111" s="914"/>
      <c r="X111" s="914"/>
      <c r="Y111" s="914"/>
      <c r="Z111" s="914"/>
      <c r="AA111" s="914"/>
      <c r="AB111" s="914"/>
      <c r="AC111" s="914"/>
      <c r="AD111" s="914"/>
      <c r="AE111" s="914"/>
      <c r="AF111" s="914"/>
      <c r="AG111" s="914"/>
      <c r="AH111" s="914"/>
      <c r="AI111" s="914"/>
      <c r="AJ111" s="914"/>
      <c r="AK111" s="914"/>
      <c r="AL111" s="914"/>
      <c r="AM111" s="914"/>
      <c r="AN111" s="914"/>
      <c r="AO111" s="914"/>
      <c r="AP111" s="914"/>
      <c r="AQ111" s="914"/>
      <c r="AR111" s="914"/>
      <c r="AS111" s="914"/>
      <c r="AT111" s="914"/>
      <c r="AU111" s="914"/>
      <c r="AV111" s="914"/>
      <c r="AW111" s="914"/>
      <c r="AX111" s="914"/>
      <c r="AY111" s="914"/>
      <c r="AZ111" s="914"/>
      <c r="BA111" s="914"/>
      <c r="BB111" s="914"/>
      <c r="BC111" s="914"/>
      <c r="BD111" s="914"/>
      <c r="BE111" s="914"/>
      <c r="BF111" s="914"/>
      <c r="BG111" s="914"/>
      <c r="BH111" s="914"/>
      <c r="BI111" s="915"/>
      <c r="BJ111" s="912"/>
      <c r="BK111" s="912"/>
      <c r="BN111" s="918"/>
    </row>
    <row r="112" spans="1:66" s="916" customFormat="1">
      <c r="A112" s="902">
        <v>110</v>
      </c>
      <c r="B112" s="903" t="s">
        <v>797</v>
      </c>
      <c r="C112" s="934" t="s">
        <v>126</v>
      </c>
      <c r="D112" s="970">
        <v>0.74</v>
      </c>
      <c r="E112" s="904" t="s">
        <v>1472</v>
      </c>
      <c r="F112" s="904" t="s">
        <v>35</v>
      </c>
      <c r="G112" s="904" t="s">
        <v>1126</v>
      </c>
      <c r="H112" s="917"/>
      <c r="I112" s="913"/>
      <c r="J112" s="914"/>
      <c r="K112" s="914"/>
      <c r="L112" s="914"/>
      <c r="M112" s="914"/>
      <c r="N112" s="914"/>
      <c r="O112" s="914"/>
      <c r="P112" s="914"/>
      <c r="Q112" s="914"/>
      <c r="R112" s="914"/>
      <c r="S112" s="914"/>
      <c r="T112" s="914"/>
      <c r="U112" s="914"/>
      <c r="V112" s="914"/>
      <c r="W112" s="914"/>
      <c r="X112" s="914"/>
      <c r="Y112" s="914"/>
      <c r="Z112" s="914"/>
      <c r="AA112" s="914"/>
      <c r="AB112" s="914"/>
      <c r="AC112" s="914"/>
      <c r="AD112" s="914"/>
      <c r="AE112" s="914"/>
      <c r="AF112" s="914"/>
      <c r="AG112" s="914"/>
      <c r="AH112" s="914"/>
      <c r="AI112" s="914"/>
      <c r="AJ112" s="914"/>
      <c r="AK112" s="914"/>
      <c r="AL112" s="914"/>
      <c r="AM112" s="914"/>
      <c r="AN112" s="914"/>
      <c r="AO112" s="914"/>
      <c r="AP112" s="914"/>
      <c r="AQ112" s="914"/>
      <c r="AR112" s="914"/>
      <c r="AS112" s="914"/>
      <c r="AT112" s="914"/>
      <c r="AU112" s="914"/>
      <c r="AV112" s="914"/>
      <c r="AW112" s="914"/>
      <c r="AX112" s="914"/>
      <c r="AY112" s="914"/>
      <c r="AZ112" s="914"/>
      <c r="BA112" s="914"/>
      <c r="BB112" s="914"/>
      <c r="BC112" s="914"/>
      <c r="BD112" s="914"/>
      <c r="BE112" s="914"/>
      <c r="BF112" s="914"/>
      <c r="BG112" s="914"/>
      <c r="BH112" s="914"/>
      <c r="BI112" s="915"/>
      <c r="BJ112" s="912"/>
      <c r="BK112" s="912"/>
      <c r="BN112" s="918"/>
    </row>
    <row r="113" spans="1:68" s="916" customFormat="1" ht="236.25">
      <c r="A113" s="902">
        <v>111</v>
      </c>
      <c r="B113" s="903" t="s">
        <v>1211</v>
      </c>
      <c r="C113" s="904" t="s">
        <v>1474</v>
      </c>
      <c r="D113" s="970">
        <v>0.51</v>
      </c>
      <c r="E113" s="940" t="s">
        <v>1483</v>
      </c>
      <c r="F113" s="904" t="s">
        <v>1480</v>
      </c>
      <c r="G113" s="904" t="s">
        <v>1668</v>
      </c>
      <c r="H113" s="917"/>
      <c r="I113" s="913"/>
      <c r="J113" s="914"/>
      <c r="K113" s="914"/>
      <c r="L113" s="914"/>
      <c r="M113" s="914"/>
      <c r="N113" s="914"/>
      <c r="O113" s="914"/>
      <c r="P113" s="914"/>
      <c r="Q113" s="914"/>
      <c r="R113" s="914"/>
      <c r="S113" s="914"/>
      <c r="T113" s="914"/>
      <c r="U113" s="914"/>
      <c r="V113" s="914"/>
      <c r="W113" s="914"/>
      <c r="X113" s="914"/>
      <c r="Y113" s="914"/>
      <c r="Z113" s="914"/>
      <c r="AA113" s="914"/>
      <c r="AB113" s="914"/>
      <c r="AC113" s="914"/>
      <c r="AD113" s="914"/>
      <c r="AE113" s="914"/>
      <c r="AF113" s="914"/>
      <c r="AG113" s="914"/>
      <c r="AH113" s="914"/>
      <c r="AI113" s="914"/>
      <c r="AJ113" s="914"/>
      <c r="AK113" s="914"/>
      <c r="AL113" s="914"/>
      <c r="AM113" s="914"/>
      <c r="AN113" s="914"/>
      <c r="AO113" s="914"/>
      <c r="AP113" s="914"/>
      <c r="AQ113" s="914"/>
      <c r="AR113" s="914"/>
      <c r="AS113" s="914"/>
      <c r="AT113" s="914"/>
      <c r="AU113" s="914"/>
      <c r="AV113" s="914"/>
      <c r="AW113" s="914"/>
      <c r="AX113" s="914"/>
      <c r="AY113" s="914"/>
      <c r="AZ113" s="914"/>
      <c r="BA113" s="914"/>
      <c r="BB113" s="914"/>
      <c r="BC113" s="914"/>
      <c r="BD113" s="914"/>
      <c r="BE113" s="914"/>
      <c r="BF113" s="914"/>
      <c r="BG113" s="914"/>
      <c r="BH113" s="914"/>
      <c r="BI113" s="915"/>
      <c r="BJ113" s="912"/>
      <c r="BK113" s="912"/>
      <c r="BN113" s="918"/>
    </row>
    <row r="114" spans="1:68" s="916" customFormat="1" ht="47.25">
      <c r="A114" s="902">
        <v>112</v>
      </c>
      <c r="B114" s="931" t="s">
        <v>698</v>
      </c>
      <c r="C114" s="939" t="s">
        <v>1323</v>
      </c>
      <c r="D114" s="970">
        <v>55.64</v>
      </c>
      <c r="E114" s="904" t="s">
        <v>876</v>
      </c>
      <c r="F114" s="939" t="s">
        <v>39</v>
      </c>
      <c r="G114" s="904" t="s">
        <v>1126</v>
      </c>
      <c r="H114" s="917"/>
      <c r="I114" s="913"/>
      <c r="J114" s="914"/>
      <c r="K114" s="914"/>
      <c r="L114" s="914"/>
      <c r="M114" s="914"/>
      <c r="N114" s="914"/>
      <c r="O114" s="914"/>
      <c r="P114" s="914"/>
      <c r="Q114" s="914"/>
      <c r="R114" s="914"/>
      <c r="S114" s="914"/>
      <c r="T114" s="914"/>
      <c r="U114" s="914"/>
      <c r="V114" s="914"/>
      <c r="W114" s="914"/>
      <c r="X114" s="914"/>
      <c r="Y114" s="914"/>
      <c r="Z114" s="914"/>
      <c r="AA114" s="914"/>
      <c r="AB114" s="914"/>
      <c r="AC114" s="914"/>
      <c r="AD114" s="914"/>
      <c r="AE114" s="914"/>
      <c r="AF114" s="914"/>
      <c r="AG114" s="914"/>
      <c r="AH114" s="914"/>
      <c r="AI114" s="914"/>
      <c r="AJ114" s="914"/>
      <c r="AK114" s="914"/>
      <c r="AL114" s="914"/>
      <c r="AM114" s="914"/>
      <c r="AN114" s="914"/>
      <c r="AO114" s="914"/>
      <c r="AP114" s="914"/>
      <c r="AQ114" s="914"/>
      <c r="AR114" s="914"/>
      <c r="AS114" s="914"/>
      <c r="AT114" s="914"/>
      <c r="AU114" s="914"/>
      <c r="AV114" s="914"/>
      <c r="AW114" s="914"/>
      <c r="AX114" s="914"/>
      <c r="AY114" s="914"/>
      <c r="AZ114" s="914"/>
      <c r="BA114" s="914"/>
      <c r="BB114" s="914"/>
      <c r="BC114" s="914"/>
      <c r="BD114" s="914"/>
      <c r="BE114" s="914"/>
      <c r="BF114" s="914"/>
      <c r="BG114" s="914"/>
      <c r="BH114" s="914"/>
      <c r="BI114" s="915"/>
      <c r="BJ114" s="912"/>
      <c r="BK114" s="912"/>
      <c r="BN114" s="918"/>
    </row>
    <row r="115" spans="1:68" s="916" customFormat="1">
      <c r="A115" s="902">
        <v>113</v>
      </c>
      <c r="B115" s="903" t="s">
        <v>1533</v>
      </c>
      <c r="C115" s="904" t="s">
        <v>124</v>
      </c>
      <c r="D115" s="971">
        <v>2.11</v>
      </c>
      <c r="E115" s="904">
        <v>13</v>
      </c>
      <c r="F115" s="902" t="s">
        <v>39</v>
      </c>
      <c r="G115" s="904" t="s">
        <v>1668</v>
      </c>
      <c r="H115" s="917"/>
      <c r="I115" s="913"/>
      <c r="J115" s="914"/>
      <c r="K115" s="914"/>
      <c r="L115" s="914"/>
      <c r="M115" s="914"/>
      <c r="N115" s="914"/>
      <c r="O115" s="914"/>
      <c r="P115" s="914"/>
      <c r="Q115" s="914"/>
      <c r="R115" s="914"/>
      <c r="S115" s="914"/>
      <c r="T115" s="914"/>
      <c r="U115" s="914"/>
      <c r="V115" s="914"/>
      <c r="W115" s="914"/>
      <c r="X115" s="914"/>
      <c r="Y115" s="914"/>
      <c r="Z115" s="914"/>
      <c r="AA115" s="914"/>
      <c r="AB115" s="914"/>
      <c r="AC115" s="914"/>
      <c r="AD115" s="914"/>
      <c r="AE115" s="914"/>
      <c r="AF115" s="914"/>
      <c r="AG115" s="914"/>
      <c r="AH115" s="914"/>
      <c r="AI115" s="914"/>
      <c r="AJ115" s="914"/>
      <c r="AK115" s="914"/>
      <c r="AL115" s="914"/>
      <c r="AM115" s="914"/>
      <c r="AN115" s="914"/>
      <c r="AO115" s="914"/>
      <c r="AP115" s="914"/>
      <c r="AQ115" s="914"/>
      <c r="AR115" s="914"/>
      <c r="AS115" s="914"/>
      <c r="AT115" s="914"/>
      <c r="AU115" s="914"/>
      <c r="AV115" s="914"/>
      <c r="AW115" s="914"/>
      <c r="AX115" s="914"/>
      <c r="AY115" s="914"/>
      <c r="AZ115" s="914"/>
      <c r="BA115" s="914"/>
      <c r="BB115" s="914"/>
      <c r="BC115" s="914"/>
      <c r="BD115" s="914"/>
      <c r="BE115" s="914"/>
      <c r="BF115" s="914"/>
      <c r="BG115" s="914"/>
      <c r="BH115" s="914"/>
      <c r="BI115" s="915"/>
      <c r="BJ115" s="912"/>
      <c r="BK115" s="912"/>
      <c r="BN115" s="918"/>
    </row>
    <row r="116" spans="1:68" s="916" customFormat="1" ht="267.75">
      <c r="A116" s="902">
        <v>114</v>
      </c>
      <c r="B116" s="903" t="s">
        <v>612</v>
      </c>
      <c r="C116" s="904" t="s">
        <v>1473</v>
      </c>
      <c r="D116" s="970">
        <v>233.27999999999997</v>
      </c>
      <c r="E116" s="934" t="s">
        <v>1537</v>
      </c>
      <c r="F116" s="904" t="s">
        <v>30</v>
      </c>
      <c r="G116" s="904" t="s">
        <v>1668</v>
      </c>
      <c r="H116" s="917"/>
      <c r="I116" s="913"/>
      <c r="J116" s="914"/>
      <c r="K116" s="914"/>
      <c r="L116" s="914"/>
      <c r="M116" s="914"/>
      <c r="N116" s="914"/>
      <c r="O116" s="914"/>
      <c r="P116" s="914"/>
      <c r="Q116" s="914"/>
      <c r="R116" s="914"/>
      <c r="S116" s="914"/>
      <c r="T116" s="914"/>
      <c r="U116" s="914"/>
      <c r="V116" s="914"/>
      <c r="W116" s="914"/>
      <c r="X116" s="914"/>
      <c r="Y116" s="914"/>
      <c r="Z116" s="914"/>
      <c r="AA116" s="914"/>
      <c r="AB116" s="914"/>
      <c r="AC116" s="914"/>
      <c r="AD116" s="914"/>
      <c r="AE116" s="914"/>
      <c r="AF116" s="914"/>
      <c r="AG116" s="914"/>
      <c r="AH116" s="914"/>
      <c r="AI116" s="914"/>
      <c r="AJ116" s="914"/>
      <c r="AK116" s="914"/>
      <c r="AL116" s="914"/>
      <c r="AM116" s="914"/>
      <c r="AN116" s="914"/>
      <c r="AO116" s="914"/>
      <c r="AP116" s="914"/>
      <c r="AQ116" s="914"/>
      <c r="AR116" s="914"/>
      <c r="AS116" s="914"/>
      <c r="AT116" s="914"/>
      <c r="AU116" s="914"/>
      <c r="AV116" s="914"/>
      <c r="AW116" s="914"/>
      <c r="AX116" s="914"/>
      <c r="AY116" s="914"/>
      <c r="AZ116" s="914"/>
      <c r="BA116" s="914"/>
      <c r="BB116" s="914"/>
      <c r="BC116" s="914"/>
      <c r="BD116" s="914"/>
      <c r="BE116" s="914"/>
      <c r="BF116" s="914"/>
      <c r="BG116" s="914"/>
      <c r="BH116" s="914"/>
      <c r="BI116" s="915"/>
      <c r="BJ116" s="912"/>
      <c r="BK116" s="912"/>
      <c r="BN116" s="918"/>
    </row>
    <row r="117" spans="1:68" s="916" customFormat="1" ht="47.25">
      <c r="A117" s="902">
        <v>115</v>
      </c>
      <c r="B117" s="931" t="s">
        <v>648</v>
      </c>
      <c r="C117" s="920" t="s">
        <v>285</v>
      </c>
      <c r="D117" s="970">
        <v>0.21</v>
      </c>
      <c r="E117" s="920" t="s">
        <v>889</v>
      </c>
      <c r="F117" s="920" t="s">
        <v>30</v>
      </c>
      <c r="G117" s="904" t="s">
        <v>1126</v>
      </c>
      <c r="H117" s="917"/>
      <c r="I117" s="913"/>
      <c r="J117" s="914"/>
      <c r="K117" s="914"/>
      <c r="L117" s="914"/>
      <c r="M117" s="914"/>
      <c r="N117" s="914"/>
      <c r="O117" s="914"/>
      <c r="P117" s="914"/>
      <c r="Q117" s="914"/>
      <c r="R117" s="914"/>
      <c r="S117" s="914"/>
      <c r="T117" s="914"/>
      <c r="U117" s="914"/>
      <c r="V117" s="914"/>
      <c r="W117" s="914"/>
      <c r="X117" s="914"/>
      <c r="Y117" s="914"/>
      <c r="Z117" s="914"/>
      <c r="AA117" s="914"/>
      <c r="AB117" s="914"/>
      <c r="AC117" s="914"/>
      <c r="AD117" s="914"/>
      <c r="AE117" s="914"/>
      <c r="AF117" s="914"/>
      <c r="AG117" s="914"/>
      <c r="AH117" s="914"/>
      <c r="AI117" s="914"/>
      <c r="AJ117" s="914"/>
      <c r="AK117" s="914"/>
      <c r="AL117" s="914"/>
      <c r="AM117" s="914"/>
      <c r="AN117" s="914"/>
      <c r="AO117" s="914"/>
      <c r="AP117" s="914"/>
      <c r="AQ117" s="914"/>
      <c r="AR117" s="914"/>
      <c r="AS117" s="914"/>
      <c r="AT117" s="914"/>
      <c r="AU117" s="914"/>
      <c r="AV117" s="914"/>
      <c r="AW117" s="914"/>
      <c r="AX117" s="914"/>
      <c r="AY117" s="914"/>
      <c r="AZ117" s="914"/>
      <c r="BA117" s="914"/>
      <c r="BB117" s="914"/>
      <c r="BC117" s="914"/>
      <c r="BD117" s="914"/>
      <c r="BE117" s="914"/>
      <c r="BF117" s="914"/>
      <c r="BG117" s="914"/>
      <c r="BH117" s="914"/>
      <c r="BI117" s="915"/>
      <c r="BJ117" s="912"/>
      <c r="BK117" s="912"/>
      <c r="BN117" s="918"/>
    </row>
    <row r="118" spans="1:68" s="916" customFormat="1">
      <c r="A118" s="902">
        <v>116</v>
      </c>
      <c r="B118" s="903" t="s">
        <v>646</v>
      </c>
      <c r="C118" s="904" t="s">
        <v>285</v>
      </c>
      <c r="D118" s="970">
        <v>3.3799999999999994</v>
      </c>
      <c r="E118" s="904" t="s">
        <v>949</v>
      </c>
      <c r="F118" s="904" t="s">
        <v>30</v>
      </c>
      <c r="G118" s="904" t="s">
        <v>1126</v>
      </c>
      <c r="H118" s="937"/>
      <c r="I118" s="904"/>
      <c r="J118" s="941">
        <f>K118+L118</f>
        <v>0</v>
      </c>
      <c r="K118" s="942"/>
      <c r="L118" s="942"/>
      <c r="M118" s="942"/>
      <c r="N118" s="942"/>
      <c r="O118" s="942"/>
      <c r="P118" s="942"/>
      <c r="Q118" s="942"/>
      <c r="R118" s="942"/>
      <c r="S118" s="942"/>
      <c r="T118" s="942"/>
      <c r="U118" s="942"/>
      <c r="V118" s="942"/>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c r="AV118" s="942"/>
      <c r="AW118" s="942"/>
      <c r="AX118" s="942"/>
      <c r="AY118" s="942"/>
      <c r="AZ118" s="942"/>
      <c r="BA118" s="942"/>
      <c r="BB118" s="942"/>
      <c r="BC118" s="942"/>
      <c r="BD118" s="942"/>
      <c r="BE118" s="942"/>
      <c r="BF118" s="942"/>
      <c r="BG118" s="942"/>
      <c r="BH118" s="942"/>
      <c r="BI118" s="942"/>
      <c r="BJ118" s="904"/>
      <c r="BK118" s="904"/>
      <c r="BL118" s="943">
        <f>SUM(K118:BI118)</f>
        <v>0</v>
      </c>
      <c r="BM118" s="906"/>
      <c r="BN118" s="906"/>
      <c r="BO118" s="906"/>
      <c r="BP118" s="906"/>
    </row>
    <row r="119" spans="1:68" s="916" customFormat="1" ht="189">
      <c r="A119" s="902">
        <v>117</v>
      </c>
      <c r="B119" s="903" t="s">
        <v>647</v>
      </c>
      <c r="C119" s="904" t="s">
        <v>285</v>
      </c>
      <c r="D119" s="970">
        <v>0.67</v>
      </c>
      <c r="E119" s="904" t="s">
        <v>888</v>
      </c>
      <c r="F119" s="904" t="s">
        <v>30</v>
      </c>
      <c r="G119" s="904" t="s">
        <v>1126</v>
      </c>
      <c r="H119" s="917"/>
      <c r="I119" s="913"/>
      <c r="J119" s="914"/>
      <c r="K119" s="914"/>
      <c r="L119" s="914"/>
      <c r="M119" s="914"/>
      <c r="N119" s="914"/>
      <c r="O119" s="914"/>
      <c r="P119" s="914"/>
      <c r="Q119" s="914"/>
      <c r="R119" s="914"/>
      <c r="S119" s="914"/>
      <c r="T119" s="914"/>
      <c r="U119" s="914"/>
      <c r="V119" s="914"/>
      <c r="W119" s="914"/>
      <c r="X119" s="914"/>
      <c r="Y119" s="914"/>
      <c r="Z119" s="914"/>
      <c r="AA119" s="914"/>
      <c r="AB119" s="914"/>
      <c r="AC119" s="914"/>
      <c r="AD119" s="914"/>
      <c r="AE119" s="914"/>
      <c r="AF119" s="914"/>
      <c r="AG119" s="914"/>
      <c r="AH119" s="914"/>
      <c r="AI119" s="914"/>
      <c r="AJ119" s="914"/>
      <c r="AK119" s="914"/>
      <c r="AL119" s="914"/>
      <c r="AM119" s="914"/>
      <c r="AN119" s="914"/>
      <c r="AO119" s="914"/>
      <c r="AP119" s="914"/>
      <c r="AQ119" s="914"/>
      <c r="AR119" s="914"/>
      <c r="AS119" s="914"/>
      <c r="AT119" s="914"/>
      <c r="AU119" s="914"/>
      <c r="AV119" s="914"/>
      <c r="AW119" s="914"/>
      <c r="AX119" s="914"/>
      <c r="AY119" s="914"/>
      <c r="AZ119" s="914"/>
      <c r="BA119" s="914"/>
      <c r="BB119" s="914"/>
      <c r="BC119" s="914"/>
      <c r="BD119" s="914"/>
      <c r="BE119" s="914"/>
      <c r="BF119" s="914"/>
      <c r="BG119" s="914"/>
      <c r="BH119" s="914"/>
      <c r="BI119" s="915"/>
      <c r="BJ119" s="912"/>
      <c r="BK119" s="912"/>
      <c r="BN119" s="918"/>
    </row>
    <row r="120" spans="1:68" s="916" customFormat="1" ht="47.25">
      <c r="A120" s="902">
        <v>118</v>
      </c>
      <c r="B120" s="903" t="s">
        <v>367</v>
      </c>
      <c r="C120" s="904" t="s">
        <v>285</v>
      </c>
      <c r="D120" s="970">
        <v>2.9100000000000006</v>
      </c>
      <c r="E120" s="904" t="s">
        <v>886</v>
      </c>
      <c r="F120" s="904" t="s">
        <v>30</v>
      </c>
      <c r="G120" s="904" t="s">
        <v>1066</v>
      </c>
      <c r="H120" s="917"/>
      <c r="I120" s="913"/>
      <c r="J120" s="914"/>
      <c r="K120" s="914"/>
      <c r="L120" s="914"/>
      <c r="M120" s="914"/>
      <c r="N120" s="914"/>
      <c r="O120" s="914"/>
      <c r="P120" s="914"/>
      <c r="Q120" s="914"/>
      <c r="R120" s="914"/>
      <c r="S120" s="914"/>
      <c r="T120" s="914"/>
      <c r="U120" s="914"/>
      <c r="V120" s="914"/>
      <c r="W120" s="914"/>
      <c r="X120" s="914"/>
      <c r="Y120" s="914"/>
      <c r="Z120" s="914"/>
      <c r="AA120" s="914"/>
      <c r="AB120" s="914"/>
      <c r="AC120" s="914"/>
      <c r="AD120" s="914"/>
      <c r="AE120" s="914"/>
      <c r="AF120" s="914"/>
      <c r="AG120" s="914"/>
      <c r="AH120" s="914"/>
      <c r="AI120" s="914"/>
      <c r="AJ120" s="914"/>
      <c r="AK120" s="914"/>
      <c r="AL120" s="914"/>
      <c r="AM120" s="914"/>
      <c r="AN120" s="914"/>
      <c r="AO120" s="914"/>
      <c r="AP120" s="914"/>
      <c r="AQ120" s="914"/>
      <c r="AR120" s="914"/>
      <c r="AS120" s="914"/>
      <c r="AT120" s="914"/>
      <c r="AU120" s="914"/>
      <c r="AV120" s="914"/>
      <c r="AW120" s="914"/>
      <c r="AX120" s="914"/>
      <c r="AY120" s="914"/>
      <c r="AZ120" s="914"/>
      <c r="BA120" s="914"/>
      <c r="BB120" s="914"/>
      <c r="BC120" s="914"/>
      <c r="BD120" s="914"/>
      <c r="BE120" s="914"/>
      <c r="BF120" s="914"/>
      <c r="BG120" s="914"/>
      <c r="BH120" s="914"/>
      <c r="BI120" s="915"/>
      <c r="BJ120" s="912"/>
      <c r="BK120" s="912"/>
      <c r="BN120" s="918"/>
    </row>
    <row r="121" spans="1:68" s="916" customFormat="1">
      <c r="A121" s="902">
        <v>119</v>
      </c>
      <c r="B121" s="903" t="s">
        <v>621</v>
      </c>
      <c r="C121" s="904" t="s">
        <v>123</v>
      </c>
      <c r="D121" s="970">
        <v>6.32</v>
      </c>
      <c r="E121" s="904" t="s">
        <v>867</v>
      </c>
      <c r="F121" s="904" t="s">
        <v>30</v>
      </c>
      <c r="G121" s="904" t="s">
        <v>1126</v>
      </c>
      <c r="H121" s="917"/>
      <c r="I121" s="913"/>
      <c r="J121" s="914"/>
      <c r="K121" s="914"/>
      <c r="L121" s="914"/>
      <c r="M121" s="914"/>
      <c r="N121" s="914"/>
      <c r="O121" s="914"/>
      <c r="P121" s="914"/>
      <c r="Q121" s="914"/>
      <c r="R121" s="914"/>
      <c r="S121" s="914"/>
      <c r="T121" s="914"/>
      <c r="U121" s="914"/>
      <c r="V121" s="914"/>
      <c r="W121" s="914"/>
      <c r="X121" s="914"/>
      <c r="Y121" s="914"/>
      <c r="Z121" s="914"/>
      <c r="AA121" s="914"/>
      <c r="AB121" s="914"/>
      <c r="AC121" s="914"/>
      <c r="AD121" s="914"/>
      <c r="AE121" s="914"/>
      <c r="AF121" s="914"/>
      <c r="AG121" s="914"/>
      <c r="AH121" s="914"/>
      <c r="AI121" s="914"/>
      <c r="AJ121" s="914"/>
      <c r="AK121" s="914"/>
      <c r="AL121" s="914"/>
      <c r="AM121" s="914"/>
      <c r="AN121" s="914"/>
      <c r="AO121" s="914"/>
      <c r="AP121" s="914"/>
      <c r="AQ121" s="914"/>
      <c r="AR121" s="914"/>
      <c r="AS121" s="914"/>
      <c r="AT121" s="914"/>
      <c r="AU121" s="914"/>
      <c r="AV121" s="914"/>
      <c r="AW121" s="914"/>
      <c r="AX121" s="914"/>
      <c r="AY121" s="914"/>
      <c r="AZ121" s="914"/>
      <c r="BA121" s="914"/>
      <c r="BB121" s="914"/>
      <c r="BC121" s="914"/>
      <c r="BD121" s="914"/>
      <c r="BE121" s="914"/>
      <c r="BF121" s="914"/>
      <c r="BG121" s="914"/>
      <c r="BH121" s="914"/>
      <c r="BI121" s="915"/>
      <c r="BJ121" s="912"/>
      <c r="BK121" s="912"/>
      <c r="BN121" s="918"/>
    </row>
    <row r="122" spans="1:68" s="916" customFormat="1" ht="31.5">
      <c r="A122" s="902">
        <v>120</v>
      </c>
      <c r="B122" s="903" t="s">
        <v>696</v>
      </c>
      <c r="C122" s="904" t="s">
        <v>120</v>
      </c>
      <c r="D122" s="970">
        <v>1.2200000000000002</v>
      </c>
      <c r="E122" s="904" t="s">
        <v>927</v>
      </c>
      <c r="F122" s="904" t="s">
        <v>30</v>
      </c>
      <c r="G122" s="904" t="s">
        <v>1126</v>
      </c>
      <c r="H122" s="917"/>
      <c r="I122" s="913"/>
      <c r="J122" s="914"/>
      <c r="K122" s="914"/>
      <c r="L122" s="914"/>
      <c r="M122" s="914"/>
      <c r="N122" s="914"/>
      <c r="O122" s="914"/>
      <c r="P122" s="914"/>
      <c r="Q122" s="914"/>
      <c r="R122" s="914"/>
      <c r="S122" s="914"/>
      <c r="T122" s="914"/>
      <c r="U122" s="914"/>
      <c r="V122" s="914"/>
      <c r="W122" s="914"/>
      <c r="X122" s="914"/>
      <c r="Y122" s="914"/>
      <c r="Z122" s="914"/>
      <c r="AA122" s="914"/>
      <c r="AB122" s="914"/>
      <c r="AC122" s="914"/>
      <c r="AD122" s="914"/>
      <c r="AE122" s="914"/>
      <c r="AF122" s="914"/>
      <c r="AG122" s="914"/>
      <c r="AH122" s="914"/>
      <c r="AI122" s="914"/>
      <c r="AJ122" s="914"/>
      <c r="AK122" s="914"/>
      <c r="AL122" s="914"/>
      <c r="AM122" s="914"/>
      <c r="AN122" s="914"/>
      <c r="AO122" s="914"/>
      <c r="AP122" s="914"/>
      <c r="AQ122" s="914"/>
      <c r="AR122" s="914"/>
      <c r="AS122" s="914"/>
      <c r="AT122" s="914"/>
      <c r="AU122" s="914"/>
      <c r="AV122" s="914"/>
      <c r="AW122" s="914"/>
      <c r="AX122" s="914"/>
      <c r="AY122" s="914"/>
      <c r="AZ122" s="914"/>
      <c r="BA122" s="914"/>
      <c r="BB122" s="914"/>
      <c r="BC122" s="914"/>
      <c r="BD122" s="914"/>
      <c r="BE122" s="914"/>
      <c r="BF122" s="914"/>
      <c r="BG122" s="914"/>
      <c r="BH122" s="914"/>
      <c r="BI122" s="915"/>
      <c r="BJ122" s="912"/>
      <c r="BK122" s="912"/>
      <c r="BN122" s="918"/>
    </row>
    <row r="123" spans="1:68" s="916" customFormat="1" ht="47.25">
      <c r="A123" s="902">
        <v>121</v>
      </c>
      <c r="B123" s="919" t="s">
        <v>1264</v>
      </c>
      <c r="C123" s="935" t="s">
        <v>120</v>
      </c>
      <c r="D123" s="970">
        <v>0.27</v>
      </c>
      <c r="E123" s="927" t="s">
        <v>406</v>
      </c>
      <c r="F123" s="904" t="s">
        <v>30</v>
      </c>
      <c r="G123" s="904" t="s">
        <v>1668</v>
      </c>
      <c r="H123" s="917"/>
      <c r="I123" s="913"/>
      <c r="J123" s="914"/>
      <c r="K123" s="914"/>
      <c r="L123" s="914"/>
      <c r="M123" s="914"/>
      <c r="N123" s="914"/>
      <c r="O123" s="914"/>
      <c r="P123" s="914"/>
      <c r="Q123" s="914"/>
      <c r="R123" s="914"/>
      <c r="S123" s="914"/>
      <c r="T123" s="914"/>
      <c r="U123" s="914"/>
      <c r="V123" s="914"/>
      <c r="W123" s="914"/>
      <c r="X123" s="914"/>
      <c r="Y123" s="914"/>
      <c r="Z123" s="914"/>
      <c r="AA123" s="914"/>
      <c r="AB123" s="914"/>
      <c r="AC123" s="914"/>
      <c r="AD123" s="914"/>
      <c r="AE123" s="914"/>
      <c r="AF123" s="914"/>
      <c r="AG123" s="914"/>
      <c r="AH123" s="914"/>
      <c r="AI123" s="914"/>
      <c r="AJ123" s="914"/>
      <c r="AK123" s="914"/>
      <c r="AL123" s="914"/>
      <c r="AM123" s="914"/>
      <c r="AN123" s="914"/>
      <c r="AO123" s="914"/>
      <c r="AP123" s="914"/>
      <c r="AQ123" s="914"/>
      <c r="AR123" s="914"/>
      <c r="AS123" s="914"/>
      <c r="AT123" s="914"/>
      <c r="AU123" s="914"/>
      <c r="AV123" s="914"/>
      <c r="AW123" s="914"/>
      <c r="AX123" s="914"/>
      <c r="AY123" s="914"/>
      <c r="AZ123" s="914"/>
      <c r="BA123" s="914"/>
      <c r="BB123" s="914"/>
      <c r="BC123" s="914"/>
      <c r="BD123" s="914"/>
      <c r="BE123" s="914"/>
      <c r="BF123" s="914"/>
      <c r="BG123" s="914"/>
      <c r="BH123" s="914"/>
      <c r="BI123" s="915"/>
      <c r="BJ123" s="912"/>
      <c r="BK123" s="912"/>
      <c r="BN123" s="918"/>
    </row>
    <row r="124" spans="1:68" s="916" customFormat="1" ht="31.5">
      <c r="A124" s="902">
        <v>122</v>
      </c>
      <c r="B124" s="919" t="s">
        <v>1240</v>
      </c>
      <c r="C124" s="935" t="s">
        <v>120</v>
      </c>
      <c r="D124" s="970">
        <v>0.8</v>
      </c>
      <c r="E124" s="927">
        <v>24</v>
      </c>
      <c r="F124" s="904" t="s">
        <v>30</v>
      </c>
      <c r="G124" s="904" t="s">
        <v>1668</v>
      </c>
      <c r="H124" s="917"/>
      <c r="I124" s="913"/>
      <c r="J124" s="914"/>
      <c r="K124" s="914"/>
      <c r="L124" s="914"/>
      <c r="M124" s="914"/>
      <c r="N124" s="914"/>
      <c r="O124" s="914"/>
      <c r="P124" s="914"/>
      <c r="Q124" s="914"/>
      <c r="R124" s="914"/>
      <c r="S124" s="914"/>
      <c r="T124" s="914"/>
      <c r="U124" s="914"/>
      <c r="V124" s="914"/>
      <c r="W124" s="914"/>
      <c r="X124" s="914"/>
      <c r="Y124" s="914"/>
      <c r="Z124" s="914"/>
      <c r="AA124" s="914"/>
      <c r="AB124" s="914"/>
      <c r="AC124" s="914"/>
      <c r="AD124" s="914"/>
      <c r="AE124" s="914"/>
      <c r="AF124" s="914"/>
      <c r="AG124" s="914"/>
      <c r="AH124" s="914"/>
      <c r="AI124" s="914"/>
      <c r="AJ124" s="914"/>
      <c r="AK124" s="914"/>
      <c r="AL124" s="914"/>
      <c r="AM124" s="914"/>
      <c r="AN124" s="914"/>
      <c r="AO124" s="914"/>
      <c r="AP124" s="914"/>
      <c r="AQ124" s="914"/>
      <c r="AR124" s="914"/>
      <c r="AS124" s="914"/>
      <c r="AT124" s="914"/>
      <c r="AU124" s="914"/>
      <c r="AV124" s="914"/>
      <c r="AW124" s="914"/>
      <c r="AX124" s="914"/>
      <c r="AY124" s="914"/>
      <c r="AZ124" s="914"/>
      <c r="BA124" s="914"/>
      <c r="BB124" s="914"/>
      <c r="BC124" s="914"/>
      <c r="BD124" s="914"/>
      <c r="BE124" s="914"/>
      <c r="BF124" s="914"/>
      <c r="BG124" s="914"/>
      <c r="BH124" s="914"/>
      <c r="BI124" s="915"/>
      <c r="BJ124" s="912"/>
      <c r="BK124" s="912"/>
      <c r="BN124" s="918"/>
    </row>
    <row r="125" spans="1:68" s="916" customFormat="1" ht="31.5">
      <c r="A125" s="902">
        <v>123</v>
      </c>
      <c r="B125" s="919" t="s">
        <v>1239</v>
      </c>
      <c r="C125" s="935" t="s">
        <v>120</v>
      </c>
      <c r="D125" s="970">
        <v>0.3</v>
      </c>
      <c r="E125" s="927">
        <v>21</v>
      </c>
      <c r="F125" s="904" t="s">
        <v>30</v>
      </c>
      <c r="G125" s="904" t="s">
        <v>1668</v>
      </c>
      <c r="H125" s="917"/>
      <c r="I125" s="913"/>
      <c r="J125" s="914"/>
      <c r="K125" s="914"/>
      <c r="L125" s="914"/>
      <c r="M125" s="914"/>
      <c r="N125" s="914"/>
      <c r="O125" s="914"/>
      <c r="P125" s="914"/>
      <c r="Q125" s="914"/>
      <c r="R125" s="914"/>
      <c r="S125" s="914"/>
      <c r="T125" s="914"/>
      <c r="U125" s="914"/>
      <c r="V125" s="914"/>
      <c r="W125" s="914"/>
      <c r="X125" s="914"/>
      <c r="Y125" s="914"/>
      <c r="Z125" s="914"/>
      <c r="AA125" s="914"/>
      <c r="AB125" s="914"/>
      <c r="AC125" s="914"/>
      <c r="AD125" s="914"/>
      <c r="AE125" s="914"/>
      <c r="AF125" s="914"/>
      <c r="AG125" s="914"/>
      <c r="AH125" s="914"/>
      <c r="AI125" s="914"/>
      <c r="AJ125" s="914"/>
      <c r="AK125" s="914"/>
      <c r="AL125" s="914"/>
      <c r="AM125" s="914"/>
      <c r="AN125" s="914"/>
      <c r="AO125" s="914"/>
      <c r="AP125" s="914"/>
      <c r="AQ125" s="914"/>
      <c r="AR125" s="914"/>
      <c r="AS125" s="914"/>
      <c r="AT125" s="914"/>
      <c r="AU125" s="914"/>
      <c r="AV125" s="914"/>
      <c r="AW125" s="914"/>
      <c r="AX125" s="914"/>
      <c r="AY125" s="914"/>
      <c r="AZ125" s="914"/>
      <c r="BA125" s="914"/>
      <c r="BB125" s="914"/>
      <c r="BC125" s="914"/>
      <c r="BD125" s="914"/>
      <c r="BE125" s="914"/>
      <c r="BF125" s="914"/>
      <c r="BG125" s="914"/>
      <c r="BH125" s="914"/>
      <c r="BI125" s="915"/>
      <c r="BJ125" s="912"/>
      <c r="BK125" s="912"/>
      <c r="BN125" s="918"/>
    </row>
    <row r="126" spans="1:68" s="916" customFormat="1">
      <c r="A126" s="902">
        <v>124</v>
      </c>
      <c r="B126" s="903" t="s">
        <v>1663</v>
      </c>
      <c r="C126" s="904" t="s">
        <v>120</v>
      </c>
      <c r="D126" s="971">
        <v>0.02</v>
      </c>
      <c r="E126" s="904" t="s">
        <v>1660</v>
      </c>
      <c r="F126" s="902" t="s">
        <v>30</v>
      </c>
      <c r="G126" s="904" t="s">
        <v>1668</v>
      </c>
      <c r="H126" s="917"/>
      <c r="I126" s="913"/>
      <c r="J126" s="914"/>
      <c r="K126" s="914"/>
      <c r="L126" s="914"/>
      <c r="M126" s="914"/>
      <c r="N126" s="914"/>
      <c r="O126" s="914"/>
      <c r="P126" s="914"/>
      <c r="Q126" s="914"/>
      <c r="R126" s="914"/>
      <c r="S126" s="914"/>
      <c r="T126" s="914"/>
      <c r="U126" s="914"/>
      <c r="V126" s="914"/>
      <c r="W126" s="914"/>
      <c r="X126" s="914"/>
      <c r="Y126" s="914"/>
      <c r="Z126" s="914"/>
      <c r="AA126" s="914"/>
      <c r="AB126" s="914"/>
      <c r="AC126" s="914"/>
      <c r="AD126" s="914"/>
      <c r="AE126" s="914"/>
      <c r="AF126" s="914"/>
      <c r="AG126" s="914"/>
      <c r="AH126" s="914"/>
      <c r="AI126" s="914"/>
      <c r="AJ126" s="914"/>
      <c r="AK126" s="914"/>
      <c r="AL126" s="914"/>
      <c r="AM126" s="914"/>
      <c r="AN126" s="914"/>
      <c r="AO126" s="914"/>
      <c r="AP126" s="914"/>
      <c r="AQ126" s="914"/>
      <c r="AR126" s="914"/>
      <c r="AS126" s="914"/>
      <c r="AT126" s="914"/>
      <c r="AU126" s="914"/>
      <c r="AV126" s="914"/>
      <c r="AW126" s="914"/>
      <c r="AX126" s="914"/>
      <c r="AY126" s="914"/>
      <c r="AZ126" s="914"/>
      <c r="BA126" s="914"/>
      <c r="BB126" s="914"/>
      <c r="BC126" s="914"/>
      <c r="BD126" s="914"/>
      <c r="BE126" s="914"/>
      <c r="BF126" s="914"/>
      <c r="BG126" s="914"/>
      <c r="BH126" s="914"/>
      <c r="BI126" s="915"/>
      <c r="BJ126" s="912"/>
      <c r="BK126" s="912"/>
      <c r="BN126" s="918"/>
    </row>
    <row r="127" spans="1:68" s="916" customFormat="1" ht="31.5">
      <c r="A127" s="902">
        <v>125</v>
      </c>
      <c r="B127" s="903" t="s">
        <v>714</v>
      </c>
      <c r="C127" s="904" t="s">
        <v>124</v>
      </c>
      <c r="D127" s="970">
        <v>0.05</v>
      </c>
      <c r="E127" s="904" t="s">
        <v>893</v>
      </c>
      <c r="F127" s="904" t="s">
        <v>30</v>
      </c>
      <c r="G127" s="904" t="s">
        <v>1218</v>
      </c>
      <c r="H127" s="917"/>
      <c r="I127" s="913"/>
      <c r="J127" s="914"/>
      <c r="K127" s="914"/>
      <c r="L127" s="914"/>
      <c r="M127" s="914"/>
      <c r="N127" s="914"/>
      <c r="O127" s="914"/>
      <c r="P127" s="914"/>
      <c r="Q127" s="914"/>
      <c r="R127" s="914"/>
      <c r="S127" s="914"/>
      <c r="T127" s="914"/>
      <c r="U127" s="914"/>
      <c r="V127" s="914"/>
      <c r="W127" s="914"/>
      <c r="X127" s="914"/>
      <c r="Y127" s="914"/>
      <c r="Z127" s="914"/>
      <c r="AA127" s="914"/>
      <c r="AB127" s="914"/>
      <c r="AC127" s="914"/>
      <c r="AD127" s="914"/>
      <c r="AE127" s="914"/>
      <c r="AF127" s="914"/>
      <c r="AG127" s="914"/>
      <c r="AH127" s="914"/>
      <c r="AI127" s="914"/>
      <c r="AJ127" s="914"/>
      <c r="AK127" s="914"/>
      <c r="AL127" s="914"/>
      <c r="AM127" s="914"/>
      <c r="AN127" s="914"/>
      <c r="AO127" s="914"/>
      <c r="AP127" s="914"/>
      <c r="AQ127" s="914"/>
      <c r="AR127" s="914"/>
      <c r="AS127" s="914"/>
      <c r="AT127" s="914"/>
      <c r="AU127" s="914"/>
      <c r="AV127" s="914"/>
      <c r="AW127" s="914"/>
      <c r="AX127" s="914"/>
      <c r="AY127" s="914"/>
      <c r="AZ127" s="914"/>
      <c r="BA127" s="914"/>
      <c r="BB127" s="914"/>
      <c r="BC127" s="914"/>
      <c r="BD127" s="914"/>
      <c r="BE127" s="914"/>
      <c r="BF127" s="914"/>
      <c r="BG127" s="914"/>
      <c r="BH127" s="914"/>
      <c r="BI127" s="915"/>
      <c r="BJ127" s="912"/>
      <c r="BK127" s="912"/>
      <c r="BN127" s="918"/>
    </row>
    <row r="128" spans="1:68" s="916" customFormat="1" ht="47.25">
      <c r="A128" s="902">
        <v>126</v>
      </c>
      <c r="B128" s="903" t="s">
        <v>1536</v>
      </c>
      <c r="C128" s="904" t="s">
        <v>124</v>
      </c>
      <c r="D128" s="970">
        <v>3.0000000000000004</v>
      </c>
      <c r="E128" s="904" t="s">
        <v>945</v>
      </c>
      <c r="F128" s="904" t="s">
        <v>30</v>
      </c>
      <c r="G128" s="904" t="s">
        <v>1066</v>
      </c>
      <c r="H128" s="917"/>
      <c r="I128" s="913"/>
      <c r="J128" s="914"/>
      <c r="K128" s="914"/>
      <c r="L128" s="914"/>
      <c r="M128" s="914"/>
      <c r="N128" s="914"/>
      <c r="O128" s="914"/>
      <c r="P128" s="914"/>
      <c r="Q128" s="914"/>
      <c r="R128" s="914"/>
      <c r="S128" s="914"/>
      <c r="T128" s="914"/>
      <c r="U128" s="914"/>
      <c r="V128" s="914"/>
      <c r="W128" s="914"/>
      <c r="X128" s="914"/>
      <c r="Y128" s="914"/>
      <c r="Z128" s="914"/>
      <c r="AA128" s="914"/>
      <c r="AB128" s="914"/>
      <c r="AC128" s="914"/>
      <c r="AD128" s="914"/>
      <c r="AE128" s="914"/>
      <c r="AF128" s="914"/>
      <c r="AG128" s="914"/>
      <c r="AH128" s="914"/>
      <c r="AI128" s="914"/>
      <c r="AJ128" s="914"/>
      <c r="AK128" s="914"/>
      <c r="AL128" s="914"/>
      <c r="AM128" s="914"/>
      <c r="AN128" s="914"/>
      <c r="AO128" s="914"/>
      <c r="AP128" s="914"/>
      <c r="AQ128" s="914"/>
      <c r="AR128" s="914"/>
      <c r="AS128" s="914"/>
      <c r="AT128" s="914"/>
      <c r="AU128" s="914"/>
      <c r="AV128" s="914"/>
      <c r="AW128" s="914"/>
      <c r="AX128" s="914"/>
      <c r="AY128" s="914"/>
      <c r="AZ128" s="914"/>
      <c r="BA128" s="914"/>
      <c r="BB128" s="914"/>
      <c r="BC128" s="914"/>
      <c r="BD128" s="914"/>
      <c r="BE128" s="914"/>
      <c r="BF128" s="914"/>
      <c r="BG128" s="914"/>
      <c r="BH128" s="914"/>
      <c r="BI128" s="915"/>
      <c r="BJ128" s="912"/>
      <c r="BK128" s="912"/>
      <c r="BN128" s="918"/>
    </row>
    <row r="129" spans="1:66" s="916" customFormat="1" ht="31.5">
      <c r="A129" s="902">
        <v>127</v>
      </c>
      <c r="B129" s="931" t="s">
        <v>737</v>
      </c>
      <c r="C129" s="920" t="s">
        <v>122</v>
      </c>
      <c r="D129" s="970">
        <v>0.05</v>
      </c>
      <c r="E129" s="920" t="s">
        <v>958</v>
      </c>
      <c r="F129" s="920" t="s">
        <v>30</v>
      </c>
      <c r="G129" s="904" t="s">
        <v>1126</v>
      </c>
      <c r="H129" s="917"/>
      <c r="I129" s="913"/>
      <c r="J129" s="914"/>
      <c r="K129" s="914"/>
      <c r="L129" s="914"/>
      <c r="M129" s="914"/>
      <c r="N129" s="914"/>
      <c r="O129" s="914"/>
      <c r="P129" s="914"/>
      <c r="Q129" s="914"/>
      <c r="R129" s="914"/>
      <c r="S129" s="914"/>
      <c r="T129" s="914"/>
      <c r="U129" s="914"/>
      <c r="V129" s="914"/>
      <c r="W129" s="914"/>
      <c r="X129" s="914"/>
      <c r="Y129" s="914"/>
      <c r="Z129" s="914"/>
      <c r="AA129" s="914"/>
      <c r="AB129" s="914"/>
      <c r="AC129" s="914"/>
      <c r="AD129" s="914"/>
      <c r="AE129" s="914"/>
      <c r="AF129" s="914"/>
      <c r="AG129" s="914"/>
      <c r="AH129" s="914"/>
      <c r="AI129" s="914"/>
      <c r="AJ129" s="914"/>
      <c r="AK129" s="914"/>
      <c r="AL129" s="914"/>
      <c r="AM129" s="914"/>
      <c r="AN129" s="914"/>
      <c r="AO129" s="914"/>
      <c r="AP129" s="914"/>
      <c r="AQ129" s="914"/>
      <c r="AR129" s="914"/>
      <c r="AS129" s="914"/>
      <c r="AT129" s="914"/>
      <c r="AU129" s="914"/>
      <c r="AV129" s="914"/>
      <c r="AW129" s="914"/>
      <c r="AX129" s="914"/>
      <c r="AY129" s="914"/>
      <c r="AZ129" s="914"/>
      <c r="BA129" s="914"/>
      <c r="BB129" s="914"/>
      <c r="BC129" s="914"/>
      <c r="BD129" s="914"/>
      <c r="BE129" s="914"/>
      <c r="BF129" s="914"/>
      <c r="BG129" s="914"/>
      <c r="BH129" s="914"/>
      <c r="BI129" s="915"/>
      <c r="BJ129" s="912"/>
      <c r="BK129" s="912"/>
      <c r="BN129" s="918"/>
    </row>
    <row r="130" spans="1:66" s="916" customFormat="1" ht="47.25">
      <c r="A130" s="902">
        <v>128</v>
      </c>
      <c r="B130" s="903" t="s">
        <v>564</v>
      </c>
      <c r="C130" s="902" t="s">
        <v>125</v>
      </c>
      <c r="D130" s="971">
        <v>2.42</v>
      </c>
      <c r="E130" s="902" t="s">
        <v>523</v>
      </c>
      <c r="F130" s="902" t="s">
        <v>30</v>
      </c>
      <c r="G130" s="904" t="s">
        <v>1277</v>
      </c>
      <c r="H130" s="917"/>
      <c r="I130" s="913"/>
      <c r="J130" s="914"/>
      <c r="K130" s="914"/>
      <c r="L130" s="914"/>
      <c r="M130" s="914"/>
      <c r="N130" s="914"/>
      <c r="O130" s="914"/>
      <c r="P130" s="914"/>
      <c r="Q130" s="914"/>
      <c r="R130" s="914"/>
      <c r="S130" s="914"/>
      <c r="T130" s="914"/>
      <c r="U130" s="914"/>
      <c r="V130" s="914"/>
      <c r="W130" s="914"/>
      <c r="X130" s="914"/>
      <c r="Y130" s="914"/>
      <c r="Z130" s="914"/>
      <c r="AA130" s="914"/>
      <c r="AB130" s="914"/>
      <c r="AC130" s="914"/>
      <c r="AD130" s="914"/>
      <c r="AE130" s="914"/>
      <c r="AF130" s="914"/>
      <c r="AG130" s="914"/>
      <c r="AH130" s="914"/>
      <c r="AI130" s="914"/>
      <c r="AJ130" s="914"/>
      <c r="AK130" s="914"/>
      <c r="AL130" s="914"/>
      <c r="AM130" s="914"/>
      <c r="AN130" s="914"/>
      <c r="AO130" s="914"/>
      <c r="AP130" s="914"/>
      <c r="AQ130" s="914"/>
      <c r="AR130" s="914"/>
      <c r="AS130" s="914"/>
      <c r="AT130" s="914"/>
      <c r="AU130" s="914"/>
      <c r="AV130" s="914"/>
      <c r="AW130" s="914"/>
      <c r="AX130" s="914"/>
      <c r="AY130" s="914"/>
      <c r="AZ130" s="914"/>
      <c r="BA130" s="914"/>
      <c r="BB130" s="914"/>
      <c r="BC130" s="914"/>
      <c r="BD130" s="914"/>
      <c r="BE130" s="914"/>
      <c r="BF130" s="914"/>
      <c r="BG130" s="914"/>
      <c r="BH130" s="914"/>
      <c r="BI130" s="915"/>
      <c r="BJ130" s="912"/>
      <c r="BK130" s="912"/>
      <c r="BN130" s="918"/>
    </row>
    <row r="131" spans="1:66" s="916" customFormat="1" ht="47.25">
      <c r="A131" s="902">
        <v>129</v>
      </c>
      <c r="B131" s="944" t="s">
        <v>305</v>
      </c>
      <c r="C131" s="945" t="s">
        <v>125</v>
      </c>
      <c r="D131" s="971">
        <v>1.06</v>
      </c>
      <c r="E131" s="902" t="s">
        <v>1552</v>
      </c>
      <c r="F131" s="902" t="s">
        <v>30</v>
      </c>
      <c r="G131" s="904" t="s">
        <v>1564</v>
      </c>
      <c r="H131" s="917"/>
      <c r="I131" s="913"/>
      <c r="J131" s="914"/>
      <c r="K131" s="914"/>
      <c r="L131" s="914"/>
      <c r="M131" s="914"/>
      <c r="N131" s="914"/>
      <c r="O131" s="914"/>
      <c r="P131" s="914"/>
      <c r="Q131" s="914"/>
      <c r="R131" s="914"/>
      <c r="S131" s="914"/>
      <c r="T131" s="914"/>
      <c r="U131" s="914"/>
      <c r="V131" s="914"/>
      <c r="W131" s="914"/>
      <c r="X131" s="914"/>
      <c r="Y131" s="914"/>
      <c r="Z131" s="914"/>
      <c r="AA131" s="914"/>
      <c r="AB131" s="914"/>
      <c r="AC131" s="914"/>
      <c r="AD131" s="914"/>
      <c r="AE131" s="914"/>
      <c r="AF131" s="914"/>
      <c r="AG131" s="914"/>
      <c r="AH131" s="914"/>
      <c r="AI131" s="914"/>
      <c r="AJ131" s="914"/>
      <c r="AK131" s="914"/>
      <c r="AL131" s="914"/>
      <c r="AM131" s="914"/>
      <c r="AN131" s="914"/>
      <c r="AO131" s="914"/>
      <c r="AP131" s="914"/>
      <c r="AQ131" s="914"/>
      <c r="AR131" s="914"/>
      <c r="AS131" s="914"/>
      <c r="AT131" s="914"/>
      <c r="AU131" s="914"/>
      <c r="AV131" s="914"/>
      <c r="AW131" s="914"/>
      <c r="AX131" s="914"/>
      <c r="AY131" s="914"/>
      <c r="AZ131" s="914"/>
      <c r="BA131" s="914"/>
      <c r="BB131" s="914"/>
      <c r="BC131" s="914"/>
      <c r="BD131" s="914"/>
      <c r="BE131" s="914"/>
      <c r="BF131" s="914"/>
      <c r="BG131" s="914"/>
      <c r="BH131" s="914"/>
      <c r="BI131" s="915"/>
      <c r="BJ131" s="912"/>
      <c r="BK131" s="912"/>
      <c r="BN131" s="918"/>
    </row>
    <row r="132" spans="1:66" s="916" customFormat="1" ht="31.5">
      <c r="A132" s="902">
        <v>130</v>
      </c>
      <c r="B132" s="903" t="s">
        <v>794</v>
      </c>
      <c r="C132" s="921" t="s">
        <v>126</v>
      </c>
      <c r="D132" s="971">
        <v>0.37000000000000005</v>
      </c>
      <c r="E132" s="904" t="s">
        <v>1010</v>
      </c>
      <c r="F132" s="904" t="s">
        <v>30</v>
      </c>
      <c r="G132" s="904" t="s">
        <v>1126</v>
      </c>
      <c r="H132" s="917"/>
      <c r="I132" s="913"/>
      <c r="J132" s="914"/>
      <c r="K132" s="914"/>
      <c r="L132" s="914"/>
      <c r="M132" s="914"/>
      <c r="N132" s="914"/>
      <c r="O132" s="914"/>
      <c r="P132" s="914"/>
      <c r="Q132" s="914"/>
      <c r="R132" s="914"/>
      <c r="S132" s="914"/>
      <c r="T132" s="914"/>
      <c r="U132" s="914"/>
      <c r="V132" s="914"/>
      <c r="W132" s="914"/>
      <c r="X132" s="914"/>
      <c r="Y132" s="914"/>
      <c r="Z132" s="914"/>
      <c r="AA132" s="914"/>
      <c r="AB132" s="914"/>
      <c r="AC132" s="914"/>
      <c r="AD132" s="914"/>
      <c r="AE132" s="914"/>
      <c r="AF132" s="914"/>
      <c r="AG132" s="914"/>
      <c r="AH132" s="914"/>
      <c r="AI132" s="914"/>
      <c r="AJ132" s="914"/>
      <c r="AK132" s="914"/>
      <c r="AL132" s="914"/>
      <c r="AM132" s="914"/>
      <c r="AN132" s="914"/>
      <c r="AO132" s="914"/>
      <c r="AP132" s="914"/>
      <c r="AQ132" s="914"/>
      <c r="AR132" s="914"/>
      <c r="AS132" s="914"/>
      <c r="AT132" s="914"/>
      <c r="AU132" s="914"/>
      <c r="AV132" s="914"/>
      <c r="AW132" s="914"/>
      <c r="AX132" s="914"/>
      <c r="AY132" s="914"/>
      <c r="AZ132" s="914"/>
      <c r="BA132" s="914"/>
      <c r="BB132" s="914"/>
      <c r="BC132" s="914"/>
      <c r="BD132" s="914"/>
      <c r="BE132" s="914"/>
      <c r="BF132" s="914"/>
      <c r="BG132" s="914"/>
      <c r="BH132" s="914"/>
      <c r="BI132" s="915"/>
      <c r="BJ132" s="912"/>
      <c r="BK132" s="912"/>
      <c r="BN132" s="918"/>
    </row>
    <row r="133" spans="1:66" s="916" customFormat="1" ht="31.5">
      <c r="A133" s="902">
        <v>131</v>
      </c>
      <c r="B133" s="903" t="s">
        <v>1436</v>
      </c>
      <c r="C133" s="921" t="s">
        <v>126</v>
      </c>
      <c r="D133" s="971">
        <v>0.35</v>
      </c>
      <c r="E133" s="904" t="s">
        <v>1011</v>
      </c>
      <c r="F133" s="904" t="s">
        <v>30</v>
      </c>
      <c r="G133" s="904" t="s">
        <v>1126</v>
      </c>
      <c r="H133" s="917"/>
      <c r="I133" s="913"/>
      <c r="J133" s="914"/>
      <c r="K133" s="914"/>
      <c r="L133" s="914"/>
      <c r="M133" s="914"/>
      <c r="N133" s="914"/>
      <c r="O133" s="914"/>
      <c r="P133" s="914"/>
      <c r="Q133" s="914"/>
      <c r="R133" s="914"/>
      <c r="S133" s="914"/>
      <c r="T133" s="914"/>
      <c r="U133" s="914"/>
      <c r="V133" s="914"/>
      <c r="W133" s="914"/>
      <c r="X133" s="914"/>
      <c r="Y133" s="914"/>
      <c r="Z133" s="914"/>
      <c r="AA133" s="914"/>
      <c r="AB133" s="914"/>
      <c r="AC133" s="914"/>
      <c r="AD133" s="914"/>
      <c r="AE133" s="914"/>
      <c r="AF133" s="914"/>
      <c r="AG133" s="914"/>
      <c r="AH133" s="914"/>
      <c r="AI133" s="914"/>
      <c r="AJ133" s="914"/>
      <c r="AK133" s="914"/>
      <c r="AL133" s="914"/>
      <c r="AM133" s="914"/>
      <c r="AN133" s="914"/>
      <c r="AO133" s="914"/>
      <c r="AP133" s="914"/>
      <c r="AQ133" s="914"/>
      <c r="AR133" s="914"/>
      <c r="AS133" s="914"/>
      <c r="AT133" s="914"/>
      <c r="AU133" s="914"/>
      <c r="AV133" s="914"/>
      <c r="AW133" s="914"/>
      <c r="AX133" s="914"/>
      <c r="AY133" s="914"/>
      <c r="AZ133" s="914"/>
      <c r="BA133" s="914"/>
      <c r="BB133" s="914"/>
      <c r="BC133" s="914"/>
      <c r="BD133" s="914"/>
      <c r="BE133" s="914"/>
      <c r="BF133" s="914"/>
      <c r="BG133" s="914"/>
      <c r="BH133" s="914"/>
      <c r="BI133" s="915"/>
      <c r="BJ133" s="912"/>
      <c r="BK133" s="912"/>
      <c r="BN133" s="918"/>
    </row>
    <row r="134" spans="1:66" s="916" customFormat="1" ht="78.75">
      <c r="A134" s="902">
        <v>132</v>
      </c>
      <c r="B134" s="903" t="s">
        <v>832</v>
      </c>
      <c r="C134" s="904" t="s">
        <v>119</v>
      </c>
      <c r="D134" s="971">
        <v>0.2</v>
      </c>
      <c r="E134" s="904" t="s">
        <v>1044</v>
      </c>
      <c r="F134" s="904" t="s">
        <v>30</v>
      </c>
      <c r="G134" s="904" t="s">
        <v>1126</v>
      </c>
      <c r="H134" s="917"/>
      <c r="I134" s="913"/>
      <c r="J134" s="914"/>
      <c r="K134" s="914"/>
      <c r="L134" s="914"/>
      <c r="M134" s="914"/>
      <c r="N134" s="914"/>
      <c r="O134" s="914"/>
      <c r="P134" s="914"/>
      <c r="Q134" s="914"/>
      <c r="R134" s="914"/>
      <c r="S134" s="914"/>
      <c r="T134" s="914"/>
      <c r="U134" s="914"/>
      <c r="V134" s="914"/>
      <c r="W134" s="914"/>
      <c r="X134" s="914"/>
      <c r="Y134" s="914"/>
      <c r="Z134" s="914"/>
      <c r="AA134" s="914"/>
      <c r="AB134" s="914"/>
      <c r="AC134" s="914"/>
      <c r="AD134" s="914"/>
      <c r="AE134" s="914"/>
      <c r="AF134" s="914"/>
      <c r="AG134" s="914"/>
      <c r="AH134" s="914"/>
      <c r="AI134" s="914"/>
      <c r="AJ134" s="914"/>
      <c r="AK134" s="914"/>
      <c r="AL134" s="914"/>
      <c r="AM134" s="914"/>
      <c r="AN134" s="914"/>
      <c r="AO134" s="914"/>
      <c r="AP134" s="914"/>
      <c r="AQ134" s="914"/>
      <c r="AR134" s="914"/>
      <c r="AS134" s="914"/>
      <c r="AT134" s="914"/>
      <c r="AU134" s="914"/>
      <c r="AV134" s="914"/>
      <c r="AW134" s="914"/>
      <c r="AX134" s="914"/>
      <c r="AY134" s="914"/>
      <c r="AZ134" s="914"/>
      <c r="BA134" s="914"/>
      <c r="BB134" s="914"/>
      <c r="BC134" s="914"/>
      <c r="BD134" s="914"/>
      <c r="BE134" s="914"/>
      <c r="BF134" s="914"/>
      <c r="BG134" s="914"/>
      <c r="BH134" s="914"/>
      <c r="BI134" s="915"/>
      <c r="BJ134" s="912"/>
      <c r="BK134" s="912"/>
      <c r="BN134" s="918"/>
    </row>
    <row r="135" spans="1:66" s="916" customFormat="1" ht="31.5">
      <c r="A135" s="902">
        <v>133</v>
      </c>
      <c r="B135" s="931" t="s">
        <v>1430</v>
      </c>
      <c r="C135" s="904" t="s">
        <v>129</v>
      </c>
      <c r="D135" s="971">
        <v>2.1</v>
      </c>
      <c r="E135" s="904" t="s">
        <v>978</v>
      </c>
      <c r="F135" s="904" t="s">
        <v>30</v>
      </c>
      <c r="G135" s="904" t="s">
        <v>1126</v>
      </c>
      <c r="H135" s="917"/>
      <c r="I135" s="913"/>
      <c r="J135" s="914"/>
      <c r="K135" s="914"/>
      <c r="L135" s="914"/>
      <c r="M135" s="914"/>
      <c r="N135" s="914"/>
      <c r="O135" s="914"/>
      <c r="P135" s="914"/>
      <c r="Q135" s="914"/>
      <c r="R135" s="914"/>
      <c r="S135" s="914"/>
      <c r="T135" s="914"/>
      <c r="U135" s="914"/>
      <c r="V135" s="914"/>
      <c r="W135" s="914"/>
      <c r="X135" s="914"/>
      <c r="Y135" s="914"/>
      <c r="Z135" s="914"/>
      <c r="AA135" s="914"/>
      <c r="AB135" s="914"/>
      <c r="AC135" s="914"/>
      <c r="AD135" s="914"/>
      <c r="AE135" s="914"/>
      <c r="AF135" s="914"/>
      <c r="AG135" s="914"/>
      <c r="AH135" s="914"/>
      <c r="AI135" s="914"/>
      <c r="AJ135" s="914"/>
      <c r="AK135" s="914"/>
      <c r="AL135" s="914"/>
      <c r="AM135" s="914"/>
      <c r="AN135" s="914"/>
      <c r="AO135" s="914"/>
      <c r="AP135" s="914"/>
      <c r="AQ135" s="914"/>
      <c r="AR135" s="914"/>
      <c r="AS135" s="914"/>
      <c r="AT135" s="914"/>
      <c r="AU135" s="914"/>
      <c r="AV135" s="914"/>
      <c r="AW135" s="914"/>
      <c r="AX135" s="914"/>
      <c r="AY135" s="914"/>
      <c r="AZ135" s="914"/>
      <c r="BA135" s="914"/>
      <c r="BB135" s="914"/>
      <c r="BC135" s="914"/>
      <c r="BD135" s="914"/>
      <c r="BE135" s="914"/>
      <c r="BF135" s="914"/>
      <c r="BG135" s="914"/>
      <c r="BH135" s="914"/>
      <c r="BI135" s="915"/>
      <c r="BJ135" s="912"/>
      <c r="BK135" s="912"/>
      <c r="BN135" s="918"/>
    </row>
    <row r="136" spans="1:66" s="916" customFormat="1" ht="31.5">
      <c r="A136" s="902">
        <v>134</v>
      </c>
      <c r="B136" s="931" t="s">
        <v>759</v>
      </c>
      <c r="C136" s="904" t="s">
        <v>129</v>
      </c>
      <c r="D136" s="971">
        <v>0.28999999999999998</v>
      </c>
      <c r="E136" s="904" t="s">
        <v>979</v>
      </c>
      <c r="F136" s="904" t="s">
        <v>30</v>
      </c>
      <c r="G136" s="904" t="s">
        <v>1126</v>
      </c>
      <c r="H136" s="917"/>
      <c r="I136" s="913"/>
      <c r="J136" s="914"/>
      <c r="K136" s="914"/>
      <c r="L136" s="914"/>
      <c r="M136" s="914"/>
      <c r="N136" s="914"/>
      <c r="O136" s="914"/>
      <c r="P136" s="914"/>
      <c r="Q136" s="914"/>
      <c r="R136" s="914"/>
      <c r="S136" s="914"/>
      <c r="T136" s="914"/>
      <c r="U136" s="914"/>
      <c r="V136" s="914"/>
      <c r="W136" s="914"/>
      <c r="X136" s="914"/>
      <c r="Y136" s="914"/>
      <c r="Z136" s="914"/>
      <c r="AA136" s="914"/>
      <c r="AB136" s="914"/>
      <c r="AC136" s="914"/>
      <c r="AD136" s="914"/>
      <c r="AE136" s="914"/>
      <c r="AF136" s="914"/>
      <c r="AG136" s="914"/>
      <c r="AH136" s="914"/>
      <c r="AI136" s="914"/>
      <c r="AJ136" s="914"/>
      <c r="AK136" s="914"/>
      <c r="AL136" s="914"/>
      <c r="AM136" s="914"/>
      <c r="AN136" s="914"/>
      <c r="AO136" s="914"/>
      <c r="AP136" s="914"/>
      <c r="AQ136" s="914"/>
      <c r="AR136" s="914"/>
      <c r="AS136" s="914"/>
      <c r="AT136" s="914"/>
      <c r="AU136" s="914"/>
      <c r="AV136" s="914"/>
      <c r="AW136" s="914"/>
      <c r="AX136" s="914"/>
      <c r="AY136" s="914"/>
      <c r="AZ136" s="914"/>
      <c r="BA136" s="914"/>
      <c r="BB136" s="914"/>
      <c r="BC136" s="914"/>
      <c r="BD136" s="914"/>
      <c r="BE136" s="914"/>
      <c r="BF136" s="914"/>
      <c r="BG136" s="914"/>
      <c r="BH136" s="914"/>
      <c r="BI136" s="915"/>
      <c r="BJ136" s="912"/>
      <c r="BK136" s="912"/>
      <c r="BN136" s="918"/>
    </row>
    <row r="137" spans="1:66" s="916" customFormat="1">
      <c r="A137" s="902">
        <v>135</v>
      </c>
      <c r="B137" s="931" t="s">
        <v>776</v>
      </c>
      <c r="C137" s="920" t="s">
        <v>128</v>
      </c>
      <c r="D137" s="971">
        <v>0.47</v>
      </c>
      <c r="E137" s="920" t="s">
        <v>993</v>
      </c>
      <c r="F137" s="920" t="s">
        <v>30</v>
      </c>
      <c r="G137" s="904" t="s">
        <v>1126</v>
      </c>
      <c r="H137" s="917"/>
      <c r="I137" s="913"/>
      <c r="J137" s="914"/>
      <c r="K137" s="914"/>
      <c r="L137" s="914"/>
      <c r="M137" s="914"/>
      <c r="N137" s="914"/>
      <c r="O137" s="914"/>
      <c r="P137" s="914"/>
      <c r="Q137" s="914"/>
      <c r="R137" s="914"/>
      <c r="S137" s="914"/>
      <c r="T137" s="914"/>
      <c r="U137" s="914"/>
      <c r="V137" s="914"/>
      <c r="W137" s="914"/>
      <c r="X137" s="914"/>
      <c r="Y137" s="914"/>
      <c r="Z137" s="914"/>
      <c r="AA137" s="914"/>
      <c r="AB137" s="914"/>
      <c r="AC137" s="914"/>
      <c r="AD137" s="914"/>
      <c r="AE137" s="914"/>
      <c r="AF137" s="914"/>
      <c r="AG137" s="914"/>
      <c r="AH137" s="914"/>
      <c r="AI137" s="914"/>
      <c r="AJ137" s="914"/>
      <c r="AK137" s="914"/>
      <c r="AL137" s="914"/>
      <c r="AM137" s="914"/>
      <c r="AN137" s="914"/>
      <c r="AO137" s="914"/>
      <c r="AP137" s="914"/>
      <c r="AQ137" s="914"/>
      <c r="AR137" s="914"/>
      <c r="AS137" s="914"/>
      <c r="AT137" s="914"/>
      <c r="AU137" s="914"/>
      <c r="AV137" s="914"/>
      <c r="AW137" s="914"/>
      <c r="AX137" s="914"/>
      <c r="AY137" s="914"/>
      <c r="AZ137" s="914"/>
      <c r="BA137" s="914"/>
      <c r="BB137" s="914"/>
      <c r="BC137" s="914"/>
      <c r="BD137" s="914"/>
      <c r="BE137" s="914"/>
      <c r="BF137" s="914"/>
      <c r="BG137" s="914"/>
      <c r="BH137" s="914"/>
      <c r="BI137" s="915"/>
      <c r="BJ137" s="912"/>
      <c r="BK137" s="912"/>
      <c r="BN137" s="918"/>
    </row>
    <row r="138" spans="1:66" s="916" customFormat="1" ht="47.25">
      <c r="A138" s="902">
        <v>136</v>
      </c>
      <c r="B138" s="931" t="s">
        <v>777</v>
      </c>
      <c r="C138" s="920" t="s">
        <v>128</v>
      </c>
      <c r="D138" s="971">
        <v>0.03</v>
      </c>
      <c r="E138" s="920" t="s">
        <v>994</v>
      </c>
      <c r="F138" s="920" t="s">
        <v>30</v>
      </c>
      <c r="G138" s="904" t="s">
        <v>1126</v>
      </c>
      <c r="H138" s="917"/>
      <c r="I138" s="913"/>
      <c r="J138" s="914"/>
      <c r="K138" s="914"/>
      <c r="L138" s="914"/>
      <c r="M138" s="914"/>
      <c r="N138" s="914"/>
      <c r="O138" s="914"/>
      <c r="P138" s="914"/>
      <c r="Q138" s="914"/>
      <c r="R138" s="914"/>
      <c r="S138" s="914"/>
      <c r="T138" s="914"/>
      <c r="U138" s="914"/>
      <c r="V138" s="914"/>
      <c r="W138" s="914"/>
      <c r="X138" s="914"/>
      <c r="Y138" s="914"/>
      <c r="Z138" s="914"/>
      <c r="AA138" s="914"/>
      <c r="AB138" s="914"/>
      <c r="AC138" s="914"/>
      <c r="AD138" s="914"/>
      <c r="AE138" s="914"/>
      <c r="AF138" s="914"/>
      <c r="AG138" s="914"/>
      <c r="AH138" s="914"/>
      <c r="AI138" s="914"/>
      <c r="AJ138" s="914"/>
      <c r="AK138" s="914"/>
      <c r="AL138" s="914"/>
      <c r="AM138" s="914"/>
      <c r="AN138" s="914"/>
      <c r="AO138" s="914"/>
      <c r="AP138" s="914"/>
      <c r="AQ138" s="914"/>
      <c r="AR138" s="914"/>
      <c r="AS138" s="914"/>
      <c r="AT138" s="914"/>
      <c r="AU138" s="914"/>
      <c r="AV138" s="914"/>
      <c r="AW138" s="914"/>
      <c r="AX138" s="914"/>
      <c r="AY138" s="914"/>
      <c r="AZ138" s="914"/>
      <c r="BA138" s="914"/>
      <c r="BB138" s="914"/>
      <c r="BC138" s="914"/>
      <c r="BD138" s="914"/>
      <c r="BE138" s="914"/>
      <c r="BF138" s="914"/>
      <c r="BG138" s="914"/>
      <c r="BH138" s="914"/>
      <c r="BI138" s="915"/>
      <c r="BJ138" s="912"/>
      <c r="BK138" s="912"/>
      <c r="BN138" s="918"/>
    </row>
    <row r="139" spans="1:66" s="916" customFormat="1" ht="47.25">
      <c r="A139" s="902">
        <v>137</v>
      </c>
      <c r="B139" s="931" t="s">
        <v>1419</v>
      </c>
      <c r="C139" s="902" t="s">
        <v>128</v>
      </c>
      <c r="D139" s="971">
        <v>40.29</v>
      </c>
      <c r="E139" s="902" t="s">
        <v>595</v>
      </c>
      <c r="F139" s="902" t="s">
        <v>30</v>
      </c>
      <c r="G139" s="904" t="s">
        <v>1631</v>
      </c>
      <c r="H139" s="917"/>
      <c r="I139" s="913"/>
      <c r="J139" s="914"/>
      <c r="K139" s="914"/>
      <c r="L139" s="914"/>
      <c r="M139" s="914"/>
      <c r="N139" s="914"/>
      <c r="O139" s="914"/>
      <c r="P139" s="914"/>
      <c r="Q139" s="914"/>
      <c r="R139" s="914"/>
      <c r="S139" s="914"/>
      <c r="T139" s="914"/>
      <c r="U139" s="914"/>
      <c r="V139" s="914"/>
      <c r="W139" s="914"/>
      <c r="X139" s="914"/>
      <c r="Y139" s="914"/>
      <c r="Z139" s="914"/>
      <c r="AA139" s="914"/>
      <c r="AB139" s="914"/>
      <c r="AC139" s="914"/>
      <c r="AD139" s="914"/>
      <c r="AE139" s="914"/>
      <c r="AF139" s="914"/>
      <c r="AG139" s="914"/>
      <c r="AH139" s="914"/>
      <c r="AI139" s="914"/>
      <c r="AJ139" s="914"/>
      <c r="AK139" s="914"/>
      <c r="AL139" s="914"/>
      <c r="AM139" s="914"/>
      <c r="AN139" s="914"/>
      <c r="AO139" s="914"/>
      <c r="AP139" s="914"/>
      <c r="AQ139" s="914"/>
      <c r="AR139" s="914"/>
      <c r="AS139" s="914"/>
      <c r="AT139" s="914"/>
      <c r="AU139" s="914"/>
      <c r="AV139" s="914"/>
      <c r="AW139" s="914"/>
      <c r="AX139" s="914"/>
      <c r="AY139" s="914"/>
      <c r="AZ139" s="914"/>
      <c r="BA139" s="914"/>
      <c r="BB139" s="914"/>
      <c r="BC139" s="914"/>
      <c r="BD139" s="914"/>
      <c r="BE139" s="914"/>
      <c r="BF139" s="914"/>
      <c r="BG139" s="914"/>
      <c r="BH139" s="914"/>
      <c r="BI139" s="915"/>
      <c r="BJ139" s="912"/>
      <c r="BK139" s="912"/>
      <c r="BN139" s="918"/>
    </row>
    <row r="140" spans="1:66" s="916" customFormat="1">
      <c r="A140" s="902">
        <v>138</v>
      </c>
      <c r="B140" s="922" t="s">
        <v>847</v>
      </c>
      <c r="C140" s="904" t="s">
        <v>121</v>
      </c>
      <c r="D140" s="971">
        <v>0.1</v>
      </c>
      <c r="E140" s="909" t="s">
        <v>878</v>
      </c>
      <c r="F140" s="909" t="s">
        <v>30</v>
      </c>
      <c r="G140" s="904" t="s">
        <v>1126</v>
      </c>
      <c r="H140" s="917"/>
      <c r="I140" s="913"/>
      <c r="J140" s="914"/>
      <c r="K140" s="914"/>
      <c r="L140" s="914"/>
      <c r="M140" s="914"/>
      <c r="N140" s="914"/>
      <c r="O140" s="914"/>
      <c r="P140" s="914"/>
      <c r="Q140" s="914"/>
      <c r="R140" s="914"/>
      <c r="S140" s="914"/>
      <c r="T140" s="914"/>
      <c r="U140" s="914"/>
      <c r="V140" s="914"/>
      <c r="W140" s="914"/>
      <c r="X140" s="914"/>
      <c r="Y140" s="914"/>
      <c r="Z140" s="914"/>
      <c r="AA140" s="914"/>
      <c r="AB140" s="914"/>
      <c r="AC140" s="914"/>
      <c r="AD140" s="914"/>
      <c r="AE140" s="914"/>
      <c r="AF140" s="914"/>
      <c r="AG140" s="914"/>
      <c r="AH140" s="914"/>
      <c r="AI140" s="914"/>
      <c r="AJ140" s="914"/>
      <c r="AK140" s="914"/>
      <c r="AL140" s="914"/>
      <c r="AM140" s="914"/>
      <c r="AN140" s="914"/>
      <c r="AO140" s="914"/>
      <c r="AP140" s="914"/>
      <c r="AQ140" s="914"/>
      <c r="AR140" s="914"/>
      <c r="AS140" s="914"/>
      <c r="AT140" s="914"/>
      <c r="AU140" s="914"/>
      <c r="AV140" s="914"/>
      <c r="AW140" s="914"/>
      <c r="AX140" s="914"/>
      <c r="AY140" s="914"/>
      <c r="AZ140" s="914"/>
      <c r="BA140" s="914"/>
      <c r="BB140" s="914"/>
      <c r="BC140" s="914"/>
      <c r="BD140" s="914"/>
      <c r="BE140" s="914"/>
      <c r="BF140" s="914"/>
      <c r="BG140" s="914"/>
      <c r="BH140" s="914"/>
      <c r="BI140" s="915"/>
      <c r="BJ140" s="912"/>
      <c r="BK140" s="912"/>
      <c r="BN140" s="918"/>
    </row>
    <row r="141" spans="1:66" s="916" customFormat="1" ht="31.5">
      <c r="A141" s="902">
        <v>139</v>
      </c>
      <c r="B141" s="931" t="s">
        <v>655</v>
      </c>
      <c r="C141" s="939" t="s">
        <v>285</v>
      </c>
      <c r="D141" s="970">
        <v>2.73</v>
      </c>
      <c r="E141" s="904" t="s">
        <v>895</v>
      </c>
      <c r="F141" s="904" t="s">
        <v>34</v>
      </c>
      <c r="G141" s="904" t="s">
        <v>1126</v>
      </c>
      <c r="H141" s="917"/>
      <c r="I141" s="913"/>
      <c r="J141" s="914"/>
      <c r="K141" s="914"/>
      <c r="L141" s="914"/>
      <c r="M141" s="914"/>
      <c r="N141" s="914"/>
      <c r="O141" s="914"/>
      <c r="P141" s="914"/>
      <c r="Q141" s="914"/>
      <c r="R141" s="914"/>
      <c r="S141" s="914"/>
      <c r="T141" s="914"/>
      <c r="U141" s="914"/>
      <c r="V141" s="914"/>
      <c r="W141" s="914"/>
      <c r="X141" s="914"/>
      <c r="Y141" s="914"/>
      <c r="Z141" s="914"/>
      <c r="AA141" s="914"/>
      <c r="AB141" s="914"/>
      <c r="AC141" s="914"/>
      <c r="AD141" s="914"/>
      <c r="AE141" s="914"/>
      <c r="AF141" s="914"/>
      <c r="AG141" s="914"/>
      <c r="AH141" s="914"/>
      <c r="AI141" s="914"/>
      <c r="AJ141" s="914"/>
      <c r="AK141" s="914"/>
      <c r="AL141" s="914"/>
      <c r="AM141" s="914"/>
      <c r="AN141" s="914"/>
      <c r="AO141" s="914"/>
      <c r="AP141" s="914"/>
      <c r="AQ141" s="914"/>
      <c r="AR141" s="914"/>
      <c r="AS141" s="914"/>
      <c r="AT141" s="914"/>
      <c r="AU141" s="914"/>
      <c r="AV141" s="914"/>
      <c r="AW141" s="914"/>
      <c r="AX141" s="914"/>
      <c r="AY141" s="914"/>
      <c r="AZ141" s="914"/>
      <c r="BA141" s="914"/>
      <c r="BB141" s="914"/>
      <c r="BC141" s="914"/>
      <c r="BD141" s="914"/>
      <c r="BE141" s="914"/>
      <c r="BF141" s="914"/>
      <c r="BG141" s="914"/>
      <c r="BH141" s="914"/>
      <c r="BI141" s="915"/>
      <c r="BJ141" s="912"/>
      <c r="BK141" s="912"/>
      <c r="BN141" s="918"/>
    </row>
    <row r="142" spans="1:66" s="916" customFormat="1">
      <c r="A142" s="902">
        <v>140</v>
      </c>
      <c r="B142" s="931" t="s">
        <v>658</v>
      </c>
      <c r="C142" s="939" t="s">
        <v>285</v>
      </c>
      <c r="D142" s="970">
        <v>4.62</v>
      </c>
      <c r="E142" s="904" t="s">
        <v>890</v>
      </c>
      <c r="F142" s="904" t="s">
        <v>34</v>
      </c>
      <c r="G142" s="904" t="s">
        <v>1126</v>
      </c>
      <c r="H142" s="917"/>
      <c r="I142" s="913"/>
      <c r="J142" s="914"/>
      <c r="K142" s="914"/>
      <c r="L142" s="914"/>
      <c r="M142" s="914"/>
      <c r="N142" s="914"/>
      <c r="O142" s="914"/>
      <c r="P142" s="914"/>
      <c r="Q142" s="914"/>
      <c r="R142" s="914"/>
      <c r="S142" s="914"/>
      <c r="T142" s="914"/>
      <c r="U142" s="914"/>
      <c r="V142" s="914"/>
      <c r="W142" s="914"/>
      <c r="X142" s="914"/>
      <c r="Y142" s="914"/>
      <c r="Z142" s="914"/>
      <c r="AA142" s="914"/>
      <c r="AB142" s="914"/>
      <c r="AC142" s="914"/>
      <c r="AD142" s="914"/>
      <c r="AE142" s="914"/>
      <c r="AF142" s="914"/>
      <c r="AG142" s="914"/>
      <c r="AH142" s="914"/>
      <c r="AI142" s="914"/>
      <c r="AJ142" s="914"/>
      <c r="AK142" s="914"/>
      <c r="AL142" s="914"/>
      <c r="AM142" s="914"/>
      <c r="AN142" s="914"/>
      <c r="AO142" s="914"/>
      <c r="AP142" s="914"/>
      <c r="AQ142" s="914"/>
      <c r="AR142" s="914"/>
      <c r="AS142" s="914"/>
      <c r="AT142" s="914"/>
      <c r="AU142" s="914"/>
      <c r="AV142" s="914"/>
      <c r="AW142" s="914"/>
      <c r="AX142" s="914"/>
      <c r="AY142" s="914"/>
      <c r="AZ142" s="914"/>
      <c r="BA142" s="914"/>
      <c r="BB142" s="914"/>
      <c r="BC142" s="914"/>
      <c r="BD142" s="914"/>
      <c r="BE142" s="914"/>
      <c r="BF142" s="914"/>
      <c r="BG142" s="914"/>
      <c r="BH142" s="914"/>
      <c r="BI142" s="915"/>
      <c r="BJ142" s="912"/>
      <c r="BK142" s="912"/>
      <c r="BN142" s="918"/>
    </row>
    <row r="143" spans="1:66" s="916" customFormat="1" ht="31.5">
      <c r="A143" s="902">
        <v>141</v>
      </c>
      <c r="B143" s="931" t="s">
        <v>1623</v>
      </c>
      <c r="C143" s="902" t="s">
        <v>285</v>
      </c>
      <c r="D143" s="970">
        <v>0.80999999999999994</v>
      </c>
      <c r="E143" s="904" t="s">
        <v>862</v>
      </c>
      <c r="F143" s="904" t="s">
        <v>34</v>
      </c>
      <c r="G143" s="904" t="s">
        <v>1066</v>
      </c>
      <c r="H143" s="917"/>
      <c r="I143" s="913"/>
      <c r="J143" s="914"/>
      <c r="K143" s="914"/>
      <c r="L143" s="914"/>
      <c r="M143" s="914"/>
      <c r="N143" s="914"/>
      <c r="O143" s="914"/>
      <c r="P143" s="914"/>
      <c r="Q143" s="914"/>
      <c r="R143" s="914"/>
      <c r="S143" s="914"/>
      <c r="T143" s="914"/>
      <c r="U143" s="914"/>
      <c r="V143" s="914"/>
      <c r="W143" s="914"/>
      <c r="X143" s="914"/>
      <c r="Y143" s="914"/>
      <c r="Z143" s="914"/>
      <c r="AA143" s="914"/>
      <c r="AB143" s="914"/>
      <c r="AC143" s="914"/>
      <c r="AD143" s="914"/>
      <c r="AE143" s="914"/>
      <c r="AF143" s="914"/>
      <c r="AG143" s="914"/>
      <c r="AH143" s="914"/>
      <c r="AI143" s="914"/>
      <c r="AJ143" s="914"/>
      <c r="AK143" s="914"/>
      <c r="AL143" s="914"/>
      <c r="AM143" s="914"/>
      <c r="AN143" s="914"/>
      <c r="AO143" s="914"/>
      <c r="AP143" s="914"/>
      <c r="AQ143" s="914"/>
      <c r="AR143" s="914"/>
      <c r="AS143" s="914"/>
      <c r="AT143" s="914"/>
      <c r="AU143" s="914"/>
      <c r="AV143" s="914"/>
      <c r="AW143" s="914"/>
      <c r="AX143" s="914"/>
      <c r="AY143" s="914"/>
      <c r="AZ143" s="914"/>
      <c r="BA143" s="914"/>
      <c r="BB143" s="914"/>
      <c r="BC143" s="914"/>
      <c r="BD143" s="914"/>
      <c r="BE143" s="914"/>
      <c r="BF143" s="914"/>
      <c r="BG143" s="914"/>
      <c r="BH143" s="914"/>
      <c r="BI143" s="915"/>
      <c r="BJ143" s="912"/>
      <c r="BK143" s="912"/>
      <c r="BN143" s="918"/>
    </row>
    <row r="144" spans="1:66" s="916" customFormat="1">
      <c r="A144" s="902">
        <v>142</v>
      </c>
      <c r="B144" s="903" t="s">
        <v>1510</v>
      </c>
      <c r="C144" s="924" t="s">
        <v>123</v>
      </c>
      <c r="D144" s="971">
        <v>0.76</v>
      </c>
      <c r="E144" s="904">
        <v>32</v>
      </c>
      <c r="F144" s="902" t="s">
        <v>34</v>
      </c>
      <c r="G144" s="904" t="s">
        <v>1668</v>
      </c>
      <c r="H144" s="917"/>
      <c r="I144" s="913"/>
      <c r="J144" s="914"/>
      <c r="K144" s="914"/>
      <c r="L144" s="914"/>
      <c r="M144" s="914"/>
      <c r="N144" s="914"/>
      <c r="O144" s="914"/>
      <c r="P144" s="914"/>
      <c r="Q144" s="914"/>
      <c r="R144" s="914"/>
      <c r="S144" s="914"/>
      <c r="T144" s="914"/>
      <c r="U144" s="914"/>
      <c r="V144" s="914"/>
      <c r="W144" s="914"/>
      <c r="X144" s="914"/>
      <c r="Y144" s="914"/>
      <c r="Z144" s="914"/>
      <c r="AA144" s="914"/>
      <c r="AB144" s="914"/>
      <c r="AC144" s="914"/>
      <c r="AD144" s="914"/>
      <c r="AE144" s="914"/>
      <c r="AF144" s="914"/>
      <c r="AG144" s="914"/>
      <c r="AH144" s="914"/>
      <c r="AI144" s="914"/>
      <c r="AJ144" s="914"/>
      <c r="AK144" s="914"/>
      <c r="AL144" s="914"/>
      <c r="AM144" s="914"/>
      <c r="AN144" s="914"/>
      <c r="AO144" s="914"/>
      <c r="AP144" s="914"/>
      <c r="AQ144" s="914"/>
      <c r="AR144" s="914"/>
      <c r="AS144" s="914"/>
      <c r="AT144" s="914"/>
      <c r="AU144" s="914"/>
      <c r="AV144" s="914"/>
      <c r="AW144" s="914"/>
      <c r="AX144" s="914"/>
      <c r="AY144" s="914"/>
      <c r="AZ144" s="914"/>
      <c r="BA144" s="914"/>
      <c r="BB144" s="914"/>
      <c r="BC144" s="914"/>
      <c r="BD144" s="914"/>
      <c r="BE144" s="914"/>
      <c r="BF144" s="914"/>
      <c r="BG144" s="914"/>
      <c r="BH144" s="914"/>
      <c r="BI144" s="915"/>
      <c r="BJ144" s="912"/>
      <c r="BK144" s="912"/>
      <c r="BN144" s="918"/>
    </row>
    <row r="145" spans="1:66" s="916" customFormat="1">
      <c r="A145" s="902">
        <v>143</v>
      </c>
      <c r="B145" s="903" t="s">
        <v>1513</v>
      </c>
      <c r="C145" s="924" t="s">
        <v>123</v>
      </c>
      <c r="D145" s="971">
        <v>1.1399999999999999</v>
      </c>
      <c r="E145" s="904" t="s">
        <v>1514</v>
      </c>
      <c r="F145" s="902" t="s">
        <v>34</v>
      </c>
      <c r="G145" s="904" t="s">
        <v>1668</v>
      </c>
      <c r="H145" s="917"/>
      <c r="I145" s="913"/>
      <c r="J145" s="914"/>
      <c r="K145" s="914"/>
      <c r="L145" s="914"/>
      <c r="M145" s="914"/>
      <c r="N145" s="914"/>
      <c r="O145" s="914"/>
      <c r="P145" s="914"/>
      <c r="Q145" s="914"/>
      <c r="R145" s="914"/>
      <c r="S145" s="914"/>
      <c r="T145" s="914"/>
      <c r="U145" s="914"/>
      <c r="V145" s="914"/>
      <c r="W145" s="914"/>
      <c r="X145" s="914"/>
      <c r="Y145" s="914"/>
      <c r="Z145" s="914"/>
      <c r="AA145" s="914"/>
      <c r="AB145" s="914"/>
      <c r="AC145" s="914"/>
      <c r="AD145" s="914"/>
      <c r="AE145" s="914"/>
      <c r="AF145" s="914"/>
      <c r="AG145" s="914"/>
      <c r="AH145" s="914"/>
      <c r="AI145" s="914"/>
      <c r="AJ145" s="914"/>
      <c r="AK145" s="914"/>
      <c r="AL145" s="914"/>
      <c r="AM145" s="914"/>
      <c r="AN145" s="914"/>
      <c r="AO145" s="914"/>
      <c r="AP145" s="914"/>
      <c r="AQ145" s="914"/>
      <c r="AR145" s="914"/>
      <c r="AS145" s="914"/>
      <c r="AT145" s="914"/>
      <c r="AU145" s="914"/>
      <c r="AV145" s="914"/>
      <c r="AW145" s="914"/>
      <c r="AX145" s="914"/>
      <c r="AY145" s="914"/>
      <c r="AZ145" s="914"/>
      <c r="BA145" s="914"/>
      <c r="BB145" s="914"/>
      <c r="BC145" s="914"/>
      <c r="BD145" s="914"/>
      <c r="BE145" s="914"/>
      <c r="BF145" s="914"/>
      <c r="BG145" s="914"/>
      <c r="BH145" s="914"/>
      <c r="BI145" s="915"/>
      <c r="BJ145" s="912"/>
      <c r="BK145" s="912"/>
      <c r="BN145" s="918"/>
    </row>
    <row r="146" spans="1:66" s="916" customFormat="1" ht="31.5">
      <c r="A146" s="902">
        <v>144</v>
      </c>
      <c r="B146" s="919" t="s">
        <v>1276</v>
      </c>
      <c r="C146" s="935" t="s">
        <v>120</v>
      </c>
      <c r="D146" s="970">
        <v>0.12</v>
      </c>
      <c r="E146" s="927">
        <v>25</v>
      </c>
      <c r="F146" s="904" t="s">
        <v>34</v>
      </c>
      <c r="G146" s="904" t="s">
        <v>1668</v>
      </c>
      <c r="H146" s="917"/>
      <c r="I146" s="913"/>
      <c r="J146" s="914"/>
      <c r="K146" s="914"/>
      <c r="L146" s="914"/>
      <c r="M146" s="914"/>
      <c r="N146" s="914"/>
      <c r="O146" s="914"/>
      <c r="P146" s="914"/>
      <c r="Q146" s="914"/>
      <c r="R146" s="914"/>
      <c r="S146" s="914"/>
      <c r="T146" s="914"/>
      <c r="U146" s="914"/>
      <c r="V146" s="914"/>
      <c r="W146" s="914"/>
      <c r="X146" s="914"/>
      <c r="Y146" s="914"/>
      <c r="Z146" s="914"/>
      <c r="AA146" s="914"/>
      <c r="AB146" s="914"/>
      <c r="AC146" s="914"/>
      <c r="AD146" s="914"/>
      <c r="AE146" s="914"/>
      <c r="AF146" s="914"/>
      <c r="AG146" s="914"/>
      <c r="AH146" s="914"/>
      <c r="AI146" s="914"/>
      <c r="AJ146" s="914"/>
      <c r="AK146" s="914"/>
      <c r="AL146" s="914"/>
      <c r="AM146" s="914"/>
      <c r="AN146" s="914"/>
      <c r="AO146" s="914"/>
      <c r="AP146" s="914"/>
      <c r="AQ146" s="914"/>
      <c r="AR146" s="914"/>
      <c r="AS146" s="914"/>
      <c r="AT146" s="914"/>
      <c r="AU146" s="914"/>
      <c r="AV146" s="914"/>
      <c r="AW146" s="914"/>
      <c r="AX146" s="914"/>
      <c r="AY146" s="914"/>
      <c r="AZ146" s="914"/>
      <c r="BA146" s="914"/>
      <c r="BB146" s="914"/>
      <c r="BC146" s="914"/>
      <c r="BD146" s="914"/>
      <c r="BE146" s="914"/>
      <c r="BF146" s="914"/>
      <c r="BG146" s="914"/>
      <c r="BH146" s="914"/>
      <c r="BI146" s="915"/>
      <c r="BJ146" s="912"/>
      <c r="BK146" s="912"/>
      <c r="BN146" s="918"/>
    </row>
    <row r="147" spans="1:66" s="916" customFormat="1" ht="31.5">
      <c r="A147" s="902">
        <v>145</v>
      </c>
      <c r="B147" s="919" t="s">
        <v>1265</v>
      </c>
      <c r="C147" s="935" t="s">
        <v>120</v>
      </c>
      <c r="D147" s="970">
        <v>0.28999999999999998</v>
      </c>
      <c r="E147" s="927">
        <v>20</v>
      </c>
      <c r="F147" s="904" t="s">
        <v>34</v>
      </c>
      <c r="G147" s="904" t="s">
        <v>1668</v>
      </c>
      <c r="H147" s="917"/>
      <c r="I147" s="913"/>
      <c r="J147" s="914"/>
      <c r="K147" s="914"/>
      <c r="L147" s="914"/>
      <c r="M147" s="914"/>
      <c r="N147" s="914"/>
      <c r="O147" s="914"/>
      <c r="P147" s="914"/>
      <c r="Q147" s="914"/>
      <c r="R147" s="914"/>
      <c r="S147" s="914"/>
      <c r="T147" s="914"/>
      <c r="U147" s="914"/>
      <c r="V147" s="914"/>
      <c r="W147" s="914"/>
      <c r="X147" s="914"/>
      <c r="Y147" s="914"/>
      <c r="Z147" s="914"/>
      <c r="AA147" s="914"/>
      <c r="AB147" s="914"/>
      <c r="AC147" s="914"/>
      <c r="AD147" s="914"/>
      <c r="AE147" s="914"/>
      <c r="AF147" s="914"/>
      <c r="AG147" s="914"/>
      <c r="AH147" s="914"/>
      <c r="AI147" s="914"/>
      <c r="AJ147" s="914"/>
      <c r="AK147" s="914"/>
      <c r="AL147" s="914"/>
      <c r="AM147" s="914"/>
      <c r="AN147" s="914"/>
      <c r="AO147" s="914"/>
      <c r="AP147" s="914"/>
      <c r="AQ147" s="914"/>
      <c r="AR147" s="914"/>
      <c r="AS147" s="914"/>
      <c r="AT147" s="914"/>
      <c r="AU147" s="914"/>
      <c r="AV147" s="914"/>
      <c r="AW147" s="914"/>
      <c r="AX147" s="914"/>
      <c r="AY147" s="914"/>
      <c r="AZ147" s="914"/>
      <c r="BA147" s="914"/>
      <c r="BB147" s="914"/>
      <c r="BC147" s="914"/>
      <c r="BD147" s="914"/>
      <c r="BE147" s="914"/>
      <c r="BF147" s="914"/>
      <c r="BG147" s="914"/>
      <c r="BH147" s="914"/>
      <c r="BI147" s="915"/>
      <c r="BJ147" s="912"/>
      <c r="BK147" s="912"/>
      <c r="BN147" s="918"/>
    </row>
    <row r="148" spans="1:66" s="916" customFormat="1">
      <c r="A148" s="902">
        <v>146</v>
      </c>
      <c r="B148" s="903" t="s">
        <v>1661</v>
      </c>
      <c r="C148" s="904" t="s">
        <v>120</v>
      </c>
      <c r="D148" s="971">
        <v>1.2</v>
      </c>
      <c r="E148" s="904" t="s">
        <v>1662</v>
      </c>
      <c r="F148" s="902" t="s">
        <v>34</v>
      </c>
      <c r="G148" s="904" t="s">
        <v>1668</v>
      </c>
      <c r="H148" s="917"/>
      <c r="I148" s="913"/>
      <c r="J148" s="914"/>
      <c r="K148" s="914"/>
      <c r="L148" s="914"/>
      <c r="M148" s="914"/>
      <c r="N148" s="914"/>
      <c r="O148" s="914"/>
      <c r="P148" s="914"/>
      <c r="Q148" s="914"/>
      <c r="R148" s="914"/>
      <c r="S148" s="914"/>
      <c r="T148" s="914"/>
      <c r="U148" s="914"/>
      <c r="V148" s="914"/>
      <c r="W148" s="914"/>
      <c r="X148" s="914"/>
      <c r="Y148" s="914"/>
      <c r="Z148" s="914"/>
      <c r="AA148" s="914"/>
      <c r="AB148" s="914"/>
      <c r="AC148" s="914"/>
      <c r="AD148" s="914"/>
      <c r="AE148" s="914"/>
      <c r="AF148" s="914"/>
      <c r="AG148" s="914"/>
      <c r="AH148" s="914"/>
      <c r="AI148" s="914"/>
      <c r="AJ148" s="914"/>
      <c r="AK148" s="914"/>
      <c r="AL148" s="914"/>
      <c r="AM148" s="914"/>
      <c r="AN148" s="914"/>
      <c r="AO148" s="914"/>
      <c r="AP148" s="914"/>
      <c r="AQ148" s="914"/>
      <c r="AR148" s="914"/>
      <c r="AS148" s="914"/>
      <c r="AT148" s="914"/>
      <c r="AU148" s="914"/>
      <c r="AV148" s="914"/>
      <c r="AW148" s="914"/>
      <c r="AX148" s="914"/>
      <c r="AY148" s="914"/>
      <c r="AZ148" s="914"/>
      <c r="BA148" s="914"/>
      <c r="BB148" s="914"/>
      <c r="BC148" s="914"/>
      <c r="BD148" s="914"/>
      <c r="BE148" s="914"/>
      <c r="BF148" s="914"/>
      <c r="BG148" s="914"/>
      <c r="BH148" s="914"/>
      <c r="BI148" s="915"/>
      <c r="BJ148" s="912"/>
      <c r="BK148" s="912"/>
      <c r="BN148" s="918"/>
    </row>
    <row r="149" spans="1:66" s="916" customFormat="1" ht="31.5">
      <c r="A149" s="902">
        <v>147</v>
      </c>
      <c r="B149" s="903" t="s">
        <v>1282</v>
      </c>
      <c r="C149" s="904" t="s">
        <v>124</v>
      </c>
      <c r="D149" s="970">
        <v>2.61</v>
      </c>
      <c r="E149" s="920" t="s">
        <v>946</v>
      </c>
      <c r="F149" s="920" t="s">
        <v>34</v>
      </c>
      <c r="G149" s="904" t="s">
        <v>1066</v>
      </c>
      <c r="H149" s="917"/>
      <c r="I149" s="913"/>
      <c r="J149" s="914"/>
      <c r="K149" s="914"/>
      <c r="L149" s="914"/>
      <c r="M149" s="914"/>
      <c r="N149" s="914"/>
      <c r="O149" s="914"/>
      <c r="P149" s="914"/>
      <c r="Q149" s="914"/>
      <c r="R149" s="914"/>
      <c r="S149" s="914"/>
      <c r="T149" s="914"/>
      <c r="U149" s="914"/>
      <c r="V149" s="914"/>
      <c r="W149" s="914"/>
      <c r="X149" s="914"/>
      <c r="Y149" s="914"/>
      <c r="Z149" s="914"/>
      <c r="AA149" s="914"/>
      <c r="AB149" s="914"/>
      <c r="AC149" s="914"/>
      <c r="AD149" s="914"/>
      <c r="AE149" s="914"/>
      <c r="AF149" s="914"/>
      <c r="AG149" s="914"/>
      <c r="AH149" s="914"/>
      <c r="AI149" s="914"/>
      <c r="AJ149" s="914"/>
      <c r="AK149" s="914"/>
      <c r="AL149" s="914"/>
      <c r="AM149" s="914"/>
      <c r="AN149" s="914"/>
      <c r="AO149" s="914"/>
      <c r="AP149" s="914"/>
      <c r="AQ149" s="914"/>
      <c r="AR149" s="914"/>
      <c r="AS149" s="914"/>
      <c r="AT149" s="914"/>
      <c r="AU149" s="914"/>
      <c r="AV149" s="914"/>
      <c r="AW149" s="914"/>
      <c r="AX149" s="914"/>
      <c r="AY149" s="914"/>
      <c r="AZ149" s="914"/>
      <c r="BA149" s="914"/>
      <c r="BB149" s="914"/>
      <c r="BC149" s="914"/>
      <c r="BD149" s="914"/>
      <c r="BE149" s="914"/>
      <c r="BF149" s="914"/>
      <c r="BG149" s="914"/>
      <c r="BH149" s="914"/>
      <c r="BI149" s="915"/>
      <c r="BJ149" s="912"/>
      <c r="BK149" s="912"/>
      <c r="BN149" s="918"/>
    </row>
    <row r="150" spans="1:66" s="916" customFormat="1">
      <c r="A150" s="902">
        <v>148</v>
      </c>
      <c r="B150" s="919" t="s">
        <v>1146</v>
      </c>
      <c r="C150" s="904" t="s">
        <v>122</v>
      </c>
      <c r="D150" s="970">
        <v>0.5</v>
      </c>
      <c r="E150" s="904" t="s">
        <v>442</v>
      </c>
      <c r="F150" s="904" t="s">
        <v>34</v>
      </c>
      <c r="G150" s="904" t="s">
        <v>1668</v>
      </c>
      <c r="H150" s="917"/>
      <c r="I150" s="913"/>
      <c r="J150" s="914"/>
      <c r="K150" s="914"/>
      <c r="L150" s="914"/>
      <c r="M150" s="914"/>
      <c r="N150" s="914"/>
      <c r="O150" s="914"/>
      <c r="P150" s="914"/>
      <c r="Q150" s="914"/>
      <c r="R150" s="914"/>
      <c r="S150" s="914"/>
      <c r="T150" s="914"/>
      <c r="U150" s="914"/>
      <c r="V150" s="914"/>
      <c r="W150" s="914"/>
      <c r="X150" s="914"/>
      <c r="Y150" s="914"/>
      <c r="Z150" s="914"/>
      <c r="AA150" s="914"/>
      <c r="AB150" s="914"/>
      <c r="AC150" s="914"/>
      <c r="AD150" s="914"/>
      <c r="AE150" s="914"/>
      <c r="AF150" s="914"/>
      <c r="AG150" s="914"/>
      <c r="AH150" s="914"/>
      <c r="AI150" s="914"/>
      <c r="AJ150" s="914"/>
      <c r="AK150" s="914"/>
      <c r="AL150" s="914"/>
      <c r="AM150" s="914"/>
      <c r="AN150" s="914"/>
      <c r="AO150" s="914"/>
      <c r="AP150" s="914"/>
      <c r="AQ150" s="914"/>
      <c r="AR150" s="914"/>
      <c r="AS150" s="914"/>
      <c r="AT150" s="914"/>
      <c r="AU150" s="914"/>
      <c r="AV150" s="914"/>
      <c r="AW150" s="914"/>
      <c r="AX150" s="914"/>
      <c r="AY150" s="914"/>
      <c r="AZ150" s="914"/>
      <c r="BA150" s="914"/>
      <c r="BB150" s="914"/>
      <c r="BC150" s="914"/>
      <c r="BD150" s="914"/>
      <c r="BE150" s="914"/>
      <c r="BF150" s="914"/>
      <c r="BG150" s="914"/>
      <c r="BH150" s="914"/>
      <c r="BI150" s="915"/>
      <c r="BJ150" s="912"/>
      <c r="BK150" s="912"/>
      <c r="BN150" s="918"/>
    </row>
    <row r="151" spans="1:66" s="916" customFormat="1" ht="31.5">
      <c r="A151" s="902">
        <v>149</v>
      </c>
      <c r="B151" s="919" t="s">
        <v>1185</v>
      </c>
      <c r="C151" s="904" t="s">
        <v>122</v>
      </c>
      <c r="D151" s="970">
        <v>0.28999999999999998</v>
      </c>
      <c r="E151" s="904">
        <v>10</v>
      </c>
      <c r="F151" s="904" t="s">
        <v>34</v>
      </c>
      <c r="G151" s="904" t="s">
        <v>1668</v>
      </c>
      <c r="H151" s="917"/>
      <c r="I151" s="913"/>
      <c r="J151" s="914"/>
      <c r="K151" s="914"/>
      <c r="L151" s="914"/>
      <c r="M151" s="914"/>
      <c r="N151" s="914"/>
      <c r="O151" s="914"/>
      <c r="P151" s="914"/>
      <c r="Q151" s="914"/>
      <c r="R151" s="914"/>
      <c r="S151" s="914"/>
      <c r="T151" s="914"/>
      <c r="U151" s="914"/>
      <c r="V151" s="914"/>
      <c r="W151" s="914"/>
      <c r="X151" s="914"/>
      <c r="Y151" s="914"/>
      <c r="Z151" s="914"/>
      <c r="AA151" s="914"/>
      <c r="AB151" s="914"/>
      <c r="AC151" s="914"/>
      <c r="AD151" s="914"/>
      <c r="AE151" s="914"/>
      <c r="AF151" s="914"/>
      <c r="AG151" s="914"/>
      <c r="AH151" s="914"/>
      <c r="AI151" s="914"/>
      <c r="AJ151" s="914"/>
      <c r="AK151" s="914"/>
      <c r="AL151" s="914"/>
      <c r="AM151" s="914"/>
      <c r="AN151" s="914"/>
      <c r="AO151" s="914"/>
      <c r="AP151" s="914"/>
      <c r="AQ151" s="914"/>
      <c r="AR151" s="914"/>
      <c r="AS151" s="914"/>
      <c r="AT151" s="914"/>
      <c r="AU151" s="914"/>
      <c r="AV151" s="914"/>
      <c r="AW151" s="914"/>
      <c r="AX151" s="914"/>
      <c r="AY151" s="914"/>
      <c r="AZ151" s="914"/>
      <c r="BA151" s="914"/>
      <c r="BB151" s="914"/>
      <c r="BC151" s="914"/>
      <c r="BD151" s="914"/>
      <c r="BE151" s="914"/>
      <c r="BF151" s="914"/>
      <c r="BG151" s="914"/>
      <c r="BH151" s="914"/>
      <c r="BI151" s="915"/>
      <c r="BJ151" s="912"/>
      <c r="BK151" s="912"/>
      <c r="BN151" s="918"/>
    </row>
    <row r="152" spans="1:66" s="916" customFormat="1">
      <c r="A152" s="902">
        <v>150</v>
      </c>
      <c r="B152" s="919" t="s">
        <v>1173</v>
      </c>
      <c r="C152" s="934" t="s">
        <v>126</v>
      </c>
      <c r="D152" s="970">
        <v>1.1099999999999999</v>
      </c>
      <c r="E152" s="904">
        <v>11</v>
      </c>
      <c r="F152" s="904" t="s">
        <v>34</v>
      </c>
      <c r="G152" s="904" t="s">
        <v>1668</v>
      </c>
      <c r="H152" s="917"/>
      <c r="I152" s="913"/>
      <c r="J152" s="914"/>
      <c r="K152" s="914"/>
      <c r="L152" s="914"/>
      <c r="M152" s="914"/>
      <c r="N152" s="914"/>
      <c r="O152" s="914"/>
      <c r="P152" s="914"/>
      <c r="Q152" s="914"/>
      <c r="R152" s="914"/>
      <c r="S152" s="914"/>
      <c r="T152" s="914"/>
      <c r="U152" s="914"/>
      <c r="V152" s="914"/>
      <c r="W152" s="914"/>
      <c r="X152" s="914"/>
      <c r="Y152" s="914"/>
      <c r="Z152" s="914"/>
      <c r="AA152" s="914"/>
      <c r="AB152" s="914"/>
      <c r="AC152" s="914"/>
      <c r="AD152" s="914"/>
      <c r="AE152" s="914"/>
      <c r="AF152" s="914"/>
      <c r="AG152" s="914"/>
      <c r="AH152" s="914"/>
      <c r="AI152" s="914"/>
      <c r="AJ152" s="914"/>
      <c r="AK152" s="914"/>
      <c r="AL152" s="914"/>
      <c r="AM152" s="914"/>
      <c r="AN152" s="914"/>
      <c r="AO152" s="914"/>
      <c r="AP152" s="914"/>
      <c r="AQ152" s="914"/>
      <c r="AR152" s="914"/>
      <c r="AS152" s="914"/>
      <c r="AT152" s="914"/>
      <c r="AU152" s="914"/>
      <c r="AV152" s="914"/>
      <c r="AW152" s="914"/>
      <c r="AX152" s="914"/>
      <c r="AY152" s="914"/>
      <c r="AZ152" s="914"/>
      <c r="BA152" s="914"/>
      <c r="BB152" s="914"/>
      <c r="BC152" s="914"/>
      <c r="BD152" s="914"/>
      <c r="BE152" s="914"/>
      <c r="BF152" s="914"/>
      <c r="BG152" s="914"/>
      <c r="BH152" s="914"/>
      <c r="BI152" s="915"/>
      <c r="BJ152" s="912"/>
      <c r="BK152" s="912"/>
      <c r="BN152" s="918"/>
    </row>
    <row r="153" spans="1:66" s="916" customFormat="1" ht="31.5">
      <c r="A153" s="902">
        <v>151</v>
      </c>
      <c r="B153" s="903" t="s">
        <v>1285</v>
      </c>
      <c r="C153" s="904" t="s">
        <v>127</v>
      </c>
      <c r="D153" s="970">
        <v>0.06</v>
      </c>
      <c r="E153" s="904" t="s">
        <v>1031</v>
      </c>
      <c r="F153" s="904" t="s">
        <v>34</v>
      </c>
      <c r="G153" s="904" t="s">
        <v>1066</v>
      </c>
      <c r="H153" s="917"/>
      <c r="I153" s="913"/>
      <c r="J153" s="914"/>
      <c r="K153" s="914"/>
      <c r="L153" s="914"/>
      <c r="M153" s="914"/>
      <c r="N153" s="914"/>
      <c r="O153" s="914"/>
      <c r="P153" s="914"/>
      <c r="Q153" s="914"/>
      <c r="R153" s="914"/>
      <c r="S153" s="914"/>
      <c r="T153" s="914"/>
      <c r="U153" s="914"/>
      <c r="V153" s="914"/>
      <c r="W153" s="914"/>
      <c r="X153" s="914"/>
      <c r="Y153" s="914"/>
      <c r="Z153" s="914"/>
      <c r="AA153" s="914"/>
      <c r="AB153" s="914"/>
      <c r="AC153" s="914"/>
      <c r="AD153" s="914"/>
      <c r="AE153" s="914"/>
      <c r="AF153" s="914"/>
      <c r="AG153" s="914"/>
      <c r="AH153" s="914"/>
      <c r="AI153" s="914"/>
      <c r="AJ153" s="914"/>
      <c r="AK153" s="914"/>
      <c r="AL153" s="914"/>
      <c r="AM153" s="914"/>
      <c r="AN153" s="914"/>
      <c r="AO153" s="914"/>
      <c r="AP153" s="914"/>
      <c r="AQ153" s="914"/>
      <c r="AR153" s="914"/>
      <c r="AS153" s="914"/>
      <c r="AT153" s="914"/>
      <c r="AU153" s="914"/>
      <c r="AV153" s="914"/>
      <c r="AW153" s="914"/>
      <c r="AX153" s="914"/>
      <c r="AY153" s="914"/>
      <c r="AZ153" s="914"/>
      <c r="BA153" s="914"/>
      <c r="BB153" s="914"/>
      <c r="BC153" s="914"/>
      <c r="BD153" s="914"/>
      <c r="BE153" s="914"/>
      <c r="BF153" s="914"/>
      <c r="BG153" s="914"/>
      <c r="BH153" s="914"/>
      <c r="BI153" s="915"/>
      <c r="BJ153" s="912"/>
      <c r="BK153" s="912"/>
      <c r="BN153" s="918"/>
    </row>
    <row r="154" spans="1:66" s="916" customFormat="1" ht="31.5">
      <c r="A154" s="902">
        <v>152</v>
      </c>
      <c r="B154" s="903" t="s">
        <v>1283</v>
      </c>
      <c r="C154" s="904" t="s">
        <v>127</v>
      </c>
      <c r="D154" s="970">
        <v>0.04</v>
      </c>
      <c r="E154" s="904" t="s">
        <v>1030</v>
      </c>
      <c r="F154" s="904" t="s">
        <v>34</v>
      </c>
      <c r="G154" s="904" t="s">
        <v>1066</v>
      </c>
      <c r="H154" s="917"/>
      <c r="I154" s="913"/>
      <c r="J154" s="914"/>
      <c r="K154" s="914"/>
      <c r="L154" s="914"/>
      <c r="M154" s="914"/>
      <c r="N154" s="914"/>
      <c r="O154" s="914"/>
      <c r="P154" s="914"/>
      <c r="Q154" s="914"/>
      <c r="R154" s="914"/>
      <c r="S154" s="914"/>
      <c r="T154" s="914"/>
      <c r="U154" s="914"/>
      <c r="V154" s="914"/>
      <c r="W154" s="914"/>
      <c r="X154" s="914"/>
      <c r="Y154" s="914"/>
      <c r="Z154" s="914"/>
      <c r="AA154" s="914"/>
      <c r="AB154" s="914"/>
      <c r="AC154" s="914"/>
      <c r="AD154" s="914"/>
      <c r="AE154" s="914"/>
      <c r="AF154" s="914"/>
      <c r="AG154" s="914"/>
      <c r="AH154" s="914"/>
      <c r="AI154" s="914"/>
      <c r="AJ154" s="914"/>
      <c r="AK154" s="914"/>
      <c r="AL154" s="914"/>
      <c r="AM154" s="914"/>
      <c r="AN154" s="914"/>
      <c r="AO154" s="914"/>
      <c r="AP154" s="914"/>
      <c r="AQ154" s="914"/>
      <c r="AR154" s="914"/>
      <c r="AS154" s="914"/>
      <c r="AT154" s="914"/>
      <c r="AU154" s="914"/>
      <c r="AV154" s="914"/>
      <c r="AW154" s="914"/>
      <c r="AX154" s="914"/>
      <c r="AY154" s="914"/>
      <c r="AZ154" s="914"/>
      <c r="BA154" s="914"/>
      <c r="BB154" s="914"/>
      <c r="BC154" s="914"/>
      <c r="BD154" s="914"/>
      <c r="BE154" s="914"/>
      <c r="BF154" s="914"/>
      <c r="BG154" s="914"/>
      <c r="BH154" s="914"/>
      <c r="BI154" s="915"/>
      <c r="BJ154" s="912"/>
      <c r="BK154" s="912"/>
      <c r="BN154" s="918"/>
    </row>
    <row r="155" spans="1:66" s="916" customFormat="1" ht="31.5">
      <c r="A155" s="902">
        <v>153</v>
      </c>
      <c r="B155" s="903" t="s">
        <v>1284</v>
      </c>
      <c r="C155" s="904" t="s">
        <v>127</v>
      </c>
      <c r="D155" s="970">
        <v>7.0000000000000007E-2</v>
      </c>
      <c r="E155" s="904" t="s">
        <v>901</v>
      </c>
      <c r="F155" s="904" t="s">
        <v>34</v>
      </c>
      <c r="G155" s="904" t="s">
        <v>1066</v>
      </c>
      <c r="H155" s="917"/>
      <c r="I155" s="913"/>
      <c r="J155" s="914"/>
      <c r="K155" s="914"/>
      <c r="L155" s="914"/>
      <c r="M155" s="914"/>
      <c r="N155" s="914"/>
      <c r="O155" s="914"/>
      <c r="P155" s="914"/>
      <c r="Q155" s="914"/>
      <c r="R155" s="914"/>
      <c r="S155" s="914"/>
      <c r="T155" s="914"/>
      <c r="U155" s="914"/>
      <c r="V155" s="914"/>
      <c r="W155" s="914"/>
      <c r="X155" s="914"/>
      <c r="Y155" s="914"/>
      <c r="Z155" s="914"/>
      <c r="AA155" s="914"/>
      <c r="AB155" s="914"/>
      <c r="AC155" s="914"/>
      <c r="AD155" s="914"/>
      <c r="AE155" s="914"/>
      <c r="AF155" s="914"/>
      <c r="AG155" s="914"/>
      <c r="AH155" s="914"/>
      <c r="AI155" s="914"/>
      <c r="AJ155" s="914"/>
      <c r="AK155" s="914"/>
      <c r="AL155" s="914"/>
      <c r="AM155" s="914"/>
      <c r="AN155" s="914"/>
      <c r="AO155" s="914"/>
      <c r="AP155" s="914"/>
      <c r="AQ155" s="914"/>
      <c r="AR155" s="914"/>
      <c r="AS155" s="914"/>
      <c r="AT155" s="914"/>
      <c r="AU155" s="914"/>
      <c r="AV155" s="914"/>
      <c r="AW155" s="914"/>
      <c r="AX155" s="914"/>
      <c r="AY155" s="914"/>
      <c r="AZ155" s="914"/>
      <c r="BA155" s="914"/>
      <c r="BB155" s="914"/>
      <c r="BC155" s="914"/>
      <c r="BD155" s="914"/>
      <c r="BE155" s="914"/>
      <c r="BF155" s="914"/>
      <c r="BG155" s="914"/>
      <c r="BH155" s="914"/>
      <c r="BI155" s="915"/>
      <c r="BJ155" s="912"/>
      <c r="BK155" s="912"/>
      <c r="BN155" s="918"/>
    </row>
    <row r="156" spans="1:66" s="916" customFormat="1" ht="31.5">
      <c r="A156" s="902">
        <v>154</v>
      </c>
      <c r="B156" s="903" t="s">
        <v>1286</v>
      </c>
      <c r="C156" s="904" t="s">
        <v>127</v>
      </c>
      <c r="D156" s="970">
        <v>0.06</v>
      </c>
      <c r="E156" s="904" t="s">
        <v>1032</v>
      </c>
      <c r="F156" s="904" t="s">
        <v>34</v>
      </c>
      <c r="G156" s="904" t="s">
        <v>1066</v>
      </c>
      <c r="H156" s="917"/>
      <c r="I156" s="913"/>
      <c r="J156" s="914"/>
      <c r="K156" s="914"/>
      <c r="L156" s="914"/>
      <c r="M156" s="914"/>
      <c r="N156" s="914"/>
      <c r="O156" s="914"/>
      <c r="P156" s="914"/>
      <c r="Q156" s="914"/>
      <c r="R156" s="914"/>
      <c r="S156" s="914"/>
      <c r="T156" s="914"/>
      <c r="U156" s="914"/>
      <c r="V156" s="914"/>
      <c r="W156" s="914"/>
      <c r="X156" s="914"/>
      <c r="Y156" s="914"/>
      <c r="Z156" s="914"/>
      <c r="AA156" s="914"/>
      <c r="AB156" s="914"/>
      <c r="AC156" s="914"/>
      <c r="AD156" s="914"/>
      <c r="AE156" s="914"/>
      <c r="AF156" s="914"/>
      <c r="AG156" s="914"/>
      <c r="AH156" s="914"/>
      <c r="AI156" s="914"/>
      <c r="AJ156" s="914"/>
      <c r="AK156" s="914"/>
      <c r="AL156" s="914"/>
      <c r="AM156" s="914"/>
      <c r="AN156" s="914"/>
      <c r="AO156" s="914"/>
      <c r="AP156" s="914"/>
      <c r="AQ156" s="914"/>
      <c r="AR156" s="914"/>
      <c r="AS156" s="914"/>
      <c r="AT156" s="914"/>
      <c r="AU156" s="914"/>
      <c r="AV156" s="914"/>
      <c r="AW156" s="914"/>
      <c r="AX156" s="914"/>
      <c r="AY156" s="914"/>
      <c r="AZ156" s="914"/>
      <c r="BA156" s="914"/>
      <c r="BB156" s="914"/>
      <c r="BC156" s="914"/>
      <c r="BD156" s="914"/>
      <c r="BE156" s="914"/>
      <c r="BF156" s="914"/>
      <c r="BG156" s="914"/>
      <c r="BH156" s="914"/>
      <c r="BI156" s="915"/>
      <c r="BJ156" s="912"/>
      <c r="BK156" s="912"/>
      <c r="BN156" s="918"/>
    </row>
    <row r="157" spans="1:66" s="916" customFormat="1" ht="31.5">
      <c r="A157" s="902">
        <v>155</v>
      </c>
      <c r="B157" s="903" t="s">
        <v>1287</v>
      </c>
      <c r="C157" s="904" t="s">
        <v>127</v>
      </c>
      <c r="D157" s="970">
        <v>0.08</v>
      </c>
      <c r="E157" s="904" t="s">
        <v>1585</v>
      </c>
      <c r="F157" s="904" t="s">
        <v>34</v>
      </c>
      <c r="G157" s="904" t="s">
        <v>1066</v>
      </c>
      <c r="H157" s="917"/>
      <c r="I157" s="913"/>
      <c r="J157" s="914"/>
      <c r="K157" s="914"/>
      <c r="L157" s="914"/>
      <c r="M157" s="914"/>
      <c r="N157" s="914"/>
      <c r="O157" s="914"/>
      <c r="P157" s="914"/>
      <c r="Q157" s="914"/>
      <c r="R157" s="914"/>
      <c r="S157" s="914"/>
      <c r="T157" s="914"/>
      <c r="U157" s="914"/>
      <c r="V157" s="914"/>
      <c r="W157" s="914"/>
      <c r="X157" s="914"/>
      <c r="Y157" s="914"/>
      <c r="Z157" s="914"/>
      <c r="AA157" s="914"/>
      <c r="AB157" s="914"/>
      <c r="AC157" s="914"/>
      <c r="AD157" s="914"/>
      <c r="AE157" s="914"/>
      <c r="AF157" s="914"/>
      <c r="AG157" s="914"/>
      <c r="AH157" s="914"/>
      <c r="AI157" s="914"/>
      <c r="AJ157" s="914"/>
      <c r="AK157" s="914"/>
      <c r="AL157" s="914"/>
      <c r="AM157" s="914"/>
      <c r="AN157" s="914"/>
      <c r="AO157" s="914"/>
      <c r="AP157" s="914"/>
      <c r="AQ157" s="914"/>
      <c r="AR157" s="914"/>
      <c r="AS157" s="914"/>
      <c r="AT157" s="914"/>
      <c r="AU157" s="914"/>
      <c r="AV157" s="914"/>
      <c r="AW157" s="914"/>
      <c r="AX157" s="914"/>
      <c r="AY157" s="914"/>
      <c r="AZ157" s="914"/>
      <c r="BA157" s="914"/>
      <c r="BB157" s="914"/>
      <c r="BC157" s="914"/>
      <c r="BD157" s="914"/>
      <c r="BE157" s="914"/>
      <c r="BF157" s="914"/>
      <c r="BG157" s="914"/>
      <c r="BH157" s="914"/>
      <c r="BI157" s="915"/>
      <c r="BJ157" s="912"/>
      <c r="BK157" s="912"/>
      <c r="BN157" s="918"/>
    </row>
    <row r="158" spans="1:66" s="916" customFormat="1" ht="31.5">
      <c r="A158" s="902">
        <v>156</v>
      </c>
      <c r="B158" s="919" t="s">
        <v>479</v>
      </c>
      <c r="C158" s="904" t="s">
        <v>119</v>
      </c>
      <c r="D158" s="970">
        <v>0.6</v>
      </c>
      <c r="E158" s="902">
        <v>11</v>
      </c>
      <c r="F158" s="902" t="s">
        <v>34</v>
      </c>
      <c r="G158" s="904" t="s">
        <v>1626</v>
      </c>
      <c r="H158" s="917"/>
      <c r="I158" s="913"/>
      <c r="J158" s="914"/>
      <c r="K158" s="914"/>
      <c r="L158" s="914"/>
      <c r="M158" s="914"/>
      <c r="N158" s="914"/>
      <c r="O158" s="914"/>
      <c r="P158" s="914"/>
      <c r="Q158" s="914"/>
      <c r="R158" s="914"/>
      <c r="S158" s="914"/>
      <c r="T158" s="914"/>
      <c r="U158" s="914"/>
      <c r="V158" s="914"/>
      <c r="W158" s="914"/>
      <c r="X158" s="914"/>
      <c r="Y158" s="914"/>
      <c r="Z158" s="914"/>
      <c r="AA158" s="914"/>
      <c r="AB158" s="914"/>
      <c r="AC158" s="914"/>
      <c r="AD158" s="914"/>
      <c r="AE158" s="914"/>
      <c r="AF158" s="914"/>
      <c r="AG158" s="914"/>
      <c r="AH158" s="914"/>
      <c r="AI158" s="914"/>
      <c r="AJ158" s="914"/>
      <c r="AK158" s="914"/>
      <c r="AL158" s="914"/>
      <c r="AM158" s="914"/>
      <c r="AN158" s="914"/>
      <c r="AO158" s="914"/>
      <c r="AP158" s="914"/>
      <c r="AQ158" s="914"/>
      <c r="AR158" s="914"/>
      <c r="AS158" s="914"/>
      <c r="AT158" s="914"/>
      <c r="AU158" s="914"/>
      <c r="AV158" s="914"/>
      <c r="AW158" s="914"/>
      <c r="AX158" s="914"/>
      <c r="AY158" s="914"/>
      <c r="AZ158" s="914"/>
      <c r="BA158" s="914"/>
      <c r="BB158" s="914"/>
      <c r="BC158" s="914"/>
      <c r="BD158" s="914"/>
      <c r="BE158" s="914"/>
      <c r="BF158" s="914"/>
      <c r="BG158" s="914"/>
      <c r="BH158" s="914"/>
      <c r="BI158" s="915"/>
      <c r="BJ158" s="912"/>
      <c r="BK158" s="912"/>
      <c r="BN158" s="918"/>
    </row>
    <row r="159" spans="1:66" s="916" customFormat="1" ht="47.25">
      <c r="A159" s="902">
        <v>157</v>
      </c>
      <c r="B159" s="903" t="s">
        <v>1493</v>
      </c>
      <c r="C159" s="904" t="s">
        <v>296</v>
      </c>
      <c r="D159" s="971">
        <v>0.2</v>
      </c>
      <c r="E159" s="904" t="s">
        <v>1494</v>
      </c>
      <c r="F159" s="902" t="s">
        <v>34</v>
      </c>
      <c r="G159" s="904" t="s">
        <v>1668</v>
      </c>
      <c r="H159" s="917"/>
      <c r="I159" s="913"/>
      <c r="J159" s="914"/>
      <c r="K159" s="914"/>
      <c r="L159" s="914"/>
      <c r="M159" s="914"/>
      <c r="N159" s="914"/>
      <c r="O159" s="914"/>
      <c r="P159" s="914"/>
      <c r="Q159" s="914"/>
      <c r="R159" s="914"/>
      <c r="S159" s="914"/>
      <c r="T159" s="914"/>
      <c r="U159" s="914"/>
      <c r="V159" s="914"/>
      <c r="W159" s="914"/>
      <c r="X159" s="914"/>
      <c r="Y159" s="914"/>
      <c r="Z159" s="914"/>
      <c r="AA159" s="914"/>
      <c r="AB159" s="914"/>
      <c r="AC159" s="914"/>
      <c r="AD159" s="914"/>
      <c r="AE159" s="914"/>
      <c r="AF159" s="914"/>
      <c r="AG159" s="914"/>
      <c r="AH159" s="914"/>
      <c r="AI159" s="914"/>
      <c r="AJ159" s="914"/>
      <c r="AK159" s="914"/>
      <c r="AL159" s="914"/>
      <c r="AM159" s="914"/>
      <c r="AN159" s="914"/>
      <c r="AO159" s="914"/>
      <c r="AP159" s="914"/>
      <c r="AQ159" s="914"/>
      <c r="AR159" s="914"/>
      <c r="AS159" s="914"/>
      <c r="AT159" s="914"/>
      <c r="AU159" s="914"/>
      <c r="AV159" s="914"/>
      <c r="AW159" s="914"/>
      <c r="AX159" s="914"/>
      <c r="AY159" s="914"/>
      <c r="AZ159" s="914"/>
      <c r="BA159" s="914"/>
      <c r="BB159" s="914"/>
      <c r="BC159" s="914"/>
      <c r="BD159" s="914"/>
      <c r="BE159" s="914"/>
      <c r="BF159" s="914"/>
      <c r="BG159" s="914"/>
      <c r="BH159" s="914"/>
      <c r="BI159" s="915"/>
      <c r="BJ159" s="912"/>
      <c r="BK159" s="912"/>
      <c r="BN159" s="918"/>
    </row>
    <row r="160" spans="1:66" s="916" customFormat="1">
      <c r="A160" s="902">
        <v>158</v>
      </c>
      <c r="B160" s="931" t="s">
        <v>677</v>
      </c>
      <c r="C160" s="939" t="s">
        <v>285</v>
      </c>
      <c r="D160" s="971">
        <v>0.22</v>
      </c>
      <c r="E160" s="939" t="s">
        <v>915</v>
      </c>
      <c r="F160" s="939" t="s">
        <v>31</v>
      </c>
      <c r="G160" s="904" t="s">
        <v>1126</v>
      </c>
      <c r="H160" s="917"/>
      <c r="I160" s="913"/>
      <c r="J160" s="914"/>
      <c r="K160" s="914"/>
      <c r="L160" s="914"/>
      <c r="M160" s="914"/>
      <c r="N160" s="914"/>
      <c r="O160" s="914"/>
      <c r="P160" s="914"/>
      <c r="Q160" s="914"/>
      <c r="R160" s="914"/>
      <c r="S160" s="914"/>
      <c r="T160" s="914"/>
      <c r="U160" s="914"/>
      <c r="V160" s="914"/>
      <c r="W160" s="914"/>
      <c r="X160" s="914"/>
      <c r="Y160" s="914"/>
      <c r="Z160" s="914"/>
      <c r="AA160" s="914"/>
      <c r="AB160" s="914"/>
      <c r="AC160" s="914"/>
      <c r="AD160" s="914"/>
      <c r="AE160" s="914"/>
      <c r="AF160" s="914"/>
      <c r="AG160" s="914"/>
      <c r="AH160" s="914"/>
      <c r="AI160" s="914"/>
      <c r="AJ160" s="914"/>
      <c r="AK160" s="914"/>
      <c r="AL160" s="914"/>
      <c r="AM160" s="914"/>
      <c r="AN160" s="914"/>
      <c r="AO160" s="914"/>
      <c r="AP160" s="914"/>
      <c r="AQ160" s="914"/>
      <c r="AR160" s="914"/>
      <c r="AS160" s="914"/>
      <c r="AT160" s="914"/>
      <c r="AU160" s="914"/>
      <c r="AV160" s="914"/>
      <c r="AW160" s="914"/>
      <c r="AX160" s="914"/>
      <c r="AY160" s="914"/>
      <c r="AZ160" s="914"/>
      <c r="BA160" s="914"/>
      <c r="BB160" s="914"/>
      <c r="BC160" s="914"/>
      <c r="BD160" s="914"/>
      <c r="BE160" s="914"/>
      <c r="BF160" s="914"/>
      <c r="BG160" s="914"/>
      <c r="BH160" s="914"/>
      <c r="BI160" s="915"/>
      <c r="BJ160" s="912"/>
      <c r="BK160" s="912"/>
      <c r="BN160" s="918"/>
    </row>
    <row r="161" spans="1:66" s="916" customFormat="1" ht="47.25">
      <c r="A161" s="902">
        <v>159</v>
      </c>
      <c r="B161" s="931" t="s">
        <v>659</v>
      </c>
      <c r="C161" s="939" t="s">
        <v>285</v>
      </c>
      <c r="D161" s="970">
        <v>0.47</v>
      </c>
      <c r="E161" s="939" t="s">
        <v>898</v>
      </c>
      <c r="F161" s="939" t="s">
        <v>31</v>
      </c>
      <c r="G161" s="904" t="s">
        <v>1303</v>
      </c>
      <c r="H161" s="917"/>
      <c r="I161" s="913"/>
      <c r="J161" s="914"/>
      <c r="K161" s="914"/>
      <c r="L161" s="914"/>
      <c r="M161" s="914"/>
      <c r="N161" s="914"/>
      <c r="O161" s="914"/>
      <c r="P161" s="914"/>
      <c r="Q161" s="914"/>
      <c r="R161" s="914"/>
      <c r="S161" s="914"/>
      <c r="T161" s="914"/>
      <c r="U161" s="914"/>
      <c r="V161" s="914"/>
      <c r="W161" s="914"/>
      <c r="X161" s="914"/>
      <c r="Y161" s="914"/>
      <c r="Z161" s="914"/>
      <c r="AA161" s="914"/>
      <c r="AB161" s="914"/>
      <c r="AC161" s="914"/>
      <c r="AD161" s="914"/>
      <c r="AE161" s="914"/>
      <c r="AF161" s="914"/>
      <c r="AG161" s="914"/>
      <c r="AH161" s="914"/>
      <c r="AI161" s="914"/>
      <c r="AJ161" s="914"/>
      <c r="AK161" s="914"/>
      <c r="AL161" s="914"/>
      <c r="AM161" s="914"/>
      <c r="AN161" s="914"/>
      <c r="AO161" s="914"/>
      <c r="AP161" s="914"/>
      <c r="AQ161" s="914"/>
      <c r="AR161" s="914"/>
      <c r="AS161" s="914"/>
      <c r="AT161" s="914"/>
      <c r="AU161" s="914"/>
      <c r="AV161" s="914"/>
      <c r="AW161" s="914"/>
      <c r="AX161" s="914"/>
      <c r="AY161" s="914"/>
      <c r="AZ161" s="914"/>
      <c r="BA161" s="914"/>
      <c r="BB161" s="914"/>
      <c r="BC161" s="914"/>
      <c r="BD161" s="914"/>
      <c r="BE161" s="914"/>
      <c r="BF161" s="914"/>
      <c r="BG161" s="914"/>
      <c r="BH161" s="914"/>
      <c r="BI161" s="915"/>
      <c r="BJ161" s="912"/>
      <c r="BK161" s="912"/>
      <c r="BN161" s="918"/>
    </row>
    <row r="162" spans="1:66" s="916" customFormat="1" ht="31.5">
      <c r="A162" s="902">
        <v>160</v>
      </c>
      <c r="B162" s="931" t="s">
        <v>1624</v>
      </c>
      <c r="C162" s="939" t="s">
        <v>285</v>
      </c>
      <c r="D162" s="970">
        <v>0.57999999999999996</v>
      </c>
      <c r="E162" s="904" t="s">
        <v>890</v>
      </c>
      <c r="F162" s="904" t="s">
        <v>31</v>
      </c>
      <c r="G162" s="904" t="s">
        <v>1066</v>
      </c>
      <c r="H162" s="917"/>
      <c r="I162" s="913"/>
      <c r="J162" s="914"/>
      <c r="K162" s="914"/>
      <c r="L162" s="914"/>
      <c r="M162" s="914"/>
      <c r="N162" s="914"/>
      <c r="O162" s="914"/>
      <c r="P162" s="914"/>
      <c r="Q162" s="914"/>
      <c r="R162" s="914"/>
      <c r="S162" s="914"/>
      <c r="T162" s="914"/>
      <c r="U162" s="914"/>
      <c r="V162" s="914"/>
      <c r="W162" s="914"/>
      <c r="X162" s="914"/>
      <c r="Y162" s="914"/>
      <c r="Z162" s="914"/>
      <c r="AA162" s="914"/>
      <c r="AB162" s="914"/>
      <c r="AC162" s="914"/>
      <c r="AD162" s="914"/>
      <c r="AE162" s="914"/>
      <c r="AF162" s="914"/>
      <c r="AG162" s="914"/>
      <c r="AH162" s="914"/>
      <c r="AI162" s="914"/>
      <c r="AJ162" s="914"/>
      <c r="AK162" s="914"/>
      <c r="AL162" s="914"/>
      <c r="AM162" s="914"/>
      <c r="AN162" s="914"/>
      <c r="AO162" s="914"/>
      <c r="AP162" s="914"/>
      <c r="AQ162" s="914"/>
      <c r="AR162" s="914"/>
      <c r="AS162" s="914"/>
      <c r="AT162" s="914"/>
      <c r="AU162" s="914"/>
      <c r="AV162" s="914"/>
      <c r="AW162" s="914"/>
      <c r="AX162" s="914"/>
      <c r="AY162" s="914"/>
      <c r="AZ162" s="914"/>
      <c r="BA162" s="914"/>
      <c r="BB162" s="914"/>
      <c r="BC162" s="914"/>
      <c r="BD162" s="914"/>
      <c r="BE162" s="914"/>
      <c r="BF162" s="914"/>
      <c r="BG162" s="914"/>
      <c r="BH162" s="914"/>
      <c r="BI162" s="915"/>
      <c r="BJ162" s="912"/>
      <c r="BK162" s="912"/>
      <c r="BN162" s="918"/>
    </row>
    <row r="163" spans="1:66" s="916" customFormat="1" ht="47.25">
      <c r="A163" s="902">
        <v>161</v>
      </c>
      <c r="B163" s="931" t="s">
        <v>1293</v>
      </c>
      <c r="C163" s="939" t="s">
        <v>285</v>
      </c>
      <c r="D163" s="970">
        <v>0.14000000000000001</v>
      </c>
      <c r="E163" s="939" t="s">
        <v>900</v>
      </c>
      <c r="F163" s="939" t="s">
        <v>31</v>
      </c>
      <c r="G163" s="904" t="s">
        <v>1302</v>
      </c>
      <c r="H163" s="917"/>
      <c r="I163" s="913"/>
      <c r="J163" s="914"/>
      <c r="K163" s="914"/>
      <c r="L163" s="914"/>
      <c r="M163" s="914"/>
      <c r="N163" s="914"/>
      <c r="O163" s="914"/>
      <c r="P163" s="914"/>
      <c r="Q163" s="914"/>
      <c r="R163" s="914"/>
      <c r="S163" s="914"/>
      <c r="T163" s="914"/>
      <c r="U163" s="914"/>
      <c r="V163" s="914"/>
      <c r="W163" s="914"/>
      <c r="X163" s="914"/>
      <c r="Y163" s="914"/>
      <c r="Z163" s="914"/>
      <c r="AA163" s="914"/>
      <c r="AB163" s="914"/>
      <c r="AC163" s="914"/>
      <c r="AD163" s="914"/>
      <c r="AE163" s="914"/>
      <c r="AF163" s="914"/>
      <c r="AG163" s="914"/>
      <c r="AH163" s="914"/>
      <c r="AI163" s="914"/>
      <c r="AJ163" s="914"/>
      <c r="AK163" s="914"/>
      <c r="AL163" s="914"/>
      <c r="AM163" s="914"/>
      <c r="AN163" s="914"/>
      <c r="AO163" s="914"/>
      <c r="AP163" s="914"/>
      <c r="AQ163" s="914"/>
      <c r="AR163" s="914"/>
      <c r="AS163" s="914"/>
      <c r="AT163" s="914"/>
      <c r="AU163" s="914"/>
      <c r="AV163" s="914"/>
      <c r="AW163" s="914"/>
      <c r="AX163" s="914"/>
      <c r="AY163" s="914"/>
      <c r="AZ163" s="914"/>
      <c r="BA163" s="914"/>
      <c r="BB163" s="914"/>
      <c r="BC163" s="914"/>
      <c r="BD163" s="914"/>
      <c r="BE163" s="914"/>
      <c r="BF163" s="914"/>
      <c r="BG163" s="914"/>
      <c r="BH163" s="914"/>
      <c r="BI163" s="915"/>
      <c r="BJ163" s="912"/>
      <c r="BK163" s="912"/>
      <c r="BN163" s="918"/>
    </row>
    <row r="164" spans="1:66" s="916" customFormat="1">
      <c r="A164" s="902">
        <v>162</v>
      </c>
      <c r="B164" s="903" t="s">
        <v>622</v>
      </c>
      <c r="C164" s="904" t="s">
        <v>123</v>
      </c>
      <c r="D164" s="970">
        <v>0.11</v>
      </c>
      <c r="E164" s="904" t="s">
        <v>866</v>
      </c>
      <c r="F164" s="904" t="s">
        <v>31</v>
      </c>
      <c r="G164" s="904" t="s">
        <v>1126</v>
      </c>
      <c r="H164" s="917"/>
      <c r="I164" s="913"/>
      <c r="J164" s="914"/>
      <c r="K164" s="914"/>
      <c r="L164" s="914"/>
      <c r="M164" s="914"/>
      <c r="N164" s="914"/>
      <c r="O164" s="914"/>
      <c r="P164" s="914"/>
      <c r="Q164" s="914"/>
      <c r="R164" s="914"/>
      <c r="S164" s="914"/>
      <c r="T164" s="914"/>
      <c r="U164" s="914"/>
      <c r="V164" s="914"/>
      <c r="W164" s="914"/>
      <c r="X164" s="914"/>
      <c r="Y164" s="914"/>
      <c r="Z164" s="914"/>
      <c r="AA164" s="914"/>
      <c r="AB164" s="914"/>
      <c r="AC164" s="914"/>
      <c r="AD164" s="914"/>
      <c r="AE164" s="914"/>
      <c r="AF164" s="914"/>
      <c r="AG164" s="914"/>
      <c r="AH164" s="914"/>
      <c r="AI164" s="914"/>
      <c r="AJ164" s="914"/>
      <c r="AK164" s="914"/>
      <c r="AL164" s="914"/>
      <c r="AM164" s="914"/>
      <c r="AN164" s="914"/>
      <c r="AO164" s="914"/>
      <c r="AP164" s="914"/>
      <c r="AQ164" s="914"/>
      <c r="AR164" s="914"/>
      <c r="AS164" s="914"/>
      <c r="AT164" s="914"/>
      <c r="AU164" s="914"/>
      <c r="AV164" s="914"/>
      <c r="AW164" s="914"/>
      <c r="AX164" s="914"/>
      <c r="AY164" s="914"/>
      <c r="AZ164" s="914"/>
      <c r="BA164" s="914"/>
      <c r="BB164" s="914"/>
      <c r="BC164" s="914"/>
      <c r="BD164" s="914"/>
      <c r="BE164" s="914"/>
      <c r="BF164" s="914"/>
      <c r="BG164" s="914"/>
      <c r="BH164" s="914"/>
      <c r="BI164" s="915"/>
      <c r="BJ164" s="912"/>
      <c r="BK164" s="912"/>
      <c r="BN164" s="918"/>
    </row>
    <row r="165" spans="1:66" s="916" customFormat="1" ht="63">
      <c r="A165" s="902">
        <v>163</v>
      </c>
      <c r="B165" s="919" t="s">
        <v>1666</v>
      </c>
      <c r="C165" s="924" t="s">
        <v>330</v>
      </c>
      <c r="D165" s="970">
        <v>0.12</v>
      </c>
      <c r="E165" s="902">
        <v>7</v>
      </c>
      <c r="F165" s="902" t="s">
        <v>31</v>
      </c>
      <c r="G165" s="904" t="s">
        <v>1667</v>
      </c>
      <c r="H165" s="917"/>
      <c r="I165" s="913"/>
      <c r="J165" s="914"/>
      <c r="K165" s="914"/>
      <c r="L165" s="914"/>
      <c r="M165" s="914"/>
      <c r="N165" s="914"/>
      <c r="O165" s="914"/>
      <c r="P165" s="914"/>
      <c r="Q165" s="914"/>
      <c r="R165" s="914"/>
      <c r="S165" s="914"/>
      <c r="T165" s="914"/>
      <c r="U165" s="914"/>
      <c r="V165" s="914"/>
      <c r="W165" s="914"/>
      <c r="X165" s="914"/>
      <c r="Y165" s="914"/>
      <c r="Z165" s="914"/>
      <c r="AA165" s="914"/>
      <c r="AB165" s="914"/>
      <c r="AC165" s="914"/>
      <c r="AD165" s="914"/>
      <c r="AE165" s="914"/>
      <c r="AF165" s="914"/>
      <c r="AG165" s="914"/>
      <c r="AH165" s="914"/>
      <c r="AI165" s="914"/>
      <c r="AJ165" s="914"/>
      <c r="AK165" s="914"/>
      <c r="AL165" s="914"/>
      <c r="AM165" s="914"/>
      <c r="AN165" s="914"/>
      <c r="AO165" s="914"/>
      <c r="AP165" s="914"/>
      <c r="AQ165" s="914"/>
      <c r="AR165" s="914"/>
      <c r="AS165" s="914"/>
      <c r="AT165" s="914"/>
      <c r="AU165" s="914"/>
      <c r="AV165" s="914"/>
      <c r="AW165" s="914"/>
      <c r="AX165" s="914"/>
      <c r="AY165" s="914"/>
      <c r="AZ165" s="914"/>
      <c r="BA165" s="914"/>
      <c r="BB165" s="914"/>
      <c r="BC165" s="914"/>
      <c r="BD165" s="914"/>
      <c r="BE165" s="914"/>
      <c r="BF165" s="914"/>
      <c r="BG165" s="914"/>
      <c r="BH165" s="914"/>
      <c r="BI165" s="915"/>
      <c r="BJ165" s="912"/>
      <c r="BK165" s="912"/>
      <c r="BN165" s="918"/>
    </row>
    <row r="166" spans="1:66" s="916" customFormat="1" ht="47.25">
      <c r="A166" s="902">
        <v>164</v>
      </c>
      <c r="B166" s="903" t="s">
        <v>1186</v>
      </c>
      <c r="C166" s="904" t="s">
        <v>123</v>
      </c>
      <c r="D166" s="970">
        <v>0.1</v>
      </c>
      <c r="E166" s="904" t="s">
        <v>868</v>
      </c>
      <c r="F166" s="904" t="s">
        <v>31</v>
      </c>
      <c r="G166" s="904" t="s">
        <v>1302</v>
      </c>
      <c r="H166" s="917"/>
      <c r="I166" s="913"/>
      <c r="J166" s="914"/>
      <c r="K166" s="914"/>
      <c r="L166" s="914"/>
      <c r="M166" s="914"/>
      <c r="N166" s="914"/>
      <c r="O166" s="914"/>
      <c r="P166" s="914"/>
      <c r="Q166" s="914"/>
      <c r="R166" s="914"/>
      <c r="S166" s="914"/>
      <c r="T166" s="914"/>
      <c r="U166" s="914"/>
      <c r="V166" s="914"/>
      <c r="W166" s="914"/>
      <c r="X166" s="914"/>
      <c r="Y166" s="914"/>
      <c r="Z166" s="914"/>
      <c r="AA166" s="914"/>
      <c r="AB166" s="914"/>
      <c r="AC166" s="914"/>
      <c r="AD166" s="914"/>
      <c r="AE166" s="914"/>
      <c r="AF166" s="914"/>
      <c r="AG166" s="914"/>
      <c r="AH166" s="914"/>
      <c r="AI166" s="914"/>
      <c r="AJ166" s="914"/>
      <c r="AK166" s="914"/>
      <c r="AL166" s="914"/>
      <c r="AM166" s="914"/>
      <c r="AN166" s="914"/>
      <c r="AO166" s="914"/>
      <c r="AP166" s="914"/>
      <c r="AQ166" s="914"/>
      <c r="AR166" s="914"/>
      <c r="AS166" s="914"/>
      <c r="AT166" s="914"/>
      <c r="AU166" s="914"/>
      <c r="AV166" s="914"/>
      <c r="AW166" s="914"/>
      <c r="AX166" s="914"/>
      <c r="AY166" s="914"/>
      <c r="AZ166" s="914"/>
      <c r="BA166" s="914"/>
      <c r="BB166" s="914"/>
      <c r="BC166" s="914"/>
      <c r="BD166" s="914"/>
      <c r="BE166" s="914"/>
      <c r="BF166" s="914"/>
      <c r="BG166" s="914"/>
      <c r="BH166" s="914"/>
      <c r="BI166" s="915"/>
      <c r="BJ166" s="912"/>
      <c r="BK166" s="912"/>
      <c r="BN166" s="918"/>
    </row>
    <row r="167" spans="1:66" s="916" customFormat="1" ht="31.5">
      <c r="A167" s="902">
        <v>165</v>
      </c>
      <c r="B167" s="919" t="s">
        <v>1294</v>
      </c>
      <c r="C167" s="904" t="s">
        <v>120</v>
      </c>
      <c r="D167" s="970">
        <v>0.18</v>
      </c>
      <c r="E167" s="927">
        <v>11</v>
      </c>
      <c r="F167" s="904" t="s">
        <v>31</v>
      </c>
      <c r="G167" s="904" t="s">
        <v>1440</v>
      </c>
      <c r="H167" s="917"/>
      <c r="I167" s="913"/>
      <c r="J167" s="914"/>
      <c r="K167" s="914"/>
      <c r="L167" s="914"/>
      <c r="M167" s="914"/>
      <c r="N167" s="914"/>
      <c r="O167" s="914"/>
      <c r="P167" s="914"/>
      <c r="Q167" s="914"/>
      <c r="R167" s="914"/>
      <c r="S167" s="914"/>
      <c r="T167" s="914"/>
      <c r="U167" s="914"/>
      <c r="V167" s="914"/>
      <c r="W167" s="914"/>
      <c r="X167" s="914"/>
      <c r="Y167" s="914"/>
      <c r="Z167" s="914"/>
      <c r="AA167" s="914"/>
      <c r="AB167" s="914"/>
      <c r="AC167" s="914"/>
      <c r="AD167" s="914"/>
      <c r="AE167" s="914"/>
      <c r="AF167" s="914"/>
      <c r="AG167" s="914"/>
      <c r="AH167" s="914"/>
      <c r="AI167" s="914"/>
      <c r="AJ167" s="914"/>
      <c r="AK167" s="914"/>
      <c r="AL167" s="914"/>
      <c r="AM167" s="914"/>
      <c r="AN167" s="914"/>
      <c r="AO167" s="914"/>
      <c r="AP167" s="914"/>
      <c r="AQ167" s="914"/>
      <c r="AR167" s="914"/>
      <c r="AS167" s="914"/>
      <c r="AT167" s="914"/>
      <c r="AU167" s="914"/>
      <c r="AV167" s="914"/>
      <c r="AW167" s="914"/>
      <c r="AX167" s="914"/>
      <c r="AY167" s="914"/>
      <c r="AZ167" s="914"/>
      <c r="BA167" s="914"/>
      <c r="BB167" s="914"/>
      <c r="BC167" s="914"/>
      <c r="BD167" s="914"/>
      <c r="BE167" s="914"/>
      <c r="BF167" s="914"/>
      <c r="BG167" s="914"/>
      <c r="BH167" s="914"/>
      <c r="BI167" s="915"/>
      <c r="BJ167" s="912"/>
      <c r="BK167" s="912"/>
      <c r="BN167" s="918"/>
    </row>
    <row r="168" spans="1:66" s="916" customFormat="1" ht="47.25">
      <c r="A168" s="902">
        <v>166</v>
      </c>
      <c r="B168" s="919" t="s">
        <v>1292</v>
      </c>
      <c r="C168" s="904" t="s">
        <v>120</v>
      </c>
      <c r="D168" s="970">
        <v>7.0000000000000007E-2</v>
      </c>
      <c r="E168" s="904" t="s">
        <v>867</v>
      </c>
      <c r="F168" s="904" t="s">
        <v>31</v>
      </c>
      <c r="G168" s="904" t="s">
        <v>1302</v>
      </c>
      <c r="H168" s="917"/>
      <c r="I168" s="913"/>
      <c r="J168" s="914"/>
      <c r="K168" s="914"/>
      <c r="L168" s="914"/>
      <c r="M168" s="914"/>
      <c r="N168" s="914"/>
      <c r="O168" s="914"/>
      <c r="P168" s="914"/>
      <c r="Q168" s="914"/>
      <c r="R168" s="914"/>
      <c r="S168" s="914"/>
      <c r="T168" s="914"/>
      <c r="U168" s="914"/>
      <c r="V168" s="914"/>
      <c r="W168" s="914"/>
      <c r="X168" s="914"/>
      <c r="Y168" s="914"/>
      <c r="Z168" s="914"/>
      <c r="AA168" s="914"/>
      <c r="AB168" s="914"/>
      <c r="AC168" s="914"/>
      <c r="AD168" s="914"/>
      <c r="AE168" s="914"/>
      <c r="AF168" s="914"/>
      <c r="AG168" s="914"/>
      <c r="AH168" s="914"/>
      <c r="AI168" s="914"/>
      <c r="AJ168" s="914"/>
      <c r="AK168" s="914"/>
      <c r="AL168" s="914"/>
      <c r="AM168" s="914"/>
      <c r="AN168" s="914"/>
      <c r="AO168" s="914"/>
      <c r="AP168" s="914"/>
      <c r="AQ168" s="914"/>
      <c r="AR168" s="914"/>
      <c r="AS168" s="914"/>
      <c r="AT168" s="914"/>
      <c r="AU168" s="914"/>
      <c r="AV168" s="914"/>
      <c r="AW168" s="914"/>
      <c r="AX168" s="914"/>
      <c r="AY168" s="914"/>
      <c r="AZ168" s="914"/>
      <c r="BA168" s="914"/>
      <c r="BB168" s="914"/>
      <c r="BC168" s="914"/>
      <c r="BD168" s="914"/>
      <c r="BE168" s="914"/>
      <c r="BF168" s="914"/>
      <c r="BG168" s="914"/>
      <c r="BH168" s="914"/>
      <c r="BI168" s="915"/>
      <c r="BJ168" s="912"/>
      <c r="BK168" s="912"/>
      <c r="BN168" s="918"/>
    </row>
    <row r="169" spans="1:66" s="916" customFormat="1" ht="31.5">
      <c r="A169" s="902">
        <v>167</v>
      </c>
      <c r="B169" s="919" t="s">
        <v>1129</v>
      </c>
      <c r="C169" s="935" t="s">
        <v>120</v>
      </c>
      <c r="D169" s="970">
        <v>0.05</v>
      </c>
      <c r="E169" s="927" t="s">
        <v>408</v>
      </c>
      <c r="F169" s="904" t="s">
        <v>31</v>
      </c>
      <c r="G169" s="904" t="s">
        <v>1668</v>
      </c>
      <c r="H169" s="917"/>
      <c r="I169" s="913"/>
      <c r="J169" s="914"/>
      <c r="K169" s="914"/>
      <c r="L169" s="914"/>
      <c r="M169" s="914"/>
      <c r="N169" s="914"/>
      <c r="O169" s="914"/>
      <c r="P169" s="914"/>
      <c r="Q169" s="914"/>
      <c r="R169" s="914"/>
      <c r="S169" s="914"/>
      <c r="T169" s="914"/>
      <c r="U169" s="914"/>
      <c r="V169" s="914"/>
      <c r="W169" s="914"/>
      <c r="X169" s="914"/>
      <c r="Y169" s="914"/>
      <c r="Z169" s="914"/>
      <c r="AA169" s="914"/>
      <c r="AB169" s="914"/>
      <c r="AC169" s="914"/>
      <c r="AD169" s="914"/>
      <c r="AE169" s="914"/>
      <c r="AF169" s="914"/>
      <c r="AG169" s="914"/>
      <c r="AH169" s="914"/>
      <c r="AI169" s="914"/>
      <c r="AJ169" s="914"/>
      <c r="AK169" s="914"/>
      <c r="AL169" s="914"/>
      <c r="AM169" s="914"/>
      <c r="AN169" s="914"/>
      <c r="AO169" s="914"/>
      <c r="AP169" s="914"/>
      <c r="AQ169" s="914"/>
      <c r="AR169" s="914"/>
      <c r="AS169" s="914"/>
      <c r="AT169" s="914"/>
      <c r="AU169" s="914"/>
      <c r="AV169" s="914"/>
      <c r="AW169" s="914"/>
      <c r="AX169" s="914"/>
      <c r="AY169" s="914"/>
      <c r="AZ169" s="914"/>
      <c r="BA169" s="914"/>
      <c r="BB169" s="914"/>
      <c r="BC169" s="914"/>
      <c r="BD169" s="914"/>
      <c r="BE169" s="914"/>
      <c r="BF169" s="914"/>
      <c r="BG169" s="914"/>
      <c r="BH169" s="914"/>
      <c r="BI169" s="915"/>
      <c r="BJ169" s="912"/>
      <c r="BK169" s="912"/>
      <c r="BN169" s="918"/>
    </row>
    <row r="170" spans="1:66" s="916" customFormat="1" ht="31.5">
      <c r="A170" s="902">
        <v>168</v>
      </c>
      <c r="B170" s="903" t="s">
        <v>1506</v>
      </c>
      <c r="C170" s="935" t="s">
        <v>120</v>
      </c>
      <c r="D170" s="971">
        <v>0.23</v>
      </c>
      <c r="E170" s="904" t="s">
        <v>1507</v>
      </c>
      <c r="F170" s="902" t="s">
        <v>31</v>
      </c>
      <c r="G170" s="904" t="s">
        <v>1668</v>
      </c>
      <c r="H170" s="917"/>
      <c r="I170" s="913"/>
      <c r="J170" s="914"/>
      <c r="K170" s="914"/>
      <c r="L170" s="914"/>
      <c r="M170" s="914"/>
      <c r="N170" s="914"/>
      <c r="O170" s="914"/>
      <c r="P170" s="914"/>
      <c r="Q170" s="914"/>
      <c r="R170" s="914"/>
      <c r="S170" s="914"/>
      <c r="T170" s="914"/>
      <c r="U170" s="914"/>
      <c r="V170" s="914"/>
      <c r="W170" s="914"/>
      <c r="X170" s="914"/>
      <c r="Y170" s="914"/>
      <c r="Z170" s="914"/>
      <c r="AA170" s="914"/>
      <c r="AB170" s="914"/>
      <c r="AC170" s="914"/>
      <c r="AD170" s="914"/>
      <c r="AE170" s="914"/>
      <c r="AF170" s="914"/>
      <c r="AG170" s="914"/>
      <c r="AH170" s="914"/>
      <c r="AI170" s="914"/>
      <c r="AJ170" s="914"/>
      <c r="AK170" s="914"/>
      <c r="AL170" s="914"/>
      <c r="AM170" s="914"/>
      <c r="AN170" s="914"/>
      <c r="AO170" s="914"/>
      <c r="AP170" s="914"/>
      <c r="AQ170" s="914"/>
      <c r="AR170" s="914"/>
      <c r="AS170" s="914"/>
      <c r="AT170" s="914"/>
      <c r="AU170" s="914"/>
      <c r="AV170" s="914"/>
      <c r="AW170" s="914"/>
      <c r="AX170" s="914"/>
      <c r="AY170" s="914"/>
      <c r="AZ170" s="914"/>
      <c r="BA170" s="914"/>
      <c r="BB170" s="914"/>
      <c r="BC170" s="914"/>
      <c r="BD170" s="914"/>
      <c r="BE170" s="914"/>
      <c r="BF170" s="914"/>
      <c r="BG170" s="914"/>
      <c r="BH170" s="914"/>
      <c r="BI170" s="915"/>
      <c r="BJ170" s="912"/>
      <c r="BK170" s="912"/>
      <c r="BN170" s="918"/>
    </row>
    <row r="171" spans="1:66" s="916" customFormat="1">
      <c r="A171" s="902">
        <v>169</v>
      </c>
      <c r="B171" s="903" t="s">
        <v>1523</v>
      </c>
      <c r="C171" s="904" t="s">
        <v>124</v>
      </c>
      <c r="D171" s="971">
        <v>0.02</v>
      </c>
      <c r="E171" s="904">
        <v>3</v>
      </c>
      <c r="F171" s="902" t="s">
        <v>31</v>
      </c>
      <c r="G171" s="904" t="s">
        <v>1668</v>
      </c>
      <c r="H171" s="917"/>
      <c r="I171" s="913"/>
      <c r="J171" s="914"/>
      <c r="K171" s="914"/>
      <c r="L171" s="914"/>
      <c r="M171" s="914"/>
      <c r="N171" s="914"/>
      <c r="O171" s="914"/>
      <c r="P171" s="914"/>
      <c r="Q171" s="914"/>
      <c r="R171" s="914"/>
      <c r="S171" s="914"/>
      <c r="T171" s="914"/>
      <c r="U171" s="914"/>
      <c r="V171" s="914"/>
      <c r="W171" s="914"/>
      <c r="X171" s="914"/>
      <c r="Y171" s="914"/>
      <c r="Z171" s="914"/>
      <c r="AA171" s="914"/>
      <c r="AB171" s="914"/>
      <c r="AC171" s="914"/>
      <c r="AD171" s="914"/>
      <c r="AE171" s="914"/>
      <c r="AF171" s="914"/>
      <c r="AG171" s="914"/>
      <c r="AH171" s="914"/>
      <c r="AI171" s="914"/>
      <c r="AJ171" s="914"/>
      <c r="AK171" s="914"/>
      <c r="AL171" s="914"/>
      <c r="AM171" s="914"/>
      <c r="AN171" s="914"/>
      <c r="AO171" s="914"/>
      <c r="AP171" s="914"/>
      <c r="AQ171" s="914"/>
      <c r="AR171" s="914"/>
      <c r="AS171" s="914"/>
      <c r="AT171" s="914"/>
      <c r="AU171" s="914"/>
      <c r="AV171" s="914"/>
      <c r="AW171" s="914"/>
      <c r="AX171" s="914"/>
      <c r="AY171" s="914"/>
      <c r="AZ171" s="914"/>
      <c r="BA171" s="914"/>
      <c r="BB171" s="914"/>
      <c r="BC171" s="914"/>
      <c r="BD171" s="914"/>
      <c r="BE171" s="914"/>
      <c r="BF171" s="914"/>
      <c r="BG171" s="914"/>
      <c r="BH171" s="914"/>
      <c r="BI171" s="915"/>
      <c r="BJ171" s="912"/>
      <c r="BK171" s="912"/>
      <c r="BN171" s="918"/>
    </row>
    <row r="172" spans="1:66" s="916" customFormat="1">
      <c r="A172" s="902">
        <v>170</v>
      </c>
      <c r="B172" s="903" t="s">
        <v>1527</v>
      </c>
      <c r="C172" s="904" t="s">
        <v>124</v>
      </c>
      <c r="D172" s="971">
        <v>0.09</v>
      </c>
      <c r="E172" s="904">
        <v>8</v>
      </c>
      <c r="F172" s="902" t="s">
        <v>31</v>
      </c>
      <c r="G172" s="904" t="s">
        <v>1668</v>
      </c>
      <c r="H172" s="917"/>
      <c r="I172" s="913"/>
      <c r="J172" s="914"/>
      <c r="K172" s="914"/>
      <c r="L172" s="914"/>
      <c r="M172" s="914"/>
      <c r="N172" s="914"/>
      <c r="O172" s="914"/>
      <c r="P172" s="914"/>
      <c r="Q172" s="914"/>
      <c r="R172" s="914"/>
      <c r="S172" s="914"/>
      <c r="T172" s="914"/>
      <c r="U172" s="914"/>
      <c r="V172" s="914"/>
      <c r="W172" s="914"/>
      <c r="X172" s="914"/>
      <c r="Y172" s="914"/>
      <c r="Z172" s="914"/>
      <c r="AA172" s="914"/>
      <c r="AB172" s="914"/>
      <c r="AC172" s="914"/>
      <c r="AD172" s="914"/>
      <c r="AE172" s="914"/>
      <c r="AF172" s="914"/>
      <c r="AG172" s="914"/>
      <c r="AH172" s="914"/>
      <c r="AI172" s="914"/>
      <c r="AJ172" s="914"/>
      <c r="AK172" s="914"/>
      <c r="AL172" s="914"/>
      <c r="AM172" s="914"/>
      <c r="AN172" s="914"/>
      <c r="AO172" s="914"/>
      <c r="AP172" s="914"/>
      <c r="AQ172" s="914"/>
      <c r="AR172" s="914"/>
      <c r="AS172" s="914"/>
      <c r="AT172" s="914"/>
      <c r="AU172" s="914"/>
      <c r="AV172" s="914"/>
      <c r="AW172" s="914"/>
      <c r="AX172" s="914"/>
      <c r="AY172" s="914"/>
      <c r="AZ172" s="914"/>
      <c r="BA172" s="914"/>
      <c r="BB172" s="914"/>
      <c r="BC172" s="914"/>
      <c r="BD172" s="914"/>
      <c r="BE172" s="914"/>
      <c r="BF172" s="914"/>
      <c r="BG172" s="914"/>
      <c r="BH172" s="914"/>
      <c r="BI172" s="915"/>
      <c r="BJ172" s="912"/>
      <c r="BK172" s="912"/>
      <c r="BN172" s="918"/>
    </row>
    <row r="173" spans="1:66" s="916" customFormat="1">
      <c r="A173" s="902">
        <v>171</v>
      </c>
      <c r="B173" s="903" t="s">
        <v>1529</v>
      </c>
      <c r="C173" s="904" t="s">
        <v>124</v>
      </c>
      <c r="D173" s="971">
        <v>0.18</v>
      </c>
      <c r="E173" s="904">
        <v>9</v>
      </c>
      <c r="F173" s="902" t="s">
        <v>31</v>
      </c>
      <c r="G173" s="904" t="s">
        <v>1668</v>
      </c>
      <c r="H173" s="917"/>
      <c r="I173" s="913"/>
      <c r="J173" s="914"/>
      <c r="K173" s="914"/>
      <c r="L173" s="914"/>
      <c r="M173" s="914"/>
      <c r="N173" s="914"/>
      <c r="O173" s="914"/>
      <c r="P173" s="914"/>
      <c r="Q173" s="914"/>
      <c r="R173" s="914"/>
      <c r="S173" s="914"/>
      <c r="T173" s="914"/>
      <c r="U173" s="914"/>
      <c r="V173" s="914"/>
      <c r="W173" s="914"/>
      <c r="X173" s="914"/>
      <c r="Y173" s="914"/>
      <c r="Z173" s="914"/>
      <c r="AA173" s="914"/>
      <c r="AB173" s="914"/>
      <c r="AC173" s="914"/>
      <c r="AD173" s="914"/>
      <c r="AE173" s="914"/>
      <c r="AF173" s="914"/>
      <c r="AG173" s="914"/>
      <c r="AH173" s="914"/>
      <c r="AI173" s="914"/>
      <c r="AJ173" s="914"/>
      <c r="AK173" s="914"/>
      <c r="AL173" s="914"/>
      <c r="AM173" s="914"/>
      <c r="AN173" s="914"/>
      <c r="AO173" s="914"/>
      <c r="AP173" s="914"/>
      <c r="AQ173" s="914"/>
      <c r="AR173" s="914"/>
      <c r="AS173" s="914"/>
      <c r="AT173" s="914"/>
      <c r="AU173" s="914"/>
      <c r="AV173" s="914"/>
      <c r="AW173" s="914"/>
      <c r="AX173" s="914"/>
      <c r="AY173" s="914"/>
      <c r="AZ173" s="914"/>
      <c r="BA173" s="914"/>
      <c r="BB173" s="914"/>
      <c r="BC173" s="914"/>
      <c r="BD173" s="914"/>
      <c r="BE173" s="914"/>
      <c r="BF173" s="914"/>
      <c r="BG173" s="914"/>
      <c r="BH173" s="914"/>
      <c r="BI173" s="915"/>
      <c r="BJ173" s="912"/>
      <c r="BK173" s="912"/>
      <c r="BN173" s="918"/>
    </row>
    <row r="174" spans="1:66" s="916" customFormat="1" ht="47.25">
      <c r="A174" s="902">
        <v>172</v>
      </c>
      <c r="B174" s="903" t="s">
        <v>1184</v>
      </c>
      <c r="C174" s="904" t="s">
        <v>122</v>
      </c>
      <c r="D174" s="970">
        <v>0.09</v>
      </c>
      <c r="E174" s="904" t="s">
        <v>1612</v>
      </c>
      <c r="F174" s="904" t="s">
        <v>31</v>
      </c>
      <c r="G174" s="904" t="s">
        <v>1609</v>
      </c>
      <c r="H174" s="917"/>
      <c r="I174" s="913"/>
      <c r="J174" s="914"/>
      <c r="K174" s="914"/>
      <c r="L174" s="914"/>
      <c r="M174" s="914"/>
      <c r="N174" s="914"/>
      <c r="O174" s="914"/>
      <c r="P174" s="914"/>
      <c r="Q174" s="914"/>
      <c r="R174" s="914"/>
      <c r="S174" s="914"/>
      <c r="T174" s="914"/>
      <c r="U174" s="914"/>
      <c r="V174" s="914"/>
      <c r="W174" s="914"/>
      <c r="X174" s="914"/>
      <c r="Y174" s="914"/>
      <c r="Z174" s="914"/>
      <c r="AA174" s="914"/>
      <c r="AB174" s="914"/>
      <c r="AC174" s="914"/>
      <c r="AD174" s="914"/>
      <c r="AE174" s="914"/>
      <c r="AF174" s="914"/>
      <c r="AG174" s="914"/>
      <c r="AH174" s="914"/>
      <c r="AI174" s="914"/>
      <c r="AJ174" s="914"/>
      <c r="AK174" s="914"/>
      <c r="AL174" s="914"/>
      <c r="AM174" s="914"/>
      <c r="AN174" s="914"/>
      <c r="AO174" s="914"/>
      <c r="AP174" s="914"/>
      <c r="AQ174" s="914"/>
      <c r="AR174" s="914"/>
      <c r="AS174" s="914"/>
      <c r="AT174" s="914"/>
      <c r="AU174" s="914"/>
      <c r="AV174" s="914"/>
      <c r="AW174" s="914"/>
      <c r="AX174" s="914"/>
      <c r="AY174" s="914"/>
      <c r="AZ174" s="914"/>
      <c r="BA174" s="914"/>
      <c r="BB174" s="914"/>
      <c r="BC174" s="914"/>
      <c r="BD174" s="914"/>
      <c r="BE174" s="914"/>
      <c r="BF174" s="914"/>
      <c r="BG174" s="914"/>
      <c r="BH174" s="914"/>
      <c r="BI174" s="915"/>
      <c r="BJ174" s="912"/>
      <c r="BK174" s="912"/>
      <c r="BN174" s="918"/>
    </row>
    <row r="175" spans="1:66" s="916" customFormat="1" ht="31.5">
      <c r="A175" s="902">
        <v>173</v>
      </c>
      <c r="B175" s="919" t="s">
        <v>1256</v>
      </c>
      <c r="C175" s="904" t="s">
        <v>122</v>
      </c>
      <c r="D175" s="970">
        <v>0.11</v>
      </c>
      <c r="E175" s="904">
        <v>4</v>
      </c>
      <c r="F175" s="904" t="s">
        <v>31</v>
      </c>
      <c r="G175" s="904" t="s">
        <v>1668</v>
      </c>
      <c r="H175" s="917"/>
      <c r="I175" s="913"/>
      <c r="J175" s="914"/>
      <c r="K175" s="914"/>
      <c r="L175" s="914"/>
      <c r="M175" s="914"/>
      <c r="N175" s="914"/>
      <c r="O175" s="914"/>
      <c r="P175" s="914"/>
      <c r="Q175" s="914"/>
      <c r="R175" s="914"/>
      <c r="S175" s="914"/>
      <c r="T175" s="914"/>
      <c r="U175" s="914"/>
      <c r="V175" s="914"/>
      <c r="W175" s="914"/>
      <c r="X175" s="914"/>
      <c r="Y175" s="914"/>
      <c r="Z175" s="914"/>
      <c r="AA175" s="914"/>
      <c r="AB175" s="914"/>
      <c r="AC175" s="914"/>
      <c r="AD175" s="914"/>
      <c r="AE175" s="914"/>
      <c r="AF175" s="914"/>
      <c r="AG175" s="914"/>
      <c r="AH175" s="914"/>
      <c r="AI175" s="914"/>
      <c r="AJ175" s="914"/>
      <c r="AK175" s="914"/>
      <c r="AL175" s="914"/>
      <c r="AM175" s="914"/>
      <c r="AN175" s="914"/>
      <c r="AO175" s="914"/>
      <c r="AP175" s="914"/>
      <c r="AQ175" s="914"/>
      <c r="AR175" s="914"/>
      <c r="AS175" s="914"/>
      <c r="AT175" s="914"/>
      <c r="AU175" s="914"/>
      <c r="AV175" s="914"/>
      <c r="AW175" s="914"/>
      <c r="AX175" s="914"/>
      <c r="AY175" s="914"/>
      <c r="AZ175" s="914"/>
      <c r="BA175" s="914"/>
      <c r="BB175" s="914"/>
      <c r="BC175" s="914"/>
      <c r="BD175" s="914"/>
      <c r="BE175" s="914"/>
      <c r="BF175" s="914"/>
      <c r="BG175" s="914"/>
      <c r="BH175" s="914"/>
      <c r="BI175" s="915"/>
      <c r="BJ175" s="912"/>
      <c r="BK175" s="912"/>
      <c r="BN175" s="918"/>
    </row>
    <row r="176" spans="1:66" s="916" customFormat="1" ht="47.25">
      <c r="A176" s="902">
        <v>174</v>
      </c>
      <c r="B176" s="903" t="s">
        <v>1295</v>
      </c>
      <c r="C176" s="938" t="s">
        <v>1325</v>
      </c>
      <c r="D176" s="970">
        <v>0.17</v>
      </c>
      <c r="E176" s="927">
        <v>15</v>
      </c>
      <c r="F176" s="904" t="s">
        <v>31</v>
      </c>
      <c r="G176" s="904" t="s">
        <v>1296</v>
      </c>
      <c r="H176" s="917"/>
      <c r="I176" s="913"/>
      <c r="J176" s="914"/>
      <c r="K176" s="914"/>
      <c r="L176" s="914"/>
      <c r="M176" s="914"/>
      <c r="N176" s="914"/>
      <c r="O176" s="914"/>
      <c r="P176" s="914"/>
      <c r="Q176" s="914"/>
      <c r="R176" s="914"/>
      <c r="S176" s="914"/>
      <c r="T176" s="914"/>
      <c r="U176" s="914"/>
      <c r="V176" s="914"/>
      <c r="W176" s="914"/>
      <c r="X176" s="914"/>
      <c r="Y176" s="914"/>
      <c r="Z176" s="914"/>
      <c r="AA176" s="914"/>
      <c r="AB176" s="914"/>
      <c r="AC176" s="914"/>
      <c r="AD176" s="914"/>
      <c r="AE176" s="914"/>
      <c r="AF176" s="914"/>
      <c r="AG176" s="914"/>
      <c r="AH176" s="914"/>
      <c r="AI176" s="914"/>
      <c r="AJ176" s="914"/>
      <c r="AK176" s="914"/>
      <c r="AL176" s="914"/>
      <c r="AM176" s="914"/>
      <c r="AN176" s="914"/>
      <c r="AO176" s="914"/>
      <c r="AP176" s="914"/>
      <c r="AQ176" s="914"/>
      <c r="AR176" s="914"/>
      <c r="AS176" s="914"/>
      <c r="AT176" s="914"/>
      <c r="AU176" s="914"/>
      <c r="AV176" s="914"/>
      <c r="AW176" s="914"/>
      <c r="AX176" s="914"/>
      <c r="AY176" s="914"/>
      <c r="AZ176" s="914"/>
      <c r="BA176" s="914"/>
      <c r="BB176" s="914"/>
      <c r="BC176" s="914"/>
      <c r="BD176" s="914"/>
      <c r="BE176" s="914"/>
      <c r="BF176" s="914"/>
      <c r="BG176" s="914"/>
      <c r="BH176" s="914"/>
      <c r="BI176" s="915"/>
      <c r="BJ176" s="912"/>
      <c r="BK176" s="912"/>
      <c r="BN176" s="918"/>
    </row>
    <row r="177" spans="1:68" s="916" customFormat="1" ht="47.25">
      <c r="A177" s="902">
        <v>175</v>
      </c>
      <c r="B177" s="903" t="s">
        <v>1297</v>
      </c>
      <c r="C177" s="904" t="s">
        <v>125</v>
      </c>
      <c r="D177" s="970">
        <v>0.24</v>
      </c>
      <c r="E177" s="904" t="s">
        <v>969</v>
      </c>
      <c r="F177" s="904" t="s">
        <v>31</v>
      </c>
      <c r="G177" s="904" t="s">
        <v>1302</v>
      </c>
      <c r="H177" s="917"/>
      <c r="I177" s="913"/>
      <c r="J177" s="914"/>
      <c r="K177" s="914"/>
      <c r="L177" s="914"/>
      <c r="M177" s="914"/>
      <c r="N177" s="914"/>
      <c r="O177" s="914"/>
      <c r="P177" s="914"/>
      <c r="Q177" s="914"/>
      <c r="R177" s="914"/>
      <c r="S177" s="914"/>
      <c r="T177" s="914"/>
      <c r="U177" s="914"/>
      <c r="V177" s="914"/>
      <c r="W177" s="914"/>
      <c r="X177" s="914"/>
      <c r="Y177" s="914"/>
      <c r="Z177" s="914"/>
      <c r="AA177" s="914"/>
      <c r="AB177" s="914"/>
      <c r="AC177" s="914"/>
      <c r="AD177" s="914"/>
      <c r="AE177" s="914"/>
      <c r="AF177" s="914"/>
      <c r="AG177" s="914"/>
      <c r="AH177" s="914"/>
      <c r="AI177" s="914"/>
      <c r="AJ177" s="914"/>
      <c r="AK177" s="914"/>
      <c r="AL177" s="914"/>
      <c r="AM177" s="914"/>
      <c r="AN177" s="914"/>
      <c r="AO177" s="914"/>
      <c r="AP177" s="914"/>
      <c r="AQ177" s="914"/>
      <c r="AR177" s="914"/>
      <c r="AS177" s="914"/>
      <c r="AT177" s="914"/>
      <c r="AU177" s="914"/>
      <c r="AV177" s="914"/>
      <c r="AW177" s="914"/>
      <c r="AX177" s="914"/>
      <c r="AY177" s="914"/>
      <c r="AZ177" s="914"/>
      <c r="BA177" s="914"/>
      <c r="BB177" s="914"/>
      <c r="BC177" s="914"/>
      <c r="BD177" s="914"/>
      <c r="BE177" s="914"/>
      <c r="BF177" s="914"/>
      <c r="BG177" s="914"/>
      <c r="BH177" s="914"/>
      <c r="BI177" s="915"/>
      <c r="BJ177" s="912"/>
      <c r="BK177" s="912"/>
      <c r="BN177" s="918"/>
    </row>
    <row r="178" spans="1:68" s="916" customFormat="1">
      <c r="A178" s="902">
        <v>176</v>
      </c>
      <c r="B178" s="919" t="s">
        <v>1166</v>
      </c>
      <c r="C178" s="904" t="s">
        <v>125</v>
      </c>
      <c r="D178" s="970">
        <v>1.84</v>
      </c>
      <c r="E178" s="904">
        <v>17</v>
      </c>
      <c r="F178" s="904" t="s">
        <v>31</v>
      </c>
      <c r="G178" s="904" t="s">
        <v>1668</v>
      </c>
      <c r="H178" s="917"/>
      <c r="I178" s="913"/>
      <c r="J178" s="914"/>
      <c r="K178" s="914"/>
      <c r="L178" s="914"/>
      <c r="M178" s="914"/>
      <c r="N178" s="914"/>
      <c r="O178" s="914"/>
      <c r="P178" s="914"/>
      <c r="Q178" s="914"/>
      <c r="R178" s="914"/>
      <c r="S178" s="914"/>
      <c r="T178" s="914"/>
      <c r="U178" s="914"/>
      <c r="V178" s="914"/>
      <c r="W178" s="914"/>
      <c r="X178" s="914"/>
      <c r="Y178" s="914"/>
      <c r="Z178" s="914"/>
      <c r="AA178" s="914"/>
      <c r="AB178" s="914"/>
      <c r="AC178" s="914"/>
      <c r="AD178" s="914"/>
      <c r="AE178" s="914"/>
      <c r="AF178" s="914"/>
      <c r="AG178" s="914"/>
      <c r="AH178" s="914"/>
      <c r="AI178" s="914"/>
      <c r="AJ178" s="914"/>
      <c r="AK178" s="914"/>
      <c r="AL178" s="914"/>
      <c r="AM178" s="914"/>
      <c r="AN178" s="914"/>
      <c r="AO178" s="914"/>
      <c r="AP178" s="914"/>
      <c r="AQ178" s="914"/>
      <c r="AR178" s="914"/>
      <c r="AS178" s="914"/>
      <c r="AT178" s="914"/>
      <c r="AU178" s="914"/>
      <c r="AV178" s="914"/>
      <c r="AW178" s="914"/>
      <c r="AX178" s="914"/>
      <c r="AY178" s="914"/>
      <c r="AZ178" s="914"/>
      <c r="BA178" s="914"/>
      <c r="BB178" s="914"/>
      <c r="BC178" s="914"/>
      <c r="BD178" s="914"/>
      <c r="BE178" s="914"/>
      <c r="BF178" s="914"/>
      <c r="BG178" s="914"/>
      <c r="BH178" s="914"/>
      <c r="BI178" s="915"/>
      <c r="BJ178" s="912"/>
      <c r="BK178" s="912"/>
      <c r="BN178" s="918"/>
    </row>
    <row r="179" spans="1:68" s="916" customFormat="1" ht="31.5">
      <c r="A179" s="902">
        <v>177</v>
      </c>
      <c r="B179" s="919" t="s">
        <v>1170</v>
      </c>
      <c r="C179" s="934" t="s">
        <v>126</v>
      </c>
      <c r="D179" s="970">
        <v>0.17</v>
      </c>
      <c r="E179" s="904">
        <v>23</v>
      </c>
      <c r="F179" s="904" t="s">
        <v>31</v>
      </c>
      <c r="G179" s="904" t="s">
        <v>1668</v>
      </c>
      <c r="H179" s="917"/>
      <c r="I179" s="913"/>
      <c r="J179" s="914"/>
      <c r="K179" s="914"/>
      <c r="L179" s="914"/>
      <c r="M179" s="914"/>
      <c r="N179" s="914"/>
      <c r="O179" s="914"/>
      <c r="P179" s="914"/>
      <c r="Q179" s="914"/>
      <c r="R179" s="914"/>
      <c r="S179" s="914"/>
      <c r="T179" s="914"/>
      <c r="U179" s="914"/>
      <c r="V179" s="914"/>
      <c r="W179" s="914"/>
      <c r="X179" s="914"/>
      <c r="Y179" s="914"/>
      <c r="Z179" s="914"/>
      <c r="AA179" s="914"/>
      <c r="AB179" s="914"/>
      <c r="AC179" s="914"/>
      <c r="AD179" s="914"/>
      <c r="AE179" s="914"/>
      <c r="AF179" s="914"/>
      <c r="AG179" s="914"/>
      <c r="AH179" s="914"/>
      <c r="AI179" s="914"/>
      <c r="AJ179" s="914"/>
      <c r="AK179" s="914"/>
      <c r="AL179" s="914"/>
      <c r="AM179" s="914"/>
      <c r="AN179" s="914"/>
      <c r="AO179" s="914"/>
      <c r="AP179" s="914"/>
      <c r="AQ179" s="914"/>
      <c r="AR179" s="914"/>
      <c r="AS179" s="914"/>
      <c r="AT179" s="914"/>
      <c r="AU179" s="914"/>
      <c r="AV179" s="914"/>
      <c r="AW179" s="914"/>
      <c r="AX179" s="914"/>
      <c r="AY179" s="914"/>
      <c r="AZ179" s="914"/>
      <c r="BA179" s="914"/>
      <c r="BB179" s="914"/>
      <c r="BC179" s="914"/>
      <c r="BD179" s="914"/>
      <c r="BE179" s="914"/>
      <c r="BF179" s="914"/>
      <c r="BG179" s="914"/>
      <c r="BH179" s="914"/>
      <c r="BI179" s="915"/>
      <c r="BJ179" s="912"/>
      <c r="BK179" s="912"/>
      <c r="BN179" s="918"/>
    </row>
    <row r="180" spans="1:68" s="916" customFormat="1">
      <c r="A180" s="902">
        <v>178</v>
      </c>
      <c r="B180" s="919" t="s">
        <v>1257</v>
      </c>
      <c r="C180" s="904" t="s">
        <v>126</v>
      </c>
      <c r="D180" s="970">
        <v>0.1</v>
      </c>
      <c r="E180" s="904">
        <v>32</v>
      </c>
      <c r="F180" s="904" t="s">
        <v>31</v>
      </c>
      <c r="G180" s="904" t="s">
        <v>1668</v>
      </c>
      <c r="H180" s="917"/>
      <c r="I180" s="913"/>
      <c r="J180" s="914"/>
      <c r="K180" s="914"/>
      <c r="L180" s="914"/>
      <c r="M180" s="914"/>
      <c r="N180" s="914"/>
      <c r="O180" s="914"/>
      <c r="P180" s="914"/>
      <c r="Q180" s="914"/>
      <c r="R180" s="914"/>
      <c r="S180" s="914"/>
      <c r="T180" s="914"/>
      <c r="U180" s="914"/>
      <c r="V180" s="914"/>
      <c r="W180" s="914"/>
      <c r="X180" s="914"/>
      <c r="Y180" s="914"/>
      <c r="Z180" s="914"/>
      <c r="AA180" s="914"/>
      <c r="AB180" s="914"/>
      <c r="AC180" s="914"/>
      <c r="AD180" s="914"/>
      <c r="AE180" s="914"/>
      <c r="AF180" s="914"/>
      <c r="AG180" s="914"/>
      <c r="AH180" s="914"/>
      <c r="AI180" s="914"/>
      <c r="AJ180" s="914"/>
      <c r="AK180" s="914"/>
      <c r="AL180" s="914"/>
      <c r="AM180" s="914"/>
      <c r="AN180" s="914"/>
      <c r="AO180" s="914"/>
      <c r="AP180" s="914"/>
      <c r="AQ180" s="914"/>
      <c r="AR180" s="914"/>
      <c r="AS180" s="914"/>
      <c r="AT180" s="914"/>
      <c r="AU180" s="914"/>
      <c r="AV180" s="914"/>
      <c r="AW180" s="914"/>
      <c r="AX180" s="914"/>
      <c r="AY180" s="914"/>
      <c r="AZ180" s="914"/>
      <c r="BA180" s="914"/>
      <c r="BB180" s="914"/>
      <c r="BC180" s="914"/>
      <c r="BD180" s="914"/>
      <c r="BE180" s="914"/>
      <c r="BF180" s="914"/>
      <c r="BG180" s="914"/>
      <c r="BH180" s="914"/>
      <c r="BI180" s="915"/>
      <c r="BJ180" s="912"/>
      <c r="BK180" s="912"/>
      <c r="BN180" s="918"/>
    </row>
    <row r="181" spans="1:68" s="916" customFormat="1" ht="31.5">
      <c r="A181" s="902">
        <v>179</v>
      </c>
      <c r="B181" s="919" t="s">
        <v>1171</v>
      </c>
      <c r="C181" s="934" t="s">
        <v>126</v>
      </c>
      <c r="D181" s="970">
        <v>0.21000000000000002</v>
      </c>
      <c r="E181" s="904">
        <v>8</v>
      </c>
      <c r="F181" s="904" t="s">
        <v>31</v>
      </c>
      <c r="G181" s="904" t="s">
        <v>1668</v>
      </c>
      <c r="H181" s="917"/>
      <c r="I181" s="913"/>
      <c r="J181" s="914"/>
      <c r="K181" s="914"/>
      <c r="L181" s="914"/>
      <c r="M181" s="914"/>
      <c r="N181" s="914"/>
      <c r="O181" s="914"/>
      <c r="P181" s="914"/>
      <c r="Q181" s="914"/>
      <c r="R181" s="914"/>
      <c r="S181" s="914"/>
      <c r="T181" s="914"/>
      <c r="U181" s="914"/>
      <c r="V181" s="914"/>
      <c r="W181" s="914"/>
      <c r="X181" s="914"/>
      <c r="Y181" s="914"/>
      <c r="Z181" s="914"/>
      <c r="AA181" s="914"/>
      <c r="AB181" s="914"/>
      <c r="AC181" s="914"/>
      <c r="AD181" s="914"/>
      <c r="AE181" s="914"/>
      <c r="AF181" s="914"/>
      <c r="AG181" s="914"/>
      <c r="AH181" s="914"/>
      <c r="AI181" s="914"/>
      <c r="AJ181" s="914"/>
      <c r="AK181" s="914"/>
      <c r="AL181" s="914"/>
      <c r="AM181" s="914"/>
      <c r="AN181" s="914"/>
      <c r="AO181" s="914"/>
      <c r="AP181" s="914"/>
      <c r="AQ181" s="914"/>
      <c r="AR181" s="914"/>
      <c r="AS181" s="914"/>
      <c r="AT181" s="914"/>
      <c r="AU181" s="914"/>
      <c r="AV181" s="914"/>
      <c r="AW181" s="914"/>
      <c r="AX181" s="914"/>
      <c r="AY181" s="914"/>
      <c r="AZ181" s="914"/>
      <c r="BA181" s="914"/>
      <c r="BB181" s="914"/>
      <c r="BC181" s="914"/>
      <c r="BD181" s="914"/>
      <c r="BE181" s="914"/>
      <c r="BF181" s="914"/>
      <c r="BG181" s="914"/>
      <c r="BH181" s="914"/>
      <c r="BI181" s="915"/>
      <c r="BJ181" s="912"/>
      <c r="BK181" s="912"/>
      <c r="BN181" s="918"/>
    </row>
    <row r="182" spans="1:68" s="916" customFormat="1" ht="31.5">
      <c r="A182" s="902">
        <v>180</v>
      </c>
      <c r="B182" s="925" t="s">
        <v>1587</v>
      </c>
      <c r="C182" s="926" t="s">
        <v>127</v>
      </c>
      <c r="D182" s="970">
        <v>0.59800000000000009</v>
      </c>
      <c r="E182" s="946" t="s">
        <v>379</v>
      </c>
      <c r="F182" s="904" t="s">
        <v>31</v>
      </c>
      <c r="G182" s="904" t="s">
        <v>1298</v>
      </c>
      <c r="H182" s="917"/>
      <c r="I182" s="913"/>
      <c r="J182" s="914"/>
      <c r="K182" s="914"/>
      <c r="L182" s="914"/>
      <c r="M182" s="914"/>
      <c r="N182" s="914"/>
      <c r="O182" s="914"/>
      <c r="P182" s="914"/>
      <c r="Q182" s="914"/>
      <c r="R182" s="914"/>
      <c r="S182" s="914"/>
      <c r="T182" s="914"/>
      <c r="U182" s="914"/>
      <c r="V182" s="914"/>
      <c r="W182" s="914"/>
      <c r="X182" s="914"/>
      <c r="Y182" s="914"/>
      <c r="Z182" s="914"/>
      <c r="AA182" s="914"/>
      <c r="AB182" s="914"/>
      <c r="AC182" s="914"/>
      <c r="AD182" s="914"/>
      <c r="AE182" s="914"/>
      <c r="AF182" s="914"/>
      <c r="AG182" s="914"/>
      <c r="AH182" s="914"/>
      <c r="AI182" s="914"/>
      <c r="AJ182" s="914"/>
      <c r="AK182" s="914"/>
      <c r="AL182" s="914"/>
      <c r="AM182" s="914"/>
      <c r="AN182" s="914"/>
      <c r="AO182" s="914"/>
      <c r="AP182" s="914"/>
      <c r="AQ182" s="914"/>
      <c r="AR182" s="914"/>
      <c r="AS182" s="914"/>
      <c r="AT182" s="914"/>
      <c r="AU182" s="914"/>
      <c r="AV182" s="914"/>
      <c r="AW182" s="914"/>
      <c r="AX182" s="914"/>
      <c r="AY182" s="914"/>
      <c r="AZ182" s="914"/>
      <c r="BA182" s="914"/>
      <c r="BB182" s="914"/>
      <c r="BC182" s="914"/>
      <c r="BD182" s="914"/>
      <c r="BE182" s="914"/>
      <c r="BF182" s="914"/>
      <c r="BG182" s="914"/>
      <c r="BH182" s="914"/>
      <c r="BI182" s="915"/>
      <c r="BJ182" s="912"/>
      <c r="BK182" s="912"/>
      <c r="BN182" s="918"/>
    </row>
    <row r="183" spans="1:68" s="916" customFormat="1" ht="31.5">
      <c r="A183" s="902">
        <v>181</v>
      </c>
      <c r="B183" s="903" t="s">
        <v>1499</v>
      </c>
      <c r="C183" s="926" t="s">
        <v>127</v>
      </c>
      <c r="D183" s="971">
        <v>0.21</v>
      </c>
      <c r="E183" s="904" t="s">
        <v>1500</v>
      </c>
      <c r="F183" s="902" t="s">
        <v>31</v>
      </c>
      <c r="G183" s="904" t="s">
        <v>1668</v>
      </c>
      <c r="H183" s="917"/>
      <c r="I183" s="913"/>
      <c r="J183" s="914"/>
      <c r="K183" s="914"/>
      <c r="L183" s="914"/>
      <c r="M183" s="914"/>
      <c r="N183" s="914"/>
      <c r="O183" s="914"/>
      <c r="P183" s="914"/>
      <c r="Q183" s="914"/>
      <c r="R183" s="914"/>
      <c r="S183" s="914"/>
      <c r="T183" s="914"/>
      <c r="U183" s="914"/>
      <c r="V183" s="914"/>
      <c r="W183" s="914"/>
      <c r="X183" s="914"/>
      <c r="Y183" s="914"/>
      <c r="Z183" s="914"/>
      <c r="AA183" s="914"/>
      <c r="AB183" s="914"/>
      <c r="AC183" s="914"/>
      <c r="AD183" s="914"/>
      <c r="AE183" s="914"/>
      <c r="AF183" s="914"/>
      <c r="AG183" s="914"/>
      <c r="AH183" s="914"/>
      <c r="AI183" s="914"/>
      <c r="AJ183" s="914"/>
      <c r="AK183" s="914"/>
      <c r="AL183" s="914"/>
      <c r="AM183" s="914"/>
      <c r="AN183" s="914"/>
      <c r="AO183" s="914"/>
      <c r="AP183" s="914"/>
      <c r="AQ183" s="914"/>
      <c r="AR183" s="914"/>
      <c r="AS183" s="914"/>
      <c r="AT183" s="914"/>
      <c r="AU183" s="914"/>
      <c r="AV183" s="914"/>
      <c r="AW183" s="914"/>
      <c r="AX183" s="914"/>
      <c r="AY183" s="914"/>
      <c r="AZ183" s="914"/>
      <c r="BA183" s="914"/>
      <c r="BB183" s="914"/>
      <c r="BC183" s="914"/>
      <c r="BD183" s="914"/>
      <c r="BE183" s="914"/>
      <c r="BF183" s="914"/>
      <c r="BG183" s="914"/>
      <c r="BH183" s="914"/>
      <c r="BI183" s="915"/>
      <c r="BJ183" s="912"/>
      <c r="BK183" s="912"/>
      <c r="BN183" s="918"/>
    </row>
    <row r="184" spans="1:68" s="916" customFormat="1" ht="31.5">
      <c r="A184" s="902">
        <v>182</v>
      </c>
      <c r="B184" s="919" t="s">
        <v>1179</v>
      </c>
      <c r="C184" s="904" t="s">
        <v>119</v>
      </c>
      <c r="D184" s="970">
        <v>0.1</v>
      </c>
      <c r="E184" s="904">
        <v>11</v>
      </c>
      <c r="F184" s="904" t="s">
        <v>31</v>
      </c>
      <c r="G184" s="904" t="s">
        <v>1668</v>
      </c>
      <c r="H184" s="917"/>
      <c r="I184" s="913"/>
      <c r="J184" s="914"/>
      <c r="K184" s="914"/>
      <c r="L184" s="914"/>
      <c r="M184" s="914"/>
      <c r="N184" s="914"/>
      <c r="O184" s="914"/>
      <c r="P184" s="914"/>
      <c r="Q184" s="914"/>
      <c r="R184" s="914"/>
      <c r="S184" s="914"/>
      <c r="T184" s="914"/>
      <c r="U184" s="914"/>
      <c r="V184" s="914"/>
      <c r="W184" s="914"/>
      <c r="X184" s="914"/>
      <c r="Y184" s="914"/>
      <c r="Z184" s="914"/>
      <c r="AA184" s="914"/>
      <c r="AB184" s="914"/>
      <c r="AC184" s="914"/>
      <c r="AD184" s="914"/>
      <c r="AE184" s="914"/>
      <c r="AF184" s="914"/>
      <c r="AG184" s="914"/>
      <c r="AH184" s="914"/>
      <c r="AI184" s="914"/>
      <c r="AJ184" s="914"/>
      <c r="AK184" s="914"/>
      <c r="AL184" s="914"/>
      <c r="AM184" s="914"/>
      <c r="AN184" s="914"/>
      <c r="AO184" s="914"/>
      <c r="AP184" s="914"/>
      <c r="AQ184" s="914"/>
      <c r="AR184" s="914"/>
      <c r="AS184" s="914"/>
      <c r="AT184" s="914"/>
      <c r="AU184" s="914"/>
      <c r="AV184" s="914"/>
      <c r="AW184" s="914"/>
      <c r="AX184" s="914"/>
      <c r="AY184" s="914"/>
      <c r="AZ184" s="914"/>
      <c r="BA184" s="914"/>
      <c r="BB184" s="914"/>
      <c r="BC184" s="914"/>
      <c r="BD184" s="914"/>
      <c r="BE184" s="914"/>
      <c r="BF184" s="914"/>
      <c r="BG184" s="914"/>
      <c r="BH184" s="914"/>
      <c r="BI184" s="915"/>
      <c r="BJ184" s="912"/>
      <c r="BK184" s="912"/>
      <c r="BN184" s="918"/>
    </row>
    <row r="185" spans="1:68" s="916" customFormat="1" ht="31.5">
      <c r="A185" s="902">
        <v>183</v>
      </c>
      <c r="B185" s="919" t="s">
        <v>1176</v>
      </c>
      <c r="C185" s="904" t="s">
        <v>119</v>
      </c>
      <c r="D185" s="970">
        <v>0.1</v>
      </c>
      <c r="E185" s="904" t="s">
        <v>487</v>
      </c>
      <c r="F185" s="904" t="s">
        <v>31</v>
      </c>
      <c r="G185" s="904" t="s">
        <v>1668</v>
      </c>
      <c r="H185" s="917"/>
      <c r="I185" s="913"/>
      <c r="J185" s="914"/>
      <c r="K185" s="914"/>
      <c r="L185" s="914"/>
      <c r="M185" s="914"/>
      <c r="N185" s="914"/>
      <c r="O185" s="914"/>
      <c r="P185" s="914"/>
      <c r="Q185" s="914"/>
      <c r="R185" s="914"/>
      <c r="S185" s="914"/>
      <c r="T185" s="914"/>
      <c r="U185" s="914"/>
      <c r="V185" s="914"/>
      <c r="W185" s="914"/>
      <c r="X185" s="914"/>
      <c r="Y185" s="914"/>
      <c r="Z185" s="914"/>
      <c r="AA185" s="914"/>
      <c r="AB185" s="914"/>
      <c r="AC185" s="914"/>
      <c r="AD185" s="914"/>
      <c r="AE185" s="914"/>
      <c r="AF185" s="914"/>
      <c r="AG185" s="914"/>
      <c r="AH185" s="914"/>
      <c r="AI185" s="914"/>
      <c r="AJ185" s="914"/>
      <c r="AK185" s="914"/>
      <c r="AL185" s="914"/>
      <c r="AM185" s="914"/>
      <c r="AN185" s="914"/>
      <c r="AO185" s="914"/>
      <c r="AP185" s="914"/>
      <c r="AQ185" s="914"/>
      <c r="AR185" s="914"/>
      <c r="AS185" s="914"/>
      <c r="AT185" s="914"/>
      <c r="AU185" s="914"/>
      <c r="AV185" s="914"/>
      <c r="AW185" s="914"/>
      <c r="AX185" s="914"/>
      <c r="AY185" s="914"/>
      <c r="AZ185" s="914"/>
      <c r="BA185" s="914"/>
      <c r="BB185" s="914"/>
      <c r="BC185" s="914"/>
      <c r="BD185" s="914"/>
      <c r="BE185" s="914"/>
      <c r="BF185" s="914"/>
      <c r="BG185" s="914"/>
      <c r="BH185" s="914"/>
      <c r="BI185" s="915"/>
      <c r="BJ185" s="912"/>
      <c r="BK185" s="912"/>
      <c r="BN185" s="918"/>
    </row>
    <row r="186" spans="1:68" s="916" customFormat="1" ht="31.5">
      <c r="A186" s="902">
        <v>184</v>
      </c>
      <c r="B186" s="919" t="s">
        <v>1177</v>
      </c>
      <c r="C186" s="904" t="s">
        <v>119</v>
      </c>
      <c r="D186" s="970">
        <v>7.0000000000000007E-2</v>
      </c>
      <c r="E186" s="904">
        <v>11</v>
      </c>
      <c r="F186" s="904" t="s">
        <v>31</v>
      </c>
      <c r="G186" s="904" t="s">
        <v>1668</v>
      </c>
      <c r="H186" s="917"/>
      <c r="I186" s="913"/>
      <c r="J186" s="914"/>
      <c r="K186" s="914"/>
      <c r="L186" s="914"/>
      <c r="M186" s="914"/>
      <c r="N186" s="914"/>
      <c r="O186" s="914"/>
      <c r="P186" s="914"/>
      <c r="Q186" s="914"/>
      <c r="R186" s="914"/>
      <c r="S186" s="914"/>
      <c r="T186" s="914"/>
      <c r="U186" s="914"/>
      <c r="V186" s="914"/>
      <c r="W186" s="914"/>
      <c r="X186" s="914"/>
      <c r="Y186" s="914"/>
      <c r="Z186" s="914"/>
      <c r="AA186" s="914"/>
      <c r="AB186" s="914"/>
      <c r="AC186" s="914"/>
      <c r="AD186" s="914"/>
      <c r="AE186" s="914"/>
      <c r="AF186" s="914"/>
      <c r="AG186" s="914"/>
      <c r="AH186" s="914"/>
      <c r="AI186" s="914"/>
      <c r="AJ186" s="914"/>
      <c r="AK186" s="914"/>
      <c r="AL186" s="914"/>
      <c r="AM186" s="914"/>
      <c r="AN186" s="914"/>
      <c r="AO186" s="914"/>
      <c r="AP186" s="914"/>
      <c r="AQ186" s="914"/>
      <c r="AR186" s="914"/>
      <c r="AS186" s="914"/>
      <c r="AT186" s="914"/>
      <c r="AU186" s="914"/>
      <c r="AV186" s="914"/>
      <c r="AW186" s="914"/>
      <c r="AX186" s="914"/>
      <c r="AY186" s="914"/>
      <c r="AZ186" s="914"/>
      <c r="BA186" s="914"/>
      <c r="BB186" s="914"/>
      <c r="BC186" s="914"/>
      <c r="BD186" s="914"/>
      <c r="BE186" s="914"/>
      <c r="BF186" s="914"/>
      <c r="BG186" s="914"/>
      <c r="BH186" s="914"/>
      <c r="BI186" s="915"/>
      <c r="BJ186" s="912"/>
      <c r="BK186" s="912"/>
      <c r="BN186" s="918"/>
    </row>
    <row r="187" spans="1:68" s="916" customFormat="1" ht="31.5">
      <c r="A187" s="902">
        <v>185</v>
      </c>
      <c r="B187" s="919" t="s">
        <v>1178</v>
      </c>
      <c r="C187" s="904" t="s">
        <v>119</v>
      </c>
      <c r="D187" s="970">
        <v>0.1</v>
      </c>
      <c r="E187" s="904">
        <v>10</v>
      </c>
      <c r="F187" s="904" t="s">
        <v>31</v>
      </c>
      <c r="G187" s="904" t="s">
        <v>1668</v>
      </c>
      <c r="H187" s="917"/>
      <c r="I187" s="913"/>
      <c r="J187" s="914"/>
      <c r="K187" s="914"/>
      <c r="L187" s="914"/>
      <c r="M187" s="914"/>
      <c r="N187" s="914"/>
      <c r="O187" s="914"/>
      <c r="P187" s="914"/>
      <c r="Q187" s="914"/>
      <c r="R187" s="914"/>
      <c r="S187" s="914"/>
      <c r="T187" s="914"/>
      <c r="U187" s="914"/>
      <c r="V187" s="914"/>
      <c r="W187" s="914"/>
      <c r="X187" s="914"/>
      <c r="Y187" s="914"/>
      <c r="Z187" s="914"/>
      <c r="AA187" s="914"/>
      <c r="AB187" s="914"/>
      <c r="AC187" s="914"/>
      <c r="AD187" s="914"/>
      <c r="AE187" s="914"/>
      <c r="AF187" s="914"/>
      <c r="AG187" s="914"/>
      <c r="AH187" s="914"/>
      <c r="AI187" s="914"/>
      <c r="AJ187" s="914"/>
      <c r="AK187" s="914"/>
      <c r="AL187" s="914"/>
      <c r="AM187" s="914"/>
      <c r="AN187" s="914"/>
      <c r="AO187" s="914"/>
      <c r="AP187" s="914"/>
      <c r="AQ187" s="914"/>
      <c r="AR187" s="914"/>
      <c r="AS187" s="914"/>
      <c r="AT187" s="914"/>
      <c r="AU187" s="914"/>
      <c r="AV187" s="914"/>
      <c r="AW187" s="914"/>
      <c r="AX187" s="914"/>
      <c r="AY187" s="914"/>
      <c r="AZ187" s="914"/>
      <c r="BA187" s="914"/>
      <c r="BB187" s="914"/>
      <c r="BC187" s="914"/>
      <c r="BD187" s="914"/>
      <c r="BE187" s="914"/>
      <c r="BF187" s="914"/>
      <c r="BG187" s="914"/>
      <c r="BH187" s="914"/>
      <c r="BI187" s="915"/>
      <c r="BJ187" s="912"/>
      <c r="BK187" s="912"/>
      <c r="BN187" s="918"/>
    </row>
    <row r="188" spans="1:68" s="916" customFormat="1" ht="31.5">
      <c r="A188" s="902">
        <v>186</v>
      </c>
      <c r="B188" s="919" t="s">
        <v>1273</v>
      </c>
      <c r="C188" s="904" t="s">
        <v>119</v>
      </c>
      <c r="D188" s="970">
        <v>0.09</v>
      </c>
      <c r="E188" s="904">
        <v>17</v>
      </c>
      <c r="F188" s="904" t="s">
        <v>31</v>
      </c>
      <c r="G188" s="904" t="s">
        <v>1668</v>
      </c>
      <c r="H188" s="917"/>
      <c r="I188" s="913"/>
      <c r="J188" s="914"/>
      <c r="K188" s="914"/>
      <c r="L188" s="914"/>
      <c r="M188" s="914"/>
      <c r="N188" s="914"/>
      <c r="O188" s="914"/>
      <c r="P188" s="914"/>
      <c r="Q188" s="914"/>
      <c r="R188" s="914"/>
      <c r="S188" s="914"/>
      <c r="T188" s="914"/>
      <c r="U188" s="914"/>
      <c r="V188" s="914"/>
      <c r="W188" s="914"/>
      <c r="X188" s="914"/>
      <c r="Y188" s="914"/>
      <c r="Z188" s="914"/>
      <c r="AA188" s="914"/>
      <c r="AB188" s="914"/>
      <c r="AC188" s="914"/>
      <c r="AD188" s="914"/>
      <c r="AE188" s="914"/>
      <c r="AF188" s="914"/>
      <c r="AG188" s="914"/>
      <c r="AH188" s="914"/>
      <c r="AI188" s="914"/>
      <c r="AJ188" s="914"/>
      <c r="AK188" s="914"/>
      <c r="AL188" s="914"/>
      <c r="AM188" s="914"/>
      <c r="AN188" s="914"/>
      <c r="AO188" s="914"/>
      <c r="AP188" s="914"/>
      <c r="AQ188" s="914"/>
      <c r="AR188" s="914"/>
      <c r="AS188" s="914"/>
      <c r="AT188" s="914"/>
      <c r="AU188" s="914"/>
      <c r="AV188" s="914"/>
      <c r="AW188" s="914"/>
      <c r="AX188" s="914"/>
      <c r="AY188" s="914"/>
      <c r="AZ188" s="914"/>
      <c r="BA188" s="914"/>
      <c r="BB188" s="914"/>
      <c r="BC188" s="914"/>
      <c r="BD188" s="914"/>
      <c r="BE188" s="914"/>
      <c r="BF188" s="914"/>
      <c r="BG188" s="914"/>
      <c r="BH188" s="914"/>
      <c r="BI188" s="915"/>
      <c r="BJ188" s="912"/>
      <c r="BK188" s="912"/>
      <c r="BN188" s="918"/>
    </row>
    <row r="189" spans="1:68" s="906" customFormat="1">
      <c r="A189" s="902">
        <v>187</v>
      </c>
      <c r="B189" s="919" t="s">
        <v>1645</v>
      </c>
      <c r="C189" s="904" t="s">
        <v>119</v>
      </c>
      <c r="D189" s="970">
        <v>0.26</v>
      </c>
      <c r="E189" s="904">
        <v>11</v>
      </c>
      <c r="F189" s="904" t="s">
        <v>31</v>
      </c>
      <c r="G189" s="904" t="s">
        <v>1668</v>
      </c>
      <c r="H189" s="917"/>
      <c r="I189" s="913"/>
      <c r="J189" s="914"/>
      <c r="K189" s="914"/>
      <c r="L189" s="914"/>
      <c r="M189" s="914"/>
      <c r="N189" s="914"/>
      <c r="O189" s="914"/>
      <c r="P189" s="914"/>
      <c r="Q189" s="914"/>
      <c r="R189" s="914"/>
      <c r="S189" s="914"/>
      <c r="T189" s="914"/>
      <c r="U189" s="914"/>
      <c r="V189" s="914"/>
      <c r="W189" s="914"/>
      <c r="X189" s="914"/>
      <c r="Y189" s="914"/>
      <c r="Z189" s="914"/>
      <c r="AA189" s="914"/>
      <c r="AB189" s="914"/>
      <c r="AC189" s="914"/>
      <c r="AD189" s="914"/>
      <c r="AE189" s="914"/>
      <c r="AF189" s="914"/>
      <c r="AG189" s="914"/>
      <c r="AH189" s="914"/>
      <c r="AI189" s="914"/>
      <c r="AJ189" s="914"/>
      <c r="AK189" s="914"/>
      <c r="AL189" s="914"/>
      <c r="AM189" s="914"/>
      <c r="AN189" s="914"/>
      <c r="AO189" s="914"/>
      <c r="AP189" s="914"/>
      <c r="AQ189" s="914"/>
      <c r="AR189" s="914"/>
      <c r="AS189" s="914"/>
      <c r="AT189" s="914"/>
      <c r="AU189" s="914"/>
      <c r="AV189" s="914"/>
      <c r="AW189" s="914"/>
      <c r="AX189" s="914"/>
      <c r="AY189" s="914"/>
      <c r="AZ189" s="914"/>
      <c r="BA189" s="914"/>
      <c r="BB189" s="914"/>
      <c r="BC189" s="914"/>
      <c r="BD189" s="914"/>
      <c r="BE189" s="914"/>
      <c r="BF189" s="914"/>
      <c r="BG189" s="914"/>
      <c r="BH189" s="914"/>
      <c r="BI189" s="915"/>
      <c r="BJ189" s="912"/>
      <c r="BK189" s="912"/>
      <c r="BL189" s="916"/>
      <c r="BM189" s="916"/>
      <c r="BN189" s="918"/>
      <c r="BO189" s="916"/>
      <c r="BP189" s="916"/>
    </row>
    <row r="190" spans="1:68" s="916" customFormat="1" ht="47.25">
      <c r="A190" s="902">
        <v>188</v>
      </c>
      <c r="B190" s="903" t="s">
        <v>1299</v>
      </c>
      <c r="C190" s="904" t="s">
        <v>129</v>
      </c>
      <c r="D190" s="970">
        <v>0.15</v>
      </c>
      <c r="E190" s="904" t="s">
        <v>983</v>
      </c>
      <c r="F190" s="904" t="s">
        <v>31</v>
      </c>
      <c r="G190" s="904" t="s">
        <v>1302</v>
      </c>
      <c r="H190" s="937"/>
      <c r="I190" s="904"/>
      <c r="J190" s="941">
        <f t="shared" ref="J190:J195" si="0">K190+L190</f>
        <v>0</v>
      </c>
      <c r="K190" s="942"/>
      <c r="L190" s="942"/>
      <c r="M190" s="942"/>
      <c r="N190" s="942"/>
      <c r="O190" s="942"/>
      <c r="P190" s="942"/>
      <c r="Q190" s="942"/>
      <c r="R190" s="942"/>
      <c r="S190" s="942"/>
      <c r="T190" s="942"/>
      <c r="U190" s="942"/>
      <c r="V190" s="942"/>
      <c r="W190" s="942"/>
      <c r="X190" s="942"/>
      <c r="Y190" s="942"/>
      <c r="Z190" s="942"/>
      <c r="AA190" s="942"/>
      <c r="AB190" s="942"/>
      <c r="AC190" s="942"/>
      <c r="AD190" s="942"/>
      <c r="AE190" s="942"/>
      <c r="AF190" s="942"/>
      <c r="AG190" s="942"/>
      <c r="AH190" s="942"/>
      <c r="AI190" s="942"/>
      <c r="AJ190" s="942"/>
      <c r="AK190" s="942"/>
      <c r="AL190" s="942"/>
      <c r="AM190" s="942"/>
      <c r="AN190" s="942"/>
      <c r="AO190" s="942"/>
      <c r="AP190" s="942"/>
      <c r="AQ190" s="942"/>
      <c r="AR190" s="942"/>
      <c r="AS190" s="942"/>
      <c r="AT190" s="942"/>
      <c r="AU190" s="942"/>
      <c r="AV190" s="942"/>
      <c r="AW190" s="942"/>
      <c r="AX190" s="942"/>
      <c r="AY190" s="942"/>
      <c r="AZ190" s="942"/>
      <c r="BA190" s="942">
        <v>0.04</v>
      </c>
      <c r="BB190" s="942"/>
      <c r="BC190" s="942"/>
      <c r="BD190" s="942"/>
      <c r="BE190" s="942"/>
      <c r="BF190" s="942"/>
      <c r="BG190" s="942"/>
      <c r="BH190" s="942"/>
      <c r="BI190" s="942"/>
      <c r="BJ190" s="902"/>
      <c r="BK190" s="902"/>
      <c r="BL190" s="947">
        <f t="shared" ref="BL190:BL195" si="1">SUM(K190:BI190)</f>
        <v>0.04</v>
      </c>
      <c r="BM190" s="905"/>
      <c r="BN190" s="904" t="s">
        <v>1443</v>
      </c>
      <c r="BO190" s="904">
        <v>0.04</v>
      </c>
      <c r="BP190" s="904" t="s">
        <v>878</v>
      </c>
    </row>
    <row r="191" spans="1:68" s="916" customFormat="1" ht="47.25">
      <c r="A191" s="902">
        <v>189</v>
      </c>
      <c r="B191" s="903" t="s">
        <v>1541</v>
      </c>
      <c r="C191" s="904" t="s">
        <v>304</v>
      </c>
      <c r="D191" s="971">
        <v>0.08</v>
      </c>
      <c r="E191" s="904" t="s">
        <v>1542</v>
      </c>
      <c r="F191" s="904" t="s">
        <v>31</v>
      </c>
      <c r="G191" s="904" t="s">
        <v>1668</v>
      </c>
      <c r="H191" s="937"/>
      <c r="I191" s="904"/>
      <c r="J191" s="941">
        <f t="shared" si="0"/>
        <v>0</v>
      </c>
      <c r="K191" s="942"/>
      <c r="L191" s="942"/>
      <c r="M191" s="942">
        <v>0.52000000000000013</v>
      </c>
      <c r="N191" s="942">
        <v>0.25</v>
      </c>
      <c r="O191" s="942"/>
      <c r="P191" s="942"/>
      <c r="Q191" s="942"/>
      <c r="R191" s="942"/>
      <c r="S191" s="942"/>
      <c r="T191" s="942"/>
      <c r="U191" s="942"/>
      <c r="V191" s="942"/>
      <c r="W191" s="942"/>
      <c r="X191" s="942"/>
      <c r="Y191" s="942"/>
      <c r="Z191" s="942"/>
      <c r="AA191" s="942"/>
      <c r="AB191" s="942"/>
      <c r="AC191" s="942"/>
      <c r="AD191" s="942"/>
      <c r="AE191" s="942"/>
      <c r="AF191" s="942">
        <v>0.18</v>
      </c>
      <c r="AG191" s="942"/>
      <c r="AH191" s="942"/>
      <c r="AI191" s="942"/>
      <c r="AJ191" s="942"/>
      <c r="AK191" s="942"/>
      <c r="AL191" s="942"/>
      <c r="AM191" s="942"/>
      <c r="AN191" s="942"/>
      <c r="AO191" s="942"/>
      <c r="AP191" s="942"/>
      <c r="AQ191" s="942"/>
      <c r="AR191" s="942">
        <v>0.02</v>
      </c>
      <c r="AS191" s="942"/>
      <c r="AT191" s="942"/>
      <c r="AU191" s="942"/>
      <c r="AV191" s="942"/>
      <c r="AW191" s="942"/>
      <c r="AX191" s="942"/>
      <c r="AY191" s="942"/>
      <c r="AZ191" s="942">
        <v>1.1500000000000004</v>
      </c>
      <c r="BA191" s="942"/>
      <c r="BB191" s="942"/>
      <c r="BC191" s="942"/>
      <c r="BD191" s="942"/>
      <c r="BE191" s="942">
        <v>0.79</v>
      </c>
      <c r="BF191" s="942"/>
      <c r="BG191" s="942"/>
      <c r="BH191" s="942"/>
      <c r="BI191" s="942"/>
      <c r="BJ191" s="902"/>
      <c r="BK191" s="902"/>
      <c r="BL191" s="947">
        <f t="shared" si="1"/>
        <v>2.9100000000000006</v>
      </c>
      <c r="BM191" s="905"/>
      <c r="BN191" s="902"/>
      <c r="BO191" s="902"/>
      <c r="BP191" s="902"/>
    </row>
    <row r="192" spans="1:68" s="916" customFormat="1" ht="47.25">
      <c r="A192" s="902">
        <v>190</v>
      </c>
      <c r="B192" s="903" t="s">
        <v>1543</v>
      </c>
      <c r="C192" s="904" t="s">
        <v>304</v>
      </c>
      <c r="D192" s="970">
        <v>7.0000000000000007E-2</v>
      </c>
      <c r="E192" s="904" t="s">
        <v>1544</v>
      </c>
      <c r="F192" s="904" t="s">
        <v>31</v>
      </c>
      <c r="G192" s="904" t="s">
        <v>1668</v>
      </c>
      <c r="H192" s="937"/>
      <c r="I192" s="939"/>
      <c r="J192" s="941">
        <f t="shared" si="0"/>
        <v>0</v>
      </c>
      <c r="K192" s="942"/>
      <c r="L192" s="942"/>
      <c r="M192" s="942"/>
      <c r="N192" s="942">
        <v>0.14000000000000001</v>
      </c>
      <c r="O192" s="942"/>
      <c r="P192" s="942"/>
      <c r="Q192" s="942"/>
      <c r="R192" s="942"/>
      <c r="S192" s="942"/>
      <c r="T192" s="942"/>
      <c r="U192" s="942"/>
      <c r="V192" s="942"/>
      <c r="W192" s="942"/>
      <c r="X192" s="942"/>
      <c r="Y192" s="942"/>
      <c r="Z192" s="942"/>
      <c r="AA192" s="942"/>
      <c r="AB192" s="942"/>
      <c r="AC192" s="942"/>
      <c r="AD192" s="942"/>
      <c r="AE192" s="942"/>
      <c r="AF192" s="942"/>
      <c r="AG192" s="942"/>
      <c r="AH192" s="942"/>
      <c r="AI192" s="942"/>
      <c r="AJ192" s="942"/>
      <c r="AK192" s="942"/>
      <c r="AL192" s="942"/>
      <c r="AM192" s="942"/>
      <c r="AN192" s="942"/>
      <c r="AO192" s="942"/>
      <c r="AP192" s="942"/>
      <c r="AQ192" s="942"/>
      <c r="AR192" s="942"/>
      <c r="AS192" s="942"/>
      <c r="AT192" s="942"/>
      <c r="AU192" s="942"/>
      <c r="AV192" s="942"/>
      <c r="AW192" s="942"/>
      <c r="AX192" s="942"/>
      <c r="AY192" s="942"/>
      <c r="AZ192" s="942">
        <v>0.32999999999999996</v>
      </c>
      <c r="BA192" s="942"/>
      <c r="BB192" s="942"/>
      <c r="BC192" s="942"/>
      <c r="BD192" s="942"/>
      <c r="BE192" s="942"/>
      <c r="BF192" s="942"/>
      <c r="BG192" s="942"/>
      <c r="BH192" s="942"/>
      <c r="BI192" s="942"/>
      <c r="BJ192" s="902"/>
      <c r="BK192" s="902"/>
      <c r="BL192" s="947">
        <f t="shared" si="1"/>
        <v>0.47</v>
      </c>
      <c r="BM192" s="905"/>
      <c r="BN192" s="902"/>
      <c r="BO192" s="902"/>
      <c r="BP192" s="902"/>
    </row>
    <row r="193" spans="1:68" s="916" customFormat="1" ht="47.25">
      <c r="A193" s="902">
        <v>191</v>
      </c>
      <c r="B193" s="903" t="s">
        <v>1300</v>
      </c>
      <c r="C193" s="904" t="s">
        <v>121</v>
      </c>
      <c r="D193" s="970">
        <v>0.03</v>
      </c>
      <c r="E193" s="904" t="s">
        <v>1056</v>
      </c>
      <c r="F193" s="904" t="s">
        <v>31</v>
      </c>
      <c r="G193" s="904" t="s">
        <v>1302</v>
      </c>
      <c r="H193" s="937"/>
      <c r="I193" s="904"/>
      <c r="J193" s="941">
        <f t="shared" si="0"/>
        <v>0.09</v>
      </c>
      <c r="K193" s="942">
        <v>0.09</v>
      </c>
      <c r="L193" s="942"/>
      <c r="M193" s="942"/>
      <c r="N193" s="942"/>
      <c r="O193" s="942"/>
      <c r="P193" s="942"/>
      <c r="Q193" s="942"/>
      <c r="R193" s="942"/>
      <c r="S193" s="942"/>
      <c r="T193" s="942"/>
      <c r="U193" s="942"/>
      <c r="V193" s="942"/>
      <c r="W193" s="942"/>
      <c r="X193" s="942"/>
      <c r="Y193" s="942"/>
      <c r="Z193" s="942"/>
      <c r="AA193" s="942"/>
      <c r="AB193" s="942"/>
      <c r="AC193" s="942"/>
      <c r="AD193" s="942"/>
      <c r="AE193" s="942"/>
      <c r="AF193" s="942">
        <v>0.01</v>
      </c>
      <c r="AG193" s="942">
        <v>0.01</v>
      </c>
      <c r="AH193" s="942"/>
      <c r="AI193" s="942"/>
      <c r="AJ193" s="942">
        <v>0.18</v>
      </c>
      <c r="AK193" s="942"/>
      <c r="AL193" s="942"/>
      <c r="AM193" s="942"/>
      <c r="AN193" s="942"/>
      <c r="AO193" s="942"/>
      <c r="AP193" s="942"/>
      <c r="AQ193" s="942"/>
      <c r="AR193" s="942"/>
      <c r="AS193" s="942"/>
      <c r="AT193" s="942"/>
      <c r="AU193" s="942"/>
      <c r="AV193" s="942"/>
      <c r="AW193" s="942"/>
      <c r="AX193" s="942"/>
      <c r="AY193" s="942"/>
      <c r="AZ193" s="942">
        <v>0.28999999999999998</v>
      </c>
      <c r="BA193" s="942"/>
      <c r="BB193" s="942"/>
      <c r="BC193" s="942"/>
      <c r="BD193" s="942"/>
      <c r="BE193" s="942"/>
      <c r="BF193" s="942"/>
      <c r="BG193" s="942"/>
      <c r="BH193" s="942"/>
      <c r="BI193" s="942"/>
      <c r="BJ193" s="902"/>
      <c r="BK193" s="902"/>
      <c r="BL193" s="947">
        <f t="shared" si="1"/>
        <v>0.57999999999999996</v>
      </c>
      <c r="BM193" s="905"/>
      <c r="BN193" s="902"/>
      <c r="BO193" s="902"/>
      <c r="BP193" s="902"/>
    </row>
    <row r="194" spans="1:68" s="916" customFormat="1" ht="31.5">
      <c r="A194" s="902">
        <v>192</v>
      </c>
      <c r="B194" s="933" t="s">
        <v>1301</v>
      </c>
      <c r="C194" s="934" t="s">
        <v>121</v>
      </c>
      <c r="D194" s="970">
        <v>0.13</v>
      </c>
      <c r="E194" s="904">
        <v>13</v>
      </c>
      <c r="F194" s="904" t="s">
        <v>31</v>
      </c>
      <c r="G194" s="904" t="s">
        <v>1668</v>
      </c>
      <c r="H194" s="937"/>
      <c r="I194" s="939"/>
      <c r="J194" s="941">
        <f t="shared" si="0"/>
        <v>0</v>
      </c>
      <c r="K194" s="942"/>
      <c r="L194" s="942"/>
      <c r="M194" s="942">
        <v>0.14000000000000001</v>
      </c>
      <c r="N194" s="942"/>
      <c r="O194" s="942"/>
      <c r="P194" s="942"/>
      <c r="Q194" s="942"/>
      <c r="R194" s="942"/>
      <c r="S194" s="942"/>
      <c r="T194" s="942"/>
      <c r="U194" s="942"/>
      <c r="V194" s="942"/>
      <c r="W194" s="942"/>
      <c r="X194" s="942"/>
      <c r="Y194" s="942"/>
      <c r="Z194" s="942"/>
      <c r="AA194" s="942"/>
      <c r="AB194" s="942"/>
      <c r="AC194" s="942"/>
      <c r="AD194" s="942"/>
      <c r="AE194" s="942"/>
      <c r="AF194" s="942"/>
      <c r="AG194" s="942"/>
      <c r="AH194" s="942"/>
      <c r="AI194" s="942"/>
      <c r="AJ194" s="942"/>
      <c r="AK194" s="942"/>
      <c r="AL194" s="942"/>
      <c r="AM194" s="942"/>
      <c r="AN194" s="942"/>
      <c r="AO194" s="942"/>
      <c r="AP194" s="942"/>
      <c r="AQ194" s="942"/>
      <c r="AR194" s="942"/>
      <c r="AS194" s="942"/>
      <c r="AT194" s="942"/>
      <c r="AU194" s="942"/>
      <c r="AV194" s="942"/>
      <c r="AW194" s="942"/>
      <c r="AX194" s="942"/>
      <c r="AY194" s="942"/>
      <c r="AZ194" s="942"/>
      <c r="BA194" s="942"/>
      <c r="BB194" s="942"/>
      <c r="BC194" s="942"/>
      <c r="BD194" s="942"/>
      <c r="BE194" s="942"/>
      <c r="BF194" s="942"/>
      <c r="BG194" s="942"/>
      <c r="BH194" s="942"/>
      <c r="BI194" s="942"/>
      <c r="BJ194" s="902"/>
      <c r="BK194" s="902"/>
      <c r="BL194" s="947">
        <f t="shared" si="1"/>
        <v>0.14000000000000001</v>
      </c>
      <c r="BM194" s="905"/>
      <c r="BN194" s="905"/>
      <c r="BO194" s="905"/>
      <c r="BP194" s="905"/>
    </row>
    <row r="195" spans="1:68" s="916" customFormat="1" ht="31.5">
      <c r="A195" s="902">
        <v>193</v>
      </c>
      <c r="B195" s="903" t="s">
        <v>1487</v>
      </c>
      <c r="C195" s="934" t="s">
        <v>121</v>
      </c>
      <c r="D195" s="971">
        <v>0.12</v>
      </c>
      <c r="E195" s="904" t="s">
        <v>1589</v>
      </c>
      <c r="F195" s="902" t="s">
        <v>31</v>
      </c>
      <c r="G195" s="904" t="s">
        <v>1668</v>
      </c>
      <c r="H195" s="937"/>
      <c r="I195" s="904"/>
      <c r="J195" s="941">
        <f t="shared" si="0"/>
        <v>0</v>
      </c>
      <c r="K195" s="942"/>
      <c r="L195" s="942"/>
      <c r="M195" s="942"/>
      <c r="N195" s="942"/>
      <c r="O195" s="942"/>
      <c r="P195" s="942"/>
      <c r="Q195" s="942"/>
      <c r="R195" s="942"/>
      <c r="S195" s="942"/>
      <c r="T195" s="942"/>
      <c r="U195" s="942"/>
      <c r="V195" s="942"/>
      <c r="W195" s="942"/>
      <c r="X195" s="942"/>
      <c r="Y195" s="942"/>
      <c r="Z195" s="942"/>
      <c r="AA195" s="942"/>
      <c r="AB195" s="942"/>
      <c r="AC195" s="942"/>
      <c r="AD195" s="942"/>
      <c r="AE195" s="942"/>
      <c r="AF195" s="942"/>
      <c r="AG195" s="942"/>
      <c r="AH195" s="942"/>
      <c r="AI195" s="942"/>
      <c r="AJ195" s="942"/>
      <c r="AK195" s="942"/>
      <c r="AL195" s="942"/>
      <c r="AM195" s="942"/>
      <c r="AN195" s="942"/>
      <c r="AO195" s="942"/>
      <c r="AP195" s="942"/>
      <c r="AQ195" s="942"/>
      <c r="AR195" s="942"/>
      <c r="AS195" s="942"/>
      <c r="AT195" s="942"/>
      <c r="AU195" s="942"/>
      <c r="AV195" s="942"/>
      <c r="AW195" s="942"/>
      <c r="AX195" s="942"/>
      <c r="AY195" s="942"/>
      <c r="AZ195" s="942">
        <v>0.02</v>
      </c>
      <c r="BA195" s="942"/>
      <c r="BB195" s="942"/>
      <c r="BC195" s="942"/>
      <c r="BD195" s="942"/>
      <c r="BE195" s="942"/>
      <c r="BF195" s="942"/>
      <c r="BG195" s="942"/>
      <c r="BH195" s="942"/>
      <c r="BI195" s="942"/>
      <c r="BJ195" s="902"/>
      <c r="BK195" s="902"/>
      <c r="BL195" s="947">
        <f t="shared" si="1"/>
        <v>0.02</v>
      </c>
      <c r="BM195" s="905"/>
      <c r="BN195" s="905"/>
      <c r="BO195" s="905"/>
      <c r="BP195" s="905"/>
    </row>
    <row r="196" spans="1:68" s="916" customFormat="1" ht="31.5">
      <c r="A196" s="902">
        <v>194</v>
      </c>
      <c r="B196" s="903" t="s">
        <v>1511</v>
      </c>
      <c r="C196" s="924" t="s">
        <v>123</v>
      </c>
      <c r="D196" s="971">
        <v>0.11</v>
      </c>
      <c r="E196" s="904" t="s">
        <v>1512</v>
      </c>
      <c r="F196" s="902" t="s">
        <v>32</v>
      </c>
      <c r="G196" s="904" t="s">
        <v>1668</v>
      </c>
      <c r="H196" s="917"/>
      <c r="I196" s="914"/>
      <c r="J196" s="914"/>
      <c r="K196" s="914"/>
      <c r="L196" s="914"/>
      <c r="M196" s="914"/>
      <c r="N196" s="914"/>
      <c r="O196" s="914"/>
      <c r="P196" s="914"/>
      <c r="Q196" s="914"/>
      <c r="R196" s="914"/>
      <c r="S196" s="914"/>
      <c r="T196" s="914"/>
      <c r="U196" s="914"/>
      <c r="V196" s="914"/>
      <c r="W196" s="914"/>
      <c r="X196" s="914"/>
      <c r="Y196" s="914"/>
      <c r="Z196" s="914"/>
      <c r="AA196" s="914"/>
      <c r="AB196" s="914"/>
      <c r="AC196" s="914"/>
      <c r="AD196" s="914"/>
      <c r="AE196" s="914"/>
      <c r="AF196" s="914"/>
      <c r="AG196" s="914"/>
      <c r="AH196" s="914"/>
      <c r="AI196" s="914"/>
      <c r="AJ196" s="914"/>
      <c r="AK196" s="914"/>
      <c r="AL196" s="914"/>
      <c r="AM196" s="914"/>
      <c r="AN196" s="914"/>
      <c r="AO196" s="914"/>
      <c r="AP196" s="914"/>
      <c r="AQ196" s="914"/>
      <c r="AR196" s="914"/>
      <c r="AS196" s="914"/>
      <c r="AT196" s="914"/>
      <c r="AU196" s="914"/>
      <c r="AV196" s="914"/>
      <c r="AW196" s="914"/>
      <c r="AX196" s="914"/>
      <c r="AY196" s="914"/>
      <c r="AZ196" s="914"/>
      <c r="BA196" s="914"/>
      <c r="BB196" s="914"/>
      <c r="BC196" s="914"/>
      <c r="BD196" s="914"/>
      <c r="BE196" s="914"/>
      <c r="BF196" s="914"/>
      <c r="BG196" s="914"/>
      <c r="BH196" s="915"/>
      <c r="BI196" s="912"/>
      <c r="BJ196" s="912"/>
      <c r="BK196" s="912"/>
      <c r="BM196" s="918"/>
    </row>
    <row r="197" spans="1:68" s="916" customFormat="1">
      <c r="A197" s="902">
        <v>195</v>
      </c>
      <c r="B197" s="919" t="s">
        <v>1596</v>
      </c>
      <c r="C197" s="934" t="s">
        <v>126</v>
      </c>
      <c r="D197" s="970">
        <v>0.06</v>
      </c>
      <c r="E197" s="904">
        <v>15</v>
      </c>
      <c r="F197" s="904" t="s">
        <v>32</v>
      </c>
      <c r="G197" s="904" t="s">
        <v>1668</v>
      </c>
      <c r="H197" s="948"/>
      <c r="I197" s="904"/>
      <c r="J197" s="949"/>
      <c r="K197" s="902"/>
      <c r="L197" s="902"/>
      <c r="M197" s="902"/>
      <c r="N197" s="902"/>
      <c r="O197" s="902"/>
      <c r="P197" s="902"/>
      <c r="Q197" s="902"/>
      <c r="R197" s="902"/>
      <c r="S197" s="902"/>
      <c r="T197" s="902"/>
      <c r="U197" s="902"/>
      <c r="V197" s="902"/>
      <c r="W197" s="902"/>
      <c r="X197" s="902"/>
      <c r="Y197" s="902"/>
      <c r="Z197" s="902"/>
      <c r="AA197" s="902"/>
      <c r="AB197" s="902"/>
      <c r="AC197" s="902"/>
      <c r="AD197" s="902"/>
      <c r="AE197" s="902"/>
      <c r="AF197" s="902"/>
      <c r="AG197" s="902"/>
      <c r="AH197" s="902"/>
      <c r="AI197" s="902"/>
      <c r="AJ197" s="902"/>
      <c r="AK197" s="902"/>
      <c r="AL197" s="902"/>
      <c r="AM197" s="902"/>
      <c r="AN197" s="902"/>
      <c r="AO197" s="902"/>
      <c r="AP197" s="902"/>
      <c r="AQ197" s="902"/>
      <c r="AR197" s="902"/>
      <c r="AS197" s="902"/>
      <c r="AT197" s="902"/>
      <c r="AU197" s="902"/>
      <c r="AV197" s="902"/>
      <c r="AW197" s="902"/>
      <c r="AX197" s="902"/>
      <c r="AY197" s="902"/>
      <c r="AZ197" s="902"/>
      <c r="BA197" s="902"/>
      <c r="BB197" s="902"/>
      <c r="BC197" s="902"/>
      <c r="BD197" s="902"/>
      <c r="BE197" s="902"/>
      <c r="BF197" s="902"/>
      <c r="BG197" s="902"/>
      <c r="BH197" s="902"/>
      <c r="BI197" s="902"/>
      <c r="BJ197" s="902"/>
      <c r="BK197" s="902"/>
      <c r="BL197" s="905"/>
      <c r="BM197" s="905"/>
      <c r="BN197" s="906"/>
      <c r="BO197" s="906"/>
      <c r="BP197" s="906"/>
    </row>
    <row r="198" spans="1:68" s="916" customFormat="1" ht="63">
      <c r="A198" s="902">
        <v>196</v>
      </c>
      <c r="B198" s="929" t="s">
        <v>1588</v>
      </c>
      <c r="C198" s="930" t="s">
        <v>129</v>
      </c>
      <c r="D198" s="971">
        <v>0.21</v>
      </c>
      <c r="E198" s="930" t="s">
        <v>980</v>
      </c>
      <c r="F198" s="930" t="s">
        <v>32</v>
      </c>
      <c r="G198" s="904" t="s">
        <v>1625</v>
      </c>
      <c r="H198" s="917"/>
      <c r="I198" s="914"/>
      <c r="J198" s="914"/>
      <c r="K198" s="914"/>
      <c r="L198" s="914"/>
      <c r="M198" s="914"/>
      <c r="N198" s="914"/>
      <c r="O198" s="914"/>
      <c r="P198" s="914"/>
      <c r="Q198" s="914"/>
      <c r="R198" s="914"/>
      <c r="S198" s="914"/>
      <c r="T198" s="914"/>
      <c r="U198" s="914"/>
      <c r="V198" s="914"/>
      <c r="W198" s="914"/>
      <c r="X198" s="914"/>
      <c r="Y198" s="914"/>
      <c r="Z198" s="914"/>
      <c r="AA198" s="914"/>
      <c r="AB198" s="914"/>
      <c r="AC198" s="914"/>
      <c r="AD198" s="914"/>
      <c r="AE198" s="914"/>
      <c r="AF198" s="914"/>
      <c r="AG198" s="914"/>
      <c r="AH198" s="914"/>
      <c r="AI198" s="914"/>
      <c r="AJ198" s="914"/>
      <c r="AK198" s="914"/>
      <c r="AL198" s="914"/>
      <c r="AM198" s="914"/>
      <c r="AN198" s="914"/>
      <c r="AO198" s="914"/>
      <c r="AP198" s="914"/>
      <c r="AQ198" s="914"/>
      <c r="AR198" s="914"/>
      <c r="AS198" s="914"/>
      <c r="AT198" s="914"/>
      <c r="AU198" s="914"/>
      <c r="AV198" s="914"/>
      <c r="AW198" s="914"/>
      <c r="AX198" s="914"/>
      <c r="AY198" s="914"/>
      <c r="AZ198" s="914"/>
      <c r="BA198" s="914"/>
      <c r="BB198" s="914"/>
      <c r="BC198" s="914"/>
      <c r="BD198" s="914"/>
      <c r="BE198" s="914"/>
      <c r="BF198" s="914"/>
      <c r="BG198" s="914"/>
      <c r="BH198" s="915"/>
      <c r="BI198" s="912"/>
      <c r="BJ198" s="912"/>
      <c r="BK198" s="912"/>
      <c r="BM198" s="918"/>
    </row>
    <row r="199" spans="1:68" s="916" customFormat="1" ht="31.5">
      <c r="A199" s="902">
        <v>197</v>
      </c>
      <c r="B199" s="919" t="s">
        <v>499</v>
      </c>
      <c r="C199" s="902" t="s">
        <v>126</v>
      </c>
      <c r="D199" s="971">
        <v>1.46</v>
      </c>
      <c r="E199" s="902" t="s">
        <v>504</v>
      </c>
      <c r="F199" s="902" t="s">
        <v>10</v>
      </c>
      <c r="G199" s="904" t="s">
        <v>1416</v>
      </c>
      <c r="H199" s="950"/>
      <c r="I199" s="932"/>
      <c r="J199" s="932"/>
      <c r="K199" s="932"/>
      <c r="L199" s="932"/>
      <c r="M199" s="932"/>
      <c r="N199" s="932"/>
      <c r="O199" s="932"/>
      <c r="P199" s="932"/>
      <c r="Q199" s="932"/>
      <c r="R199" s="932"/>
      <c r="S199" s="932"/>
      <c r="T199" s="932"/>
      <c r="U199" s="932"/>
      <c r="V199" s="932"/>
      <c r="W199" s="932"/>
      <c r="X199" s="932"/>
      <c r="Y199" s="932"/>
      <c r="Z199" s="932"/>
      <c r="AA199" s="932"/>
      <c r="AB199" s="932"/>
      <c r="AC199" s="932"/>
      <c r="AD199" s="932"/>
      <c r="AE199" s="932"/>
      <c r="AF199" s="932"/>
      <c r="AG199" s="932"/>
      <c r="AH199" s="932"/>
      <c r="AI199" s="932"/>
      <c r="AJ199" s="932"/>
      <c r="AK199" s="932"/>
      <c r="AL199" s="932"/>
      <c r="AM199" s="932"/>
      <c r="AN199" s="932"/>
      <c r="AO199" s="932"/>
      <c r="AP199" s="932"/>
      <c r="AQ199" s="932"/>
      <c r="AR199" s="932"/>
      <c r="AS199" s="932"/>
      <c r="AT199" s="932"/>
      <c r="AU199" s="932"/>
      <c r="AV199" s="932"/>
      <c r="AW199" s="932"/>
      <c r="AX199" s="932"/>
      <c r="AY199" s="932"/>
      <c r="AZ199" s="932"/>
      <c r="BA199" s="932"/>
      <c r="BB199" s="932"/>
      <c r="BC199" s="932"/>
      <c r="BD199" s="932"/>
      <c r="BE199" s="932"/>
      <c r="BF199" s="932"/>
      <c r="BG199" s="932"/>
      <c r="BH199" s="932"/>
      <c r="BI199" s="932"/>
      <c r="BJ199" s="932"/>
      <c r="BK199" s="932"/>
      <c r="BL199" s="951"/>
      <c r="BM199" s="951"/>
      <c r="BN199" s="951"/>
      <c r="BO199" s="951"/>
      <c r="BP199" s="951"/>
    </row>
    <row r="200" spans="1:68" s="916" customFormat="1" ht="31.5">
      <c r="A200" s="902">
        <v>198</v>
      </c>
      <c r="B200" s="903" t="s">
        <v>806</v>
      </c>
      <c r="C200" s="904" t="s">
        <v>126</v>
      </c>
      <c r="D200" s="971">
        <v>17.59</v>
      </c>
      <c r="E200" s="904" t="s">
        <v>1021</v>
      </c>
      <c r="F200" s="904" t="s">
        <v>10</v>
      </c>
      <c r="G200" s="904" t="s">
        <v>1084</v>
      </c>
      <c r="H200" s="950"/>
      <c r="I200" s="932"/>
      <c r="J200" s="932"/>
      <c r="K200" s="932"/>
      <c r="L200" s="932"/>
      <c r="M200" s="932"/>
      <c r="N200" s="932"/>
      <c r="O200" s="932"/>
      <c r="P200" s="932"/>
      <c r="Q200" s="932"/>
      <c r="R200" s="932"/>
      <c r="S200" s="932"/>
      <c r="T200" s="932"/>
      <c r="U200" s="932"/>
      <c r="V200" s="932"/>
      <c r="W200" s="932"/>
      <c r="X200" s="932"/>
      <c r="Y200" s="932"/>
      <c r="Z200" s="932"/>
      <c r="AA200" s="932"/>
      <c r="AB200" s="932"/>
      <c r="AC200" s="932"/>
      <c r="AD200" s="932"/>
      <c r="AE200" s="932"/>
      <c r="AF200" s="932"/>
      <c r="AG200" s="932"/>
      <c r="AH200" s="932"/>
      <c r="AI200" s="932"/>
      <c r="AJ200" s="932"/>
      <c r="AK200" s="932"/>
      <c r="AL200" s="932"/>
      <c r="AM200" s="932"/>
      <c r="AN200" s="932"/>
      <c r="AO200" s="932"/>
      <c r="AP200" s="932"/>
      <c r="AQ200" s="932"/>
      <c r="AR200" s="932"/>
      <c r="AS200" s="932"/>
      <c r="AT200" s="932"/>
      <c r="AU200" s="932"/>
      <c r="AV200" s="932"/>
      <c r="AW200" s="932"/>
      <c r="AX200" s="932"/>
      <c r="AY200" s="932"/>
      <c r="AZ200" s="932"/>
      <c r="BA200" s="932"/>
      <c r="BB200" s="932"/>
      <c r="BC200" s="932"/>
      <c r="BD200" s="932"/>
      <c r="BE200" s="932"/>
      <c r="BF200" s="932"/>
      <c r="BG200" s="932"/>
      <c r="BH200" s="932"/>
      <c r="BI200" s="932"/>
      <c r="BJ200" s="932"/>
      <c r="BK200" s="932"/>
      <c r="BL200" s="951"/>
      <c r="BM200" s="951"/>
      <c r="BN200" s="951"/>
      <c r="BO200" s="951"/>
      <c r="BP200" s="951"/>
    </row>
    <row r="201" spans="1:68" s="916" customFormat="1" ht="47.25">
      <c r="A201" s="902">
        <v>199</v>
      </c>
      <c r="B201" s="923" t="s">
        <v>1063</v>
      </c>
      <c r="C201" s="904" t="s">
        <v>129</v>
      </c>
      <c r="D201" s="971">
        <v>1.08</v>
      </c>
      <c r="E201" s="904" t="s">
        <v>973</v>
      </c>
      <c r="F201" s="904" t="s">
        <v>10</v>
      </c>
      <c r="G201" s="904" t="s">
        <v>1126</v>
      </c>
      <c r="H201" s="937"/>
      <c r="I201" s="904"/>
      <c r="J201" s="941">
        <f t="shared" ref="J201:J214" si="2">K201+L201</f>
        <v>0</v>
      </c>
      <c r="K201" s="942"/>
      <c r="L201" s="942"/>
      <c r="M201" s="942"/>
      <c r="N201" s="942"/>
      <c r="O201" s="942"/>
      <c r="P201" s="942"/>
      <c r="Q201" s="942"/>
      <c r="R201" s="942"/>
      <c r="S201" s="942"/>
      <c r="T201" s="942"/>
      <c r="U201" s="942"/>
      <c r="V201" s="942"/>
      <c r="W201" s="942"/>
      <c r="X201" s="942"/>
      <c r="Y201" s="942"/>
      <c r="Z201" s="942"/>
      <c r="AA201" s="942"/>
      <c r="AB201" s="942"/>
      <c r="AC201" s="942"/>
      <c r="AD201" s="942"/>
      <c r="AE201" s="942"/>
      <c r="AF201" s="942"/>
      <c r="AG201" s="942"/>
      <c r="AH201" s="942"/>
      <c r="AI201" s="942"/>
      <c r="AJ201" s="942"/>
      <c r="AK201" s="942"/>
      <c r="AL201" s="942"/>
      <c r="AM201" s="942"/>
      <c r="AN201" s="942"/>
      <c r="AO201" s="942"/>
      <c r="AP201" s="942"/>
      <c r="AQ201" s="942"/>
      <c r="AR201" s="942"/>
      <c r="AS201" s="942"/>
      <c r="AT201" s="942"/>
      <c r="AU201" s="942"/>
      <c r="AV201" s="942"/>
      <c r="AW201" s="942"/>
      <c r="AX201" s="942"/>
      <c r="AY201" s="942"/>
      <c r="AZ201" s="942"/>
      <c r="BA201" s="942">
        <v>0.1</v>
      </c>
      <c r="BB201" s="942"/>
      <c r="BC201" s="942"/>
      <c r="BD201" s="942"/>
      <c r="BE201" s="942"/>
      <c r="BF201" s="942"/>
      <c r="BG201" s="942"/>
      <c r="BH201" s="942"/>
      <c r="BI201" s="942"/>
      <c r="BJ201" s="902"/>
      <c r="BK201" s="902"/>
      <c r="BL201" s="947">
        <f t="shared" ref="BL201:BL214" si="3">SUM(K201:BI201)</f>
        <v>0.1</v>
      </c>
      <c r="BM201" s="905"/>
      <c r="BN201" s="905"/>
      <c r="BO201" s="905"/>
      <c r="BP201" s="905"/>
    </row>
    <row r="202" spans="1:68" s="916" customFormat="1" ht="31.5">
      <c r="A202" s="902">
        <v>200</v>
      </c>
      <c r="B202" s="903" t="s">
        <v>682</v>
      </c>
      <c r="C202" s="904" t="s">
        <v>120</v>
      </c>
      <c r="D202" s="970">
        <v>10.330000000000002</v>
      </c>
      <c r="E202" s="904" t="s">
        <v>918</v>
      </c>
      <c r="F202" s="904" t="s">
        <v>9</v>
      </c>
      <c r="G202" s="904" t="s">
        <v>1126</v>
      </c>
      <c r="H202" s="948"/>
      <c r="I202" s="904"/>
      <c r="J202" s="941">
        <f t="shared" si="2"/>
        <v>0</v>
      </c>
      <c r="K202" s="902"/>
      <c r="L202" s="902"/>
      <c r="M202" s="902"/>
      <c r="N202" s="902"/>
      <c r="O202" s="902"/>
      <c r="P202" s="902"/>
      <c r="Q202" s="902"/>
      <c r="R202" s="902"/>
      <c r="S202" s="902"/>
      <c r="T202" s="902"/>
      <c r="U202" s="902"/>
      <c r="V202" s="902"/>
      <c r="W202" s="902"/>
      <c r="X202" s="902"/>
      <c r="Y202" s="902"/>
      <c r="Z202" s="902"/>
      <c r="AA202" s="902"/>
      <c r="AB202" s="902"/>
      <c r="AC202" s="902"/>
      <c r="AD202" s="902"/>
      <c r="AE202" s="902"/>
      <c r="AF202" s="902"/>
      <c r="AG202" s="902"/>
      <c r="AH202" s="902"/>
      <c r="AI202" s="902"/>
      <c r="AJ202" s="902"/>
      <c r="AK202" s="902"/>
      <c r="AL202" s="902"/>
      <c r="AM202" s="902"/>
      <c r="AN202" s="902"/>
      <c r="AO202" s="902"/>
      <c r="AP202" s="902"/>
      <c r="AQ202" s="902"/>
      <c r="AR202" s="902"/>
      <c r="AS202" s="902"/>
      <c r="AT202" s="902"/>
      <c r="AU202" s="902"/>
      <c r="AV202" s="902"/>
      <c r="AW202" s="902">
        <v>0.12</v>
      </c>
      <c r="AX202" s="902"/>
      <c r="AY202" s="902"/>
      <c r="AZ202" s="902"/>
      <c r="BA202" s="902"/>
      <c r="BB202" s="902"/>
      <c r="BC202" s="902"/>
      <c r="BD202" s="902"/>
      <c r="BE202" s="902"/>
      <c r="BF202" s="902"/>
      <c r="BG202" s="902"/>
      <c r="BH202" s="902"/>
      <c r="BI202" s="902"/>
      <c r="BJ202" s="902" t="s">
        <v>387</v>
      </c>
      <c r="BK202" s="902" t="s">
        <v>1067</v>
      </c>
      <c r="BL202" s="947">
        <f t="shared" si="3"/>
        <v>0.12</v>
      </c>
      <c r="BM202" s="905"/>
      <c r="BN202" s="905"/>
      <c r="BO202" s="905"/>
      <c r="BP202" s="905"/>
    </row>
    <row r="203" spans="1:68" s="916" customFormat="1">
      <c r="A203" s="902">
        <v>201</v>
      </c>
      <c r="B203" s="903" t="s">
        <v>616</v>
      </c>
      <c r="C203" s="904" t="s">
        <v>123</v>
      </c>
      <c r="D203" s="970">
        <v>1.6700000000000002</v>
      </c>
      <c r="E203" s="904" t="s">
        <v>862</v>
      </c>
      <c r="F203" s="904" t="s">
        <v>18</v>
      </c>
      <c r="G203" s="904" t="s">
        <v>1126</v>
      </c>
      <c r="H203" s="948"/>
      <c r="I203" s="904"/>
      <c r="J203" s="941">
        <f t="shared" si="2"/>
        <v>0</v>
      </c>
      <c r="K203" s="902"/>
      <c r="L203" s="902"/>
      <c r="M203" s="902"/>
      <c r="N203" s="902"/>
      <c r="O203" s="902"/>
      <c r="P203" s="902"/>
      <c r="Q203" s="902"/>
      <c r="R203" s="902"/>
      <c r="S203" s="902"/>
      <c r="T203" s="902"/>
      <c r="U203" s="902"/>
      <c r="V203" s="902"/>
      <c r="W203" s="902"/>
      <c r="X203" s="902"/>
      <c r="Y203" s="902"/>
      <c r="Z203" s="902"/>
      <c r="AA203" s="902"/>
      <c r="AB203" s="902"/>
      <c r="AC203" s="902"/>
      <c r="AD203" s="902"/>
      <c r="AE203" s="902"/>
      <c r="AF203" s="902"/>
      <c r="AG203" s="902"/>
      <c r="AH203" s="902"/>
      <c r="AI203" s="902"/>
      <c r="AJ203" s="902">
        <v>0.06</v>
      </c>
      <c r="AK203" s="902"/>
      <c r="AL203" s="902"/>
      <c r="AM203" s="902"/>
      <c r="AN203" s="902"/>
      <c r="AO203" s="902"/>
      <c r="AP203" s="902"/>
      <c r="AQ203" s="902"/>
      <c r="AR203" s="902"/>
      <c r="AS203" s="902"/>
      <c r="AT203" s="902"/>
      <c r="AU203" s="902"/>
      <c r="AV203" s="902"/>
      <c r="AW203" s="902"/>
      <c r="AX203" s="902"/>
      <c r="AY203" s="902"/>
      <c r="AZ203" s="902"/>
      <c r="BA203" s="902"/>
      <c r="BB203" s="902"/>
      <c r="BC203" s="902"/>
      <c r="BD203" s="902"/>
      <c r="BE203" s="902"/>
      <c r="BF203" s="902"/>
      <c r="BG203" s="902"/>
      <c r="BH203" s="902"/>
      <c r="BI203" s="902"/>
      <c r="BJ203" s="902" t="s">
        <v>387</v>
      </c>
      <c r="BK203" s="902" t="s">
        <v>1067</v>
      </c>
      <c r="BL203" s="947">
        <f t="shared" si="3"/>
        <v>0.06</v>
      </c>
      <c r="BM203" s="905"/>
      <c r="BN203" s="905"/>
      <c r="BO203" s="905"/>
      <c r="BP203" s="905"/>
    </row>
    <row r="204" spans="1:68" s="916" customFormat="1">
      <c r="A204" s="902">
        <v>202</v>
      </c>
      <c r="B204" s="903" t="s">
        <v>618</v>
      </c>
      <c r="C204" s="904" t="s">
        <v>123</v>
      </c>
      <c r="D204" s="970">
        <v>2.63</v>
      </c>
      <c r="E204" s="904" t="s">
        <v>864</v>
      </c>
      <c r="F204" s="904" t="s">
        <v>18</v>
      </c>
      <c r="G204" s="904" t="s">
        <v>1126</v>
      </c>
      <c r="H204" s="937"/>
      <c r="I204" s="904"/>
      <c r="J204" s="941">
        <f t="shared" si="2"/>
        <v>0</v>
      </c>
      <c r="K204" s="942"/>
      <c r="L204" s="942"/>
      <c r="M204" s="942"/>
      <c r="N204" s="942"/>
      <c r="O204" s="942"/>
      <c r="P204" s="942"/>
      <c r="Q204" s="942"/>
      <c r="R204" s="942"/>
      <c r="S204" s="942"/>
      <c r="T204" s="942"/>
      <c r="U204" s="942"/>
      <c r="V204" s="942"/>
      <c r="W204" s="942"/>
      <c r="X204" s="942"/>
      <c r="Y204" s="942"/>
      <c r="Z204" s="942"/>
      <c r="AA204" s="942"/>
      <c r="AB204" s="942"/>
      <c r="AC204" s="942"/>
      <c r="AD204" s="942"/>
      <c r="AE204" s="942"/>
      <c r="AF204" s="942"/>
      <c r="AG204" s="942"/>
      <c r="AH204" s="942"/>
      <c r="AI204" s="942"/>
      <c r="AJ204" s="942"/>
      <c r="AK204" s="942"/>
      <c r="AL204" s="942"/>
      <c r="AM204" s="942"/>
      <c r="AN204" s="942"/>
      <c r="AO204" s="942"/>
      <c r="AP204" s="942"/>
      <c r="AQ204" s="942"/>
      <c r="AR204" s="942"/>
      <c r="AS204" s="942"/>
      <c r="AT204" s="942"/>
      <c r="AU204" s="942"/>
      <c r="AV204" s="942"/>
      <c r="AW204" s="942"/>
      <c r="AX204" s="942"/>
      <c r="AY204" s="942"/>
      <c r="AZ204" s="942"/>
      <c r="BA204" s="942"/>
      <c r="BB204" s="942">
        <v>0.1</v>
      </c>
      <c r="BC204" s="942"/>
      <c r="BD204" s="942"/>
      <c r="BE204" s="942"/>
      <c r="BF204" s="942"/>
      <c r="BG204" s="942"/>
      <c r="BH204" s="942"/>
      <c r="BI204" s="942"/>
      <c r="BJ204" s="902" t="s">
        <v>387</v>
      </c>
      <c r="BK204" s="902" t="s">
        <v>1066</v>
      </c>
      <c r="BL204" s="947">
        <f t="shared" si="3"/>
        <v>0.1</v>
      </c>
      <c r="BM204" s="905"/>
      <c r="BN204" s="905"/>
      <c r="BO204" s="905"/>
      <c r="BP204" s="905"/>
    </row>
    <row r="205" spans="1:68" s="916" customFormat="1" ht="31.5">
      <c r="A205" s="902">
        <v>203</v>
      </c>
      <c r="B205" s="903" t="s">
        <v>466</v>
      </c>
      <c r="C205" s="904" t="s">
        <v>123</v>
      </c>
      <c r="D205" s="970">
        <v>5.12</v>
      </c>
      <c r="E205" s="904" t="s">
        <v>863</v>
      </c>
      <c r="F205" s="904" t="s">
        <v>18</v>
      </c>
      <c r="G205" s="904" t="s">
        <v>1066</v>
      </c>
      <c r="H205" s="937"/>
      <c r="I205" s="904"/>
      <c r="J205" s="941">
        <f t="shared" si="2"/>
        <v>0</v>
      </c>
      <c r="K205" s="942"/>
      <c r="L205" s="942"/>
      <c r="M205" s="942">
        <v>0.53999999999999992</v>
      </c>
      <c r="N205" s="942">
        <v>4.51</v>
      </c>
      <c r="O205" s="942"/>
      <c r="P205" s="942"/>
      <c r="Q205" s="942"/>
      <c r="R205" s="942"/>
      <c r="S205" s="942"/>
      <c r="T205" s="942"/>
      <c r="U205" s="942"/>
      <c r="V205" s="942"/>
      <c r="W205" s="942"/>
      <c r="X205" s="942"/>
      <c r="Y205" s="942"/>
      <c r="Z205" s="942"/>
      <c r="AA205" s="942"/>
      <c r="AB205" s="942"/>
      <c r="AC205" s="942"/>
      <c r="AD205" s="942"/>
      <c r="AE205" s="942"/>
      <c r="AF205" s="942"/>
      <c r="AG205" s="942"/>
      <c r="AH205" s="942"/>
      <c r="AI205" s="942"/>
      <c r="AJ205" s="942"/>
      <c r="AK205" s="942"/>
      <c r="AL205" s="942"/>
      <c r="AM205" s="942"/>
      <c r="AN205" s="942"/>
      <c r="AO205" s="942"/>
      <c r="AP205" s="942"/>
      <c r="AQ205" s="942"/>
      <c r="AR205" s="942"/>
      <c r="AS205" s="942"/>
      <c r="AT205" s="942"/>
      <c r="AU205" s="942"/>
      <c r="AV205" s="942"/>
      <c r="AW205" s="942"/>
      <c r="AX205" s="942"/>
      <c r="AY205" s="942"/>
      <c r="AZ205" s="942"/>
      <c r="BA205" s="942"/>
      <c r="BB205" s="942"/>
      <c r="BC205" s="942"/>
      <c r="BD205" s="942"/>
      <c r="BE205" s="942"/>
      <c r="BF205" s="942"/>
      <c r="BG205" s="942"/>
      <c r="BH205" s="942">
        <v>7.0000000000000007E-2</v>
      </c>
      <c r="BI205" s="942"/>
      <c r="BJ205" s="902" t="s">
        <v>387</v>
      </c>
      <c r="BK205" s="902" t="s">
        <v>1066</v>
      </c>
      <c r="BL205" s="947">
        <f t="shared" si="3"/>
        <v>5.12</v>
      </c>
      <c r="BM205" s="905"/>
      <c r="BN205" s="905"/>
      <c r="BO205" s="905"/>
      <c r="BP205" s="905"/>
    </row>
    <row r="206" spans="1:68" s="916" customFormat="1" ht="31.5">
      <c r="A206" s="902">
        <v>204</v>
      </c>
      <c r="B206" s="903" t="s">
        <v>1183</v>
      </c>
      <c r="C206" s="904" t="s">
        <v>123</v>
      </c>
      <c r="D206" s="970">
        <v>10.889999999999997</v>
      </c>
      <c r="E206" s="904" t="s">
        <v>865</v>
      </c>
      <c r="F206" s="904" t="s">
        <v>18</v>
      </c>
      <c r="G206" s="904" t="s">
        <v>1066</v>
      </c>
      <c r="H206" s="937"/>
      <c r="I206" s="904"/>
      <c r="J206" s="941">
        <f t="shared" si="2"/>
        <v>0.42</v>
      </c>
      <c r="K206" s="942">
        <v>0.16999999999999998</v>
      </c>
      <c r="L206" s="942">
        <v>0.25</v>
      </c>
      <c r="M206" s="942">
        <v>1.6000000000000003</v>
      </c>
      <c r="N206" s="942">
        <v>8.8499999999999961</v>
      </c>
      <c r="O206" s="942"/>
      <c r="P206" s="942"/>
      <c r="Q206" s="942"/>
      <c r="R206" s="942"/>
      <c r="S206" s="942"/>
      <c r="T206" s="942"/>
      <c r="U206" s="942"/>
      <c r="V206" s="942"/>
      <c r="W206" s="942"/>
      <c r="X206" s="942"/>
      <c r="Y206" s="942"/>
      <c r="Z206" s="942"/>
      <c r="AA206" s="942"/>
      <c r="AB206" s="942"/>
      <c r="AC206" s="942"/>
      <c r="AD206" s="942"/>
      <c r="AE206" s="942"/>
      <c r="AF206" s="942"/>
      <c r="AG206" s="942"/>
      <c r="AH206" s="942"/>
      <c r="AI206" s="942"/>
      <c r="AJ206" s="942"/>
      <c r="AK206" s="942"/>
      <c r="AL206" s="942"/>
      <c r="AM206" s="942"/>
      <c r="AN206" s="942"/>
      <c r="AO206" s="942"/>
      <c r="AP206" s="942"/>
      <c r="AQ206" s="942"/>
      <c r="AR206" s="942"/>
      <c r="AS206" s="942"/>
      <c r="AT206" s="942"/>
      <c r="AU206" s="942"/>
      <c r="AV206" s="942"/>
      <c r="AW206" s="942"/>
      <c r="AX206" s="942"/>
      <c r="AY206" s="942"/>
      <c r="AZ206" s="942"/>
      <c r="BA206" s="942"/>
      <c r="BB206" s="942"/>
      <c r="BC206" s="942"/>
      <c r="BD206" s="942"/>
      <c r="BE206" s="942"/>
      <c r="BF206" s="942"/>
      <c r="BG206" s="942"/>
      <c r="BH206" s="942">
        <v>0.02</v>
      </c>
      <c r="BI206" s="942"/>
      <c r="BJ206" s="902"/>
      <c r="BK206" s="902"/>
      <c r="BL206" s="947">
        <f t="shared" si="3"/>
        <v>10.889999999999997</v>
      </c>
      <c r="BM206" s="905"/>
      <c r="BN206" s="905"/>
      <c r="BO206" s="905"/>
      <c r="BP206" s="905"/>
    </row>
    <row r="207" spans="1:68" s="916" customFormat="1" ht="31.5">
      <c r="A207" s="902">
        <v>205</v>
      </c>
      <c r="B207" s="919" t="s">
        <v>459</v>
      </c>
      <c r="C207" s="924" t="s">
        <v>123</v>
      </c>
      <c r="D207" s="970">
        <v>5</v>
      </c>
      <c r="E207" s="904" t="s">
        <v>1638</v>
      </c>
      <c r="F207" s="902" t="s">
        <v>18</v>
      </c>
      <c r="G207" s="904" t="s">
        <v>1639</v>
      </c>
      <c r="H207" s="948"/>
      <c r="I207" s="904"/>
      <c r="J207" s="941">
        <f t="shared" si="2"/>
        <v>0.22</v>
      </c>
      <c r="K207" s="902">
        <v>0.12</v>
      </c>
      <c r="L207" s="902">
        <v>0.1</v>
      </c>
      <c r="M207" s="902"/>
      <c r="N207" s="902">
        <v>1.86</v>
      </c>
      <c r="O207" s="902"/>
      <c r="P207" s="902"/>
      <c r="Q207" s="902">
        <v>17.600000000000001</v>
      </c>
      <c r="R207" s="902"/>
      <c r="S207" s="902"/>
      <c r="T207" s="902"/>
      <c r="U207" s="902"/>
      <c r="V207" s="902"/>
      <c r="W207" s="902"/>
      <c r="X207" s="902"/>
      <c r="Y207" s="902"/>
      <c r="Z207" s="902"/>
      <c r="AA207" s="902"/>
      <c r="AB207" s="902"/>
      <c r="AC207" s="902"/>
      <c r="AD207" s="902"/>
      <c r="AE207" s="902"/>
      <c r="AF207" s="902">
        <v>0.56999999999999995</v>
      </c>
      <c r="AG207" s="902"/>
      <c r="AH207" s="902"/>
      <c r="AI207" s="902"/>
      <c r="AJ207" s="902"/>
      <c r="AK207" s="902"/>
      <c r="AL207" s="902"/>
      <c r="AM207" s="902"/>
      <c r="AN207" s="902"/>
      <c r="AO207" s="902"/>
      <c r="AP207" s="902"/>
      <c r="AQ207" s="902"/>
      <c r="AR207" s="902"/>
      <c r="AS207" s="902"/>
      <c r="AT207" s="902"/>
      <c r="AU207" s="902"/>
      <c r="AV207" s="902"/>
      <c r="AW207" s="902"/>
      <c r="AX207" s="902"/>
      <c r="AY207" s="902"/>
      <c r="AZ207" s="902"/>
      <c r="BA207" s="902"/>
      <c r="BB207" s="902"/>
      <c r="BC207" s="902"/>
      <c r="BD207" s="902"/>
      <c r="BE207" s="902"/>
      <c r="BF207" s="902"/>
      <c r="BG207" s="902"/>
      <c r="BH207" s="902"/>
      <c r="BI207" s="902"/>
      <c r="BJ207" s="902" t="s">
        <v>387</v>
      </c>
      <c r="BK207" s="902" t="s">
        <v>1067</v>
      </c>
      <c r="BL207" s="947">
        <f t="shared" si="3"/>
        <v>20.25</v>
      </c>
      <c r="BM207" s="905"/>
      <c r="BN207" s="905"/>
      <c r="BO207" s="905"/>
      <c r="BP207" s="905"/>
    </row>
    <row r="208" spans="1:68" s="916" customFormat="1" ht="94.5">
      <c r="A208" s="902">
        <v>206</v>
      </c>
      <c r="B208" s="922" t="s">
        <v>710</v>
      </c>
      <c r="C208" s="904" t="s">
        <v>124</v>
      </c>
      <c r="D208" s="970">
        <v>55.030000000000015</v>
      </c>
      <c r="E208" s="909" t="s">
        <v>941</v>
      </c>
      <c r="F208" s="909" t="s">
        <v>18</v>
      </c>
      <c r="G208" s="904" t="s">
        <v>1126</v>
      </c>
      <c r="H208" s="937" t="s">
        <v>1188</v>
      </c>
      <c r="I208" s="904" t="s">
        <v>1099</v>
      </c>
      <c r="J208" s="941">
        <f t="shared" si="2"/>
        <v>0</v>
      </c>
      <c r="K208" s="942"/>
      <c r="L208" s="942"/>
      <c r="M208" s="942"/>
      <c r="N208" s="942"/>
      <c r="O208" s="942"/>
      <c r="P208" s="942"/>
      <c r="Q208" s="942"/>
      <c r="R208" s="942"/>
      <c r="S208" s="942"/>
      <c r="T208" s="942"/>
      <c r="U208" s="942"/>
      <c r="V208" s="942"/>
      <c r="W208" s="942"/>
      <c r="X208" s="942"/>
      <c r="Y208" s="942"/>
      <c r="Z208" s="942"/>
      <c r="AA208" s="942"/>
      <c r="AB208" s="942"/>
      <c r="AC208" s="942"/>
      <c r="AD208" s="942"/>
      <c r="AE208" s="942"/>
      <c r="AF208" s="942"/>
      <c r="AG208" s="942"/>
      <c r="AH208" s="942"/>
      <c r="AI208" s="942"/>
      <c r="AJ208" s="942"/>
      <c r="AK208" s="942"/>
      <c r="AL208" s="942"/>
      <c r="AM208" s="942"/>
      <c r="AN208" s="942"/>
      <c r="AO208" s="942"/>
      <c r="AP208" s="942"/>
      <c r="AQ208" s="942"/>
      <c r="AR208" s="942"/>
      <c r="AS208" s="942"/>
      <c r="AT208" s="942"/>
      <c r="AU208" s="942"/>
      <c r="AV208" s="942"/>
      <c r="AW208" s="942"/>
      <c r="AX208" s="942"/>
      <c r="AY208" s="942"/>
      <c r="AZ208" s="942"/>
      <c r="BA208" s="942"/>
      <c r="BB208" s="942"/>
      <c r="BC208" s="942"/>
      <c r="BD208" s="942"/>
      <c r="BE208" s="942"/>
      <c r="BF208" s="942"/>
      <c r="BG208" s="942"/>
      <c r="BH208" s="942"/>
      <c r="BI208" s="942"/>
      <c r="BJ208" s="902"/>
      <c r="BK208" s="902"/>
      <c r="BL208" s="947">
        <f t="shared" si="3"/>
        <v>0</v>
      </c>
      <c r="BM208" s="905"/>
      <c r="BN208" s="905"/>
      <c r="BO208" s="905"/>
      <c r="BP208" s="905"/>
    </row>
    <row r="209" spans="1:68" s="916" customFormat="1">
      <c r="A209" s="902">
        <v>207</v>
      </c>
      <c r="B209" s="903" t="s">
        <v>1574</v>
      </c>
      <c r="C209" s="904" t="s">
        <v>124</v>
      </c>
      <c r="D209" s="971">
        <v>3.29</v>
      </c>
      <c r="E209" s="904" t="s">
        <v>1534</v>
      </c>
      <c r="F209" s="902" t="s">
        <v>18</v>
      </c>
      <c r="G209" s="904" t="s">
        <v>1668</v>
      </c>
      <c r="H209" s="937"/>
      <c r="I209" s="904"/>
      <c r="J209" s="941">
        <f t="shared" si="2"/>
        <v>0</v>
      </c>
      <c r="K209" s="942"/>
      <c r="L209" s="942"/>
      <c r="M209" s="942">
        <v>1.1600000000000001</v>
      </c>
      <c r="N209" s="942">
        <v>5.21</v>
      </c>
      <c r="O209" s="942"/>
      <c r="P209" s="942"/>
      <c r="Q209" s="942"/>
      <c r="R209" s="942"/>
      <c r="S209" s="942"/>
      <c r="T209" s="942"/>
      <c r="U209" s="942"/>
      <c r="V209" s="942"/>
      <c r="W209" s="942"/>
      <c r="X209" s="942"/>
      <c r="Y209" s="942"/>
      <c r="Z209" s="942"/>
      <c r="AA209" s="942"/>
      <c r="AB209" s="942"/>
      <c r="AC209" s="942"/>
      <c r="AD209" s="942"/>
      <c r="AE209" s="942"/>
      <c r="AF209" s="942"/>
      <c r="AG209" s="942"/>
      <c r="AH209" s="942"/>
      <c r="AI209" s="942"/>
      <c r="AJ209" s="942"/>
      <c r="AK209" s="942"/>
      <c r="AL209" s="942"/>
      <c r="AM209" s="942"/>
      <c r="AN209" s="942"/>
      <c r="AO209" s="942"/>
      <c r="AP209" s="942"/>
      <c r="AQ209" s="942"/>
      <c r="AR209" s="942">
        <v>0.25</v>
      </c>
      <c r="AS209" s="942"/>
      <c r="AT209" s="942"/>
      <c r="AU209" s="942"/>
      <c r="AV209" s="942"/>
      <c r="AW209" s="942"/>
      <c r="AX209" s="942"/>
      <c r="AY209" s="942"/>
      <c r="AZ209" s="942"/>
      <c r="BA209" s="942"/>
      <c r="BB209" s="942"/>
      <c r="BC209" s="942"/>
      <c r="BD209" s="942"/>
      <c r="BE209" s="942"/>
      <c r="BF209" s="942"/>
      <c r="BG209" s="942"/>
      <c r="BH209" s="942"/>
      <c r="BI209" s="942"/>
      <c r="BJ209" s="902" t="s">
        <v>387</v>
      </c>
      <c r="BK209" s="902" t="s">
        <v>1066</v>
      </c>
      <c r="BL209" s="947">
        <f t="shared" si="3"/>
        <v>6.62</v>
      </c>
      <c r="BM209" s="902"/>
      <c r="BN209" s="902"/>
      <c r="BO209" s="902"/>
      <c r="BP209" s="902"/>
    </row>
    <row r="210" spans="1:68" s="916" customFormat="1">
      <c r="A210" s="902">
        <v>208</v>
      </c>
      <c r="B210" s="903" t="s">
        <v>1305</v>
      </c>
      <c r="C210" s="904" t="s">
        <v>122</v>
      </c>
      <c r="D210" s="970">
        <v>15.7</v>
      </c>
      <c r="E210" s="904" t="s">
        <v>872</v>
      </c>
      <c r="F210" s="904" t="s">
        <v>18</v>
      </c>
      <c r="G210" s="904" t="s">
        <v>1126</v>
      </c>
      <c r="H210" s="937"/>
      <c r="I210" s="904"/>
      <c r="J210" s="941">
        <f t="shared" si="2"/>
        <v>0.05</v>
      </c>
      <c r="K210" s="902">
        <v>0.05</v>
      </c>
      <c r="L210" s="902"/>
      <c r="M210" s="902">
        <v>7.0000000000000007E-2</v>
      </c>
      <c r="N210" s="902">
        <v>0.11</v>
      </c>
      <c r="O210" s="902"/>
      <c r="P210" s="902"/>
      <c r="Q210" s="902"/>
      <c r="R210" s="902"/>
      <c r="S210" s="902"/>
      <c r="T210" s="902"/>
      <c r="U210" s="902"/>
      <c r="V210" s="902"/>
      <c r="W210" s="902"/>
      <c r="X210" s="902"/>
      <c r="Y210" s="902"/>
      <c r="Z210" s="902"/>
      <c r="AA210" s="902"/>
      <c r="AB210" s="902"/>
      <c r="AC210" s="902"/>
      <c r="AD210" s="902"/>
      <c r="AE210" s="902"/>
      <c r="AF210" s="902"/>
      <c r="AG210" s="902">
        <v>0.01</v>
      </c>
      <c r="AH210" s="902"/>
      <c r="AI210" s="902"/>
      <c r="AJ210" s="902"/>
      <c r="AK210" s="902"/>
      <c r="AL210" s="902"/>
      <c r="AM210" s="902"/>
      <c r="AN210" s="902"/>
      <c r="AO210" s="902"/>
      <c r="AP210" s="902"/>
      <c r="AQ210" s="902"/>
      <c r="AR210" s="902"/>
      <c r="AS210" s="902"/>
      <c r="AT210" s="902"/>
      <c r="AU210" s="902"/>
      <c r="AV210" s="902"/>
      <c r="AW210" s="902"/>
      <c r="AX210" s="902"/>
      <c r="AY210" s="902"/>
      <c r="AZ210" s="902"/>
      <c r="BA210" s="902"/>
      <c r="BB210" s="902"/>
      <c r="BC210" s="902"/>
      <c r="BD210" s="902"/>
      <c r="BE210" s="902"/>
      <c r="BF210" s="902"/>
      <c r="BG210" s="902"/>
      <c r="BH210" s="902"/>
      <c r="BI210" s="902"/>
      <c r="BJ210" s="902" t="s">
        <v>387</v>
      </c>
      <c r="BK210" s="902" t="s">
        <v>1067</v>
      </c>
      <c r="BL210" s="947">
        <f t="shared" si="3"/>
        <v>0.24000000000000002</v>
      </c>
      <c r="BM210" s="905"/>
      <c r="BN210" s="905"/>
      <c r="BO210" s="905"/>
      <c r="BP210" s="905"/>
    </row>
    <row r="211" spans="1:68" s="916" customFormat="1" ht="31.5">
      <c r="A211" s="902">
        <v>209</v>
      </c>
      <c r="B211" s="919" t="s">
        <v>1149</v>
      </c>
      <c r="C211" s="904" t="s">
        <v>122</v>
      </c>
      <c r="D211" s="970">
        <v>14.21</v>
      </c>
      <c r="E211" s="904" t="s">
        <v>445</v>
      </c>
      <c r="F211" s="904" t="s">
        <v>18</v>
      </c>
      <c r="G211" s="904" t="s">
        <v>1668</v>
      </c>
      <c r="H211" s="937"/>
      <c r="I211" s="904"/>
      <c r="J211" s="941">
        <f t="shared" si="2"/>
        <v>0</v>
      </c>
      <c r="K211" s="902"/>
      <c r="L211" s="902"/>
      <c r="M211" s="902"/>
      <c r="N211" s="902">
        <v>0.26</v>
      </c>
      <c r="O211" s="902"/>
      <c r="P211" s="902"/>
      <c r="Q211" s="902"/>
      <c r="R211" s="902"/>
      <c r="S211" s="902"/>
      <c r="T211" s="902"/>
      <c r="U211" s="902"/>
      <c r="V211" s="902"/>
      <c r="W211" s="902"/>
      <c r="X211" s="902"/>
      <c r="Y211" s="902"/>
      <c r="Z211" s="902"/>
      <c r="AA211" s="902"/>
      <c r="AB211" s="902"/>
      <c r="AC211" s="902"/>
      <c r="AD211" s="902"/>
      <c r="AE211" s="902"/>
      <c r="AF211" s="902"/>
      <c r="AG211" s="902"/>
      <c r="AH211" s="902"/>
      <c r="AI211" s="902"/>
      <c r="AJ211" s="902"/>
      <c r="AK211" s="902"/>
      <c r="AL211" s="902"/>
      <c r="AM211" s="902"/>
      <c r="AN211" s="902"/>
      <c r="AO211" s="902"/>
      <c r="AP211" s="902"/>
      <c r="AQ211" s="902"/>
      <c r="AR211" s="902"/>
      <c r="AS211" s="902"/>
      <c r="AT211" s="902"/>
      <c r="AU211" s="902"/>
      <c r="AV211" s="902"/>
      <c r="AW211" s="902"/>
      <c r="AX211" s="902"/>
      <c r="AY211" s="902"/>
      <c r="AZ211" s="902"/>
      <c r="BA211" s="902"/>
      <c r="BB211" s="902"/>
      <c r="BC211" s="902"/>
      <c r="BD211" s="902"/>
      <c r="BE211" s="902"/>
      <c r="BF211" s="902"/>
      <c r="BG211" s="902"/>
      <c r="BH211" s="902"/>
      <c r="BI211" s="902"/>
      <c r="BJ211" s="902" t="s">
        <v>387</v>
      </c>
      <c r="BK211" s="902" t="s">
        <v>1067</v>
      </c>
      <c r="BL211" s="947">
        <f t="shared" si="3"/>
        <v>0.26</v>
      </c>
      <c r="BM211" s="905"/>
      <c r="BN211" s="905"/>
      <c r="BO211" s="905"/>
      <c r="BP211" s="905"/>
    </row>
    <row r="212" spans="1:68" s="916" customFormat="1" ht="31.5">
      <c r="A212" s="902">
        <v>210</v>
      </c>
      <c r="B212" s="919" t="s">
        <v>1150</v>
      </c>
      <c r="C212" s="904" t="s">
        <v>122</v>
      </c>
      <c r="D212" s="970">
        <v>12.59</v>
      </c>
      <c r="E212" s="904" t="s">
        <v>443</v>
      </c>
      <c r="F212" s="904" t="s">
        <v>18</v>
      </c>
      <c r="G212" s="904" t="s">
        <v>1668</v>
      </c>
      <c r="H212" s="937"/>
      <c r="I212" s="904"/>
      <c r="J212" s="941">
        <f t="shared" si="2"/>
        <v>3.93</v>
      </c>
      <c r="K212" s="902">
        <v>3.85</v>
      </c>
      <c r="L212" s="902">
        <v>0.08</v>
      </c>
      <c r="M212" s="902">
        <v>0.62</v>
      </c>
      <c r="N212" s="902"/>
      <c r="O212" s="902"/>
      <c r="P212" s="902"/>
      <c r="Q212" s="902"/>
      <c r="R212" s="902"/>
      <c r="S212" s="902"/>
      <c r="T212" s="902"/>
      <c r="U212" s="902"/>
      <c r="V212" s="902"/>
      <c r="W212" s="902"/>
      <c r="X212" s="902"/>
      <c r="Y212" s="902"/>
      <c r="Z212" s="902"/>
      <c r="AA212" s="902"/>
      <c r="AB212" s="902"/>
      <c r="AC212" s="902"/>
      <c r="AD212" s="902"/>
      <c r="AE212" s="902"/>
      <c r="AF212" s="902">
        <v>0.02</v>
      </c>
      <c r="AG212" s="902">
        <v>0.22</v>
      </c>
      <c r="AH212" s="902"/>
      <c r="AI212" s="902"/>
      <c r="AJ212" s="902"/>
      <c r="AK212" s="902"/>
      <c r="AL212" s="902"/>
      <c r="AM212" s="902"/>
      <c r="AN212" s="902"/>
      <c r="AO212" s="902"/>
      <c r="AP212" s="902"/>
      <c r="AQ212" s="902"/>
      <c r="AR212" s="902">
        <v>0.03</v>
      </c>
      <c r="AS212" s="902"/>
      <c r="AT212" s="902"/>
      <c r="AU212" s="902"/>
      <c r="AV212" s="902"/>
      <c r="AW212" s="902"/>
      <c r="AX212" s="902"/>
      <c r="AY212" s="902"/>
      <c r="AZ212" s="902"/>
      <c r="BA212" s="902"/>
      <c r="BB212" s="902"/>
      <c r="BC212" s="902"/>
      <c r="BD212" s="902"/>
      <c r="BE212" s="902"/>
      <c r="BF212" s="902"/>
      <c r="BG212" s="902"/>
      <c r="BH212" s="902">
        <v>0.02</v>
      </c>
      <c r="BI212" s="902"/>
      <c r="BJ212" s="902" t="s">
        <v>387</v>
      </c>
      <c r="BK212" s="902" t="s">
        <v>1067</v>
      </c>
      <c r="BL212" s="947">
        <f t="shared" si="3"/>
        <v>4.839999999999999</v>
      </c>
      <c r="BM212" s="905"/>
      <c r="BN212" s="905"/>
      <c r="BO212" s="905"/>
      <c r="BP212" s="905"/>
    </row>
    <row r="213" spans="1:68" s="916" customFormat="1" ht="31.5">
      <c r="A213" s="902">
        <v>211</v>
      </c>
      <c r="B213" s="919" t="s">
        <v>1148</v>
      </c>
      <c r="C213" s="904" t="s">
        <v>122</v>
      </c>
      <c r="D213" s="970">
        <v>11.98</v>
      </c>
      <c r="E213" s="904" t="s">
        <v>446</v>
      </c>
      <c r="F213" s="904" t="s">
        <v>18</v>
      </c>
      <c r="G213" s="904" t="s">
        <v>1668</v>
      </c>
      <c r="H213" s="937"/>
      <c r="I213" s="904"/>
      <c r="J213" s="941">
        <f t="shared" si="2"/>
        <v>0.82</v>
      </c>
      <c r="K213" s="902">
        <v>0.82</v>
      </c>
      <c r="L213" s="902"/>
      <c r="M213" s="902">
        <v>0.8</v>
      </c>
      <c r="N213" s="902">
        <v>2.99</v>
      </c>
      <c r="O213" s="902"/>
      <c r="P213" s="902"/>
      <c r="Q213" s="902"/>
      <c r="R213" s="902"/>
      <c r="S213" s="902"/>
      <c r="T213" s="902"/>
      <c r="U213" s="902"/>
      <c r="V213" s="902"/>
      <c r="W213" s="902"/>
      <c r="X213" s="902"/>
      <c r="Y213" s="902"/>
      <c r="Z213" s="902"/>
      <c r="AA213" s="902"/>
      <c r="AB213" s="902"/>
      <c r="AC213" s="902"/>
      <c r="AD213" s="902"/>
      <c r="AE213" s="902"/>
      <c r="AF213" s="902"/>
      <c r="AG213" s="902"/>
      <c r="AH213" s="902"/>
      <c r="AI213" s="902"/>
      <c r="AJ213" s="902"/>
      <c r="AK213" s="902"/>
      <c r="AL213" s="902"/>
      <c r="AM213" s="902"/>
      <c r="AN213" s="902"/>
      <c r="AO213" s="902"/>
      <c r="AP213" s="902"/>
      <c r="AQ213" s="902"/>
      <c r="AR213" s="902">
        <v>0.01</v>
      </c>
      <c r="AS213" s="902"/>
      <c r="AT213" s="902"/>
      <c r="AU213" s="902"/>
      <c r="AV213" s="902"/>
      <c r="AW213" s="902"/>
      <c r="AX213" s="902"/>
      <c r="AY213" s="902">
        <v>0.98</v>
      </c>
      <c r="AZ213" s="902"/>
      <c r="BA213" s="902"/>
      <c r="BB213" s="902"/>
      <c r="BC213" s="902"/>
      <c r="BD213" s="902"/>
      <c r="BE213" s="902"/>
      <c r="BF213" s="902"/>
      <c r="BG213" s="902"/>
      <c r="BH213" s="902"/>
      <c r="BI213" s="902"/>
      <c r="BJ213" s="902" t="s">
        <v>387</v>
      </c>
      <c r="BK213" s="902" t="s">
        <v>1085</v>
      </c>
      <c r="BL213" s="947">
        <f t="shared" si="3"/>
        <v>5.6</v>
      </c>
      <c r="BM213" s="905"/>
      <c r="BN213" s="905"/>
      <c r="BO213" s="905"/>
      <c r="BP213" s="905"/>
    </row>
    <row r="214" spans="1:68" s="916" customFormat="1" ht="31.5">
      <c r="A214" s="902">
        <v>212</v>
      </c>
      <c r="B214" s="919" t="s">
        <v>1241</v>
      </c>
      <c r="C214" s="904" t="s">
        <v>122</v>
      </c>
      <c r="D214" s="970">
        <v>8.4420000000000002</v>
      </c>
      <c r="E214" s="904">
        <v>9</v>
      </c>
      <c r="F214" s="904" t="s">
        <v>18</v>
      </c>
      <c r="G214" s="904" t="s">
        <v>1668</v>
      </c>
      <c r="H214" s="937"/>
      <c r="I214" s="904" t="s">
        <v>1099</v>
      </c>
      <c r="J214" s="941">
        <f t="shared" si="2"/>
        <v>0</v>
      </c>
      <c r="K214" s="902"/>
      <c r="L214" s="902"/>
      <c r="M214" s="902"/>
      <c r="N214" s="902"/>
      <c r="O214" s="902"/>
      <c r="P214" s="902"/>
      <c r="Q214" s="902"/>
      <c r="R214" s="902"/>
      <c r="S214" s="902"/>
      <c r="T214" s="902"/>
      <c r="U214" s="902"/>
      <c r="V214" s="902"/>
      <c r="W214" s="902"/>
      <c r="X214" s="902"/>
      <c r="Y214" s="902"/>
      <c r="Z214" s="902"/>
      <c r="AA214" s="902"/>
      <c r="AB214" s="902"/>
      <c r="AC214" s="902"/>
      <c r="AD214" s="902"/>
      <c r="AE214" s="902"/>
      <c r="AF214" s="902"/>
      <c r="AG214" s="902"/>
      <c r="AH214" s="902"/>
      <c r="AI214" s="902"/>
      <c r="AJ214" s="902"/>
      <c r="AK214" s="902"/>
      <c r="AL214" s="902"/>
      <c r="AM214" s="902"/>
      <c r="AN214" s="902"/>
      <c r="AO214" s="902"/>
      <c r="AP214" s="902"/>
      <c r="AQ214" s="902"/>
      <c r="AR214" s="902"/>
      <c r="AS214" s="902"/>
      <c r="AT214" s="902"/>
      <c r="AU214" s="902"/>
      <c r="AV214" s="902"/>
      <c r="AW214" s="902"/>
      <c r="AX214" s="902"/>
      <c r="AY214" s="902"/>
      <c r="AZ214" s="902"/>
      <c r="BA214" s="902"/>
      <c r="BB214" s="902"/>
      <c r="BC214" s="902"/>
      <c r="BD214" s="902"/>
      <c r="BE214" s="902"/>
      <c r="BF214" s="902"/>
      <c r="BG214" s="902"/>
      <c r="BH214" s="902"/>
      <c r="BI214" s="902"/>
      <c r="BJ214" s="902" t="s">
        <v>387</v>
      </c>
      <c r="BK214" s="902" t="s">
        <v>1069</v>
      </c>
      <c r="BL214" s="947">
        <f t="shared" si="3"/>
        <v>0</v>
      </c>
      <c r="BM214" s="905"/>
      <c r="BN214" s="906" t="s">
        <v>1422</v>
      </c>
      <c r="BO214" s="906"/>
      <c r="BP214" s="906"/>
    </row>
    <row r="215" spans="1:68" s="916" customFormat="1" ht="31.5">
      <c r="A215" s="902">
        <v>213</v>
      </c>
      <c r="B215" s="919" t="s">
        <v>1247</v>
      </c>
      <c r="C215" s="904" t="s">
        <v>125</v>
      </c>
      <c r="D215" s="970">
        <v>2</v>
      </c>
      <c r="E215" s="904">
        <v>20</v>
      </c>
      <c r="F215" s="904" t="s">
        <v>18</v>
      </c>
      <c r="G215" s="904" t="s">
        <v>1668</v>
      </c>
      <c r="H215" s="937"/>
      <c r="I215" s="904"/>
      <c r="J215" s="941"/>
      <c r="K215" s="902"/>
      <c r="L215" s="902"/>
      <c r="M215" s="902"/>
      <c r="N215" s="902"/>
      <c r="O215" s="902"/>
      <c r="P215" s="902"/>
      <c r="Q215" s="902"/>
      <c r="R215" s="902"/>
      <c r="S215" s="902"/>
      <c r="T215" s="902"/>
      <c r="U215" s="902"/>
      <c r="V215" s="902"/>
      <c r="W215" s="902"/>
      <c r="X215" s="902"/>
      <c r="Y215" s="902"/>
      <c r="Z215" s="902"/>
      <c r="AA215" s="902"/>
      <c r="AB215" s="902"/>
      <c r="AC215" s="902"/>
      <c r="AD215" s="902"/>
      <c r="AE215" s="902"/>
      <c r="AF215" s="902"/>
      <c r="AG215" s="902"/>
      <c r="AH215" s="902"/>
      <c r="AI215" s="902"/>
      <c r="AJ215" s="902"/>
      <c r="AK215" s="902"/>
      <c r="AL215" s="902"/>
      <c r="AM215" s="902"/>
      <c r="AN215" s="902"/>
      <c r="AO215" s="902"/>
      <c r="AP215" s="902"/>
      <c r="AQ215" s="902"/>
      <c r="AR215" s="902"/>
      <c r="AS215" s="902"/>
      <c r="AT215" s="902"/>
      <c r="AU215" s="902"/>
      <c r="AV215" s="902"/>
      <c r="AW215" s="902"/>
      <c r="AX215" s="902"/>
      <c r="AY215" s="902"/>
      <c r="AZ215" s="902"/>
      <c r="BA215" s="902"/>
      <c r="BB215" s="902"/>
      <c r="BC215" s="902"/>
      <c r="BD215" s="902"/>
      <c r="BE215" s="902"/>
      <c r="BF215" s="902"/>
      <c r="BG215" s="902"/>
      <c r="BH215" s="902"/>
      <c r="BI215" s="902"/>
      <c r="BJ215" s="902"/>
      <c r="BK215" s="902"/>
      <c r="BL215" s="947"/>
      <c r="BM215" s="905"/>
      <c r="BN215" s="906"/>
      <c r="BO215" s="906"/>
      <c r="BP215" s="906"/>
    </row>
    <row r="216" spans="1:68" s="916" customFormat="1" ht="47.25">
      <c r="A216" s="902">
        <v>214</v>
      </c>
      <c r="B216" s="919" t="s">
        <v>1160</v>
      </c>
      <c r="C216" s="904" t="s">
        <v>125</v>
      </c>
      <c r="D216" s="970">
        <v>1.6500000000000001</v>
      </c>
      <c r="E216" s="904">
        <v>20</v>
      </c>
      <c r="F216" s="904" t="s">
        <v>18</v>
      </c>
      <c r="G216" s="904" t="s">
        <v>1668</v>
      </c>
      <c r="H216" s="917"/>
      <c r="I216" s="914"/>
      <c r="J216" s="914"/>
      <c r="K216" s="914"/>
      <c r="L216" s="914"/>
      <c r="M216" s="914"/>
      <c r="N216" s="914"/>
      <c r="O216" s="914"/>
      <c r="P216" s="914"/>
      <c r="Q216" s="914"/>
      <c r="R216" s="914"/>
      <c r="S216" s="914"/>
      <c r="T216" s="914"/>
      <c r="U216" s="914"/>
      <c r="V216" s="914"/>
      <c r="W216" s="914"/>
      <c r="X216" s="914"/>
      <c r="Y216" s="914"/>
      <c r="Z216" s="914"/>
      <c r="AA216" s="914"/>
      <c r="AB216" s="914"/>
      <c r="AC216" s="914"/>
      <c r="AD216" s="914"/>
      <c r="AE216" s="914"/>
      <c r="AF216" s="914"/>
      <c r="AG216" s="914"/>
      <c r="AH216" s="914"/>
      <c r="AI216" s="914"/>
      <c r="AJ216" s="914"/>
      <c r="AK216" s="914"/>
      <c r="AL216" s="914"/>
      <c r="AM216" s="914"/>
      <c r="AN216" s="914"/>
      <c r="AO216" s="914"/>
      <c r="AP216" s="914"/>
      <c r="AQ216" s="914"/>
      <c r="AR216" s="914"/>
      <c r="AS216" s="914"/>
      <c r="AT216" s="914"/>
      <c r="AU216" s="914"/>
      <c r="AV216" s="914"/>
      <c r="AW216" s="914"/>
      <c r="AX216" s="914"/>
      <c r="AY216" s="914"/>
      <c r="AZ216" s="914"/>
      <c r="BA216" s="914"/>
      <c r="BB216" s="914"/>
      <c r="BC216" s="914"/>
      <c r="BD216" s="914"/>
      <c r="BE216" s="914"/>
      <c r="BF216" s="914"/>
      <c r="BG216" s="914"/>
      <c r="BH216" s="915"/>
      <c r="BI216" s="912"/>
      <c r="BJ216" s="912"/>
      <c r="BK216" s="912"/>
      <c r="BM216" s="918"/>
    </row>
    <row r="217" spans="1:68" s="916" customFormat="1">
      <c r="A217" s="902">
        <v>215</v>
      </c>
      <c r="B217" s="903" t="s">
        <v>786</v>
      </c>
      <c r="C217" s="930" t="s">
        <v>126</v>
      </c>
      <c r="D217" s="970">
        <v>8.1</v>
      </c>
      <c r="E217" s="930" t="s">
        <v>1002</v>
      </c>
      <c r="F217" s="930" t="s">
        <v>18</v>
      </c>
      <c r="G217" s="904" t="s">
        <v>1126</v>
      </c>
      <c r="H217" s="952"/>
      <c r="I217" s="912"/>
      <c r="J217" s="912"/>
      <c r="K217" s="912"/>
      <c r="L217" s="912"/>
      <c r="M217" s="912"/>
      <c r="N217" s="912"/>
      <c r="O217" s="912"/>
      <c r="P217" s="912"/>
      <c r="Q217" s="912"/>
      <c r="R217" s="912"/>
      <c r="S217" s="912"/>
      <c r="T217" s="912"/>
      <c r="U217" s="912"/>
      <c r="V217" s="912"/>
      <c r="W217" s="912"/>
      <c r="X217" s="912"/>
      <c r="Y217" s="912"/>
      <c r="Z217" s="912"/>
      <c r="AA217" s="912"/>
      <c r="AB217" s="912"/>
      <c r="AC217" s="912"/>
      <c r="AD217" s="912"/>
      <c r="AE217" s="912"/>
      <c r="AF217" s="912"/>
      <c r="AG217" s="912"/>
      <c r="AH217" s="912"/>
      <c r="AI217" s="912"/>
      <c r="AJ217" s="912"/>
      <c r="AK217" s="912"/>
      <c r="AL217" s="912"/>
      <c r="AM217" s="912"/>
      <c r="AN217" s="912"/>
      <c r="AO217" s="912"/>
      <c r="AP217" s="912"/>
      <c r="AQ217" s="912"/>
      <c r="AR217" s="912"/>
      <c r="AS217" s="912"/>
      <c r="AT217" s="912"/>
      <c r="AU217" s="912"/>
      <c r="AV217" s="912"/>
      <c r="AW217" s="912"/>
      <c r="AX217" s="912"/>
      <c r="AY217" s="912"/>
      <c r="AZ217" s="912"/>
      <c r="BA217" s="912"/>
      <c r="BB217" s="912"/>
      <c r="BC217" s="912"/>
      <c r="BD217" s="912"/>
      <c r="BE217" s="912"/>
      <c r="BF217" s="912"/>
      <c r="BG217" s="912"/>
      <c r="BH217" s="912"/>
      <c r="BI217" s="912"/>
      <c r="BJ217" s="912"/>
      <c r="BK217" s="912"/>
    </row>
    <row r="218" spans="1:68" s="916" customFormat="1">
      <c r="A218" s="902">
        <v>216</v>
      </c>
      <c r="B218" s="903" t="s">
        <v>787</v>
      </c>
      <c r="C218" s="930" t="s">
        <v>126</v>
      </c>
      <c r="D218" s="970">
        <v>4.3</v>
      </c>
      <c r="E218" s="930" t="s">
        <v>1003</v>
      </c>
      <c r="F218" s="930" t="s">
        <v>18</v>
      </c>
      <c r="G218" s="904" t="s">
        <v>1126</v>
      </c>
      <c r="H218" s="937"/>
      <c r="I218" s="904"/>
      <c r="J218" s="941">
        <f t="shared" ref="J218:J226" si="4">K218+L218</f>
        <v>5.91</v>
      </c>
      <c r="K218" s="902">
        <v>5.51</v>
      </c>
      <c r="L218" s="902">
        <v>0.4</v>
      </c>
      <c r="M218" s="902">
        <v>2.2200000000000002</v>
      </c>
      <c r="N218" s="902">
        <v>7.28</v>
      </c>
      <c r="O218" s="902"/>
      <c r="P218" s="902"/>
      <c r="Q218" s="902">
        <v>75.599999999999994</v>
      </c>
      <c r="R218" s="902"/>
      <c r="S218" s="902">
        <v>7.0000000000000007E-2</v>
      </c>
      <c r="T218" s="902"/>
      <c r="U218" s="902"/>
      <c r="V218" s="902"/>
      <c r="W218" s="902"/>
      <c r="X218" s="902"/>
      <c r="Y218" s="902"/>
      <c r="Z218" s="902"/>
      <c r="AA218" s="902"/>
      <c r="AB218" s="902"/>
      <c r="AC218" s="902"/>
      <c r="AD218" s="902"/>
      <c r="AE218" s="902"/>
      <c r="AF218" s="902">
        <v>1.82</v>
      </c>
      <c r="AG218" s="902">
        <v>0.21</v>
      </c>
      <c r="AH218" s="902"/>
      <c r="AI218" s="902"/>
      <c r="AJ218" s="902"/>
      <c r="AK218" s="902"/>
      <c r="AL218" s="902"/>
      <c r="AM218" s="902"/>
      <c r="AN218" s="902"/>
      <c r="AO218" s="902"/>
      <c r="AP218" s="902"/>
      <c r="AQ218" s="902"/>
      <c r="AR218" s="902">
        <v>0.75</v>
      </c>
      <c r="AS218" s="902"/>
      <c r="AT218" s="902"/>
      <c r="AU218" s="902"/>
      <c r="AV218" s="902"/>
      <c r="AW218" s="902"/>
      <c r="AX218" s="902"/>
      <c r="AY218" s="902">
        <v>0.28000000000000003</v>
      </c>
      <c r="AZ218" s="902"/>
      <c r="BA218" s="902"/>
      <c r="BB218" s="902"/>
      <c r="BC218" s="902"/>
      <c r="BD218" s="902"/>
      <c r="BE218" s="902"/>
      <c r="BF218" s="902"/>
      <c r="BG218" s="902"/>
      <c r="BH218" s="902">
        <v>0.06</v>
      </c>
      <c r="BI218" s="902"/>
      <c r="BJ218" s="902" t="s">
        <v>387</v>
      </c>
      <c r="BK218" s="902" t="s">
        <v>1068</v>
      </c>
      <c r="BL218" s="947">
        <f t="shared" ref="BL218:BL226" si="5">SUM(K218:BI218)</f>
        <v>94.199999999999974</v>
      </c>
      <c r="BM218" s="905"/>
      <c r="BN218" s="905"/>
      <c r="BO218" s="905"/>
      <c r="BP218" s="905"/>
    </row>
    <row r="219" spans="1:68" s="916" customFormat="1">
      <c r="A219" s="902">
        <v>217</v>
      </c>
      <c r="B219" s="903" t="s">
        <v>788</v>
      </c>
      <c r="C219" s="930" t="s">
        <v>126</v>
      </c>
      <c r="D219" s="970">
        <v>15.86</v>
      </c>
      <c r="E219" s="930" t="s">
        <v>938</v>
      </c>
      <c r="F219" s="930" t="s">
        <v>18</v>
      </c>
      <c r="G219" s="904" t="s">
        <v>1126</v>
      </c>
      <c r="H219" s="937"/>
      <c r="I219" s="904"/>
      <c r="J219" s="941">
        <f t="shared" si="4"/>
        <v>0</v>
      </c>
      <c r="K219" s="942"/>
      <c r="L219" s="942"/>
      <c r="M219" s="942"/>
      <c r="N219" s="942"/>
      <c r="O219" s="942"/>
      <c r="P219" s="942"/>
      <c r="Q219" s="942"/>
      <c r="R219" s="942"/>
      <c r="S219" s="942"/>
      <c r="T219" s="942"/>
      <c r="U219" s="942"/>
      <c r="V219" s="942"/>
      <c r="W219" s="942"/>
      <c r="X219" s="942"/>
      <c r="Y219" s="942"/>
      <c r="Z219" s="942"/>
      <c r="AA219" s="942"/>
      <c r="AB219" s="942"/>
      <c r="AC219" s="942"/>
      <c r="AD219" s="942"/>
      <c r="AE219" s="942"/>
      <c r="AF219" s="942"/>
      <c r="AG219" s="942"/>
      <c r="AH219" s="942">
        <v>0.24</v>
      </c>
      <c r="AI219" s="942"/>
      <c r="AJ219" s="942"/>
      <c r="AK219" s="942"/>
      <c r="AL219" s="942"/>
      <c r="AM219" s="942"/>
      <c r="AN219" s="942"/>
      <c r="AO219" s="942"/>
      <c r="AP219" s="942"/>
      <c r="AQ219" s="942"/>
      <c r="AR219" s="942"/>
      <c r="AS219" s="942"/>
      <c r="AT219" s="942"/>
      <c r="AU219" s="942"/>
      <c r="AV219" s="942"/>
      <c r="AW219" s="942"/>
      <c r="AX219" s="942"/>
      <c r="AY219" s="942"/>
      <c r="AZ219" s="942"/>
      <c r="BA219" s="942"/>
      <c r="BB219" s="942"/>
      <c r="BC219" s="942"/>
      <c r="BD219" s="942"/>
      <c r="BE219" s="942"/>
      <c r="BF219" s="942"/>
      <c r="BG219" s="942"/>
      <c r="BH219" s="942"/>
      <c r="BI219" s="942"/>
      <c r="BJ219" s="902"/>
      <c r="BK219" s="902"/>
      <c r="BL219" s="947">
        <f t="shared" si="5"/>
        <v>0.24</v>
      </c>
      <c r="BM219" s="905"/>
      <c r="BN219" s="905"/>
      <c r="BO219" s="905"/>
      <c r="BP219" s="905"/>
    </row>
    <row r="220" spans="1:68" s="916" customFormat="1" ht="31.5">
      <c r="A220" s="902">
        <v>218</v>
      </c>
      <c r="B220" s="903" t="s">
        <v>521</v>
      </c>
      <c r="C220" s="934" t="s">
        <v>126</v>
      </c>
      <c r="D220" s="970">
        <v>15.78</v>
      </c>
      <c r="E220" s="904">
        <v>10</v>
      </c>
      <c r="F220" s="904" t="s">
        <v>18</v>
      </c>
      <c r="G220" s="904" t="s">
        <v>1668</v>
      </c>
      <c r="H220" s="948"/>
      <c r="I220" s="904"/>
      <c r="J220" s="941">
        <f t="shared" si="4"/>
        <v>0</v>
      </c>
      <c r="K220" s="941"/>
      <c r="L220" s="941"/>
      <c r="M220" s="941"/>
      <c r="N220" s="941"/>
      <c r="O220" s="941"/>
      <c r="P220" s="941"/>
      <c r="Q220" s="941"/>
      <c r="R220" s="941"/>
      <c r="S220" s="941"/>
      <c r="T220" s="941"/>
      <c r="U220" s="941"/>
      <c r="V220" s="941"/>
      <c r="W220" s="941"/>
      <c r="X220" s="941"/>
      <c r="Y220" s="941"/>
      <c r="Z220" s="941"/>
      <c r="AA220" s="941"/>
      <c r="AB220" s="941"/>
      <c r="AC220" s="941"/>
      <c r="AD220" s="941"/>
      <c r="AE220" s="941"/>
      <c r="AF220" s="941"/>
      <c r="AG220" s="941"/>
      <c r="AH220" s="941"/>
      <c r="AI220" s="941"/>
      <c r="AJ220" s="941">
        <v>0.18</v>
      </c>
      <c r="AK220" s="941"/>
      <c r="AL220" s="941"/>
      <c r="AM220" s="941"/>
      <c r="AN220" s="941"/>
      <c r="AO220" s="941"/>
      <c r="AP220" s="941"/>
      <c r="AQ220" s="941"/>
      <c r="AR220" s="941"/>
      <c r="AS220" s="941"/>
      <c r="AT220" s="941"/>
      <c r="AU220" s="941"/>
      <c r="AV220" s="941"/>
      <c r="AW220" s="941"/>
      <c r="AX220" s="941"/>
      <c r="AY220" s="941"/>
      <c r="AZ220" s="941"/>
      <c r="BA220" s="941"/>
      <c r="BB220" s="941"/>
      <c r="BC220" s="941"/>
      <c r="BD220" s="941"/>
      <c r="BE220" s="941"/>
      <c r="BF220" s="941"/>
      <c r="BG220" s="941"/>
      <c r="BH220" s="941"/>
      <c r="BI220" s="941"/>
      <c r="BJ220" s="902" t="s">
        <v>387</v>
      </c>
      <c r="BK220" s="902" t="s">
        <v>1067</v>
      </c>
      <c r="BL220" s="947">
        <f t="shared" si="5"/>
        <v>0.18</v>
      </c>
      <c r="BM220" s="905"/>
      <c r="BN220" s="905"/>
      <c r="BO220" s="905"/>
      <c r="BP220" s="905"/>
    </row>
    <row r="221" spans="1:68" s="916" customFormat="1" ht="31.5">
      <c r="A221" s="902">
        <v>219</v>
      </c>
      <c r="B221" s="903" t="s">
        <v>809</v>
      </c>
      <c r="C221" s="904" t="s">
        <v>127</v>
      </c>
      <c r="D221" s="970">
        <v>9.9</v>
      </c>
      <c r="E221" s="904" t="s">
        <v>908</v>
      </c>
      <c r="F221" s="904" t="s">
        <v>18</v>
      </c>
      <c r="G221" s="904" t="s">
        <v>1126</v>
      </c>
      <c r="H221" s="937"/>
      <c r="I221" s="904"/>
      <c r="J221" s="941">
        <f t="shared" si="4"/>
        <v>0</v>
      </c>
      <c r="K221" s="942"/>
      <c r="L221" s="942"/>
      <c r="M221" s="942"/>
      <c r="N221" s="942"/>
      <c r="O221" s="942"/>
      <c r="P221" s="942"/>
      <c r="Q221" s="942"/>
      <c r="R221" s="942"/>
      <c r="S221" s="942"/>
      <c r="T221" s="942"/>
      <c r="U221" s="942"/>
      <c r="V221" s="942"/>
      <c r="W221" s="942"/>
      <c r="X221" s="942"/>
      <c r="Y221" s="942"/>
      <c r="Z221" s="942"/>
      <c r="AA221" s="942"/>
      <c r="AB221" s="942"/>
      <c r="AC221" s="942"/>
      <c r="AD221" s="942"/>
      <c r="AE221" s="942"/>
      <c r="AF221" s="942"/>
      <c r="AG221" s="942"/>
      <c r="AH221" s="942"/>
      <c r="AI221" s="942"/>
      <c r="AJ221" s="942">
        <v>0.76</v>
      </c>
      <c r="AK221" s="942"/>
      <c r="AL221" s="942"/>
      <c r="AM221" s="942"/>
      <c r="AN221" s="942"/>
      <c r="AO221" s="942"/>
      <c r="AP221" s="942"/>
      <c r="AQ221" s="942"/>
      <c r="AR221" s="942"/>
      <c r="AS221" s="942"/>
      <c r="AT221" s="942"/>
      <c r="AU221" s="942"/>
      <c r="AV221" s="942"/>
      <c r="AW221" s="942"/>
      <c r="AX221" s="942"/>
      <c r="AY221" s="942"/>
      <c r="AZ221" s="942"/>
      <c r="BA221" s="942"/>
      <c r="BB221" s="942"/>
      <c r="BC221" s="942"/>
      <c r="BD221" s="942"/>
      <c r="BE221" s="942"/>
      <c r="BF221" s="942"/>
      <c r="BG221" s="942"/>
      <c r="BH221" s="942"/>
      <c r="BI221" s="942"/>
      <c r="BJ221" s="902"/>
      <c r="BK221" s="902"/>
      <c r="BL221" s="947">
        <f t="shared" si="5"/>
        <v>0.76</v>
      </c>
      <c r="BM221" s="905"/>
      <c r="BN221" s="905"/>
      <c r="BO221" s="905"/>
      <c r="BP221" s="905"/>
    </row>
    <row r="222" spans="1:68" s="916" customFormat="1" ht="47.25">
      <c r="A222" s="902">
        <v>220</v>
      </c>
      <c r="B222" s="903" t="s">
        <v>810</v>
      </c>
      <c r="C222" s="904" t="s">
        <v>127</v>
      </c>
      <c r="D222" s="970">
        <v>4.5</v>
      </c>
      <c r="E222" s="904" t="s">
        <v>1024</v>
      </c>
      <c r="F222" s="904" t="s">
        <v>18</v>
      </c>
      <c r="G222" s="904" t="s">
        <v>1126</v>
      </c>
      <c r="H222" s="937"/>
      <c r="I222" s="904"/>
      <c r="J222" s="941">
        <f t="shared" si="4"/>
        <v>0</v>
      </c>
      <c r="K222" s="941"/>
      <c r="L222" s="941"/>
      <c r="M222" s="941"/>
      <c r="N222" s="941">
        <v>0.56000000000000005</v>
      </c>
      <c r="O222" s="941"/>
      <c r="P222" s="941"/>
      <c r="Q222" s="941"/>
      <c r="R222" s="941"/>
      <c r="S222" s="941"/>
      <c r="T222" s="941"/>
      <c r="U222" s="941"/>
      <c r="V222" s="941"/>
      <c r="W222" s="941"/>
      <c r="X222" s="941"/>
      <c r="Y222" s="941"/>
      <c r="Z222" s="941"/>
      <c r="AA222" s="941"/>
      <c r="AB222" s="941"/>
      <c r="AC222" s="941"/>
      <c r="AD222" s="941"/>
      <c r="AE222" s="941"/>
      <c r="AF222" s="941"/>
      <c r="AG222" s="941"/>
      <c r="AH222" s="941"/>
      <c r="AI222" s="941"/>
      <c r="AJ222" s="941"/>
      <c r="AK222" s="941"/>
      <c r="AL222" s="941"/>
      <c r="AM222" s="941"/>
      <c r="AN222" s="941"/>
      <c r="AO222" s="941"/>
      <c r="AP222" s="941"/>
      <c r="AQ222" s="941"/>
      <c r="AR222" s="941"/>
      <c r="AS222" s="941"/>
      <c r="AT222" s="941"/>
      <c r="AU222" s="941"/>
      <c r="AV222" s="941"/>
      <c r="AW222" s="941"/>
      <c r="AX222" s="941"/>
      <c r="AY222" s="941"/>
      <c r="AZ222" s="941"/>
      <c r="BA222" s="941"/>
      <c r="BB222" s="941"/>
      <c r="BC222" s="941"/>
      <c r="BD222" s="941"/>
      <c r="BE222" s="941"/>
      <c r="BF222" s="941"/>
      <c r="BG222" s="941"/>
      <c r="BH222" s="941"/>
      <c r="BI222" s="941"/>
      <c r="BJ222" s="902" t="s">
        <v>387</v>
      </c>
      <c r="BK222" s="902" t="s">
        <v>1068</v>
      </c>
      <c r="BL222" s="947">
        <f t="shared" si="5"/>
        <v>0.56000000000000005</v>
      </c>
      <c r="BM222" s="905"/>
      <c r="BN222" s="905"/>
      <c r="BO222" s="905"/>
      <c r="BP222" s="905"/>
    </row>
    <row r="223" spans="1:68" s="916" customFormat="1" ht="47.25">
      <c r="A223" s="902">
        <v>221</v>
      </c>
      <c r="B223" s="903" t="s">
        <v>811</v>
      </c>
      <c r="C223" s="904" t="s">
        <v>127</v>
      </c>
      <c r="D223" s="970">
        <v>11.39</v>
      </c>
      <c r="E223" s="904" t="s">
        <v>1025</v>
      </c>
      <c r="F223" s="904" t="s">
        <v>18</v>
      </c>
      <c r="G223" s="904" t="s">
        <v>1126</v>
      </c>
      <c r="H223" s="937"/>
      <c r="I223" s="904"/>
      <c r="J223" s="941">
        <f t="shared" si="4"/>
        <v>0</v>
      </c>
      <c r="K223" s="941"/>
      <c r="L223" s="941"/>
      <c r="M223" s="941"/>
      <c r="N223" s="953">
        <v>12</v>
      </c>
      <c r="O223" s="941"/>
      <c r="P223" s="941"/>
      <c r="Q223" s="941"/>
      <c r="R223" s="941"/>
      <c r="S223" s="941"/>
      <c r="T223" s="941"/>
      <c r="U223" s="941"/>
      <c r="V223" s="941"/>
      <c r="W223" s="941"/>
      <c r="X223" s="941"/>
      <c r="Y223" s="941"/>
      <c r="Z223" s="941"/>
      <c r="AA223" s="941"/>
      <c r="AB223" s="941"/>
      <c r="AC223" s="941"/>
      <c r="AD223" s="941"/>
      <c r="AE223" s="941"/>
      <c r="AF223" s="941"/>
      <c r="AG223" s="941"/>
      <c r="AH223" s="941"/>
      <c r="AI223" s="941"/>
      <c r="AJ223" s="941"/>
      <c r="AK223" s="941"/>
      <c r="AL223" s="941"/>
      <c r="AM223" s="941"/>
      <c r="AN223" s="941"/>
      <c r="AO223" s="941"/>
      <c r="AP223" s="941"/>
      <c r="AQ223" s="941"/>
      <c r="AR223" s="941"/>
      <c r="AS223" s="941"/>
      <c r="AT223" s="941"/>
      <c r="AU223" s="941"/>
      <c r="AV223" s="941"/>
      <c r="AW223" s="941"/>
      <c r="AX223" s="941"/>
      <c r="AY223" s="941"/>
      <c r="AZ223" s="941"/>
      <c r="BA223" s="941"/>
      <c r="BB223" s="941"/>
      <c r="BC223" s="941"/>
      <c r="BD223" s="941"/>
      <c r="BE223" s="941"/>
      <c r="BF223" s="941"/>
      <c r="BG223" s="941"/>
      <c r="BH223" s="941"/>
      <c r="BI223" s="941"/>
      <c r="BJ223" s="902" t="s">
        <v>387</v>
      </c>
      <c r="BK223" s="902" t="s">
        <v>1068</v>
      </c>
      <c r="BL223" s="947">
        <f t="shared" si="5"/>
        <v>12</v>
      </c>
      <c r="BM223" s="905"/>
      <c r="BN223" s="905"/>
      <c r="BO223" s="905"/>
      <c r="BP223" s="905"/>
    </row>
    <row r="224" spans="1:68" s="916" customFormat="1">
      <c r="A224" s="902">
        <v>222</v>
      </c>
      <c r="B224" s="919" t="s">
        <v>242</v>
      </c>
      <c r="C224" s="904" t="s">
        <v>119</v>
      </c>
      <c r="D224" s="970">
        <v>5</v>
      </c>
      <c r="E224" s="939" t="s">
        <v>1646</v>
      </c>
      <c r="F224" s="904" t="s">
        <v>18</v>
      </c>
      <c r="G224" s="904" t="s">
        <v>1668</v>
      </c>
      <c r="H224" s="937"/>
      <c r="I224" s="904"/>
      <c r="J224" s="941">
        <f t="shared" si="4"/>
        <v>0</v>
      </c>
      <c r="K224" s="942"/>
      <c r="L224" s="942"/>
      <c r="M224" s="942">
        <v>1.39</v>
      </c>
      <c r="N224" s="942">
        <v>3.67</v>
      </c>
      <c r="O224" s="942"/>
      <c r="P224" s="942"/>
      <c r="Q224" s="942"/>
      <c r="R224" s="942"/>
      <c r="S224" s="942"/>
      <c r="T224" s="942"/>
      <c r="U224" s="942"/>
      <c r="V224" s="942"/>
      <c r="W224" s="942"/>
      <c r="X224" s="942"/>
      <c r="Y224" s="942"/>
      <c r="Z224" s="942"/>
      <c r="AA224" s="942"/>
      <c r="AB224" s="942"/>
      <c r="AC224" s="942"/>
      <c r="AD224" s="942"/>
      <c r="AE224" s="942"/>
      <c r="AF224" s="942"/>
      <c r="AG224" s="942"/>
      <c r="AH224" s="942"/>
      <c r="AI224" s="942"/>
      <c r="AJ224" s="942"/>
      <c r="AK224" s="942"/>
      <c r="AL224" s="942"/>
      <c r="AM224" s="942"/>
      <c r="AN224" s="942"/>
      <c r="AO224" s="942"/>
      <c r="AP224" s="942"/>
      <c r="AQ224" s="942"/>
      <c r="AR224" s="942"/>
      <c r="AS224" s="942"/>
      <c r="AT224" s="942"/>
      <c r="AU224" s="942"/>
      <c r="AV224" s="942"/>
      <c r="AW224" s="942"/>
      <c r="AX224" s="942"/>
      <c r="AY224" s="942"/>
      <c r="AZ224" s="942"/>
      <c r="BA224" s="942"/>
      <c r="BB224" s="942"/>
      <c r="BC224" s="942"/>
      <c r="BD224" s="942"/>
      <c r="BE224" s="942"/>
      <c r="BF224" s="942"/>
      <c r="BG224" s="942"/>
      <c r="BH224" s="942"/>
      <c r="BI224" s="942"/>
      <c r="BJ224" s="902"/>
      <c r="BK224" s="902"/>
      <c r="BL224" s="947">
        <f t="shared" si="5"/>
        <v>5.0599999999999996</v>
      </c>
      <c r="BM224" s="905"/>
      <c r="BN224" s="905"/>
      <c r="BO224" s="905"/>
      <c r="BP224" s="905"/>
    </row>
    <row r="225" spans="1:68" s="916" customFormat="1" ht="31.5">
      <c r="A225" s="902">
        <v>223</v>
      </c>
      <c r="B225" s="923" t="s">
        <v>755</v>
      </c>
      <c r="C225" s="904" t="s">
        <v>129</v>
      </c>
      <c r="D225" s="970">
        <v>8.5500000000000007</v>
      </c>
      <c r="E225" s="904" t="s">
        <v>867</v>
      </c>
      <c r="F225" s="904" t="s">
        <v>18</v>
      </c>
      <c r="G225" s="904" t="s">
        <v>1126</v>
      </c>
      <c r="H225" s="937"/>
      <c r="I225" s="904"/>
      <c r="J225" s="941">
        <f t="shared" si="4"/>
        <v>0.82000000000000006</v>
      </c>
      <c r="K225" s="942">
        <v>0.36</v>
      </c>
      <c r="L225" s="942">
        <v>0.46</v>
      </c>
      <c r="M225" s="942">
        <v>0.14000000000000001</v>
      </c>
      <c r="N225" s="942"/>
      <c r="O225" s="942"/>
      <c r="P225" s="942"/>
      <c r="Q225" s="942"/>
      <c r="R225" s="942"/>
      <c r="S225" s="942"/>
      <c r="T225" s="942"/>
      <c r="U225" s="942"/>
      <c r="V225" s="942"/>
      <c r="W225" s="942"/>
      <c r="X225" s="942"/>
      <c r="Y225" s="942"/>
      <c r="Z225" s="942"/>
      <c r="AA225" s="942"/>
      <c r="AB225" s="942"/>
      <c r="AC225" s="942"/>
      <c r="AD225" s="942"/>
      <c r="AE225" s="942"/>
      <c r="AF225" s="942"/>
      <c r="AG225" s="942">
        <v>0.05</v>
      </c>
      <c r="AH225" s="942"/>
      <c r="AI225" s="942"/>
      <c r="AJ225" s="942"/>
      <c r="AK225" s="942"/>
      <c r="AL225" s="942"/>
      <c r="AM225" s="942"/>
      <c r="AN225" s="942"/>
      <c r="AO225" s="942"/>
      <c r="AP225" s="942"/>
      <c r="AQ225" s="942"/>
      <c r="AR225" s="942"/>
      <c r="AS225" s="942"/>
      <c r="AT225" s="942"/>
      <c r="AU225" s="942"/>
      <c r="AV225" s="942"/>
      <c r="AW225" s="942"/>
      <c r="AX225" s="942"/>
      <c r="AY225" s="942"/>
      <c r="AZ225" s="942"/>
      <c r="BA225" s="942"/>
      <c r="BB225" s="942"/>
      <c r="BC225" s="942"/>
      <c r="BD225" s="942"/>
      <c r="BE225" s="942"/>
      <c r="BF225" s="942"/>
      <c r="BG225" s="942"/>
      <c r="BH225" s="942"/>
      <c r="BI225" s="942"/>
      <c r="BJ225" s="902"/>
      <c r="BK225" s="902"/>
      <c r="BL225" s="947">
        <f t="shared" si="5"/>
        <v>1.01</v>
      </c>
      <c r="BM225" s="905"/>
      <c r="BN225" s="905"/>
      <c r="BO225" s="905"/>
      <c r="BP225" s="905"/>
    </row>
    <row r="226" spans="1:68" s="916" customFormat="1">
      <c r="A226" s="902">
        <v>224</v>
      </c>
      <c r="B226" s="903" t="s">
        <v>771</v>
      </c>
      <c r="C226" s="904" t="s">
        <v>128</v>
      </c>
      <c r="D226" s="970">
        <v>15</v>
      </c>
      <c r="E226" s="904" t="s">
        <v>1576</v>
      </c>
      <c r="F226" s="904" t="s">
        <v>18</v>
      </c>
      <c r="G226" s="904" t="s">
        <v>1126</v>
      </c>
      <c r="H226" s="937"/>
      <c r="I226" s="904"/>
      <c r="J226" s="941">
        <f t="shared" si="4"/>
        <v>0</v>
      </c>
      <c r="K226" s="942"/>
      <c r="L226" s="942"/>
      <c r="M226" s="942">
        <v>1.1600000000000001</v>
      </c>
      <c r="N226" s="942"/>
      <c r="O226" s="942"/>
      <c r="P226" s="942"/>
      <c r="Q226" s="942"/>
      <c r="R226" s="942"/>
      <c r="S226" s="942"/>
      <c r="T226" s="942"/>
      <c r="U226" s="942"/>
      <c r="V226" s="942"/>
      <c r="W226" s="942"/>
      <c r="X226" s="942"/>
      <c r="Y226" s="942"/>
      <c r="Z226" s="942"/>
      <c r="AA226" s="942"/>
      <c r="AB226" s="942"/>
      <c r="AC226" s="942"/>
      <c r="AD226" s="942"/>
      <c r="AE226" s="942"/>
      <c r="AF226" s="942"/>
      <c r="AG226" s="942"/>
      <c r="AH226" s="942"/>
      <c r="AI226" s="942"/>
      <c r="AJ226" s="942"/>
      <c r="AK226" s="942"/>
      <c r="AL226" s="942"/>
      <c r="AM226" s="942"/>
      <c r="AN226" s="942"/>
      <c r="AO226" s="942"/>
      <c r="AP226" s="942"/>
      <c r="AQ226" s="942"/>
      <c r="AR226" s="942"/>
      <c r="AS226" s="942"/>
      <c r="AT226" s="942"/>
      <c r="AU226" s="942"/>
      <c r="AV226" s="942"/>
      <c r="AW226" s="942"/>
      <c r="AX226" s="942"/>
      <c r="AY226" s="942"/>
      <c r="AZ226" s="942"/>
      <c r="BA226" s="942"/>
      <c r="BB226" s="942"/>
      <c r="BC226" s="942"/>
      <c r="BD226" s="942"/>
      <c r="BE226" s="942"/>
      <c r="BF226" s="942"/>
      <c r="BG226" s="942"/>
      <c r="BH226" s="942"/>
      <c r="BI226" s="942"/>
      <c r="BJ226" s="902"/>
      <c r="BK226" s="902"/>
      <c r="BL226" s="947">
        <f t="shared" si="5"/>
        <v>1.1600000000000001</v>
      </c>
      <c r="BM226" s="905"/>
      <c r="BN226" s="905"/>
      <c r="BO226" s="905"/>
      <c r="BP226" s="905"/>
    </row>
    <row r="227" spans="1:68" s="916" customFormat="1" ht="31.5">
      <c r="A227" s="902">
        <v>225</v>
      </c>
      <c r="B227" s="903" t="s">
        <v>772</v>
      </c>
      <c r="C227" s="904" t="s">
        <v>128</v>
      </c>
      <c r="D227" s="970">
        <v>20</v>
      </c>
      <c r="E227" s="904" t="s">
        <v>1576</v>
      </c>
      <c r="F227" s="904" t="s">
        <v>18</v>
      </c>
      <c r="G227" s="904" t="s">
        <v>1126</v>
      </c>
      <c r="H227" s="917"/>
      <c r="I227" s="914"/>
      <c r="J227" s="914"/>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4"/>
      <c r="AK227" s="914"/>
      <c r="AL227" s="914"/>
      <c r="AM227" s="914"/>
      <c r="AN227" s="914"/>
      <c r="AO227" s="914"/>
      <c r="AP227" s="914"/>
      <c r="AQ227" s="914"/>
      <c r="AR227" s="914"/>
      <c r="AS227" s="914"/>
      <c r="AT227" s="914"/>
      <c r="AU227" s="914"/>
      <c r="AV227" s="914"/>
      <c r="AW227" s="914"/>
      <c r="AX227" s="914"/>
      <c r="AY227" s="914"/>
      <c r="AZ227" s="914"/>
      <c r="BA227" s="914"/>
      <c r="BB227" s="914"/>
      <c r="BC227" s="914"/>
      <c r="BD227" s="914"/>
      <c r="BE227" s="914"/>
      <c r="BF227" s="914"/>
      <c r="BG227" s="914"/>
      <c r="BH227" s="915"/>
      <c r="BI227" s="912"/>
      <c r="BJ227" s="912"/>
      <c r="BK227" s="912"/>
      <c r="BM227" s="918"/>
    </row>
    <row r="228" spans="1:68" s="916" customFormat="1" ht="47.25">
      <c r="A228" s="902">
        <v>226</v>
      </c>
      <c r="B228" s="919" t="s">
        <v>460</v>
      </c>
      <c r="C228" s="924" t="s">
        <v>123</v>
      </c>
      <c r="D228" s="971">
        <v>20.25</v>
      </c>
      <c r="E228" s="902" t="s">
        <v>461</v>
      </c>
      <c r="F228" s="902" t="s">
        <v>41</v>
      </c>
      <c r="G228" s="904" t="s">
        <v>1640</v>
      </c>
      <c r="H228" s="917"/>
      <c r="I228" s="914"/>
      <c r="J228" s="914"/>
      <c r="K228" s="914"/>
      <c r="L228" s="914"/>
      <c r="M228" s="914"/>
      <c r="N228" s="914"/>
      <c r="O228" s="914"/>
      <c r="P228" s="914"/>
      <c r="Q228" s="914"/>
      <c r="R228" s="914"/>
      <c r="S228" s="914"/>
      <c r="T228" s="914"/>
      <c r="U228" s="914"/>
      <c r="V228" s="914"/>
      <c r="W228" s="914"/>
      <c r="X228" s="914"/>
      <c r="Y228" s="914"/>
      <c r="Z228" s="914"/>
      <c r="AA228" s="914"/>
      <c r="AB228" s="914"/>
      <c r="AC228" s="914"/>
      <c r="AD228" s="914"/>
      <c r="AE228" s="914"/>
      <c r="AF228" s="914"/>
      <c r="AG228" s="914"/>
      <c r="AH228" s="914"/>
      <c r="AI228" s="914"/>
      <c r="AJ228" s="914"/>
      <c r="AK228" s="914"/>
      <c r="AL228" s="914"/>
      <c r="AM228" s="914"/>
      <c r="AN228" s="914"/>
      <c r="AO228" s="914"/>
      <c r="AP228" s="914"/>
      <c r="AQ228" s="914"/>
      <c r="AR228" s="914"/>
      <c r="AS228" s="914"/>
      <c r="AT228" s="914"/>
      <c r="AU228" s="914"/>
      <c r="AV228" s="914"/>
      <c r="AW228" s="914"/>
      <c r="AX228" s="914"/>
      <c r="AY228" s="914"/>
      <c r="AZ228" s="914"/>
      <c r="BA228" s="914"/>
      <c r="BB228" s="914"/>
      <c r="BC228" s="914"/>
      <c r="BD228" s="914"/>
      <c r="BE228" s="914"/>
      <c r="BF228" s="914"/>
      <c r="BG228" s="914"/>
      <c r="BH228" s="915"/>
      <c r="BI228" s="912"/>
      <c r="BJ228" s="912"/>
      <c r="BK228" s="912"/>
      <c r="BM228" s="918"/>
    </row>
    <row r="229" spans="1:68" s="916" customFormat="1">
      <c r="A229" s="902">
        <v>227</v>
      </c>
      <c r="B229" s="903" t="s">
        <v>593</v>
      </c>
      <c r="C229" s="904" t="s">
        <v>120</v>
      </c>
      <c r="D229" s="971">
        <v>0.1</v>
      </c>
      <c r="E229" s="902">
        <v>18</v>
      </c>
      <c r="F229" s="902" t="s">
        <v>41</v>
      </c>
      <c r="G229" s="904" t="s">
        <v>1126</v>
      </c>
      <c r="H229" s="937"/>
      <c r="I229" s="904"/>
      <c r="J229" s="941">
        <f>K229+L229</f>
        <v>0</v>
      </c>
      <c r="K229" s="942"/>
      <c r="L229" s="942"/>
      <c r="M229" s="942"/>
      <c r="N229" s="942"/>
      <c r="O229" s="942"/>
      <c r="P229" s="942"/>
      <c r="Q229" s="942"/>
      <c r="R229" s="942"/>
      <c r="S229" s="942"/>
      <c r="T229" s="942"/>
      <c r="U229" s="942"/>
      <c r="V229" s="942"/>
      <c r="W229" s="942"/>
      <c r="X229" s="942"/>
      <c r="Y229" s="942"/>
      <c r="Z229" s="942"/>
      <c r="AA229" s="942"/>
      <c r="AB229" s="942"/>
      <c r="AC229" s="942"/>
      <c r="AD229" s="942"/>
      <c r="AE229" s="942"/>
      <c r="AF229" s="942"/>
      <c r="AG229" s="942"/>
      <c r="AH229" s="942"/>
      <c r="AI229" s="942"/>
      <c r="AJ229" s="942"/>
      <c r="AK229" s="942"/>
      <c r="AL229" s="942"/>
      <c r="AM229" s="942"/>
      <c r="AN229" s="942"/>
      <c r="AO229" s="942"/>
      <c r="AP229" s="942"/>
      <c r="AQ229" s="942"/>
      <c r="AR229" s="942"/>
      <c r="AS229" s="942"/>
      <c r="AT229" s="942"/>
      <c r="AU229" s="942"/>
      <c r="AV229" s="942"/>
      <c r="AW229" s="942"/>
      <c r="AX229" s="942"/>
      <c r="AY229" s="942"/>
      <c r="AZ229" s="942"/>
      <c r="BA229" s="942">
        <v>0.1</v>
      </c>
      <c r="BB229" s="942"/>
      <c r="BC229" s="942"/>
      <c r="BD229" s="942"/>
      <c r="BE229" s="942"/>
      <c r="BF229" s="942"/>
      <c r="BG229" s="942"/>
      <c r="BH229" s="942"/>
      <c r="BI229" s="942"/>
      <c r="BJ229" s="902"/>
      <c r="BK229" s="902"/>
      <c r="BL229" s="947">
        <f>SUM(K229:BI229)</f>
        <v>0.1</v>
      </c>
      <c r="BM229" s="902"/>
      <c r="BN229" s="902"/>
      <c r="BO229" s="902"/>
      <c r="BP229" s="902"/>
    </row>
    <row r="230" spans="1:68" s="916" customFormat="1">
      <c r="A230" s="902">
        <v>228</v>
      </c>
      <c r="B230" s="919" t="s">
        <v>391</v>
      </c>
      <c r="C230" s="935" t="s">
        <v>120</v>
      </c>
      <c r="D230" s="971">
        <v>0.56000000000000005</v>
      </c>
      <c r="E230" s="927">
        <v>9</v>
      </c>
      <c r="F230" s="904" t="s">
        <v>41</v>
      </c>
      <c r="G230" s="904" t="s">
        <v>1218</v>
      </c>
      <c r="H230" s="937"/>
      <c r="I230" s="920"/>
      <c r="J230" s="941">
        <f>K230+L230</f>
        <v>0</v>
      </c>
      <c r="K230" s="942"/>
      <c r="L230" s="942"/>
      <c r="M230" s="942"/>
      <c r="N230" s="942"/>
      <c r="O230" s="942"/>
      <c r="P230" s="942"/>
      <c r="Q230" s="942"/>
      <c r="R230" s="942"/>
      <c r="S230" s="942"/>
      <c r="T230" s="942"/>
      <c r="U230" s="942"/>
      <c r="V230" s="942"/>
      <c r="W230" s="942"/>
      <c r="X230" s="942"/>
      <c r="Y230" s="942"/>
      <c r="Z230" s="942"/>
      <c r="AA230" s="942"/>
      <c r="AB230" s="942"/>
      <c r="AC230" s="942"/>
      <c r="AD230" s="942"/>
      <c r="AE230" s="942"/>
      <c r="AF230" s="942"/>
      <c r="AG230" s="942"/>
      <c r="AH230" s="942"/>
      <c r="AI230" s="942"/>
      <c r="AJ230" s="942"/>
      <c r="AK230" s="942"/>
      <c r="AL230" s="942"/>
      <c r="AM230" s="942"/>
      <c r="AN230" s="942"/>
      <c r="AO230" s="942"/>
      <c r="AP230" s="942"/>
      <c r="AQ230" s="942"/>
      <c r="AR230" s="942"/>
      <c r="AS230" s="942"/>
      <c r="AT230" s="942"/>
      <c r="AU230" s="942"/>
      <c r="AV230" s="942"/>
      <c r="AW230" s="942"/>
      <c r="AX230" s="942"/>
      <c r="AY230" s="942"/>
      <c r="AZ230" s="942"/>
      <c r="BA230" s="942">
        <v>0.01</v>
      </c>
      <c r="BB230" s="942"/>
      <c r="BC230" s="942"/>
      <c r="BD230" s="942"/>
      <c r="BE230" s="942"/>
      <c r="BF230" s="942"/>
      <c r="BG230" s="942"/>
      <c r="BH230" s="942"/>
      <c r="BI230" s="942"/>
      <c r="BJ230" s="902"/>
      <c r="BK230" s="902"/>
      <c r="BL230" s="947">
        <f>SUM(K230:BI230)</f>
        <v>0.01</v>
      </c>
      <c r="BM230" s="905"/>
      <c r="BN230" s="905"/>
      <c r="BO230" s="905"/>
      <c r="BP230" s="905"/>
    </row>
    <row r="231" spans="1:68" s="916" customFormat="1" ht="31.5">
      <c r="A231" s="902">
        <v>229</v>
      </c>
      <c r="B231" s="925" t="s">
        <v>1138</v>
      </c>
      <c r="C231" s="935" t="s">
        <v>120</v>
      </c>
      <c r="D231" s="971">
        <v>12</v>
      </c>
      <c r="E231" s="927" t="s">
        <v>390</v>
      </c>
      <c r="F231" s="904" t="s">
        <v>41</v>
      </c>
      <c r="G231" s="904" t="s">
        <v>1218</v>
      </c>
      <c r="H231" s="937"/>
      <c r="I231" s="920"/>
      <c r="J231" s="941">
        <f>K231+L231</f>
        <v>1.05</v>
      </c>
      <c r="K231" s="942">
        <v>1.05</v>
      </c>
      <c r="L231" s="942"/>
      <c r="M231" s="942">
        <v>1.4100000000000001</v>
      </c>
      <c r="N231" s="942"/>
      <c r="O231" s="942"/>
      <c r="P231" s="942"/>
      <c r="Q231" s="942"/>
      <c r="R231" s="942"/>
      <c r="S231" s="942"/>
      <c r="T231" s="942"/>
      <c r="U231" s="942"/>
      <c r="V231" s="942"/>
      <c r="W231" s="942"/>
      <c r="X231" s="942"/>
      <c r="Y231" s="942"/>
      <c r="Z231" s="942"/>
      <c r="AA231" s="942"/>
      <c r="AB231" s="942"/>
      <c r="AC231" s="942"/>
      <c r="AD231" s="942"/>
      <c r="AE231" s="942"/>
      <c r="AF231" s="942"/>
      <c r="AG231" s="942"/>
      <c r="AH231" s="942"/>
      <c r="AI231" s="942"/>
      <c r="AJ231" s="942"/>
      <c r="AK231" s="942"/>
      <c r="AL231" s="942"/>
      <c r="AM231" s="942"/>
      <c r="AN231" s="942"/>
      <c r="AO231" s="942"/>
      <c r="AP231" s="942"/>
      <c r="AQ231" s="942"/>
      <c r="AR231" s="942">
        <v>0.13</v>
      </c>
      <c r="AS231" s="942"/>
      <c r="AT231" s="942"/>
      <c r="AU231" s="942"/>
      <c r="AV231" s="942"/>
      <c r="AW231" s="942"/>
      <c r="AX231" s="942"/>
      <c r="AY231" s="942"/>
      <c r="AZ231" s="942"/>
      <c r="BA231" s="942"/>
      <c r="BB231" s="942"/>
      <c r="BC231" s="942"/>
      <c r="BD231" s="942"/>
      <c r="BE231" s="942"/>
      <c r="BF231" s="942"/>
      <c r="BG231" s="942"/>
      <c r="BH231" s="942">
        <v>0.02</v>
      </c>
      <c r="BI231" s="942"/>
      <c r="BJ231" s="902"/>
      <c r="BK231" s="902"/>
      <c r="BL231" s="947">
        <f>SUM(K231:BI231)</f>
        <v>2.61</v>
      </c>
      <c r="BM231" s="905"/>
      <c r="BN231" s="905"/>
      <c r="BO231" s="905"/>
      <c r="BP231" s="905"/>
    </row>
    <row r="232" spans="1:68" s="916" customFormat="1">
      <c r="A232" s="902">
        <v>230</v>
      </c>
      <c r="B232" s="903" t="s">
        <v>747</v>
      </c>
      <c r="C232" s="904" t="s">
        <v>125</v>
      </c>
      <c r="D232" s="971">
        <v>0.1</v>
      </c>
      <c r="E232" s="904" t="s">
        <v>961</v>
      </c>
      <c r="F232" s="904" t="s">
        <v>41</v>
      </c>
      <c r="G232" s="904" t="s">
        <v>1126</v>
      </c>
      <c r="H232" s="937"/>
      <c r="I232" s="904"/>
      <c r="J232" s="941">
        <f>K232+L232</f>
        <v>0.92</v>
      </c>
      <c r="K232" s="902">
        <v>0.92</v>
      </c>
      <c r="L232" s="902"/>
      <c r="M232" s="902"/>
      <c r="N232" s="902"/>
      <c r="O232" s="902"/>
      <c r="P232" s="902"/>
      <c r="Q232" s="902"/>
      <c r="R232" s="902"/>
      <c r="S232" s="902"/>
      <c r="T232" s="902"/>
      <c r="U232" s="902"/>
      <c r="V232" s="902"/>
      <c r="W232" s="902"/>
      <c r="X232" s="902"/>
      <c r="Y232" s="902"/>
      <c r="Z232" s="902"/>
      <c r="AA232" s="902"/>
      <c r="AB232" s="902"/>
      <c r="AC232" s="902"/>
      <c r="AD232" s="902"/>
      <c r="AE232" s="902"/>
      <c r="AF232" s="902">
        <v>0.05</v>
      </c>
      <c r="AG232" s="902">
        <v>0.02</v>
      </c>
      <c r="AH232" s="902"/>
      <c r="AI232" s="902"/>
      <c r="AJ232" s="902"/>
      <c r="AK232" s="902"/>
      <c r="AL232" s="902"/>
      <c r="AM232" s="902"/>
      <c r="AN232" s="902"/>
      <c r="AO232" s="902"/>
      <c r="AP232" s="902"/>
      <c r="AQ232" s="902"/>
      <c r="AR232" s="902"/>
      <c r="AS232" s="902"/>
      <c r="AT232" s="902"/>
      <c r="AU232" s="902"/>
      <c r="AV232" s="902"/>
      <c r="AW232" s="902"/>
      <c r="AX232" s="902"/>
      <c r="AY232" s="902"/>
      <c r="AZ232" s="902"/>
      <c r="BA232" s="902"/>
      <c r="BB232" s="902"/>
      <c r="BC232" s="902"/>
      <c r="BD232" s="902"/>
      <c r="BE232" s="902"/>
      <c r="BF232" s="902"/>
      <c r="BG232" s="902"/>
      <c r="BH232" s="902"/>
      <c r="BI232" s="902"/>
      <c r="BJ232" s="902" t="s">
        <v>387</v>
      </c>
      <c r="BK232" s="902" t="s">
        <v>1068</v>
      </c>
      <c r="BL232" s="947">
        <f>SUM(K232:BI232)</f>
        <v>0.9900000000000001</v>
      </c>
      <c r="BM232" s="905"/>
      <c r="BN232" s="905"/>
      <c r="BO232" s="905"/>
      <c r="BP232" s="905"/>
    </row>
    <row r="233" spans="1:68" s="916" customFormat="1" ht="31.5">
      <c r="A233" s="902">
        <v>231</v>
      </c>
      <c r="B233" s="919" t="s">
        <v>1155</v>
      </c>
      <c r="C233" s="904" t="s">
        <v>125</v>
      </c>
      <c r="D233" s="970">
        <v>3.22</v>
      </c>
      <c r="E233" s="904" t="s">
        <v>1476</v>
      </c>
      <c r="F233" s="904" t="s">
        <v>41</v>
      </c>
      <c r="G233" s="904" t="s">
        <v>1668</v>
      </c>
      <c r="H233" s="917"/>
      <c r="I233" s="914"/>
      <c r="J233" s="914"/>
      <c r="K233" s="914"/>
      <c r="L233" s="914"/>
      <c r="M233" s="914"/>
      <c r="N233" s="914"/>
      <c r="O233" s="914"/>
      <c r="P233" s="914"/>
      <c r="Q233" s="914"/>
      <c r="R233" s="914"/>
      <c r="S233" s="914"/>
      <c r="T233" s="914"/>
      <c r="U233" s="914"/>
      <c r="V233" s="914"/>
      <c r="W233" s="914"/>
      <c r="X233" s="914"/>
      <c r="Y233" s="914"/>
      <c r="Z233" s="914"/>
      <c r="AA233" s="914"/>
      <c r="AB233" s="914"/>
      <c r="AC233" s="914"/>
      <c r="AD233" s="914"/>
      <c r="AE233" s="914"/>
      <c r="AF233" s="914"/>
      <c r="AG233" s="914"/>
      <c r="AH233" s="914"/>
      <c r="AI233" s="914"/>
      <c r="AJ233" s="914"/>
      <c r="AK233" s="914"/>
      <c r="AL233" s="914"/>
      <c r="AM233" s="914"/>
      <c r="AN233" s="914"/>
      <c r="AO233" s="914"/>
      <c r="AP233" s="914"/>
      <c r="AQ233" s="914"/>
      <c r="AR233" s="914"/>
      <c r="AS233" s="914"/>
      <c r="AT233" s="914"/>
      <c r="AU233" s="914"/>
      <c r="AV233" s="914"/>
      <c r="AW233" s="914"/>
      <c r="AX233" s="914"/>
      <c r="AY233" s="914"/>
      <c r="AZ233" s="914"/>
      <c r="BA233" s="914"/>
      <c r="BB233" s="914"/>
      <c r="BC233" s="914"/>
      <c r="BD233" s="914"/>
      <c r="BE233" s="914"/>
      <c r="BF233" s="914"/>
      <c r="BG233" s="914"/>
      <c r="BH233" s="915"/>
      <c r="BI233" s="912"/>
      <c r="BJ233" s="912"/>
      <c r="BK233" s="912"/>
      <c r="BM233" s="918"/>
    </row>
    <row r="234" spans="1:68" s="916" customFormat="1">
      <c r="A234" s="902">
        <v>232</v>
      </c>
      <c r="B234" s="919" t="s">
        <v>1156</v>
      </c>
      <c r="C234" s="904" t="s">
        <v>125</v>
      </c>
      <c r="D234" s="970">
        <v>2.21</v>
      </c>
      <c r="E234" s="904">
        <v>10</v>
      </c>
      <c r="F234" s="904" t="s">
        <v>41</v>
      </c>
      <c r="G234" s="904" t="s">
        <v>1668</v>
      </c>
      <c r="H234" s="917"/>
      <c r="I234" s="914"/>
      <c r="J234" s="914"/>
      <c r="K234" s="914"/>
      <c r="L234" s="914"/>
      <c r="M234" s="914"/>
      <c r="N234" s="914"/>
      <c r="O234" s="914"/>
      <c r="P234" s="914"/>
      <c r="Q234" s="914"/>
      <c r="R234" s="914"/>
      <c r="S234" s="914"/>
      <c r="T234" s="914"/>
      <c r="U234" s="914"/>
      <c r="V234" s="914"/>
      <c r="W234" s="914"/>
      <c r="X234" s="914"/>
      <c r="Y234" s="914"/>
      <c r="Z234" s="914"/>
      <c r="AA234" s="914"/>
      <c r="AB234" s="914"/>
      <c r="AC234" s="914"/>
      <c r="AD234" s="914"/>
      <c r="AE234" s="914"/>
      <c r="AF234" s="914"/>
      <c r="AG234" s="914"/>
      <c r="AH234" s="914"/>
      <c r="AI234" s="914"/>
      <c r="AJ234" s="914"/>
      <c r="AK234" s="914"/>
      <c r="AL234" s="914"/>
      <c r="AM234" s="914"/>
      <c r="AN234" s="914"/>
      <c r="AO234" s="914"/>
      <c r="AP234" s="914"/>
      <c r="AQ234" s="914"/>
      <c r="AR234" s="914"/>
      <c r="AS234" s="914"/>
      <c r="AT234" s="914"/>
      <c r="AU234" s="914"/>
      <c r="AV234" s="914"/>
      <c r="AW234" s="914"/>
      <c r="AX234" s="914"/>
      <c r="AY234" s="914"/>
      <c r="AZ234" s="914"/>
      <c r="BA234" s="914"/>
      <c r="BB234" s="914"/>
      <c r="BC234" s="914"/>
      <c r="BD234" s="914"/>
      <c r="BE234" s="914"/>
      <c r="BF234" s="914"/>
      <c r="BG234" s="914"/>
      <c r="BH234" s="915"/>
      <c r="BI234" s="912"/>
      <c r="BJ234" s="912"/>
      <c r="BK234" s="912"/>
      <c r="BM234" s="918"/>
    </row>
    <row r="235" spans="1:68" s="916" customFormat="1">
      <c r="A235" s="902">
        <v>233</v>
      </c>
      <c r="B235" s="903" t="s">
        <v>798</v>
      </c>
      <c r="C235" s="921" t="s">
        <v>126</v>
      </c>
      <c r="D235" s="971">
        <v>0.69</v>
      </c>
      <c r="E235" s="904" t="s">
        <v>1014</v>
      </c>
      <c r="F235" s="904" t="s">
        <v>41</v>
      </c>
      <c r="G235" s="904" t="s">
        <v>1126</v>
      </c>
      <c r="H235" s="917"/>
      <c r="I235" s="914"/>
      <c r="J235" s="914"/>
      <c r="K235" s="914"/>
      <c r="L235" s="914"/>
      <c r="M235" s="914"/>
      <c r="N235" s="914"/>
      <c r="O235" s="914"/>
      <c r="P235" s="914"/>
      <c r="Q235" s="914"/>
      <c r="R235" s="914"/>
      <c r="S235" s="914"/>
      <c r="T235" s="914"/>
      <c r="U235" s="914"/>
      <c r="V235" s="914"/>
      <c r="W235" s="914"/>
      <c r="X235" s="914"/>
      <c r="Y235" s="914"/>
      <c r="Z235" s="914"/>
      <c r="AA235" s="914"/>
      <c r="AB235" s="914"/>
      <c r="AC235" s="914"/>
      <c r="AD235" s="914"/>
      <c r="AE235" s="914"/>
      <c r="AF235" s="914"/>
      <c r="AG235" s="914"/>
      <c r="AH235" s="914"/>
      <c r="AI235" s="914"/>
      <c r="AJ235" s="914"/>
      <c r="AK235" s="914"/>
      <c r="AL235" s="914"/>
      <c r="AM235" s="914"/>
      <c r="AN235" s="914"/>
      <c r="AO235" s="914"/>
      <c r="AP235" s="914"/>
      <c r="AQ235" s="914"/>
      <c r="AR235" s="914"/>
      <c r="AS235" s="914"/>
      <c r="AT235" s="914"/>
      <c r="AU235" s="914"/>
      <c r="AV235" s="914"/>
      <c r="AW235" s="914"/>
      <c r="AX235" s="914"/>
      <c r="AY235" s="914"/>
      <c r="AZ235" s="914"/>
      <c r="BA235" s="914"/>
      <c r="BB235" s="914"/>
      <c r="BC235" s="914"/>
      <c r="BD235" s="914"/>
      <c r="BE235" s="914"/>
      <c r="BF235" s="914"/>
      <c r="BG235" s="914"/>
      <c r="BH235" s="915"/>
      <c r="BI235" s="912"/>
      <c r="BJ235" s="912"/>
      <c r="BK235" s="912"/>
      <c r="BM235" s="918"/>
    </row>
    <row r="236" spans="1:68" s="916" customFormat="1">
      <c r="A236" s="902">
        <v>234</v>
      </c>
      <c r="B236" s="903" t="s">
        <v>799</v>
      </c>
      <c r="C236" s="921" t="s">
        <v>126</v>
      </c>
      <c r="D236" s="971">
        <v>0.36</v>
      </c>
      <c r="E236" s="904" t="s">
        <v>1015</v>
      </c>
      <c r="F236" s="904" t="s">
        <v>41</v>
      </c>
      <c r="G236" s="904" t="s">
        <v>1126</v>
      </c>
      <c r="H236" s="917"/>
      <c r="I236" s="914"/>
      <c r="J236" s="914"/>
      <c r="K236" s="914"/>
      <c r="L236" s="914"/>
      <c r="M236" s="914"/>
      <c r="N236" s="914"/>
      <c r="O236" s="914"/>
      <c r="P236" s="914"/>
      <c r="Q236" s="914"/>
      <c r="R236" s="914"/>
      <c r="S236" s="914"/>
      <c r="T236" s="914"/>
      <c r="U236" s="914"/>
      <c r="V236" s="914"/>
      <c r="W236" s="914"/>
      <c r="X236" s="914"/>
      <c r="Y236" s="914"/>
      <c r="Z236" s="914"/>
      <c r="AA236" s="914"/>
      <c r="AB236" s="914"/>
      <c r="AC236" s="914"/>
      <c r="AD236" s="914"/>
      <c r="AE236" s="914"/>
      <c r="AF236" s="914"/>
      <c r="AG236" s="914"/>
      <c r="AH236" s="914"/>
      <c r="AI236" s="914"/>
      <c r="AJ236" s="914"/>
      <c r="AK236" s="914"/>
      <c r="AL236" s="914"/>
      <c r="AM236" s="914"/>
      <c r="AN236" s="914"/>
      <c r="AO236" s="914"/>
      <c r="AP236" s="914"/>
      <c r="AQ236" s="914"/>
      <c r="AR236" s="914"/>
      <c r="AS236" s="914"/>
      <c r="AT236" s="914"/>
      <c r="AU236" s="914"/>
      <c r="AV236" s="914"/>
      <c r="AW236" s="914"/>
      <c r="AX236" s="914"/>
      <c r="AY236" s="914"/>
      <c r="AZ236" s="914"/>
      <c r="BA236" s="914"/>
      <c r="BB236" s="914"/>
      <c r="BC236" s="914"/>
      <c r="BD236" s="914"/>
      <c r="BE236" s="914"/>
      <c r="BF236" s="914"/>
      <c r="BG236" s="914"/>
      <c r="BH236" s="915"/>
      <c r="BI236" s="912"/>
      <c r="BJ236" s="912"/>
      <c r="BK236" s="912"/>
      <c r="BM236" s="918"/>
    </row>
    <row r="237" spans="1:68" s="916" customFormat="1">
      <c r="A237" s="902">
        <v>235</v>
      </c>
      <c r="B237" s="919" t="s">
        <v>500</v>
      </c>
      <c r="C237" s="904" t="s">
        <v>126</v>
      </c>
      <c r="D237" s="971">
        <v>0.6</v>
      </c>
      <c r="E237" s="902">
        <v>5</v>
      </c>
      <c r="F237" s="902" t="s">
        <v>41</v>
      </c>
      <c r="G237" s="904" t="s">
        <v>1068</v>
      </c>
      <c r="H237" s="917"/>
      <c r="I237" s="914"/>
      <c r="J237" s="914"/>
      <c r="K237" s="914"/>
      <c r="L237" s="914"/>
      <c r="M237" s="914"/>
      <c r="N237" s="914"/>
      <c r="O237" s="914"/>
      <c r="P237" s="914"/>
      <c r="Q237" s="914"/>
      <c r="R237" s="914"/>
      <c r="S237" s="914"/>
      <c r="T237" s="914"/>
      <c r="U237" s="914"/>
      <c r="V237" s="914"/>
      <c r="W237" s="914"/>
      <c r="X237" s="914"/>
      <c r="Y237" s="914"/>
      <c r="Z237" s="914"/>
      <c r="AA237" s="914"/>
      <c r="AB237" s="914"/>
      <c r="AC237" s="914"/>
      <c r="AD237" s="914"/>
      <c r="AE237" s="914"/>
      <c r="AF237" s="914"/>
      <c r="AG237" s="914"/>
      <c r="AH237" s="914"/>
      <c r="AI237" s="914"/>
      <c r="AJ237" s="914"/>
      <c r="AK237" s="914"/>
      <c r="AL237" s="914"/>
      <c r="AM237" s="914"/>
      <c r="AN237" s="914"/>
      <c r="AO237" s="914"/>
      <c r="AP237" s="914"/>
      <c r="AQ237" s="914"/>
      <c r="AR237" s="914"/>
      <c r="AS237" s="914"/>
      <c r="AT237" s="914"/>
      <c r="AU237" s="914"/>
      <c r="AV237" s="914"/>
      <c r="AW237" s="914"/>
      <c r="AX237" s="914"/>
      <c r="AY237" s="914"/>
      <c r="AZ237" s="914"/>
      <c r="BA237" s="914"/>
      <c r="BB237" s="914"/>
      <c r="BC237" s="914"/>
      <c r="BD237" s="914"/>
      <c r="BE237" s="914"/>
      <c r="BF237" s="914"/>
      <c r="BG237" s="914"/>
      <c r="BH237" s="915"/>
      <c r="BI237" s="912"/>
      <c r="BJ237" s="912"/>
      <c r="BK237" s="912"/>
      <c r="BM237" s="918"/>
    </row>
    <row r="238" spans="1:68" s="916" customFormat="1" ht="31.5">
      <c r="A238" s="902">
        <v>236</v>
      </c>
      <c r="B238" s="919" t="s">
        <v>1259</v>
      </c>
      <c r="C238" s="904" t="s">
        <v>126</v>
      </c>
      <c r="D238" s="970">
        <v>0.9</v>
      </c>
      <c r="E238" s="904">
        <v>21</v>
      </c>
      <c r="F238" s="904" t="s">
        <v>41</v>
      </c>
      <c r="G238" s="904" t="s">
        <v>1668</v>
      </c>
      <c r="H238" s="917"/>
      <c r="I238" s="914"/>
      <c r="J238" s="914"/>
      <c r="K238" s="914"/>
      <c r="L238" s="914"/>
      <c r="M238" s="914"/>
      <c r="N238" s="914"/>
      <c r="O238" s="914"/>
      <c r="P238" s="914"/>
      <c r="Q238" s="914"/>
      <c r="R238" s="914"/>
      <c r="S238" s="914"/>
      <c r="T238" s="914"/>
      <c r="U238" s="914"/>
      <c r="V238" s="914"/>
      <c r="W238" s="914"/>
      <c r="X238" s="914"/>
      <c r="Y238" s="914"/>
      <c r="Z238" s="914"/>
      <c r="AA238" s="914"/>
      <c r="AB238" s="914"/>
      <c r="AC238" s="914"/>
      <c r="AD238" s="914"/>
      <c r="AE238" s="914"/>
      <c r="AF238" s="914"/>
      <c r="AG238" s="914"/>
      <c r="AH238" s="914"/>
      <c r="AI238" s="914"/>
      <c r="AJ238" s="914"/>
      <c r="AK238" s="914"/>
      <c r="AL238" s="914"/>
      <c r="AM238" s="914"/>
      <c r="AN238" s="914"/>
      <c r="AO238" s="914"/>
      <c r="AP238" s="914"/>
      <c r="AQ238" s="914"/>
      <c r="AR238" s="914"/>
      <c r="AS238" s="914"/>
      <c r="AT238" s="914"/>
      <c r="AU238" s="914"/>
      <c r="AV238" s="914"/>
      <c r="AW238" s="914"/>
      <c r="AX238" s="914"/>
      <c r="AY238" s="914"/>
      <c r="AZ238" s="914"/>
      <c r="BA238" s="914"/>
      <c r="BB238" s="914"/>
      <c r="BC238" s="914"/>
      <c r="BD238" s="914"/>
      <c r="BE238" s="914"/>
      <c r="BF238" s="914"/>
      <c r="BG238" s="914"/>
      <c r="BH238" s="915"/>
      <c r="BI238" s="912"/>
      <c r="BJ238" s="912"/>
      <c r="BK238" s="912"/>
      <c r="BM238" s="918"/>
    </row>
    <row r="239" spans="1:68" s="916" customFormat="1" ht="31.5">
      <c r="A239" s="902">
        <v>237</v>
      </c>
      <c r="B239" s="919" t="s">
        <v>1143</v>
      </c>
      <c r="C239" s="904" t="s">
        <v>126</v>
      </c>
      <c r="D239" s="970">
        <v>0.56999999999999995</v>
      </c>
      <c r="E239" s="904">
        <v>20</v>
      </c>
      <c r="F239" s="904" t="s">
        <v>41</v>
      </c>
      <c r="G239" s="904" t="s">
        <v>1668</v>
      </c>
      <c r="H239" s="917"/>
      <c r="I239" s="914"/>
      <c r="J239" s="914"/>
      <c r="K239" s="914"/>
      <c r="L239" s="914"/>
      <c r="M239" s="914"/>
      <c r="N239" s="914"/>
      <c r="O239" s="914"/>
      <c r="P239" s="914"/>
      <c r="Q239" s="914"/>
      <c r="R239" s="914"/>
      <c r="S239" s="914"/>
      <c r="T239" s="914"/>
      <c r="U239" s="914"/>
      <c r="V239" s="914"/>
      <c r="W239" s="914"/>
      <c r="X239" s="914"/>
      <c r="Y239" s="914"/>
      <c r="Z239" s="914"/>
      <c r="AA239" s="914"/>
      <c r="AB239" s="914"/>
      <c r="AC239" s="914"/>
      <c r="AD239" s="914"/>
      <c r="AE239" s="914"/>
      <c r="AF239" s="914"/>
      <c r="AG239" s="914"/>
      <c r="AH239" s="914"/>
      <c r="AI239" s="914"/>
      <c r="AJ239" s="914"/>
      <c r="AK239" s="914"/>
      <c r="AL239" s="914"/>
      <c r="AM239" s="914"/>
      <c r="AN239" s="914"/>
      <c r="AO239" s="914"/>
      <c r="AP239" s="914"/>
      <c r="AQ239" s="914"/>
      <c r="AR239" s="914"/>
      <c r="AS239" s="914"/>
      <c r="AT239" s="914"/>
      <c r="AU239" s="914"/>
      <c r="AV239" s="914"/>
      <c r="AW239" s="914"/>
      <c r="AX239" s="914"/>
      <c r="AY239" s="914"/>
      <c r="AZ239" s="914"/>
      <c r="BA239" s="914"/>
      <c r="BB239" s="914"/>
      <c r="BC239" s="914"/>
      <c r="BD239" s="914"/>
      <c r="BE239" s="914"/>
      <c r="BF239" s="914"/>
      <c r="BG239" s="914"/>
      <c r="BH239" s="915"/>
      <c r="BI239" s="912"/>
      <c r="BJ239" s="912"/>
      <c r="BK239" s="912"/>
      <c r="BM239" s="918"/>
    </row>
    <row r="240" spans="1:68" s="916" customFormat="1" ht="31.5">
      <c r="A240" s="902">
        <v>238</v>
      </c>
      <c r="B240" s="903" t="s">
        <v>592</v>
      </c>
      <c r="C240" s="902" t="s">
        <v>302</v>
      </c>
      <c r="D240" s="971">
        <v>1.41</v>
      </c>
      <c r="E240" s="902">
        <v>16</v>
      </c>
      <c r="F240" s="902" t="s">
        <v>41</v>
      </c>
      <c r="G240" s="904" t="s">
        <v>1126</v>
      </c>
      <c r="H240" s="917"/>
      <c r="I240" s="914"/>
      <c r="J240" s="914"/>
      <c r="K240" s="914"/>
      <c r="L240" s="914"/>
      <c r="M240" s="914"/>
      <c r="N240" s="914"/>
      <c r="O240" s="914"/>
      <c r="P240" s="914"/>
      <c r="Q240" s="914"/>
      <c r="R240" s="914"/>
      <c r="S240" s="914"/>
      <c r="T240" s="914"/>
      <c r="U240" s="914"/>
      <c r="V240" s="914"/>
      <c r="W240" s="914"/>
      <c r="X240" s="914"/>
      <c r="Y240" s="914"/>
      <c r="Z240" s="914"/>
      <c r="AA240" s="914"/>
      <c r="AB240" s="914"/>
      <c r="AC240" s="914"/>
      <c r="AD240" s="914"/>
      <c r="AE240" s="914"/>
      <c r="AF240" s="914"/>
      <c r="AG240" s="914"/>
      <c r="AH240" s="914"/>
      <c r="AI240" s="914"/>
      <c r="AJ240" s="914"/>
      <c r="AK240" s="914"/>
      <c r="AL240" s="914"/>
      <c r="AM240" s="914"/>
      <c r="AN240" s="914"/>
      <c r="AO240" s="914"/>
      <c r="AP240" s="914"/>
      <c r="AQ240" s="914"/>
      <c r="AR240" s="914"/>
      <c r="AS240" s="914"/>
      <c r="AT240" s="914"/>
      <c r="AU240" s="914"/>
      <c r="AV240" s="914"/>
      <c r="AW240" s="914"/>
      <c r="AX240" s="914"/>
      <c r="AY240" s="914"/>
      <c r="AZ240" s="914"/>
      <c r="BA240" s="914"/>
      <c r="BB240" s="914"/>
      <c r="BC240" s="914"/>
      <c r="BD240" s="914"/>
      <c r="BE240" s="914"/>
      <c r="BF240" s="914"/>
      <c r="BG240" s="914"/>
      <c r="BH240" s="915"/>
      <c r="BI240" s="912"/>
      <c r="BJ240" s="912"/>
      <c r="BK240" s="912"/>
      <c r="BM240" s="918"/>
    </row>
    <row r="241" spans="1:68" s="916" customFormat="1" ht="31.5">
      <c r="A241" s="902">
        <v>239</v>
      </c>
      <c r="B241" s="903" t="s">
        <v>763</v>
      </c>
      <c r="C241" s="904" t="s">
        <v>129</v>
      </c>
      <c r="D241" s="971">
        <v>0.44</v>
      </c>
      <c r="E241" s="904" t="s">
        <v>982</v>
      </c>
      <c r="F241" s="904" t="s">
        <v>41</v>
      </c>
      <c r="G241" s="904" t="s">
        <v>1126</v>
      </c>
      <c r="H241" s="937"/>
      <c r="I241" s="904"/>
      <c r="J241" s="941">
        <f>K241+L241</f>
        <v>0</v>
      </c>
      <c r="K241" s="942"/>
      <c r="L241" s="942"/>
      <c r="M241" s="942">
        <v>0.09</v>
      </c>
      <c r="N241" s="942"/>
      <c r="O241" s="942"/>
      <c r="P241" s="942"/>
      <c r="Q241" s="942"/>
      <c r="R241" s="942"/>
      <c r="S241" s="942"/>
      <c r="T241" s="942"/>
      <c r="U241" s="942"/>
      <c r="V241" s="942"/>
      <c r="W241" s="942"/>
      <c r="X241" s="942"/>
      <c r="Y241" s="942"/>
      <c r="Z241" s="942"/>
      <c r="AA241" s="942"/>
      <c r="AB241" s="942"/>
      <c r="AC241" s="942"/>
      <c r="AD241" s="942"/>
      <c r="AE241" s="942"/>
      <c r="AF241" s="942"/>
      <c r="AG241" s="942"/>
      <c r="AH241" s="942"/>
      <c r="AI241" s="942"/>
      <c r="AJ241" s="942"/>
      <c r="AK241" s="942"/>
      <c r="AL241" s="942"/>
      <c r="AM241" s="942"/>
      <c r="AN241" s="942"/>
      <c r="AO241" s="942"/>
      <c r="AP241" s="942"/>
      <c r="AQ241" s="942"/>
      <c r="AR241" s="942">
        <v>0.28999999999999998</v>
      </c>
      <c r="AS241" s="942"/>
      <c r="AT241" s="942"/>
      <c r="AU241" s="942"/>
      <c r="AV241" s="942"/>
      <c r="AW241" s="942"/>
      <c r="AX241" s="942"/>
      <c r="AY241" s="942"/>
      <c r="AZ241" s="942"/>
      <c r="BA241" s="942"/>
      <c r="BB241" s="942"/>
      <c r="BC241" s="942"/>
      <c r="BD241" s="942"/>
      <c r="BE241" s="942"/>
      <c r="BF241" s="942"/>
      <c r="BG241" s="942"/>
      <c r="BH241" s="942"/>
      <c r="BI241" s="942"/>
      <c r="BJ241" s="902"/>
      <c r="BK241" s="902"/>
      <c r="BL241" s="947">
        <f>SUM(K241:BI241)</f>
        <v>0.38</v>
      </c>
      <c r="BM241" s="905"/>
      <c r="BN241" s="905"/>
      <c r="BO241" s="905"/>
      <c r="BP241" s="905"/>
    </row>
    <row r="242" spans="1:68" s="916" customFormat="1" ht="31.5">
      <c r="A242" s="902">
        <v>240</v>
      </c>
      <c r="B242" s="903" t="s">
        <v>307</v>
      </c>
      <c r="C242" s="904" t="s">
        <v>121</v>
      </c>
      <c r="D242" s="971">
        <v>1</v>
      </c>
      <c r="E242" s="904" t="s">
        <v>1055</v>
      </c>
      <c r="F242" s="904" t="s">
        <v>41</v>
      </c>
      <c r="G242" s="904" t="s">
        <v>1126</v>
      </c>
      <c r="H242" s="948"/>
      <c r="I242" s="904"/>
      <c r="J242" s="949"/>
      <c r="K242" s="902"/>
      <c r="L242" s="902"/>
      <c r="M242" s="902"/>
      <c r="N242" s="902"/>
      <c r="O242" s="902"/>
      <c r="P242" s="902"/>
      <c r="Q242" s="902"/>
      <c r="R242" s="902"/>
      <c r="S242" s="902"/>
      <c r="T242" s="902"/>
      <c r="U242" s="902"/>
      <c r="V242" s="902"/>
      <c r="W242" s="902"/>
      <c r="X242" s="902"/>
      <c r="Y242" s="902"/>
      <c r="Z242" s="902"/>
      <c r="AA242" s="902"/>
      <c r="AB242" s="902"/>
      <c r="AC242" s="902"/>
      <c r="AD242" s="902"/>
      <c r="AE242" s="902"/>
      <c r="AF242" s="902"/>
      <c r="AG242" s="902"/>
      <c r="AH242" s="902"/>
      <c r="AI242" s="902"/>
      <c r="AJ242" s="902"/>
      <c r="AK242" s="902"/>
      <c r="AL242" s="902"/>
      <c r="AM242" s="902"/>
      <c r="AN242" s="902"/>
      <c r="AO242" s="902"/>
      <c r="AP242" s="902"/>
      <c r="AQ242" s="902"/>
      <c r="AR242" s="902"/>
      <c r="AS242" s="902"/>
      <c r="AT242" s="902"/>
      <c r="AU242" s="902"/>
      <c r="AV242" s="902"/>
      <c r="AW242" s="902"/>
      <c r="AX242" s="902"/>
      <c r="AY242" s="902"/>
      <c r="AZ242" s="902"/>
      <c r="BA242" s="902"/>
      <c r="BB242" s="902"/>
      <c r="BC242" s="902"/>
      <c r="BD242" s="902"/>
      <c r="BE242" s="902"/>
      <c r="BF242" s="902"/>
      <c r="BG242" s="902"/>
      <c r="BH242" s="902"/>
      <c r="BI242" s="902"/>
      <c r="BJ242" s="902"/>
      <c r="BK242" s="902"/>
      <c r="BL242" s="905"/>
      <c r="BM242" s="905"/>
      <c r="BN242" s="906"/>
      <c r="BO242" s="906"/>
      <c r="BP242" s="906"/>
    </row>
    <row r="243" spans="1:68" s="916" customFormat="1" ht="31.5">
      <c r="A243" s="902">
        <v>241</v>
      </c>
      <c r="B243" s="903" t="s">
        <v>1470</v>
      </c>
      <c r="C243" s="904" t="s">
        <v>104</v>
      </c>
      <c r="D243" s="970">
        <v>2.84</v>
      </c>
      <c r="E243" s="904">
        <v>7</v>
      </c>
      <c r="F243" s="904" t="s">
        <v>49</v>
      </c>
      <c r="G243" s="904" t="s">
        <v>1668</v>
      </c>
      <c r="H243" s="948"/>
      <c r="I243" s="904"/>
      <c r="J243" s="949"/>
      <c r="K243" s="902"/>
      <c r="L243" s="902"/>
      <c r="M243" s="902"/>
      <c r="N243" s="902"/>
      <c r="O243" s="902"/>
      <c r="P243" s="902"/>
      <c r="Q243" s="902"/>
      <c r="R243" s="902"/>
      <c r="S243" s="902"/>
      <c r="T243" s="902"/>
      <c r="U243" s="902"/>
      <c r="V243" s="902"/>
      <c r="W243" s="902"/>
      <c r="X243" s="902"/>
      <c r="Y243" s="902"/>
      <c r="Z243" s="902"/>
      <c r="AA243" s="902"/>
      <c r="AB243" s="902"/>
      <c r="AC243" s="902"/>
      <c r="AD243" s="902"/>
      <c r="AE243" s="902"/>
      <c r="AF243" s="902"/>
      <c r="AG243" s="902"/>
      <c r="AH243" s="902"/>
      <c r="AI243" s="902"/>
      <c r="AJ243" s="902"/>
      <c r="AK243" s="902"/>
      <c r="AL243" s="902"/>
      <c r="AM243" s="902"/>
      <c r="AN243" s="902"/>
      <c r="AO243" s="902"/>
      <c r="AP243" s="902"/>
      <c r="AQ243" s="902"/>
      <c r="AR243" s="902"/>
      <c r="AS243" s="902"/>
      <c r="AT243" s="902"/>
      <c r="AU243" s="902"/>
      <c r="AV243" s="902"/>
      <c r="AW243" s="902"/>
      <c r="AX243" s="902"/>
      <c r="AY243" s="902"/>
      <c r="AZ243" s="902"/>
      <c r="BA243" s="902"/>
      <c r="BB243" s="902"/>
      <c r="BC243" s="902"/>
      <c r="BD243" s="902"/>
      <c r="BE243" s="902"/>
      <c r="BF243" s="902"/>
      <c r="BG243" s="902"/>
      <c r="BH243" s="902"/>
      <c r="BI243" s="902"/>
      <c r="BJ243" s="902"/>
      <c r="BK243" s="902"/>
      <c r="BL243" s="905"/>
      <c r="BM243" s="905"/>
      <c r="BN243" s="906"/>
      <c r="BO243" s="906"/>
      <c r="BP243" s="906"/>
    </row>
    <row r="244" spans="1:68" s="916" customFormat="1" ht="31.5">
      <c r="A244" s="902">
        <v>242</v>
      </c>
      <c r="B244" s="903" t="s">
        <v>664</v>
      </c>
      <c r="C244" s="904" t="s">
        <v>285</v>
      </c>
      <c r="D244" s="970">
        <v>26.83</v>
      </c>
      <c r="E244" s="904" t="s">
        <v>903</v>
      </c>
      <c r="F244" s="904" t="s">
        <v>49</v>
      </c>
      <c r="G244" s="904" t="s">
        <v>1126</v>
      </c>
      <c r="H244" s="937" t="s">
        <v>1227</v>
      </c>
      <c r="I244" s="904"/>
      <c r="J244" s="941">
        <f t="shared" ref="J244:J255" si="6">K244+L244</f>
        <v>0</v>
      </c>
      <c r="K244" s="941"/>
      <c r="L244" s="941"/>
      <c r="M244" s="941">
        <v>7.0000000000000007E-2</v>
      </c>
      <c r="N244" s="941"/>
      <c r="O244" s="941"/>
      <c r="P244" s="941"/>
      <c r="Q244" s="941"/>
      <c r="R244" s="941"/>
      <c r="S244" s="941"/>
      <c r="T244" s="941"/>
      <c r="U244" s="941"/>
      <c r="V244" s="941"/>
      <c r="W244" s="941"/>
      <c r="X244" s="941"/>
      <c r="Y244" s="941"/>
      <c r="Z244" s="941"/>
      <c r="AA244" s="941"/>
      <c r="AB244" s="941"/>
      <c r="AC244" s="941"/>
      <c r="AD244" s="941"/>
      <c r="AE244" s="941"/>
      <c r="AF244" s="941"/>
      <c r="AG244" s="941"/>
      <c r="AH244" s="941"/>
      <c r="AI244" s="941"/>
      <c r="AJ244" s="941"/>
      <c r="AK244" s="941"/>
      <c r="AL244" s="941"/>
      <c r="AM244" s="941"/>
      <c r="AN244" s="941"/>
      <c r="AO244" s="941"/>
      <c r="AP244" s="941"/>
      <c r="AQ244" s="941"/>
      <c r="AR244" s="941"/>
      <c r="AS244" s="941"/>
      <c r="AT244" s="941"/>
      <c r="AU244" s="941"/>
      <c r="AV244" s="941"/>
      <c r="AW244" s="941"/>
      <c r="AX244" s="941"/>
      <c r="AY244" s="941"/>
      <c r="AZ244" s="941"/>
      <c r="BA244" s="941"/>
      <c r="BB244" s="941"/>
      <c r="BC244" s="941"/>
      <c r="BD244" s="941"/>
      <c r="BE244" s="941"/>
      <c r="BF244" s="941"/>
      <c r="BG244" s="941"/>
      <c r="BH244" s="941"/>
      <c r="BI244" s="941"/>
      <c r="BJ244" s="902" t="s">
        <v>387</v>
      </c>
      <c r="BK244" s="902" t="s">
        <v>1067</v>
      </c>
      <c r="BL244" s="947">
        <f t="shared" ref="BL244:BL255" si="7">SUM(K244:BI244)</f>
        <v>7.0000000000000007E-2</v>
      </c>
      <c r="BM244" s="905"/>
      <c r="BN244" s="905"/>
      <c r="BO244" s="905"/>
      <c r="BP244" s="905"/>
    </row>
    <row r="245" spans="1:68" s="916" customFormat="1" ht="31.5">
      <c r="A245" s="902">
        <v>243</v>
      </c>
      <c r="B245" s="903" t="s">
        <v>1617</v>
      </c>
      <c r="C245" s="904" t="s">
        <v>285</v>
      </c>
      <c r="D245" s="970">
        <v>0.05</v>
      </c>
      <c r="E245" s="938" t="s">
        <v>904</v>
      </c>
      <c r="F245" s="904" t="s">
        <v>49</v>
      </c>
      <c r="G245" s="904" t="s">
        <v>1126</v>
      </c>
      <c r="H245" s="937"/>
      <c r="I245" s="904"/>
      <c r="J245" s="941">
        <f t="shared" si="6"/>
        <v>0</v>
      </c>
      <c r="K245" s="941"/>
      <c r="L245" s="941"/>
      <c r="M245" s="941"/>
      <c r="N245" s="941"/>
      <c r="O245" s="941"/>
      <c r="P245" s="941"/>
      <c r="Q245" s="941"/>
      <c r="R245" s="941"/>
      <c r="S245" s="941"/>
      <c r="T245" s="941"/>
      <c r="U245" s="941"/>
      <c r="V245" s="941"/>
      <c r="W245" s="941"/>
      <c r="X245" s="941"/>
      <c r="Y245" s="941"/>
      <c r="Z245" s="941"/>
      <c r="AA245" s="941"/>
      <c r="AB245" s="941"/>
      <c r="AC245" s="941"/>
      <c r="AD245" s="941"/>
      <c r="AE245" s="941"/>
      <c r="AF245" s="941"/>
      <c r="AG245" s="941"/>
      <c r="AH245" s="941"/>
      <c r="AI245" s="941"/>
      <c r="AJ245" s="941">
        <v>0.17</v>
      </c>
      <c r="AK245" s="941"/>
      <c r="AL245" s="941"/>
      <c r="AM245" s="941"/>
      <c r="AN245" s="941"/>
      <c r="AO245" s="941"/>
      <c r="AP245" s="941"/>
      <c r="AQ245" s="941"/>
      <c r="AR245" s="941"/>
      <c r="AS245" s="941"/>
      <c r="AT245" s="941"/>
      <c r="AU245" s="941"/>
      <c r="AV245" s="941"/>
      <c r="AW245" s="941"/>
      <c r="AX245" s="941"/>
      <c r="AY245" s="941"/>
      <c r="AZ245" s="941"/>
      <c r="BA245" s="941"/>
      <c r="BB245" s="941"/>
      <c r="BC245" s="941"/>
      <c r="BD245" s="941"/>
      <c r="BE245" s="941"/>
      <c r="BF245" s="941"/>
      <c r="BG245" s="941"/>
      <c r="BH245" s="941"/>
      <c r="BI245" s="941"/>
      <c r="BJ245" s="902" t="s">
        <v>387</v>
      </c>
      <c r="BK245" s="902" t="s">
        <v>1070</v>
      </c>
      <c r="BL245" s="947">
        <f t="shared" si="7"/>
        <v>0.17</v>
      </c>
      <c r="BM245" s="905"/>
      <c r="BN245" s="905"/>
      <c r="BO245" s="905"/>
      <c r="BP245" s="905"/>
    </row>
    <row r="246" spans="1:68" s="916" customFormat="1" ht="31.5">
      <c r="A246" s="902">
        <v>244</v>
      </c>
      <c r="B246" s="903" t="s">
        <v>1618</v>
      </c>
      <c r="C246" s="904" t="s">
        <v>285</v>
      </c>
      <c r="D246" s="970">
        <v>0.05</v>
      </c>
      <c r="E246" s="938" t="s">
        <v>905</v>
      </c>
      <c r="F246" s="904" t="s">
        <v>49</v>
      </c>
      <c r="G246" s="904" t="s">
        <v>1126</v>
      </c>
      <c r="H246" s="948"/>
      <c r="I246" s="904"/>
      <c r="J246" s="941">
        <f t="shared" si="6"/>
        <v>0</v>
      </c>
      <c r="K246" s="941"/>
      <c r="L246" s="941"/>
      <c r="M246" s="941"/>
      <c r="N246" s="941"/>
      <c r="O246" s="941"/>
      <c r="P246" s="941"/>
      <c r="Q246" s="941"/>
      <c r="R246" s="941"/>
      <c r="S246" s="941"/>
      <c r="T246" s="941"/>
      <c r="U246" s="941"/>
      <c r="V246" s="941"/>
      <c r="W246" s="941"/>
      <c r="X246" s="941"/>
      <c r="Y246" s="941"/>
      <c r="Z246" s="941"/>
      <c r="AA246" s="941"/>
      <c r="AB246" s="941"/>
      <c r="AC246" s="941"/>
      <c r="AD246" s="941"/>
      <c r="AE246" s="941"/>
      <c r="AF246" s="941"/>
      <c r="AG246" s="941"/>
      <c r="AH246" s="941">
        <v>0.04</v>
      </c>
      <c r="AI246" s="941"/>
      <c r="AJ246" s="941"/>
      <c r="AK246" s="941"/>
      <c r="AL246" s="941"/>
      <c r="AM246" s="941"/>
      <c r="AN246" s="941"/>
      <c r="AO246" s="941"/>
      <c r="AP246" s="941"/>
      <c r="AQ246" s="941"/>
      <c r="AR246" s="941"/>
      <c r="AS246" s="941"/>
      <c r="AT246" s="941"/>
      <c r="AU246" s="941"/>
      <c r="AV246" s="941"/>
      <c r="AW246" s="941"/>
      <c r="AX246" s="941"/>
      <c r="AY246" s="941"/>
      <c r="AZ246" s="941"/>
      <c r="BA246" s="941"/>
      <c r="BB246" s="941"/>
      <c r="BC246" s="941"/>
      <c r="BD246" s="941"/>
      <c r="BE246" s="941"/>
      <c r="BF246" s="941"/>
      <c r="BG246" s="941"/>
      <c r="BH246" s="941"/>
      <c r="BI246" s="941"/>
      <c r="BJ246" s="902" t="s">
        <v>387</v>
      </c>
      <c r="BK246" s="902" t="s">
        <v>1067</v>
      </c>
      <c r="BL246" s="947">
        <f t="shared" si="7"/>
        <v>0.04</v>
      </c>
      <c r="BM246" s="905"/>
      <c r="BN246" s="905"/>
      <c r="BO246" s="905"/>
      <c r="BP246" s="905"/>
    </row>
    <row r="247" spans="1:68" s="916" customFormat="1" ht="31.5">
      <c r="A247" s="902">
        <v>245</v>
      </c>
      <c r="B247" s="903" t="s">
        <v>1619</v>
      </c>
      <c r="C247" s="904" t="s">
        <v>285</v>
      </c>
      <c r="D247" s="970">
        <v>7.0000000000000007E-2</v>
      </c>
      <c r="E247" s="938" t="s">
        <v>906</v>
      </c>
      <c r="F247" s="904" t="s">
        <v>49</v>
      </c>
      <c r="G247" s="904" t="s">
        <v>1126</v>
      </c>
      <c r="H247" s="948"/>
      <c r="I247" s="904"/>
      <c r="J247" s="941">
        <f t="shared" si="6"/>
        <v>0</v>
      </c>
      <c r="K247" s="941"/>
      <c r="L247" s="941"/>
      <c r="M247" s="941"/>
      <c r="N247" s="941"/>
      <c r="O247" s="941"/>
      <c r="P247" s="941"/>
      <c r="Q247" s="941"/>
      <c r="R247" s="941"/>
      <c r="S247" s="941"/>
      <c r="T247" s="941"/>
      <c r="U247" s="941"/>
      <c r="V247" s="941"/>
      <c r="W247" s="941"/>
      <c r="X247" s="941"/>
      <c r="Y247" s="941"/>
      <c r="Z247" s="941"/>
      <c r="AA247" s="941"/>
      <c r="AB247" s="941"/>
      <c r="AC247" s="941"/>
      <c r="AD247" s="941"/>
      <c r="AE247" s="941"/>
      <c r="AF247" s="941"/>
      <c r="AG247" s="941"/>
      <c r="AH247" s="941"/>
      <c r="AI247" s="941"/>
      <c r="AJ247" s="941">
        <v>0.18</v>
      </c>
      <c r="AK247" s="941"/>
      <c r="AL247" s="941"/>
      <c r="AM247" s="941"/>
      <c r="AN247" s="941"/>
      <c r="AO247" s="941"/>
      <c r="AP247" s="941"/>
      <c r="AQ247" s="941"/>
      <c r="AR247" s="941"/>
      <c r="AS247" s="941"/>
      <c r="AT247" s="941"/>
      <c r="AU247" s="941"/>
      <c r="AV247" s="941"/>
      <c r="AW247" s="941"/>
      <c r="AX247" s="941"/>
      <c r="AY247" s="941"/>
      <c r="AZ247" s="941"/>
      <c r="BA247" s="941"/>
      <c r="BB247" s="941"/>
      <c r="BC247" s="941"/>
      <c r="BD247" s="941"/>
      <c r="BE247" s="941"/>
      <c r="BF247" s="941"/>
      <c r="BG247" s="941"/>
      <c r="BH247" s="941"/>
      <c r="BI247" s="941"/>
      <c r="BJ247" s="902" t="s">
        <v>387</v>
      </c>
      <c r="BK247" s="902" t="s">
        <v>1067</v>
      </c>
      <c r="BL247" s="947">
        <f t="shared" si="7"/>
        <v>0.18</v>
      </c>
      <c r="BM247" s="905"/>
      <c r="BN247" s="905"/>
      <c r="BO247" s="905"/>
      <c r="BP247" s="905"/>
    </row>
    <row r="248" spans="1:68" s="916" customFormat="1" ht="31.5">
      <c r="A248" s="902">
        <v>246</v>
      </c>
      <c r="B248" s="903" t="s">
        <v>1620</v>
      </c>
      <c r="C248" s="904" t="s">
        <v>285</v>
      </c>
      <c r="D248" s="970">
        <v>0.04</v>
      </c>
      <c r="E248" s="938" t="s">
        <v>907</v>
      </c>
      <c r="F248" s="904" t="s">
        <v>49</v>
      </c>
      <c r="G248" s="904" t="s">
        <v>1126</v>
      </c>
      <c r="H248" s="948"/>
      <c r="I248" s="904"/>
      <c r="J248" s="941">
        <f t="shared" si="6"/>
        <v>0.02</v>
      </c>
      <c r="K248" s="941">
        <v>0.02</v>
      </c>
      <c r="L248" s="941"/>
      <c r="M248" s="941">
        <v>0.37</v>
      </c>
      <c r="N248" s="941"/>
      <c r="O248" s="941"/>
      <c r="P248" s="941"/>
      <c r="Q248" s="941"/>
      <c r="R248" s="941"/>
      <c r="S248" s="941"/>
      <c r="T248" s="941"/>
      <c r="U248" s="941"/>
      <c r="V248" s="941"/>
      <c r="W248" s="941"/>
      <c r="X248" s="941"/>
      <c r="Y248" s="941"/>
      <c r="Z248" s="941"/>
      <c r="AA248" s="941"/>
      <c r="AB248" s="941"/>
      <c r="AC248" s="941"/>
      <c r="AD248" s="941"/>
      <c r="AE248" s="941"/>
      <c r="AF248" s="941"/>
      <c r="AG248" s="941"/>
      <c r="AH248" s="941"/>
      <c r="AI248" s="941"/>
      <c r="AJ248" s="941"/>
      <c r="AK248" s="941"/>
      <c r="AL248" s="941"/>
      <c r="AM248" s="941"/>
      <c r="AN248" s="941"/>
      <c r="AO248" s="941"/>
      <c r="AP248" s="941"/>
      <c r="AQ248" s="941"/>
      <c r="AR248" s="941"/>
      <c r="AS248" s="941"/>
      <c r="AT248" s="941"/>
      <c r="AU248" s="941"/>
      <c r="AV248" s="941"/>
      <c r="AW248" s="941"/>
      <c r="AX248" s="941"/>
      <c r="AY248" s="941"/>
      <c r="AZ248" s="941"/>
      <c r="BA248" s="941"/>
      <c r="BB248" s="941"/>
      <c r="BC248" s="941"/>
      <c r="BD248" s="941"/>
      <c r="BE248" s="941"/>
      <c r="BF248" s="941"/>
      <c r="BG248" s="941"/>
      <c r="BH248" s="954">
        <v>4.0000000000000001E-3</v>
      </c>
      <c r="BI248" s="954"/>
      <c r="BJ248" s="902" t="s">
        <v>387</v>
      </c>
      <c r="BK248" s="902" t="s">
        <v>1067</v>
      </c>
      <c r="BL248" s="947">
        <f t="shared" si="7"/>
        <v>0.39400000000000002</v>
      </c>
      <c r="BM248" s="905"/>
      <c r="BN248" s="905"/>
      <c r="BO248" s="905"/>
      <c r="BP248" s="905"/>
    </row>
    <row r="249" spans="1:68" s="916" customFormat="1" ht="31.5">
      <c r="A249" s="902">
        <v>247</v>
      </c>
      <c r="B249" s="903" t="s">
        <v>1621</v>
      </c>
      <c r="C249" s="904" t="s">
        <v>285</v>
      </c>
      <c r="D249" s="970">
        <v>0.09</v>
      </c>
      <c r="E249" s="938" t="s">
        <v>908</v>
      </c>
      <c r="F249" s="904" t="s">
        <v>49</v>
      </c>
      <c r="G249" s="904" t="s">
        <v>1126</v>
      </c>
      <c r="H249" s="937"/>
      <c r="I249" s="904" t="s">
        <v>1099</v>
      </c>
      <c r="J249" s="941">
        <f t="shared" si="6"/>
        <v>0</v>
      </c>
      <c r="K249" s="941"/>
      <c r="L249" s="941"/>
      <c r="M249" s="941"/>
      <c r="N249" s="941"/>
      <c r="O249" s="941"/>
      <c r="P249" s="941"/>
      <c r="Q249" s="941"/>
      <c r="R249" s="941"/>
      <c r="S249" s="941"/>
      <c r="T249" s="941"/>
      <c r="U249" s="941"/>
      <c r="V249" s="941"/>
      <c r="W249" s="941"/>
      <c r="X249" s="941"/>
      <c r="Y249" s="941"/>
      <c r="Z249" s="941"/>
      <c r="AA249" s="941"/>
      <c r="AB249" s="941"/>
      <c r="AC249" s="941"/>
      <c r="AD249" s="941"/>
      <c r="AE249" s="941"/>
      <c r="AF249" s="941"/>
      <c r="AG249" s="941"/>
      <c r="AH249" s="941"/>
      <c r="AI249" s="941"/>
      <c r="AJ249" s="941"/>
      <c r="AK249" s="941"/>
      <c r="AL249" s="941"/>
      <c r="AM249" s="941"/>
      <c r="AN249" s="941"/>
      <c r="AO249" s="941"/>
      <c r="AP249" s="941"/>
      <c r="AQ249" s="941"/>
      <c r="AR249" s="941"/>
      <c r="AS249" s="941"/>
      <c r="AT249" s="941"/>
      <c r="AU249" s="941"/>
      <c r="AV249" s="941"/>
      <c r="AW249" s="941"/>
      <c r="AX249" s="941"/>
      <c r="AY249" s="941"/>
      <c r="AZ249" s="941"/>
      <c r="BA249" s="941"/>
      <c r="BB249" s="941"/>
      <c r="BC249" s="941"/>
      <c r="BD249" s="941"/>
      <c r="BE249" s="941"/>
      <c r="BF249" s="941"/>
      <c r="BG249" s="941"/>
      <c r="BH249" s="941"/>
      <c r="BI249" s="941"/>
      <c r="BJ249" s="902" t="s">
        <v>387</v>
      </c>
      <c r="BK249" s="902" t="s">
        <v>1068</v>
      </c>
      <c r="BL249" s="947">
        <f t="shared" si="7"/>
        <v>0</v>
      </c>
      <c r="BM249" s="905"/>
      <c r="BN249" s="906" t="s">
        <v>1425</v>
      </c>
      <c r="BO249" s="906"/>
      <c r="BP249" s="906"/>
    </row>
    <row r="250" spans="1:68" s="916" customFormat="1" ht="31.5">
      <c r="A250" s="902">
        <v>248</v>
      </c>
      <c r="B250" s="903" t="s">
        <v>1622</v>
      </c>
      <c r="C250" s="904" t="s">
        <v>285</v>
      </c>
      <c r="D250" s="970">
        <v>0.15</v>
      </c>
      <c r="E250" s="938" t="s">
        <v>909</v>
      </c>
      <c r="F250" s="904" t="s">
        <v>49</v>
      </c>
      <c r="G250" s="904" t="s">
        <v>1126</v>
      </c>
      <c r="H250" s="948"/>
      <c r="I250" s="904"/>
      <c r="J250" s="941">
        <f t="shared" si="6"/>
        <v>0</v>
      </c>
      <c r="K250" s="941"/>
      <c r="L250" s="941"/>
      <c r="M250" s="941">
        <v>0.21</v>
      </c>
      <c r="N250" s="941"/>
      <c r="O250" s="941"/>
      <c r="P250" s="941"/>
      <c r="Q250" s="941"/>
      <c r="R250" s="941"/>
      <c r="S250" s="941"/>
      <c r="T250" s="941"/>
      <c r="U250" s="941"/>
      <c r="V250" s="941"/>
      <c r="W250" s="941"/>
      <c r="X250" s="941"/>
      <c r="Y250" s="941"/>
      <c r="Z250" s="941"/>
      <c r="AA250" s="941"/>
      <c r="AB250" s="941"/>
      <c r="AC250" s="941"/>
      <c r="AD250" s="941"/>
      <c r="AE250" s="941"/>
      <c r="AF250" s="941"/>
      <c r="AG250" s="941"/>
      <c r="AH250" s="941"/>
      <c r="AI250" s="941"/>
      <c r="AJ250" s="941"/>
      <c r="AK250" s="941"/>
      <c r="AL250" s="941"/>
      <c r="AM250" s="941"/>
      <c r="AN250" s="941"/>
      <c r="AO250" s="941"/>
      <c r="AP250" s="941"/>
      <c r="AQ250" s="941"/>
      <c r="AR250" s="941"/>
      <c r="AS250" s="941"/>
      <c r="AT250" s="941"/>
      <c r="AU250" s="941"/>
      <c r="AV250" s="941"/>
      <c r="AW250" s="941"/>
      <c r="AX250" s="941"/>
      <c r="AY250" s="941"/>
      <c r="AZ250" s="941"/>
      <c r="BA250" s="941"/>
      <c r="BB250" s="941"/>
      <c r="BC250" s="941"/>
      <c r="BD250" s="941"/>
      <c r="BE250" s="941"/>
      <c r="BF250" s="941"/>
      <c r="BG250" s="941"/>
      <c r="BH250" s="941"/>
      <c r="BI250" s="941"/>
      <c r="BJ250" s="902" t="s">
        <v>387</v>
      </c>
      <c r="BK250" s="902" t="s">
        <v>1067</v>
      </c>
      <c r="BL250" s="947">
        <f t="shared" si="7"/>
        <v>0.21</v>
      </c>
      <c r="BM250" s="905"/>
      <c r="BN250" s="905"/>
      <c r="BO250" s="905"/>
      <c r="BP250" s="905"/>
    </row>
    <row r="251" spans="1:68" s="916" customFormat="1" ht="63">
      <c r="A251" s="902">
        <v>249</v>
      </c>
      <c r="B251" s="903" t="s">
        <v>671</v>
      </c>
      <c r="C251" s="904" t="s">
        <v>285</v>
      </c>
      <c r="D251" s="970">
        <v>17.580000000000002</v>
      </c>
      <c r="E251" s="904" t="s">
        <v>910</v>
      </c>
      <c r="F251" s="904" t="s">
        <v>49</v>
      </c>
      <c r="G251" s="904" t="s">
        <v>1126</v>
      </c>
      <c r="H251" s="937" t="s">
        <v>1229</v>
      </c>
      <c r="I251" s="904" t="s">
        <v>1099</v>
      </c>
      <c r="J251" s="941">
        <f t="shared" si="6"/>
        <v>0</v>
      </c>
      <c r="K251" s="902"/>
      <c r="L251" s="902"/>
      <c r="M251" s="902"/>
      <c r="N251" s="902"/>
      <c r="O251" s="902"/>
      <c r="P251" s="902"/>
      <c r="Q251" s="902"/>
      <c r="R251" s="902"/>
      <c r="S251" s="902"/>
      <c r="T251" s="902"/>
      <c r="U251" s="902"/>
      <c r="V251" s="902"/>
      <c r="W251" s="902"/>
      <c r="X251" s="902"/>
      <c r="Y251" s="902"/>
      <c r="Z251" s="902"/>
      <c r="AA251" s="902"/>
      <c r="AB251" s="902"/>
      <c r="AC251" s="902"/>
      <c r="AD251" s="902"/>
      <c r="AE251" s="902"/>
      <c r="AF251" s="902"/>
      <c r="AG251" s="902"/>
      <c r="AH251" s="902"/>
      <c r="AI251" s="902"/>
      <c r="AJ251" s="902"/>
      <c r="AK251" s="902"/>
      <c r="AL251" s="902"/>
      <c r="AM251" s="902"/>
      <c r="AN251" s="902"/>
      <c r="AO251" s="902"/>
      <c r="AP251" s="902"/>
      <c r="AQ251" s="902"/>
      <c r="AR251" s="902"/>
      <c r="AS251" s="902"/>
      <c r="AT251" s="902"/>
      <c r="AU251" s="902"/>
      <c r="AV251" s="902"/>
      <c r="AW251" s="902"/>
      <c r="AX251" s="902"/>
      <c r="AY251" s="902"/>
      <c r="AZ251" s="902"/>
      <c r="BA251" s="902"/>
      <c r="BB251" s="902"/>
      <c r="BC251" s="902"/>
      <c r="BD251" s="902"/>
      <c r="BE251" s="902"/>
      <c r="BF251" s="902"/>
      <c r="BG251" s="902"/>
      <c r="BH251" s="902"/>
      <c r="BI251" s="902"/>
      <c r="BJ251" s="902" t="s">
        <v>580</v>
      </c>
      <c r="BK251" s="902"/>
      <c r="BL251" s="947">
        <f t="shared" si="7"/>
        <v>0</v>
      </c>
      <c r="BM251" s="905"/>
      <c r="BN251" s="905"/>
      <c r="BO251" s="905"/>
      <c r="BP251" s="905"/>
    </row>
    <row r="252" spans="1:68" s="916" customFormat="1" ht="31.5">
      <c r="A252" s="902">
        <v>250</v>
      </c>
      <c r="B252" s="903" t="s">
        <v>672</v>
      </c>
      <c r="C252" s="904" t="s">
        <v>285</v>
      </c>
      <c r="D252" s="970">
        <v>0.30000000000000004</v>
      </c>
      <c r="E252" s="938" t="s">
        <v>911</v>
      </c>
      <c r="F252" s="904" t="s">
        <v>49</v>
      </c>
      <c r="G252" s="904" t="s">
        <v>1126</v>
      </c>
      <c r="H252" s="937"/>
      <c r="I252" s="920"/>
      <c r="J252" s="941">
        <f t="shared" si="6"/>
        <v>0</v>
      </c>
      <c r="K252" s="942"/>
      <c r="L252" s="942"/>
      <c r="M252" s="942"/>
      <c r="N252" s="942"/>
      <c r="O252" s="942"/>
      <c r="P252" s="942"/>
      <c r="Q252" s="942"/>
      <c r="R252" s="942"/>
      <c r="S252" s="942"/>
      <c r="T252" s="942"/>
      <c r="U252" s="942"/>
      <c r="V252" s="942"/>
      <c r="W252" s="942"/>
      <c r="X252" s="942"/>
      <c r="Y252" s="942"/>
      <c r="Z252" s="942"/>
      <c r="AA252" s="942"/>
      <c r="AB252" s="942"/>
      <c r="AC252" s="942"/>
      <c r="AD252" s="942"/>
      <c r="AE252" s="942"/>
      <c r="AF252" s="942"/>
      <c r="AG252" s="942"/>
      <c r="AH252" s="942"/>
      <c r="AI252" s="942"/>
      <c r="AJ252" s="942"/>
      <c r="AK252" s="942"/>
      <c r="AL252" s="942"/>
      <c r="AM252" s="942"/>
      <c r="AN252" s="942"/>
      <c r="AO252" s="942"/>
      <c r="AP252" s="942"/>
      <c r="AQ252" s="942"/>
      <c r="AR252" s="942"/>
      <c r="AS252" s="942"/>
      <c r="AT252" s="942"/>
      <c r="AU252" s="942"/>
      <c r="AV252" s="942"/>
      <c r="AW252" s="942"/>
      <c r="AX252" s="942"/>
      <c r="AY252" s="942"/>
      <c r="AZ252" s="942"/>
      <c r="BA252" s="942">
        <v>0.1</v>
      </c>
      <c r="BB252" s="942"/>
      <c r="BC252" s="942"/>
      <c r="BD252" s="942"/>
      <c r="BE252" s="942"/>
      <c r="BF252" s="942"/>
      <c r="BG252" s="942"/>
      <c r="BH252" s="942"/>
      <c r="BI252" s="942"/>
      <c r="BJ252" s="902"/>
      <c r="BK252" s="902"/>
      <c r="BL252" s="947">
        <f t="shared" si="7"/>
        <v>0.1</v>
      </c>
      <c r="BM252" s="905"/>
      <c r="BN252" s="905"/>
      <c r="BO252" s="905"/>
      <c r="BP252" s="905"/>
    </row>
    <row r="253" spans="1:68" s="916" customFormat="1" ht="47.25">
      <c r="A253" s="902">
        <v>251</v>
      </c>
      <c r="B253" s="903" t="s">
        <v>675</v>
      </c>
      <c r="C253" s="904" t="s">
        <v>285</v>
      </c>
      <c r="D253" s="970">
        <v>32.53</v>
      </c>
      <c r="E253" s="904" t="s">
        <v>1519</v>
      </c>
      <c r="F253" s="904" t="s">
        <v>49</v>
      </c>
      <c r="G253" s="904" t="s">
        <v>1126</v>
      </c>
      <c r="H253" s="937"/>
      <c r="I253" s="904"/>
      <c r="J253" s="941">
        <f t="shared" si="6"/>
        <v>0</v>
      </c>
      <c r="K253" s="902"/>
      <c r="L253" s="902"/>
      <c r="M253" s="902"/>
      <c r="N253" s="902"/>
      <c r="O253" s="902"/>
      <c r="P253" s="902"/>
      <c r="Q253" s="902"/>
      <c r="R253" s="902"/>
      <c r="S253" s="902"/>
      <c r="T253" s="902"/>
      <c r="U253" s="902"/>
      <c r="V253" s="902"/>
      <c r="W253" s="902"/>
      <c r="X253" s="902"/>
      <c r="Y253" s="902"/>
      <c r="Z253" s="902"/>
      <c r="AA253" s="902"/>
      <c r="AB253" s="902"/>
      <c r="AC253" s="902"/>
      <c r="AD253" s="902"/>
      <c r="AE253" s="902"/>
      <c r="AF253" s="902"/>
      <c r="AG253" s="902"/>
      <c r="AH253" s="902"/>
      <c r="AI253" s="902"/>
      <c r="AJ253" s="902"/>
      <c r="AK253" s="902"/>
      <c r="AL253" s="902"/>
      <c r="AM253" s="902"/>
      <c r="AN253" s="902"/>
      <c r="AO253" s="902"/>
      <c r="AP253" s="902"/>
      <c r="AQ253" s="902"/>
      <c r="AR253" s="902"/>
      <c r="AS253" s="902"/>
      <c r="AT253" s="902"/>
      <c r="AU253" s="902"/>
      <c r="AV253" s="902"/>
      <c r="AW253" s="902"/>
      <c r="AX253" s="902"/>
      <c r="AY253" s="902"/>
      <c r="AZ253" s="902"/>
      <c r="BA253" s="902"/>
      <c r="BB253" s="902"/>
      <c r="BC253" s="902"/>
      <c r="BD253" s="902"/>
      <c r="BE253" s="902"/>
      <c r="BF253" s="902"/>
      <c r="BG253" s="902"/>
      <c r="BH253" s="902"/>
      <c r="BI253" s="902"/>
      <c r="BJ253" s="902" t="s">
        <v>387</v>
      </c>
      <c r="BK253" s="904" t="s">
        <v>1071</v>
      </c>
      <c r="BL253" s="947">
        <f t="shared" si="7"/>
        <v>0</v>
      </c>
      <c r="BM253" s="905"/>
      <c r="BN253" s="905"/>
      <c r="BO253" s="905"/>
      <c r="BP253" s="905"/>
    </row>
    <row r="254" spans="1:68" s="916" customFormat="1" ht="47.25">
      <c r="A254" s="902">
        <v>252</v>
      </c>
      <c r="B254" s="903" t="s">
        <v>674</v>
      </c>
      <c r="C254" s="904" t="s">
        <v>285</v>
      </c>
      <c r="D254" s="970">
        <v>73.88</v>
      </c>
      <c r="E254" s="904" t="s">
        <v>1520</v>
      </c>
      <c r="F254" s="904" t="s">
        <v>49</v>
      </c>
      <c r="G254" s="904" t="s">
        <v>1126</v>
      </c>
      <c r="H254" s="937"/>
      <c r="I254" s="904"/>
      <c r="J254" s="941">
        <f t="shared" si="6"/>
        <v>0</v>
      </c>
      <c r="K254" s="942"/>
      <c r="L254" s="942"/>
      <c r="M254" s="942">
        <v>0.24</v>
      </c>
      <c r="N254" s="942"/>
      <c r="O254" s="942"/>
      <c r="P254" s="942"/>
      <c r="Q254" s="942"/>
      <c r="R254" s="942"/>
      <c r="S254" s="942"/>
      <c r="T254" s="942"/>
      <c r="U254" s="942"/>
      <c r="V254" s="942"/>
      <c r="W254" s="942"/>
      <c r="X254" s="942"/>
      <c r="Y254" s="942"/>
      <c r="Z254" s="942"/>
      <c r="AA254" s="942"/>
      <c r="AB254" s="942"/>
      <c r="AC254" s="942"/>
      <c r="AD254" s="942"/>
      <c r="AE254" s="942"/>
      <c r="AF254" s="942"/>
      <c r="AG254" s="942"/>
      <c r="AH254" s="942"/>
      <c r="AI254" s="942"/>
      <c r="AJ254" s="942"/>
      <c r="AK254" s="942"/>
      <c r="AL254" s="942"/>
      <c r="AM254" s="942"/>
      <c r="AN254" s="942"/>
      <c r="AO254" s="942"/>
      <c r="AP254" s="942"/>
      <c r="AQ254" s="942"/>
      <c r="AR254" s="942"/>
      <c r="AS254" s="942"/>
      <c r="AT254" s="942"/>
      <c r="AU254" s="942"/>
      <c r="AV254" s="942"/>
      <c r="AW254" s="942"/>
      <c r="AX254" s="942"/>
      <c r="AY254" s="942"/>
      <c r="AZ254" s="942"/>
      <c r="BA254" s="942"/>
      <c r="BB254" s="942"/>
      <c r="BC254" s="942"/>
      <c r="BD254" s="942"/>
      <c r="BE254" s="942"/>
      <c r="BF254" s="942"/>
      <c r="BG254" s="942"/>
      <c r="BH254" s="942"/>
      <c r="BI254" s="942"/>
      <c r="BJ254" s="902"/>
      <c r="BK254" s="902"/>
      <c r="BL254" s="947">
        <f t="shared" si="7"/>
        <v>0.24</v>
      </c>
      <c r="BM254" s="905"/>
      <c r="BN254" s="905"/>
      <c r="BO254" s="905"/>
      <c r="BP254" s="905"/>
    </row>
    <row r="255" spans="1:68" s="916" customFormat="1" ht="31.5">
      <c r="A255" s="902">
        <v>253</v>
      </c>
      <c r="B255" s="903" t="s">
        <v>673</v>
      </c>
      <c r="C255" s="904" t="s">
        <v>285</v>
      </c>
      <c r="D255" s="970">
        <v>2.73</v>
      </c>
      <c r="E255" s="904" t="s">
        <v>913</v>
      </c>
      <c r="F255" s="904" t="s">
        <v>49</v>
      </c>
      <c r="G255" s="904" t="s">
        <v>1126</v>
      </c>
      <c r="H255" s="937"/>
      <c r="I255" s="904"/>
      <c r="J255" s="941">
        <f t="shared" si="6"/>
        <v>0</v>
      </c>
      <c r="K255" s="902"/>
      <c r="L255" s="902"/>
      <c r="M255" s="902"/>
      <c r="N255" s="902"/>
      <c r="O255" s="902"/>
      <c r="P255" s="902"/>
      <c r="Q255" s="902"/>
      <c r="R255" s="902"/>
      <c r="S255" s="902"/>
      <c r="T255" s="902"/>
      <c r="U255" s="902"/>
      <c r="V255" s="902"/>
      <c r="W255" s="902"/>
      <c r="X255" s="902"/>
      <c r="Y255" s="902"/>
      <c r="Z255" s="902"/>
      <c r="AA255" s="902"/>
      <c r="AB255" s="902"/>
      <c r="AC255" s="902"/>
      <c r="AD255" s="902"/>
      <c r="AE255" s="902"/>
      <c r="AF255" s="902"/>
      <c r="AG255" s="902"/>
      <c r="AH255" s="902"/>
      <c r="AI255" s="902"/>
      <c r="AJ255" s="902">
        <v>0.03</v>
      </c>
      <c r="AK255" s="902"/>
      <c r="AL255" s="902"/>
      <c r="AM255" s="902"/>
      <c r="AN255" s="902"/>
      <c r="AO255" s="902"/>
      <c r="AP255" s="902"/>
      <c r="AQ255" s="902"/>
      <c r="AR255" s="902"/>
      <c r="AS255" s="902"/>
      <c r="AT255" s="902"/>
      <c r="AU255" s="902"/>
      <c r="AV255" s="902"/>
      <c r="AW255" s="902"/>
      <c r="AX255" s="902"/>
      <c r="AY255" s="902"/>
      <c r="AZ255" s="902"/>
      <c r="BA255" s="902"/>
      <c r="BB255" s="902"/>
      <c r="BC255" s="902"/>
      <c r="BD255" s="902"/>
      <c r="BE255" s="902"/>
      <c r="BF255" s="902"/>
      <c r="BG255" s="902"/>
      <c r="BH255" s="902"/>
      <c r="BI255" s="902"/>
      <c r="BJ255" s="902" t="s">
        <v>387</v>
      </c>
      <c r="BK255" s="902" t="s">
        <v>1068</v>
      </c>
      <c r="BL255" s="947">
        <f t="shared" si="7"/>
        <v>0.03</v>
      </c>
      <c r="BM255" s="905"/>
      <c r="BN255" s="905"/>
      <c r="BO255" s="905"/>
      <c r="BP255" s="905"/>
    </row>
    <row r="256" spans="1:68" s="916" customFormat="1" ht="31.5">
      <c r="A256" s="902">
        <v>254</v>
      </c>
      <c r="B256" s="903" t="s">
        <v>1306</v>
      </c>
      <c r="C256" s="904" t="s">
        <v>285</v>
      </c>
      <c r="D256" s="970">
        <v>0.02</v>
      </c>
      <c r="E256" s="938" t="s">
        <v>223</v>
      </c>
      <c r="F256" s="904" t="s">
        <v>49</v>
      </c>
      <c r="G256" s="904" t="s">
        <v>1066</v>
      </c>
      <c r="H256" s="917"/>
      <c r="I256" s="914"/>
      <c r="J256" s="914"/>
      <c r="K256" s="914"/>
      <c r="L256" s="914"/>
      <c r="M256" s="914"/>
      <c r="N256" s="914"/>
      <c r="O256" s="914"/>
      <c r="P256" s="914"/>
      <c r="Q256" s="914"/>
      <c r="R256" s="914"/>
      <c r="S256" s="914"/>
      <c r="T256" s="914"/>
      <c r="U256" s="914"/>
      <c r="V256" s="914"/>
      <c r="W256" s="914"/>
      <c r="X256" s="914"/>
      <c r="Y256" s="914"/>
      <c r="Z256" s="914"/>
      <c r="AA256" s="914"/>
      <c r="AB256" s="914"/>
      <c r="AC256" s="914"/>
      <c r="AD256" s="914"/>
      <c r="AE256" s="914"/>
      <c r="AF256" s="914"/>
      <c r="AG256" s="914"/>
      <c r="AH256" s="914"/>
      <c r="AI256" s="914"/>
      <c r="AJ256" s="914"/>
      <c r="AK256" s="914"/>
      <c r="AL256" s="914"/>
      <c r="AM256" s="914"/>
      <c r="AN256" s="914"/>
      <c r="AO256" s="914"/>
      <c r="AP256" s="914"/>
      <c r="AQ256" s="914"/>
      <c r="AR256" s="914"/>
      <c r="AS256" s="914"/>
      <c r="AT256" s="914"/>
      <c r="AU256" s="914"/>
      <c r="AV256" s="914"/>
      <c r="AW256" s="914"/>
      <c r="AX256" s="914"/>
      <c r="AY256" s="914"/>
      <c r="AZ256" s="914"/>
      <c r="BA256" s="914"/>
      <c r="BB256" s="914"/>
      <c r="BC256" s="914"/>
      <c r="BD256" s="914"/>
      <c r="BE256" s="914"/>
      <c r="BF256" s="914"/>
      <c r="BG256" s="914"/>
      <c r="BH256" s="915"/>
      <c r="BI256" s="912"/>
      <c r="BJ256" s="912"/>
      <c r="BK256" s="912"/>
      <c r="BM256" s="918"/>
    </row>
    <row r="257" spans="1:68" s="916" customFormat="1" ht="31.5">
      <c r="A257" s="902">
        <v>255</v>
      </c>
      <c r="B257" s="903" t="s">
        <v>1521</v>
      </c>
      <c r="C257" s="904" t="s">
        <v>285</v>
      </c>
      <c r="D257" s="971">
        <v>0.02</v>
      </c>
      <c r="E257" s="904" t="s">
        <v>1558</v>
      </c>
      <c r="F257" s="902" t="s">
        <v>49</v>
      </c>
      <c r="G257" s="904" t="s">
        <v>1668</v>
      </c>
      <c r="H257" s="937"/>
      <c r="I257" s="904"/>
      <c r="J257" s="941">
        <f t="shared" ref="J257:J262" si="8">K257+L257</f>
        <v>0</v>
      </c>
      <c r="K257" s="942"/>
      <c r="L257" s="942"/>
      <c r="M257" s="942">
        <v>0.1</v>
      </c>
      <c r="N257" s="942"/>
      <c r="O257" s="942"/>
      <c r="P257" s="942"/>
      <c r="Q257" s="942"/>
      <c r="R257" s="942"/>
      <c r="S257" s="942"/>
      <c r="T257" s="942"/>
      <c r="U257" s="942"/>
      <c r="V257" s="942"/>
      <c r="W257" s="942"/>
      <c r="X257" s="942"/>
      <c r="Y257" s="942"/>
      <c r="Z257" s="942"/>
      <c r="AA257" s="942"/>
      <c r="AB257" s="942"/>
      <c r="AC257" s="942"/>
      <c r="AD257" s="942"/>
      <c r="AE257" s="942"/>
      <c r="AF257" s="942"/>
      <c r="AG257" s="942"/>
      <c r="AH257" s="942"/>
      <c r="AI257" s="942"/>
      <c r="AJ257" s="942"/>
      <c r="AK257" s="942"/>
      <c r="AL257" s="942"/>
      <c r="AM257" s="942"/>
      <c r="AN257" s="942"/>
      <c r="AO257" s="942"/>
      <c r="AP257" s="942"/>
      <c r="AQ257" s="942"/>
      <c r="AR257" s="942"/>
      <c r="AS257" s="942"/>
      <c r="AT257" s="942"/>
      <c r="AU257" s="942"/>
      <c r="AV257" s="942"/>
      <c r="AW257" s="942"/>
      <c r="AX257" s="942"/>
      <c r="AY257" s="942"/>
      <c r="AZ257" s="942"/>
      <c r="BA257" s="942"/>
      <c r="BB257" s="942"/>
      <c r="BC257" s="942"/>
      <c r="BD257" s="942"/>
      <c r="BE257" s="942"/>
      <c r="BF257" s="942"/>
      <c r="BG257" s="942"/>
      <c r="BH257" s="942"/>
      <c r="BI257" s="942"/>
      <c r="BJ257" s="902"/>
      <c r="BK257" s="902"/>
      <c r="BL257" s="947">
        <f t="shared" ref="BL257:BL262" si="9">SUM(K257:BI257)</f>
        <v>0.1</v>
      </c>
      <c r="BM257" s="905"/>
      <c r="BN257" s="905"/>
      <c r="BO257" s="905"/>
      <c r="BP257" s="905"/>
    </row>
    <row r="258" spans="1:68" s="916" customFormat="1" ht="47.25">
      <c r="A258" s="902">
        <v>256</v>
      </c>
      <c r="B258" s="903" t="s">
        <v>625</v>
      </c>
      <c r="C258" s="904" t="s">
        <v>123</v>
      </c>
      <c r="D258" s="970">
        <v>0.65</v>
      </c>
      <c r="E258" s="904" t="s">
        <v>870</v>
      </c>
      <c r="F258" s="904" t="s">
        <v>48</v>
      </c>
      <c r="G258" s="904" t="s">
        <v>1126</v>
      </c>
      <c r="H258" s="937"/>
      <c r="I258" s="904"/>
      <c r="J258" s="941">
        <f t="shared" si="8"/>
        <v>0</v>
      </c>
      <c r="K258" s="902"/>
      <c r="L258" s="902"/>
      <c r="M258" s="902"/>
      <c r="N258" s="902"/>
      <c r="O258" s="902"/>
      <c r="P258" s="902"/>
      <c r="Q258" s="902"/>
      <c r="R258" s="902"/>
      <c r="S258" s="902"/>
      <c r="T258" s="902"/>
      <c r="U258" s="902"/>
      <c r="V258" s="902"/>
      <c r="W258" s="902"/>
      <c r="X258" s="902"/>
      <c r="Y258" s="902"/>
      <c r="Z258" s="902"/>
      <c r="AA258" s="902"/>
      <c r="AB258" s="902"/>
      <c r="AC258" s="902"/>
      <c r="AD258" s="902"/>
      <c r="AE258" s="902"/>
      <c r="AF258" s="902"/>
      <c r="AG258" s="902"/>
      <c r="AH258" s="902"/>
      <c r="AI258" s="902"/>
      <c r="AJ258" s="902"/>
      <c r="AK258" s="902"/>
      <c r="AL258" s="902"/>
      <c r="AM258" s="902"/>
      <c r="AN258" s="902"/>
      <c r="AO258" s="902"/>
      <c r="AP258" s="902"/>
      <c r="AQ258" s="902"/>
      <c r="AR258" s="902"/>
      <c r="AS258" s="902"/>
      <c r="AT258" s="902"/>
      <c r="AU258" s="902"/>
      <c r="AV258" s="902"/>
      <c r="AW258" s="902"/>
      <c r="AX258" s="902"/>
      <c r="AY258" s="902"/>
      <c r="AZ258" s="902"/>
      <c r="BA258" s="902"/>
      <c r="BB258" s="902"/>
      <c r="BC258" s="902"/>
      <c r="BD258" s="902"/>
      <c r="BE258" s="902"/>
      <c r="BF258" s="902"/>
      <c r="BG258" s="902"/>
      <c r="BH258" s="902">
        <v>19.329999999999998</v>
      </c>
      <c r="BI258" s="902"/>
      <c r="BJ258" s="902" t="s">
        <v>387</v>
      </c>
      <c r="BK258" s="904" t="s">
        <v>1073</v>
      </c>
      <c r="BL258" s="947">
        <f t="shared" si="9"/>
        <v>19.329999999999998</v>
      </c>
      <c r="BM258" s="905"/>
      <c r="BN258" s="905"/>
      <c r="BO258" s="905"/>
      <c r="BP258" s="905"/>
    </row>
    <row r="259" spans="1:68" s="916" customFormat="1">
      <c r="A259" s="902">
        <v>257</v>
      </c>
      <c r="B259" s="903" t="s">
        <v>626</v>
      </c>
      <c r="C259" s="904" t="s">
        <v>123</v>
      </c>
      <c r="D259" s="970">
        <v>1.2799999999999998</v>
      </c>
      <c r="E259" s="904" t="s">
        <v>871</v>
      </c>
      <c r="F259" s="904" t="s">
        <v>48</v>
      </c>
      <c r="G259" s="904" t="s">
        <v>1126</v>
      </c>
      <c r="H259" s="937"/>
      <c r="I259" s="904"/>
      <c r="J259" s="941">
        <f t="shared" si="8"/>
        <v>0</v>
      </c>
      <c r="K259" s="955"/>
      <c r="L259" s="955"/>
      <c r="M259" s="955">
        <v>17.59</v>
      </c>
      <c r="N259" s="955"/>
      <c r="O259" s="955"/>
      <c r="P259" s="955"/>
      <c r="Q259" s="956"/>
      <c r="R259" s="956"/>
      <c r="S259" s="955"/>
      <c r="T259" s="955"/>
      <c r="U259" s="955"/>
      <c r="V259" s="955"/>
      <c r="W259" s="955"/>
      <c r="X259" s="955"/>
      <c r="Y259" s="955"/>
      <c r="Z259" s="955"/>
      <c r="AA259" s="955"/>
      <c r="AB259" s="955"/>
      <c r="AC259" s="955"/>
      <c r="AD259" s="955"/>
      <c r="AE259" s="955"/>
      <c r="AF259" s="955"/>
      <c r="AG259" s="955"/>
      <c r="AH259" s="955"/>
      <c r="AI259" s="955"/>
      <c r="AJ259" s="955"/>
      <c r="AK259" s="955"/>
      <c r="AL259" s="955"/>
      <c r="AM259" s="955"/>
      <c r="AN259" s="955"/>
      <c r="AO259" s="955"/>
      <c r="AP259" s="955"/>
      <c r="AQ259" s="955"/>
      <c r="AR259" s="955"/>
      <c r="AS259" s="955"/>
      <c r="AT259" s="955"/>
      <c r="AU259" s="955"/>
      <c r="AV259" s="955"/>
      <c r="AW259" s="955"/>
      <c r="AX259" s="955"/>
      <c r="AY259" s="955"/>
      <c r="AZ259" s="955"/>
      <c r="BA259" s="955"/>
      <c r="BB259" s="955"/>
      <c r="BC259" s="955"/>
      <c r="BD259" s="955"/>
      <c r="BE259" s="955"/>
      <c r="BF259" s="955"/>
      <c r="BG259" s="955"/>
      <c r="BH259" s="955"/>
      <c r="BI259" s="955"/>
      <c r="BJ259" s="902"/>
      <c r="BK259" s="902" t="s">
        <v>1084</v>
      </c>
      <c r="BL259" s="947">
        <f t="shared" si="9"/>
        <v>17.59</v>
      </c>
      <c r="BM259" s="905"/>
      <c r="BN259" s="905"/>
      <c r="BO259" s="905"/>
      <c r="BP259" s="905"/>
    </row>
    <row r="260" spans="1:68" s="916" customFormat="1">
      <c r="A260" s="902">
        <v>258</v>
      </c>
      <c r="B260" s="903" t="s">
        <v>1190</v>
      </c>
      <c r="C260" s="904" t="s">
        <v>123</v>
      </c>
      <c r="D260" s="970">
        <v>1.8699999999999997</v>
      </c>
      <c r="E260" s="904" t="s">
        <v>872</v>
      </c>
      <c r="F260" s="904" t="s">
        <v>48</v>
      </c>
      <c r="G260" s="904" t="s">
        <v>1126</v>
      </c>
      <c r="H260" s="937"/>
      <c r="I260" s="904"/>
      <c r="J260" s="941">
        <f t="shared" si="8"/>
        <v>0</v>
      </c>
      <c r="K260" s="902"/>
      <c r="L260" s="902"/>
      <c r="M260" s="902"/>
      <c r="N260" s="902">
        <v>0.6</v>
      </c>
      <c r="O260" s="902"/>
      <c r="P260" s="902"/>
      <c r="Q260" s="902"/>
      <c r="R260" s="902"/>
      <c r="S260" s="902"/>
      <c r="T260" s="902"/>
      <c r="U260" s="902"/>
      <c r="V260" s="902"/>
      <c r="W260" s="902"/>
      <c r="X260" s="902"/>
      <c r="Y260" s="902"/>
      <c r="Z260" s="902"/>
      <c r="AA260" s="902"/>
      <c r="AB260" s="902"/>
      <c r="AC260" s="902"/>
      <c r="AD260" s="902"/>
      <c r="AE260" s="902"/>
      <c r="AF260" s="902"/>
      <c r="AG260" s="902"/>
      <c r="AH260" s="902"/>
      <c r="AI260" s="902"/>
      <c r="AJ260" s="902"/>
      <c r="AK260" s="902"/>
      <c r="AL260" s="902"/>
      <c r="AM260" s="902"/>
      <c r="AN260" s="902"/>
      <c r="AO260" s="902"/>
      <c r="AP260" s="902"/>
      <c r="AQ260" s="902"/>
      <c r="AR260" s="902"/>
      <c r="AS260" s="902"/>
      <c r="AT260" s="902"/>
      <c r="AU260" s="902"/>
      <c r="AV260" s="902"/>
      <c r="AW260" s="902"/>
      <c r="AX260" s="902"/>
      <c r="AY260" s="902"/>
      <c r="AZ260" s="902"/>
      <c r="BA260" s="902"/>
      <c r="BB260" s="902"/>
      <c r="BC260" s="902"/>
      <c r="BD260" s="902"/>
      <c r="BE260" s="902"/>
      <c r="BF260" s="902"/>
      <c r="BG260" s="902"/>
      <c r="BH260" s="902"/>
      <c r="BI260" s="902"/>
      <c r="BJ260" s="902" t="s">
        <v>387</v>
      </c>
      <c r="BK260" s="902" t="s">
        <v>1068</v>
      </c>
      <c r="BL260" s="947">
        <f t="shared" si="9"/>
        <v>0.6</v>
      </c>
      <c r="BM260" s="902"/>
      <c r="BN260" s="902"/>
      <c r="BO260" s="902"/>
      <c r="BP260" s="902"/>
    </row>
    <row r="261" spans="1:68" s="916" customFormat="1" ht="31.5">
      <c r="A261" s="902">
        <v>259</v>
      </c>
      <c r="B261" s="903" t="s">
        <v>1187</v>
      </c>
      <c r="C261" s="904" t="s">
        <v>123</v>
      </c>
      <c r="D261" s="970">
        <v>0.03</v>
      </c>
      <c r="E261" s="904" t="s">
        <v>869</v>
      </c>
      <c r="F261" s="904" t="s">
        <v>48</v>
      </c>
      <c r="G261" s="904" t="s">
        <v>1066</v>
      </c>
      <c r="H261" s="937"/>
      <c r="I261" s="904"/>
      <c r="J261" s="941">
        <f t="shared" si="8"/>
        <v>1.04</v>
      </c>
      <c r="K261" s="902">
        <v>0.99</v>
      </c>
      <c r="L261" s="902">
        <v>0.05</v>
      </c>
      <c r="M261" s="902">
        <v>0.1</v>
      </c>
      <c r="N261" s="902">
        <v>0.06</v>
      </c>
      <c r="O261" s="902"/>
      <c r="P261" s="902"/>
      <c r="Q261" s="902"/>
      <c r="R261" s="902"/>
      <c r="S261" s="902"/>
      <c r="T261" s="902"/>
      <c r="U261" s="902"/>
      <c r="V261" s="902"/>
      <c r="W261" s="902"/>
      <c r="X261" s="902"/>
      <c r="Y261" s="902"/>
      <c r="Z261" s="902"/>
      <c r="AA261" s="902"/>
      <c r="AB261" s="902"/>
      <c r="AC261" s="902"/>
      <c r="AD261" s="902"/>
      <c r="AE261" s="902"/>
      <c r="AF261" s="902"/>
      <c r="AG261" s="902">
        <v>0.06</v>
      </c>
      <c r="AH261" s="902"/>
      <c r="AI261" s="902"/>
      <c r="AJ261" s="902">
        <v>0.1</v>
      </c>
      <c r="AK261" s="902"/>
      <c r="AL261" s="902"/>
      <c r="AM261" s="902"/>
      <c r="AN261" s="902"/>
      <c r="AO261" s="902"/>
      <c r="AP261" s="902"/>
      <c r="AQ261" s="902"/>
      <c r="AR261" s="902"/>
      <c r="AS261" s="902"/>
      <c r="AT261" s="902"/>
      <c r="AU261" s="902"/>
      <c r="AV261" s="902"/>
      <c r="AW261" s="902"/>
      <c r="AX261" s="902"/>
      <c r="AY261" s="902">
        <v>0.18</v>
      </c>
      <c r="AZ261" s="902"/>
      <c r="BA261" s="902"/>
      <c r="BB261" s="902"/>
      <c r="BC261" s="902"/>
      <c r="BD261" s="902"/>
      <c r="BE261" s="902"/>
      <c r="BF261" s="902"/>
      <c r="BG261" s="902"/>
      <c r="BH261" s="902"/>
      <c r="BI261" s="902"/>
      <c r="BJ261" s="902" t="s">
        <v>387</v>
      </c>
      <c r="BK261" s="902" t="s">
        <v>1068</v>
      </c>
      <c r="BL261" s="947">
        <f t="shared" si="9"/>
        <v>1.5400000000000003</v>
      </c>
      <c r="BM261" s="905"/>
      <c r="BN261" s="905"/>
      <c r="BO261" s="905"/>
      <c r="BP261" s="905"/>
    </row>
    <row r="262" spans="1:68" s="916" customFormat="1" ht="31.5">
      <c r="A262" s="902">
        <v>260</v>
      </c>
      <c r="B262" s="903" t="s">
        <v>1191</v>
      </c>
      <c r="C262" s="904" t="s">
        <v>123</v>
      </c>
      <c r="D262" s="970">
        <v>6.62</v>
      </c>
      <c r="E262" s="904" t="s">
        <v>863</v>
      </c>
      <c r="F262" s="904" t="s">
        <v>48</v>
      </c>
      <c r="G262" s="904" t="s">
        <v>1066</v>
      </c>
      <c r="H262" s="937"/>
      <c r="I262" s="904"/>
      <c r="J262" s="941">
        <f t="shared" si="8"/>
        <v>0</v>
      </c>
      <c r="K262" s="902"/>
      <c r="L262" s="902"/>
      <c r="M262" s="902">
        <v>3</v>
      </c>
      <c r="N262" s="902"/>
      <c r="O262" s="902"/>
      <c r="P262" s="902"/>
      <c r="Q262" s="902"/>
      <c r="R262" s="902"/>
      <c r="S262" s="902"/>
      <c r="T262" s="902"/>
      <c r="U262" s="902"/>
      <c r="V262" s="902"/>
      <c r="W262" s="902"/>
      <c r="X262" s="902"/>
      <c r="Y262" s="902"/>
      <c r="Z262" s="902"/>
      <c r="AA262" s="902"/>
      <c r="AB262" s="902"/>
      <c r="AC262" s="902"/>
      <c r="AD262" s="902"/>
      <c r="AE262" s="902"/>
      <c r="AF262" s="902"/>
      <c r="AG262" s="902"/>
      <c r="AH262" s="902"/>
      <c r="AI262" s="902"/>
      <c r="AJ262" s="902"/>
      <c r="AK262" s="902"/>
      <c r="AL262" s="902"/>
      <c r="AM262" s="902"/>
      <c r="AN262" s="902"/>
      <c r="AO262" s="902"/>
      <c r="AP262" s="902"/>
      <c r="AQ262" s="902"/>
      <c r="AR262" s="902"/>
      <c r="AS262" s="902"/>
      <c r="AT262" s="902"/>
      <c r="AU262" s="902"/>
      <c r="AV262" s="902"/>
      <c r="AW262" s="902"/>
      <c r="AX262" s="902"/>
      <c r="AY262" s="902"/>
      <c r="AZ262" s="902"/>
      <c r="BA262" s="902"/>
      <c r="BB262" s="902"/>
      <c r="BC262" s="902"/>
      <c r="BD262" s="902"/>
      <c r="BE262" s="902"/>
      <c r="BF262" s="902"/>
      <c r="BG262" s="902"/>
      <c r="BH262" s="902"/>
      <c r="BI262" s="902"/>
      <c r="BJ262" s="902" t="s">
        <v>387</v>
      </c>
      <c r="BK262" s="902" t="s">
        <v>1074</v>
      </c>
      <c r="BL262" s="947">
        <f t="shared" si="9"/>
        <v>3</v>
      </c>
      <c r="BM262" s="905"/>
      <c r="BN262" s="905"/>
      <c r="BO262" s="905"/>
      <c r="BP262" s="905"/>
    </row>
    <row r="263" spans="1:68" s="916" customFormat="1" ht="31.5">
      <c r="A263" s="902">
        <v>261</v>
      </c>
      <c r="B263" s="919" t="s">
        <v>455</v>
      </c>
      <c r="C263" s="924" t="s">
        <v>123</v>
      </c>
      <c r="D263" s="970">
        <v>0.24000000000000002</v>
      </c>
      <c r="E263" s="902">
        <v>13</v>
      </c>
      <c r="F263" s="902" t="s">
        <v>48</v>
      </c>
      <c r="G263" s="904" t="s">
        <v>1564</v>
      </c>
      <c r="H263" s="948"/>
      <c r="I263" s="904"/>
      <c r="J263" s="949"/>
      <c r="K263" s="902"/>
      <c r="L263" s="902"/>
      <c r="M263" s="902"/>
      <c r="N263" s="902"/>
      <c r="O263" s="902"/>
      <c r="P263" s="902"/>
      <c r="Q263" s="902"/>
      <c r="R263" s="902"/>
      <c r="S263" s="902"/>
      <c r="T263" s="902"/>
      <c r="U263" s="902"/>
      <c r="V263" s="902"/>
      <c r="W263" s="902"/>
      <c r="X263" s="902"/>
      <c r="Y263" s="902"/>
      <c r="Z263" s="902"/>
      <c r="AA263" s="902"/>
      <c r="AB263" s="902"/>
      <c r="AC263" s="902"/>
      <c r="AD263" s="902"/>
      <c r="AE263" s="902"/>
      <c r="AF263" s="902"/>
      <c r="AG263" s="902"/>
      <c r="AH263" s="902"/>
      <c r="AI263" s="902"/>
      <c r="AJ263" s="902"/>
      <c r="AK263" s="902"/>
      <c r="AL263" s="902"/>
      <c r="AM263" s="902"/>
      <c r="AN263" s="902"/>
      <c r="AO263" s="902"/>
      <c r="AP263" s="902"/>
      <c r="AQ263" s="902"/>
      <c r="AR263" s="902"/>
      <c r="AS263" s="902"/>
      <c r="AT263" s="902"/>
      <c r="AU263" s="902"/>
      <c r="AV263" s="902"/>
      <c r="AW263" s="902"/>
      <c r="AX263" s="902"/>
      <c r="AY263" s="902"/>
      <c r="AZ263" s="902"/>
      <c r="BA263" s="902"/>
      <c r="BB263" s="902"/>
      <c r="BC263" s="902"/>
      <c r="BD263" s="902"/>
      <c r="BE263" s="902"/>
      <c r="BF263" s="902"/>
      <c r="BG263" s="902"/>
      <c r="BH263" s="902"/>
      <c r="BI263" s="902"/>
      <c r="BJ263" s="902"/>
      <c r="BK263" s="902"/>
      <c r="BL263" s="905"/>
      <c r="BM263" s="905"/>
      <c r="BN263" s="906"/>
      <c r="BO263" s="906"/>
      <c r="BP263" s="906"/>
    </row>
    <row r="264" spans="1:68" s="916" customFormat="1" ht="31.5">
      <c r="A264" s="902">
        <v>262</v>
      </c>
      <c r="B264" s="919" t="s">
        <v>1614</v>
      </c>
      <c r="C264" s="924" t="s">
        <v>123</v>
      </c>
      <c r="D264" s="970">
        <v>0.26</v>
      </c>
      <c r="E264" s="902">
        <v>18</v>
      </c>
      <c r="F264" s="902" t="s">
        <v>48</v>
      </c>
      <c r="G264" s="904" t="s">
        <v>1564</v>
      </c>
      <c r="H264" s="937"/>
      <c r="I264" s="904"/>
      <c r="J264" s="941">
        <f t="shared" ref="J264:J271" si="10">K264+L264</f>
        <v>0.11</v>
      </c>
      <c r="K264" s="942">
        <v>0.11</v>
      </c>
      <c r="L264" s="942"/>
      <c r="M264" s="942">
        <v>0.09</v>
      </c>
      <c r="N264" s="942"/>
      <c r="O264" s="942"/>
      <c r="P264" s="942"/>
      <c r="Q264" s="942"/>
      <c r="R264" s="942"/>
      <c r="S264" s="942"/>
      <c r="T264" s="942"/>
      <c r="U264" s="942"/>
      <c r="V264" s="942"/>
      <c r="W264" s="942"/>
      <c r="X264" s="942"/>
      <c r="Y264" s="942"/>
      <c r="Z264" s="942"/>
      <c r="AA264" s="942"/>
      <c r="AB264" s="942"/>
      <c r="AC264" s="942"/>
      <c r="AD264" s="942"/>
      <c r="AE264" s="942"/>
      <c r="AF264" s="942"/>
      <c r="AG264" s="942"/>
      <c r="AH264" s="942"/>
      <c r="AI264" s="942"/>
      <c r="AJ264" s="942"/>
      <c r="AK264" s="942"/>
      <c r="AL264" s="942"/>
      <c r="AM264" s="942"/>
      <c r="AN264" s="942"/>
      <c r="AO264" s="942"/>
      <c r="AP264" s="942"/>
      <c r="AQ264" s="942"/>
      <c r="AR264" s="942"/>
      <c r="AS264" s="942"/>
      <c r="AT264" s="942"/>
      <c r="AU264" s="942"/>
      <c r="AV264" s="942"/>
      <c r="AW264" s="942"/>
      <c r="AX264" s="942"/>
      <c r="AY264" s="942"/>
      <c r="AZ264" s="942"/>
      <c r="BA264" s="942"/>
      <c r="BB264" s="942"/>
      <c r="BC264" s="942"/>
      <c r="BD264" s="942"/>
      <c r="BE264" s="942"/>
      <c r="BF264" s="942"/>
      <c r="BG264" s="942"/>
      <c r="BH264" s="942"/>
      <c r="BI264" s="942"/>
      <c r="BJ264" s="902"/>
      <c r="BK264" s="902"/>
      <c r="BL264" s="947">
        <f t="shared" ref="BL264:BL271" si="11">SUM(K264:BI264)</f>
        <v>0.2</v>
      </c>
      <c r="BM264" s="905"/>
      <c r="BN264" s="905"/>
      <c r="BO264" s="905"/>
      <c r="BP264" s="905"/>
    </row>
    <row r="265" spans="1:68" s="916" customFormat="1" ht="47.25">
      <c r="A265" s="902">
        <v>263</v>
      </c>
      <c r="B265" s="919" t="s">
        <v>457</v>
      </c>
      <c r="C265" s="924" t="s">
        <v>123</v>
      </c>
      <c r="D265" s="970">
        <v>4.839999999999999</v>
      </c>
      <c r="E265" s="902" t="s">
        <v>463</v>
      </c>
      <c r="F265" s="902" t="s">
        <v>48</v>
      </c>
      <c r="G265" s="904" t="s">
        <v>1643</v>
      </c>
      <c r="H265" s="937"/>
      <c r="I265" s="904"/>
      <c r="J265" s="941">
        <f t="shared" si="10"/>
        <v>0</v>
      </c>
      <c r="K265" s="942"/>
      <c r="L265" s="942"/>
      <c r="M265" s="942"/>
      <c r="N265" s="942"/>
      <c r="O265" s="942"/>
      <c r="P265" s="942"/>
      <c r="Q265" s="942"/>
      <c r="R265" s="942"/>
      <c r="S265" s="942"/>
      <c r="T265" s="942"/>
      <c r="U265" s="942"/>
      <c r="V265" s="942"/>
      <c r="W265" s="942"/>
      <c r="X265" s="942"/>
      <c r="Y265" s="942"/>
      <c r="Z265" s="942"/>
      <c r="AA265" s="942"/>
      <c r="AB265" s="942"/>
      <c r="AC265" s="942"/>
      <c r="AD265" s="942"/>
      <c r="AE265" s="942"/>
      <c r="AF265" s="942"/>
      <c r="AG265" s="942"/>
      <c r="AH265" s="942"/>
      <c r="AI265" s="942"/>
      <c r="AJ265" s="942">
        <v>0.06</v>
      </c>
      <c r="AK265" s="942"/>
      <c r="AL265" s="942"/>
      <c r="AM265" s="942"/>
      <c r="AN265" s="942"/>
      <c r="AO265" s="942"/>
      <c r="AP265" s="942"/>
      <c r="AQ265" s="942"/>
      <c r="AR265" s="942"/>
      <c r="AS265" s="942"/>
      <c r="AT265" s="942"/>
      <c r="AU265" s="942"/>
      <c r="AV265" s="942"/>
      <c r="AW265" s="942"/>
      <c r="AX265" s="942"/>
      <c r="AY265" s="942"/>
      <c r="AZ265" s="942"/>
      <c r="BA265" s="942"/>
      <c r="BB265" s="942"/>
      <c r="BC265" s="942"/>
      <c r="BD265" s="942"/>
      <c r="BE265" s="942"/>
      <c r="BF265" s="942"/>
      <c r="BG265" s="942"/>
      <c r="BH265" s="942"/>
      <c r="BI265" s="942"/>
      <c r="BJ265" s="902"/>
      <c r="BK265" s="902"/>
      <c r="BL265" s="947">
        <f t="shared" si="11"/>
        <v>0.06</v>
      </c>
      <c r="BM265" s="905"/>
      <c r="BN265" s="905"/>
      <c r="BO265" s="905"/>
      <c r="BP265" s="905"/>
    </row>
    <row r="266" spans="1:68" s="916" customFormat="1" ht="31.5">
      <c r="A266" s="902">
        <v>264</v>
      </c>
      <c r="B266" s="919" t="s">
        <v>1642</v>
      </c>
      <c r="C266" s="904" t="s">
        <v>123</v>
      </c>
      <c r="D266" s="970">
        <v>5.6899999999999995</v>
      </c>
      <c r="E266" s="902" t="s">
        <v>1597</v>
      </c>
      <c r="F266" s="902" t="s">
        <v>48</v>
      </c>
      <c r="G266" s="904" t="s">
        <v>1641</v>
      </c>
      <c r="H266" s="937"/>
      <c r="I266" s="904"/>
      <c r="J266" s="941">
        <f t="shared" si="10"/>
        <v>0</v>
      </c>
      <c r="K266" s="942"/>
      <c r="L266" s="942"/>
      <c r="M266" s="942"/>
      <c r="N266" s="942"/>
      <c r="O266" s="942"/>
      <c r="P266" s="942"/>
      <c r="Q266" s="942"/>
      <c r="R266" s="942"/>
      <c r="S266" s="942"/>
      <c r="T266" s="942"/>
      <c r="U266" s="942"/>
      <c r="V266" s="942"/>
      <c r="W266" s="942"/>
      <c r="X266" s="942"/>
      <c r="Y266" s="942"/>
      <c r="Z266" s="942"/>
      <c r="AA266" s="942"/>
      <c r="AB266" s="942"/>
      <c r="AC266" s="942"/>
      <c r="AD266" s="942"/>
      <c r="AE266" s="942"/>
      <c r="AF266" s="942"/>
      <c r="AG266" s="942"/>
      <c r="AH266" s="942"/>
      <c r="AI266" s="942"/>
      <c r="AJ266" s="942">
        <v>0.04</v>
      </c>
      <c r="AK266" s="942"/>
      <c r="AL266" s="942"/>
      <c r="AM266" s="942"/>
      <c r="AN266" s="942"/>
      <c r="AO266" s="942"/>
      <c r="AP266" s="942"/>
      <c r="AQ266" s="942"/>
      <c r="AR266" s="942"/>
      <c r="AS266" s="942"/>
      <c r="AT266" s="942"/>
      <c r="AU266" s="942"/>
      <c r="AV266" s="942"/>
      <c r="AW266" s="942"/>
      <c r="AX266" s="942"/>
      <c r="AY266" s="942"/>
      <c r="AZ266" s="942"/>
      <c r="BA266" s="942"/>
      <c r="BB266" s="942"/>
      <c r="BC266" s="942"/>
      <c r="BD266" s="942"/>
      <c r="BE266" s="942"/>
      <c r="BF266" s="942"/>
      <c r="BG266" s="942"/>
      <c r="BH266" s="942"/>
      <c r="BI266" s="942"/>
      <c r="BJ266" s="902"/>
      <c r="BK266" s="902"/>
      <c r="BL266" s="947">
        <f t="shared" si="11"/>
        <v>0.04</v>
      </c>
      <c r="BM266" s="905"/>
      <c r="BN266" s="905"/>
      <c r="BO266" s="905"/>
      <c r="BP266" s="905"/>
    </row>
    <row r="267" spans="1:68" s="916" customFormat="1">
      <c r="A267" s="902">
        <v>265</v>
      </c>
      <c r="B267" s="903" t="s">
        <v>702</v>
      </c>
      <c r="C267" s="904" t="s">
        <v>120</v>
      </c>
      <c r="D267" s="970">
        <v>2.6100000000000003</v>
      </c>
      <c r="E267" s="904" t="s">
        <v>933</v>
      </c>
      <c r="F267" s="904" t="s">
        <v>48</v>
      </c>
      <c r="G267" s="904" t="s">
        <v>1126</v>
      </c>
      <c r="H267" s="937"/>
      <c r="I267" s="904"/>
      <c r="J267" s="941">
        <f t="shared" si="10"/>
        <v>0</v>
      </c>
      <c r="K267" s="942"/>
      <c r="L267" s="942"/>
      <c r="M267" s="942"/>
      <c r="N267" s="942"/>
      <c r="O267" s="942"/>
      <c r="P267" s="942"/>
      <c r="Q267" s="942"/>
      <c r="R267" s="942"/>
      <c r="S267" s="942"/>
      <c r="T267" s="942"/>
      <c r="U267" s="942"/>
      <c r="V267" s="942"/>
      <c r="W267" s="942"/>
      <c r="X267" s="942"/>
      <c r="Y267" s="942"/>
      <c r="Z267" s="942"/>
      <c r="AA267" s="942"/>
      <c r="AB267" s="942"/>
      <c r="AC267" s="942"/>
      <c r="AD267" s="942"/>
      <c r="AE267" s="942"/>
      <c r="AF267" s="942"/>
      <c r="AG267" s="942"/>
      <c r="AH267" s="942"/>
      <c r="AI267" s="942"/>
      <c r="AJ267" s="942">
        <v>7.0000000000000007E-2</v>
      </c>
      <c r="AK267" s="942"/>
      <c r="AL267" s="942"/>
      <c r="AM267" s="942"/>
      <c r="AN267" s="942"/>
      <c r="AO267" s="942"/>
      <c r="AP267" s="942"/>
      <c r="AQ267" s="942"/>
      <c r="AR267" s="942"/>
      <c r="AS267" s="942"/>
      <c r="AT267" s="942"/>
      <c r="AU267" s="942"/>
      <c r="AV267" s="942"/>
      <c r="AW267" s="942"/>
      <c r="AX267" s="942"/>
      <c r="AY267" s="942"/>
      <c r="AZ267" s="942"/>
      <c r="BA267" s="942"/>
      <c r="BB267" s="942"/>
      <c r="BC267" s="942"/>
      <c r="BD267" s="942"/>
      <c r="BE267" s="942"/>
      <c r="BF267" s="942"/>
      <c r="BG267" s="942"/>
      <c r="BH267" s="942"/>
      <c r="BI267" s="942"/>
      <c r="BJ267" s="902"/>
      <c r="BK267" s="902"/>
      <c r="BL267" s="947">
        <f t="shared" si="11"/>
        <v>7.0000000000000007E-2</v>
      </c>
      <c r="BM267" s="905"/>
      <c r="BN267" s="905"/>
      <c r="BO267" s="905"/>
      <c r="BP267" s="905"/>
    </row>
    <row r="268" spans="1:68" s="916" customFormat="1">
      <c r="A268" s="902">
        <v>266</v>
      </c>
      <c r="B268" s="903" t="s">
        <v>71</v>
      </c>
      <c r="C268" s="904" t="s">
        <v>120</v>
      </c>
      <c r="D268" s="970">
        <v>0.95000000000000007</v>
      </c>
      <c r="E268" s="904" t="s">
        <v>934</v>
      </c>
      <c r="F268" s="904" t="s">
        <v>48</v>
      </c>
      <c r="G268" s="904" t="s">
        <v>1126</v>
      </c>
      <c r="H268" s="937"/>
      <c r="I268" s="904"/>
      <c r="J268" s="941">
        <f t="shared" si="10"/>
        <v>0</v>
      </c>
      <c r="K268" s="942"/>
      <c r="L268" s="942"/>
      <c r="M268" s="942"/>
      <c r="N268" s="942"/>
      <c r="O268" s="942"/>
      <c r="P268" s="942"/>
      <c r="Q268" s="942"/>
      <c r="R268" s="942"/>
      <c r="S268" s="942"/>
      <c r="T268" s="942"/>
      <c r="U268" s="942"/>
      <c r="V268" s="942"/>
      <c r="W268" s="942"/>
      <c r="X268" s="942"/>
      <c r="Y268" s="942"/>
      <c r="Z268" s="942"/>
      <c r="AA268" s="942"/>
      <c r="AB268" s="942"/>
      <c r="AC268" s="942"/>
      <c r="AD268" s="942"/>
      <c r="AE268" s="942"/>
      <c r="AF268" s="942"/>
      <c r="AG268" s="942"/>
      <c r="AH268" s="942"/>
      <c r="AI268" s="942"/>
      <c r="AJ268" s="942">
        <v>0.06</v>
      </c>
      <c r="AK268" s="942"/>
      <c r="AL268" s="942"/>
      <c r="AM268" s="942"/>
      <c r="AN268" s="942"/>
      <c r="AO268" s="942"/>
      <c r="AP268" s="942"/>
      <c r="AQ268" s="942"/>
      <c r="AR268" s="942"/>
      <c r="AS268" s="942"/>
      <c r="AT268" s="942"/>
      <c r="AU268" s="942"/>
      <c r="AV268" s="942"/>
      <c r="AW268" s="942"/>
      <c r="AX268" s="942"/>
      <c r="AY268" s="942"/>
      <c r="AZ268" s="942"/>
      <c r="BA268" s="942"/>
      <c r="BB268" s="942"/>
      <c r="BC268" s="942"/>
      <c r="BD268" s="942"/>
      <c r="BE268" s="942"/>
      <c r="BF268" s="942"/>
      <c r="BG268" s="942"/>
      <c r="BH268" s="942"/>
      <c r="BI268" s="942"/>
      <c r="BJ268" s="902"/>
      <c r="BK268" s="905"/>
      <c r="BL268" s="947">
        <f t="shared" si="11"/>
        <v>0.06</v>
      </c>
      <c r="BM268" s="905"/>
      <c r="BN268" s="905"/>
      <c r="BO268" s="905"/>
      <c r="BP268" s="905"/>
    </row>
    <row r="269" spans="1:68" s="916" customFormat="1" ht="78.75">
      <c r="A269" s="902">
        <v>267</v>
      </c>
      <c r="B269" s="903" t="s">
        <v>486</v>
      </c>
      <c r="C269" s="904" t="s">
        <v>120</v>
      </c>
      <c r="D269" s="970">
        <v>17.73</v>
      </c>
      <c r="E269" s="904" t="s">
        <v>931</v>
      </c>
      <c r="F269" s="904" t="s">
        <v>48</v>
      </c>
      <c r="G269" s="904" t="s">
        <v>1126</v>
      </c>
      <c r="H269" s="957"/>
      <c r="I269" s="904"/>
      <c r="J269" s="941">
        <f t="shared" si="10"/>
        <v>0.3</v>
      </c>
      <c r="K269" s="941">
        <v>0.3</v>
      </c>
      <c r="L269" s="941"/>
      <c r="M269" s="941"/>
      <c r="N269" s="941"/>
      <c r="O269" s="941"/>
      <c r="P269" s="941"/>
      <c r="Q269" s="941"/>
      <c r="R269" s="941"/>
      <c r="S269" s="941"/>
      <c r="T269" s="941"/>
      <c r="U269" s="941"/>
      <c r="V269" s="941"/>
      <c r="W269" s="941"/>
      <c r="X269" s="941"/>
      <c r="Y269" s="941"/>
      <c r="Z269" s="941"/>
      <c r="AA269" s="941"/>
      <c r="AB269" s="941"/>
      <c r="AC269" s="941"/>
      <c r="AD269" s="941"/>
      <c r="AE269" s="941"/>
      <c r="AF269" s="941"/>
      <c r="AG269" s="954">
        <v>3.0000000000000001E-3</v>
      </c>
      <c r="AH269" s="941"/>
      <c r="AI269" s="941"/>
      <c r="AJ269" s="941"/>
      <c r="AK269" s="941"/>
      <c r="AL269" s="941"/>
      <c r="AM269" s="941"/>
      <c r="AN269" s="941"/>
      <c r="AO269" s="941"/>
      <c r="AP269" s="941"/>
      <c r="AQ269" s="941"/>
      <c r="AR269" s="941"/>
      <c r="AS269" s="941"/>
      <c r="AT269" s="941"/>
      <c r="AU269" s="941"/>
      <c r="AV269" s="941"/>
      <c r="AW269" s="941"/>
      <c r="AX269" s="941"/>
      <c r="AY269" s="941"/>
      <c r="AZ269" s="941"/>
      <c r="BA269" s="941"/>
      <c r="BB269" s="941"/>
      <c r="BC269" s="941"/>
      <c r="BD269" s="941"/>
      <c r="BE269" s="941"/>
      <c r="BF269" s="941"/>
      <c r="BG269" s="941"/>
      <c r="BH269" s="941"/>
      <c r="BI269" s="941"/>
      <c r="BJ269" s="902" t="s">
        <v>388</v>
      </c>
      <c r="BK269" s="905"/>
      <c r="BL269" s="947">
        <f t="shared" si="11"/>
        <v>0.30299999999999999</v>
      </c>
      <c r="BM269" s="905"/>
      <c r="BN269" s="905"/>
      <c r="BO269" s="905"/>
      <c r="BP269" s="905"/>
    </row>
    <row r="270" spans="1:68" s="916" customFormat="1">
      <c r="A270" s="902">
        <v>268</v>
      </c>
      <c r="B270" s="903" t="s">
        <v>1315</v>
      </c>
      <c r="C270" s="904" t="s">
        <v>120</v>
      </c>
      <c r="D270" s="970">
        <v>0.01</v>
      </c>
      <c r="E270" s="904" t="s">
        <v>226</v>
      </c>
      <c r="F270" s="904" t="s">
        <v>48</v>
      </c>
      <c r="G270" s="904" t="s">
        <v>1126</v>
      </c>
      <c r="H270" s="937"/>
      <c r="I270" s="904"/>
      <c r="J270" s="941">
        <f t="shared" si="10"/>
        <v>0.56000000000000005</v>
      </c>
      <c r="K270" s="941">
        <v>0.56000000000000005</v>
      </c>
      <c r="L270" s="941"/>
      <c r="M270" s="941">
        <v>0.03</v>
      </c>
      <c r="N270" s="941"/>
      <c r="O270" s="941"/>
      <c r="P270" s="941"/>
      <c r="Q270" s="941"/>
      <c r="R270" s="941"/>
      <c r="S270" s="941"/>
      <c r="T270" s="941"/>
      <c r="U270" s="941"/>
      <c r="V270" s="941"/>
      <c r="W270" s="941"/>
      <c r="X270" s="941"/>
      <c r="Y270" s="941"/>
      <c r="Z270" s="941"/>
      <c r="AA270" s="941"/>
      <c r="AB270" s="941"/>
      <c r="AC270" s="941"/>
      <c r="AD270" s="941"/>
      <c r="AE270" s="941"/>
      <c r="AF270" s="941"/>
      <c r="AG270" s="941">
        <v>8.0000000000000002E-3</v>
      </c>
      <c r="AH270" s="941"/>
      <c r="AI270" s="941"/>
      <c r="AJ270" s="941"/>
      <c r="AK270" s="941"/>
      <c r="AL270" s="941"/>
      <c r="AM270" s="941"/>
      <c r="AN270" s="941"/>
      <c r="AO270" s="941"/>
      <c r="AP270" s="941"/>
      <c r="AQ270" s="941"/>
      <c r="AR270" s="941"/>
      <c r="AS270" s="941"/>
      <c r="AT270" s="941"/>
      <c r="AU270" s="941"/>
      <c r="AV270" s="941"/>
      <c r="AW270" s="941"/>
      <c r="AX270" s="941"/>
      <c r="AY270" s="941"/>
      <c r="AZ270" s="941"/>
      <c r="BA270" s="941"/>
      <c r="BB270" s="941"/>
      <c r="BC270" s="941"/>
      <c r="BD270" s="941"/>
      <c r="BE270" s="941"/>
      <c r="BF270" s="941"/>
      <c r="BG270" s="941"/>
      <c r="BH270" s="941"/>
      <c r="BI270" s="941"/>
      <c r="BJ270" s="902" t="s">
        <v>387</v>
      </c>
      <c r="BK270" s="905" t="s">
        <v>1101</v>
      </c>
      <c r="BL270" s="947">
        <f t="shared" si="11"/>
        <v>0.59800000000000009</v>
      </c>
      <c r="BM270" s="905"/>
      <c r="BN270" s="905"/>
      <c r="BO270" s="905"/>
      <c r="BP270" s="905"/>
    </row>
    <row r="271" spans="1:68" s="916" customFormat="1" ht="31.5">
      <c r="A271" s="902">
        <v>269</v>
      </c>
      <c r="B271" s="903" t="s">
        <v>1309</v>
      </c>
      <c r="C271" s="904" t="s">
        <v>120</v>
      </c>
      <c r="D271" s="970">
        <v>5.0599999999999996</v>
      </c>
      <c r="E271" s="904" t="s">
        <v>935</v>
      </c>
      <c r="F271" s="904" t="s">
        <v>48</v>
      </c>
      <c r="G271" s="904" t="s">
        <v>1066</v>
      </c>
      <c r="H271" s="937"/>
      <c r="I271" s="904"/>
      <c r="J271" s="941">
        <f t="shared" si="10"/>
        <v>0.95</v>
      </c>
      <c r="K271" s="941">
        <v>0.95</v>
      </c>
      <c r="L271" s="941"/>
      <c r="M271" s="941"/>
      <c r="N271" s="941"/>
      <c r="O271" s="941"/>
      <c r="P271" s="941"/>
      <c r="Q271" s="941"/>
      <c r="R271" s="941"/>
      <c r="S271" s="941"/>
      <c r="T271" s="941"/>
      <c r="U271" s="941"/>
      <c r="V271" s="941"/>
      <c r="W271" s="941"/>
      <c r="X271" s="941"/>
      <c r="Y271" s="941"/>
      <c r="Z271" s="941"/>
      <c r="AA271" s="941"/>
      <c r="AB271" s="941"/>
      <c r="AC271" s="941"/>
      <c r="AD271" s="941"/>
      <c r="AE271" s="941"/>
      <c r="AF271" s="941">
        <v>0.03</v>
      </c>
      <c r="AG271" s="941">
        <v>0.02</v>
      </c>
      <c r="AH271" s="941"/>
      <c r="AI271" s="941"/>
      <c r="AJ271" s="941"/>
      <c r="AK271" s="941"/>
      <c r="AL271" s="941"/>
      <c r="AM271" s="941"/>
      <c r="AN271" s="941"/>
      <c r="AO271" s="941"/>
      <c r="AP271" s="941"/>
      <c r="AQ271" s="941"/>
      <c r="AR271" s="941"/>
      <c r="AS271" s="941"/>
      <c r="AT271" s="941"/>
      <c r="AU271" s="941"/>
      <c r="AV271" s="941"/>
      <c r="AW271" s="941"/>
      <c r="AX271" s="941"/>
      <c r="AY271" s="941"/>
      <c r="AZ271" s="941"/>
      <c r="BA271" s="941"/>
      <c r="BB271" s="941"/>
      <c r="BC271" s="941"/>
      <c r="BD271" s="941"/>
      <c r="BE271" s="941"/>
      <c r="BF271" s="941"/>
      <c r="BG271" s="941"/>
      <c r="BH271" s="941"/>
      <c r="BI271" s="941"/>
      <c r="BJ271" s="902" t="s">
        <v>615</v>
      </c>
      <c r="BK271" s="905" t="s">
        <v>1074</v>
      </c>
      <c r="BL271" s="947">
        <f t="shared" si="11"/>
        <v>1</v>
      </c>
      <c r="BM271" s="905"/>
      <c r="BN271" s="905"/>
      <c r="BO271" s="905"/>
      <c r="BP271" s="905"/>
    </row>
    <row r="272" spans="1:68" s="916" customFormat="1" ht="31.5">
      <c r="A272" s="902">
        <v>270</v>
      </c>
      <c r="B272" s="903" t="s">
        <v>1310</v>
      </c>
      <c r="C272" s="904" t="s">
        <v>120</v>
      </c>
      <c r="D272" s="970">
        <v>1.01</v>
      </c>
      <c r="E272" s="904" t="s">
        <v>1583</v>
      </c>
      <c r="F272" s="904" t="s">
        <v>48</v>
      </c>
      <c r="G272" s="904" t="s">
        <v>1066</v>
      </c>
      <c r="H272" s="917"/>
      <c r="I272" s="914"/>
      <c r="J272" s="914"/>
      <c r="K272" s="914"/>
      <c r="L272" s="914"/>
      <c r="M272" s="914"/>
      <c r="N272" s="914"/>
      <c r="O272" s="914"/>
      <c r="P272" s="914"/>
      <c r="Q272" s="914"/>
      <c r="R272" s="914"/>
      <c r="S272" s="914"/>
      <c r="T272" s="914"/>
      <c r="U272" s="914"/>
      <c r="V272" s="914"/>
      <c r="W272" s="914"/>
      <c r="X272" s="914"/>
      <c r="Y272" s="914"/>
      <c r="Z272" s="914"/>
      <c r="AA272" s="914"/>
      <c r="AB272" s="914"/>
      <c r="AC272" s="914"/>
      <c r="AD272" s="914"/>
      <c r="AE272" s="914"/>
      <c r="AF272" s="914"/>
      <c r="AG272" s="914"/>
      <c r="AH272" s="914"/>
      <c r="AI272" s="914"/>
      <c r="AJ272" s="914"/>
      <c r="AK272" s="914"/>
      <c r="AL272" s="914"/>
      <c r="AM272" s="914"/>
      <c r="AN272" s="914"/>
      <c r="AO272" s="914"/>
      <c r="AP272" s="914"/>
      <c r="AQ272" s="914"/>
      <c r="AR272" s="914"/>
      <c r="AS272" s="914"/>
      <c r="AT272" s="914"/>
      <c r="AU272" s="914"/>
      <c r="AV272" s="914"/>
      <c r="AW272" s="914"/>
      <c r="AX272" s="914"/>
      <c r="AY272" s="914"/>
      <c r="AZ272" s="914"/>
      <c r="BA272" s="914"/>
      <c r="BB272" s="914"/>
      <c r="BC272" s="914"/>
      <c r="BD272" s="914"/>
      <c r="BE272" s="914"/>
      <c r="BF272" s="914"/>
      <c r="BG272" s="914"/>
      <c r="BH272" s="915"/>
      <c r="BI272" s="912"/>
      <c r="BJ272" s="912"/>
      <c r="BM272" s="918"/>
    </row>
    <row r="273" spans="1:16293" s="916" customFormat="1" ht="78.75">
      <c r="A273" s="902">
        <v>271</v>
      </c>
      <c r="B273" s="903" t="s">
        <v>1311</v>
      </c>
      <c r="C273" s="904" t="s">
        <v>120</v>
      </c>
      <c r="D273" s="970">
        <v>1.1600000000000001</v>
      </c>
      <c r="E273" s="904" t="s">
        <v>1584</v>
      </c>
      <c r="F273" s="904" t="s">
        <v>48</v>
      </c>
      <c r="G273" s="904" t="s">
        <v>1066</v>
      </c>
      <c r="H273" s="937" t="s">
        <v>1201</v>
      </c>
      <c r="I273" s="904" t="s">
        <v>1099</v>
      </c>
      <c r="J273" s="941">
        <f t="shared" ref="J273:J292" si="12">K273+L273</f>
        <v>0</v>
      </c>
      <c r="K273" s="942"/>
      <c r="L273" s="942"/>
      <c r="M273" s="942"/>
      <c r="N273" s="942"/>
      <c r="O273" s="942"/>
      <c r="P273" s="942"/>
      <c r="Q273" s="942"/>
      <c r="R273" s="942"/>
      <c r="S273" s="942"/>
      <c r="T273" s="942"/>
      <c r="U273" s="942"/>
      <c r="V273" s="942"/>
      <c r="W273" s="942"/>
      <c r="X273" s="942"/>
      <c r="Y273" s="942"/>
      <c r="Z273" s="942"/>
      <c r="AA273" s="942"/>
      <c r="AB273" s="942"/>
      <c r="AC273" s="942"/>
      <c r="AD273" s="942"/>
      <c r="AE273" s="942"/>
      <c r="AF273" s="942"/>
      <c r="AG273" s="942"/>
      <c r="AH273" s="942"/>
      <c r="AI273" s="942"/>
      <c r="AJ273" s="942"/>
      <c r="AK273" s="942"/>
      <c r="AL273" s="942"/>
      <c r="AM273" s="942"/>
      <c r="AN273" s="942"/>
      <c r="AO273" s="942"/>
      <c r="AP273" s="942"/>
      <c r="AQ273" s="942"/>
      <c r="AR273" s="942"/>
      <c r="AS273" s="942"/>
      <c r="AT273" s="942"/>
      <c r="AU273" s="942"/>
      <c r="AV273" s="942"/>
      <c r="AW273" s="942"/>
      <c r="AX273" s="942"/>
      <c r="AY273" s="942"/>
      <c r="AZ273" s="942"/>
      <c r="BA273" s="942"/>
      <c r="BB273" s="942"/>
      <c r="BC273" s="942"/>
      <c r="BD273" s="942"/>
      <c r="BE273" s="942"/>
      <c r="BF273" s="942"/>
      <c r="BG273" s="942"/>
      <c r="BH273" s="942"/>
      <c r="BI273" s="942"/>
      <c r="BJ273" s="902"/>
      <c r="BK273" s="905"/>
      <c r="BL273" s="947">
        <f t="shared" ref="BL273:BL292" si="13">SUM(K273:BI273)</f>
        <v>0</v>
      </c>
      <c r="BM273" s="905"/>
      <c r="BN273" s="905"/>
      <c r="BO273" s="905"/>
      <c r="BP273" s="905"/>
    </row>
    <row r="274" spans="1:16293" s="916" customFormat="1" ht="31.5">
      <c r="A274" s="902">
        <v>272</v>
      </c>
      <c r="B274" s="903" t="s">
        <v>1312</v>
      </c>
      <c r="C274" s="904" t="s">
        <v>120</v>
      </c>
      <c r="D274" s="970">
        <v>1.02</v>
      </c>
      <c r="E274" s="904" t="s">
        <v>962</v>
      </c>
      <c r="F274" s="904" t="s">
        <v>48</v>
      </c>
      <c r="G274" s="904" t="s">
        <v>1066</v>
      </c>
      <c r="H274" s="937"/>
      <c r="I274" s="904"/>
      <c r="J274" s="941">
        <f t="shared" si="12"/>
        <v>0.56999999999999995</v>
      </c>
      <c r="K274" s="902">
        <v>0.56999999999999995</v>
      </c>
      <c r="L274" s="902"/>
      <c r="M274" s="902"/>
      <c r="N274" s="902"/>
      <c r="O274" s="902"/>
      <c r="P274" s="902"/>
      <c r="Q274" s="902"/>
      <c r="R274" s="902"/>
      <c r="S274" s="902"/>
      <c r="T274" s="902"/>
      <c r="U274" s="902"/>
      <c r="V274" s="902"/>
      <c r="W274" s="902"/>
      <c r="X274" s="902"/>
      <c r="Y274" s="902"/>
      <c r="Z274" s="902"/>
      <c r="AA274" s="902"/>
      <c r="AB274" s="902"/>
      <c r="AC274" s="902"/>
      <c r="AD274" s="902"/>
      <c r="AE274" s="902"/>
      <c r="AF274" s="902"/>
      <c r="AG274" s="902">
        <v>0.01</v>
      </c>
      <c r="AH274" s="902"/>
      <c r="AI274" s="902"/>
      <c r="AJ274" s="902"/>
      <c r="AK274" s="902">
        <v>0.02</v>
      </c>
      <c r="AL274" s="902"/>
      <c r="AM274" s="902"/>
      <c r="AN274" s="902"/>
      <c r="AO274" s="902"/>
      <c r="AP274" s="902"/>
      <c r="AQ274" s="902"/>
      <c r="AR274" s="902"/>
      <c r="AS274" s="902"/>
      <c r="AT274" s="902"/>
      <c r="AU274" s="902"/>
      <c r="AV274" s="902"/>
      <c r="AW274" s="902"/>
      <c r="AX274" s="902"/>
      <c r="AY274" s="902"/>
      <c r="AZ274" s="902"/>
      <c r="BA274" s="902"/>
      <c r="BB274" s="902"/>
      <c r="BC274" s="902"/>
      <c r="BD274" s="902"/>
      <c r="BE274" s="902"/>
      <c r="BF274" s="902"/>
      <c r="BG274" s="902"/>
      <c r="BH274" s="902"/>
      <c r="BI274" s="902"/>
      <c r="BJ274" s="902" t="s">
        <v>387</v>
      </c>
      <c r="BK274" s="905" t="s">
        <v>1074</v>
      </c>
      <c r="BL274" s="947">
        <f t="shared" si="13"/>
        <v>0.6</v>
      </c>
      <c r="BM274" s="905"/>
      <c r="BN274" s="905"/>
      <c r="BO274" s="905"/>
      <c r="BP274" s="905"/>
    </row>
    <row r="275" spans="1:16293" s="916" customFormat="1" ht="31.5">
      <c r="A275" s="902">
        <v>273</v>
      </c>
      <c r="B275" s="903" t="s">
        <v>1313</v>
      </c>
      <c r="C275" s="904" t="s">
        <v>120</v>
      </c>
      <c r="D275" s="970">
        <v>1.07</v>
      </c>
      <c r="E275" s="904" t="s">
        <v>938</v>
      </c>
      <c r="F275" s="904" t="s">
        <v>48</v>
      </c>
      <c r="G275" s="904" t="s">
        <v>1066</v>
      </c>
      <c r="H275" s="937"/>
      <c r="I275" s="904"/>
      <c r="J275" s="941">
        <f t="shared" si="12"/>
        <v>0.11</v>
      </c>
      <c r="K275" s="902">
        <v>0.11</v>
      </c>
      <c r="L275" s="902"/>
      <c r="M275" s="902">
        <v>4.24</v>
      </c>
      <c r="N275" s="902">
        <v>0.91</v>
      </c>
      <c r="O275" s="902"/>
      <c r="P275" s="902"/>
      <c r="Q275" s="902"/>
      <c r="R275" s="902"/>
      <c r="S275" s="902"/>
      <c r="T275" s="902"/>
      <c r="U275" s="902"/>
      <c r="V275" s="902"/>
      <c r="W275" s="902"/>
      <c r="X275" s="902"/>
      <c r="Y275" s="902"/>
      <c r="Z275" s="902"/>
      <c r="AA275" s="902"/>
      <c r="AB275" s="902"/>
      <c r="AC275" s="902"/>
      <c r="AD275" s="902"/>
      <c r="AE275" s="902"/>
      <c r="AF275" s="902"/>
      <c r="AG275" s="902"/>
      <c r="AH275" s="902"/>
      <c r="AI275" s="902"/>
      <c r="AJ275" s="902"/>
      <c r="AK275" s="902"/>
      <c r="AL275" s="902"/>
      <c r="AM275" s="902"/>
      <c r="AN275" s="902"/>
      <c r="AO275" s="902"/>
      <c r="AP275" s="902"/>
      <c r="AQ275" s="902"/>
      <c r="AR275" s="902">
        <v>0.01</v>
      </c>
      <c r="AS275" s="902"/>
      <c r="AT275" s="902"/>
      <c r="AU275" s="902"/>
      <c r="AV275" s="902"/>
      <c r="AW275" s="902"/>
      <c r="AX275" s="902"/>
      <c r="AY275" s="902"/>
      <c r="AZ275" s="902"/>
      <c r="BA275" s="902"/>
      <c r="BB275" s="902"/>
      <c r="BC275" s="902"/>
      <c r="BD275" s="902"/>
      <c r="BE275" s="902"/>
      <c r="BF275" s="902"/>
      <c r="BG275" s="902"/>
      <c r="BH275" s="902"/>
      <c r="BI275" s="902"/>
      <c r="BJ275" s="902" t="s">
        <v>387</v>
      </c>
      <c r="BK275" s="905" t="s">
        <v>1074</v>
      </c>
      <c r="BL275" s="947">
        <f t="shared" si="13"/>
        <v>5.2700000000000005</v>
      </c>
      <c r="BM275" s="905"/>
      <c r="BN275" s="905"/>
      <c r="BO275" s="905"/>
      <c r="BP275" s="905"/>
    </row>
    <row r="276" spans="1:16293" s="916" customFormat="1" ht="31.5">
      <c r="A276" s="902">
        <v>274</v>
      </c>
      <c r="B276" s="919" t="s">
        <v>1128</v>
      </c>
      <c r="C276" s="935" t="s">
        <v>120</v>
      </c>
      <c r="D276" s="970">
        <v>2.3370000000000002</v>
      </c>
      <c r="E276" s="927">
        <v>17</v>
      </c>
      <c r="F276" s="904" t="s">
        <v>48</v>
      </c>
      <c r="G276" s="904" t="s">
        <v>1668</v>
      </c>
      <c r="H276" s="937" t="s">
        <v>1224</v>
      </c>
      <c r="I276" s="904"/>
      <c r="J276" s="941">
        <f t="shared" si="12"/>
        <v>5</v>
      </c>
      <c r="K276" s="942">
        <v>4.99</v>
      </c>
      <c r="L276" s="942">
        <v>0.01</v>
      </c>
      <c r="M276" s="942">
        <v>2.4700000000000002</v>
      </c>
      <c r="N276" s="942">
        <v>0.04</v>
      </c>
      <c r="O276" s="942">
        <v>0</v>
      </c>
      <c r="P276" s="942">
        <v>0</v>
      </c>
      <c r="Q276" s="942">
        <v>0</v>
      </c>
      <c r="R276" s="942"/>
      <c r="S276" s="942">
        <v>0</v>
      </c>
      <c r="T276" s="942">
        <v>0</v>
      </c>
      <c r="U276" s="942">
        <v>0</v>
      </c>
      <c r="V276" s="942">
        <v>0</v>
      </c>
      <c r="W276" s="942">
        <v>0</v>
      </c>
      <c r="X276" s="942">
        <v>0</v>
      </c>
      <c r="Y276" s="942">
        <v>0</v>
      </c>
      <c r="Z276" s="942">
        <v>0</v>
      </c>
      <c r="AA276" s="942">
        <v>0</v>
      </c>
      <c r="AB276" s="942">
        <v>0</v>
      </c>
      <c r="AC276" s="942">
        <v>0</v>
      </c>
      <c r="AD276" s="942">
        <v>0</v>
      </c>
      <c r="AE276" s="942">
        <v>0</v>
      </c>
      <c r="AF276" s="942">
        <v>1.79</v>
      </c>
      <c r="AG276" s="942">
        <v>0.52</v>
      </c>
      <c r="AH276" s="942">
        <v>0</v>
      </c>
      <c r="AI276" s="942">
        <v>0</v>
      </c>
      <c r="AJ276" s="942">
        <v>0.04</v>
      </c>
      <c r="AK276" s="942">
        <v>0</v>
      </c>
      <c r="AL276" s="942">
        <v>0</v>
      </c>
      <c r="AM276" s="942">
        <v>0</v>
      </c>
      <c r="AN276" s="942">
        <v>0</v>
      </c>
      <c r="AO276" s="942">
        <v>0</v>
      </c>
      <c r="AP276" s="942">
        <v>0</v>
      </c>
      <c r="AQ276" s="942">
        <v>0</v>
      </c>
      <c r="AR276" s="942">
        <v>0.4</v>
      </c>
      <c r="AS276" s="942">
        <v>0</v>
      </c>
      <c r="AT276" s="942">
        <v>0</v>
      </c>
      <c r="AU276" s="942">
        <v>0</v>
      </c>
      <c r="AV276" s="942">
        <v>0</v>
      </c>
      <c r="AW276" s="942">
        <v>0</v>
      </c>
      <c r="AX276" s="942">
        <v>0</v>
      </c>
      <c r="AY276" s="942">
        <v>1.19</v>
      </c>
      <c r="AZ276" s="942">
        <v>1.74</v>
      </c>
      <c r="BA276" s="942">
        <v>0</v>
      </c>
      <c r="BB276" s="942">
        <v>0</v>
      </c>
      <c r="BC276" s="942">
        <v>0</v>
      </c>
      <c r="BD276" s="942">
        <v>0</v>
      </c>
      <c r="BE276" s="942">
        <v>0.06</v>
      </c>
      <c r="BF276" s="942">
        <v>0.59</v>
      </c>
      <c r="BG276" s="942">
        <v>0</v>
      </c>
      <c r="BH276" s="942">
        <v>0.12000000000000001</v>
      </c>
      <c r="BI276" s="942">
        <v>0</v>
      </c>
      <c r="BJ276" s="902"/>
      <c r="BK276" s="906" t="s">
        <v>1098</v>
      </c>
      <c r="BL276" s="947">
        <f t="shared" si="13"/>
        <v>13.959999999999999</v>
      </c>
      <c r="BM276" s="905"/>
      <c r="BN276" s="905" t="s">
        <v>635</v>
      </c>
      <c r="BO276" s="905">
        <v>10.93</v>
      </c>
      <c r="BP276" s="905"/>
    </row>
    <row r="277" spans="1:16293" s="916" customFormat="1">
      <c r="A277" s="902">
        <v>275</v>
      </c>
      <c r="B277" s="919" t="s">
        <v>1261</v>
      </c>
      <c r="C277" s="935" t="s">
        <v>120</v>
      </c>
      <c r="D277" s="970">
        <v>0.14000000000000001</v>
      </c>
      <c r="E277" s="927" t="s">
        <v>1482</v>
      </c>
      <c r="F277" s="904" t="s">
        <v>48</v>
      </c>
      <c r="G277" s="904" t="s">
        <v>1668</v>
      </c>
      <c r="H277" s="937"/>
      <c r="I277" s="904"/>
      <c r="J277" s="941">
        <f t="shared" si="12"/>
        <v>0</v>
      </c>
      <c r="K277" s="942"/>
      <c r="L277" s="942"/>
      <c r="M277" s="942">
        <v>0.15</v>
      </c>
      <c r="N277" s="942"/>
      <c r="O277" s="942"/>
      <c r="P277" s="942"/>
      <c r="Q277" s="942"/>
      <c r="R277" s="942"/>
      <c r="S277" s="942"/>
      <c r="T277" s="942"/>
      <c r="U277" s="942"/>
      <c r="V277" s="942"/>
      <c r="W277" s="942"/>
      <c r="X277" s="942"/>
      <c r="Y277" s="942"/>
      <c r="Z277" s="942"/>
      <c r="AA277" s="942"/>
      <c r="AB277" s="942"/>
      <c r="AC277" s="942"/>
      <c r="AD277" s="942"/>
      <c r="AE277" s="942"/>
      <c r="AF277" s="942"/>
      <c r="AG277" s="942"/>
      <c r="AH277" s="942"/>
      <c r="AI277" s="942"/>
      <c r="AJ277" s="942"/>
      <c r="AK277" s="942"/>
      <c r="AL277" s="942"/>
      <c r="AM277" s="942"/>
      <c r="AN277" s="942"/>
      <c r="AO277" s="942"/>
      <c r="AP277" s="942"/>
      <c r="AQ277" s="942"/>
      <c r="AR277" s="942"/>
      <c r="AS277" s="942"/>
      <c r="AT277" s="942"/>
      <c r="AU277" s="942"/>
      <c r="AV277" s="942"/>
      <c r="AW277" s="942"/>
      <c r="AX277" s="942"/>
      <c r="AY277" s="942"/>
      <c r="AZ277" s="942"/>
      <c r="BA277" s="942"/>
      <c r="BB277" s="942"/>
      <c r="BC277" s="942"/>
      <c r="BD277" s="942"/>
      <c r="BE277" s="942"/>
      <c r="BF277" s="942"/>
      <c r="BG277" s="942"/>
      <c r="BH277" s="942"/>
      <c r="BI277" s="942"/>
      <c r="BJ277" s="902"/>
      <c r="BK277" s="905"/>
      <c r="BL277" s="947">
        <f t="shared" si="13"/>
        <v>0.15</v>
      </c>
      <c r="BM277" s="905"/>
      <c r="BN277" s="905"/>
      <c r="BO277" s="905"/>
      <c r="BP277" s="905"/>
    </row>
    <row r="278" spans="1:16293" s="916" customFormat="1" ht="31.5">
      <c r="A278" s="902">
        <v>276</v>
      </c>
      <c r="B278" s="903" t="s">
        <v>722</v>
      </c>
      <c r="C278" s="904" t="s">
        <v>124</v>
      </c>
      <c r="D278" s="970">
        <v>3.85</v>
      </c>
      <c r="E278" s="904" t="s">
        <v>950</v>
      </c>
      <c r="F278" s="904" t="s">
        <v>48</v>
      </c>
      <c r="G278" s="904" t="s">
        <v>1126</v>
      </c>
      <c r="H278" s="937"/>
      <c r="I278" s="930"/>
      <c r="J278" s="941">
        <f t="shared" si="12"/>
        <v>0</v>
      </c>
      <c r="K278" s="958"/>
      <c r="L278" s="958"/>
      <c r="M278" s="958"/>
      <c r="N278" s="958">
        <v>0.73</v>
      </c>
      <c r="O278" s="958"/>
      <c r="P278" s="958"/>
      <c r="Q278" s="958"/>
      <c r="R278" s="958"/>
      <c r="S278" s="958"/>
      <c r="T278" s="958"/>
      <c r="U278" s="958"/>
      <c r="V278" s="958"/>
      <c r="W278" s="958"/>
      <c r="X278" s="958"/>
      <c r="Y278" s="958"/>
      <c r="Z278" s="958"/>
      <c r="AA278" s="958"/>
      <c r="AB278" s="958"/>
      <c r="AC278" s="958"/>
      <c r="AD278" s="958"/>
      <c r="AE278" s="958"/>
      <c r="AF278" s="958"/>
      <c r="AG278" s="958"/>
      <c r="AH278" s="958"/>
      <c r="AI278" s="958"/>
      <c r="AJ278" s="958"/>
      <c r="AK278" s="958"/>
      <c r="AL278" s="958"/>
      <c r="AM278" s="958"/>
      <c r="AN278" s="958"/>
      <c r="AO278" s="958"/>
      <c r="AP278" s="958"/>
      <c r="AQ278" s="958"/>
      <c r="AR278" s="958"/>
      <c r="AS278" s="958"/>
      <c r="AT278" s="958"/>
      <c r="AU278" s="958"/>
      <c r="AV278" s="958"/>
      <c r="AW278" s="958"/>
      <c r="AX278" s="958"/>
      <c r="AY278" s="958"/>
      <c r="AZ278" s="958"/>
      <c r="BA278" s="958"/>
      <c r="BB278" s="958"/>
      <c r="BC278" s="958"/>
      <c r="BD278" s="958"/>
      <c r="BE278" s="958"/>
      <c r="BF278" s="958"/>
      <c r="BG278" s="958"/>
      <c r="BH278" s="958"/>
      <c r="BI278" s="958"/>
      <c r="BJ278" s="902"/>
      <c r="BK278" s="905"/>
      <c r="BL278" s="947">
        <f t="shared" si="13"/>
        <v>0.73</v>
      </c>
      <c r="BM278" s="905"/>
      <c r="BN278" s="905"/>
      <c r="BO278" s="905"/>
      <c r="BP278" s="905"/>
    </row>
    <row r="279" spans="1:16293" s="916" customFormat="1">
      <c r="A279" s="902">
        <v>277</v>
      </c>
      <c r="B279" s="903" t="s">
        <v>726</v>
      </c>
      <c r="C279" s="904" t="s">
        <v>124</v>
      </c>
      <c r="D279" s="970">
        <v>2.4799999999999995</v>
      </c>
      <c r="E279" s="904" t="s">
        <v>952</v>
      </c>
      <c r="F279" s="904" t="s">
        <v>48</v>
      </c>
      <c r="G279" s="904" t="s">
        <v>1126</v>
      </c>
      <c r="H279" s="937"/>
      <c r="I279" s="904"/>
      <c r="J279" s="941">
        <f t="shared" si="12"/>
        <v>0</v>
      </c>
      <c r="K279" s="942"/>
      <c r="L279" s="942"/>
      <c r="M279" s="942">
        <v>0.15</v>
      </c>
      <c r="N279" s="942"/>
      <c r="O279" s="942"/>
      <c r="P279" s="942"/>
      <c r="Q279" s="942"/>
      <c r="R279" s="942"/>
      <c r="S279" s="942"/>
      <c r="T279" s="942"/>
      <c r="U279" s="942"/>
      <c r="V279" s="942"/>
      <c r="W279" s="942"/>
      <c r="X279" s="942"/>
      <c r="Y279" s="942"/>
      <c r="Z279" s="942"/>
      <c r="AA279" s="942"/>
      <c r="AB279" s="942"/>
      <c r="AC279" s="942"/>
      <c r="AD279" s="942"/>
      <c r="AE279" s="942"/>
      <c r="AF279" s="942"/>
      <c r="AG279" s="942"/>
      <c r="AH279" s="942"/>
      <c r="AI279" s="942"/>
      <c r="AJ279" s="942"/>
      <c r="AK279" s="942"/>
      <c r="AL279" s="942"/>
      <c r="AM279" s="942"/>
      <c r="AN279" s="942"/>
      <c r="AO279" s="942"/>
      <c r="AP279" s="942"/>
      <c r="AQ279" s="942"/>
      <c r="AR279" s="942"/>
      <c r="AS279" s="942"/>
      <c r="AT279" s="942"/>
      <c r="AU279" s="942"/>
      <c r="AV279" s="942"/>
      <c r="AW279" s="942"/>
      <c r="AX279" s="942"/>
      <c r="AY279" s="942"/>
      <c r="AZ279" s="942"/>
      <c r="BA279" s="942"/>
      <c r="BB279" s="942"/>
      <c r="BC279" s="942"/>
      <c r="BD279" s="942"/>
      <c r="BE279" s="942"/>
      <c r="BF279" s="942"/>
      <c r="BG279" s="942"/>
      <c r="BH279" s="942"/>
      <c r="BI279" s="942"/>
      <c r="BJ279" s="902"/>
      <c r="BK279" s="905"/>
      <c r="BL279" s="947">
        <f t="shared" si="13"/>
        <v>0.15</v>
      </c>
      <c r="BM279" s="905"/>
      <c r="BN279" s="905"/>
      <c r="BO279" s="905"/>
      <c r="BP279" s="905"/>
    </row>
    <row r="280" spans="1:16293">
      <c r="A280" s="902">
        <v>278</v>
      </c>
      <c r="B280" s="903" t="s">
        <v>727</v>
      </c>
      <c r="C280" s="904" t="s">
        <v>124</v>
      </c>
      <c r="D280" s="970">
        <v>1.9500000000000002</v>
      </c>
      <c r="E280" s="904" t="s">
        <v>953</v>
      </c>
      <c r="F280" s="904" t="s">
        <v>48</v>
      </c>
      <c r="G280" s="904" t="s">
        <v>1126</v>
      </c>
      <c r="H280" s="906"/>
      <c r="I280" s="959"/>
      <c r="J280" s="960">
        <f t="shared" si="12"/>
        <v>0</v>
      </c>
      <c r="K280" s="961"/>
      <c r="L280" s="961"/>
      <c r="M280" s="961">
        <v>0.34</v>
      </c>
      <c r="N280" s="961"/>
      <c r="O280" s="961"/>
      <c r="P280" s="961"/>
      <c r="Q280" s="961"/>
      <c r="R280" s="961"/>
      <c r="S280" s="961"/>
      <c r="T280" s="961"/>
      <c r="U280" s="961"/>
      <c r="V280" s="961"/>
      <c r="W280" s="961"/>
      <c r="X280" s="961"/>
      <c r="Y280" s="961"/>
      <c r="Z280" s="961"/>
      <c r="AA280" s="961"/>
      <c r="AB280" s="961"/>
      <c r="AC280" s="961"/>
      <c r="AD280" s="961"/>
      <c r="AE280" s="961"/>
      <c r="AF280" s="961"/>
      <c r="AG280" s="961"/>
      <c r="AH280" s="961"/>
      <c r="AI280" s="961"/>
      <c r="AJ280" s="961"/>
      <c r="AK280" s="961"/>
      <c r="AL280" s="961"/>
      <c r="AM280" s="961"/>
      <c r="AN280" s="961"/>
      <c r="AO280" s="961"/>
      <c r="AP280" s="961"/>
      <c r="AQ280" s="961"/>
      <c r="AR280" s="961"/>
      <c r="AS280" s="961"/>
      <c r="AT280" s="961"/>
      <c r="AU280" s="961"/>
      <c r="AV280" s="961"/>
      <c r="AW280" s="961"/>
      <c r="AX280" s="961"/>
      <c r="AY280" s="961"/>
      <c r="AZ280" s="961"/>
      <c r="BA280" s="961"/>
      <c r="BB280" s="961"/>
      <c r="BC280" s="961"/>
      <c r="BD280" s="961"/>
      <c r="BE280" s="961"/>
      <c r="BF280" s="961"/>
      <c r="BG280" s="961"/>
      <c r="BH280" s="961"/>
      <c r="BI280" s="961"/>
      <c r="BL280" s="947">
        <f t="shared" si="13"/>
        <v>0.34</v>
      </c>
      <c r="BN280" s="905"/>
    </row>
    <row r="281" spans="1:16293">
      <c r="A281" s="902">
        <v>279</v>
      </c>
      <c r="B281" s="903" t="s">
        <v>728</v>
      </c>
      <c r="C281" s="904" t="s">
        <v>124</v>
      </c>
      <c r="D281" s="970">
        <v>2.5</v>
      </c>
      <c r="E281" s="904" t="s">
        <v>954</v>
      </c>
      <c r="F281" s="904" t="s">
        <v>48</v>
      </c>
      <c r="G281" s="904" t="s">
        <v>1126</v>
      </c>
      <c r="H281" s="906"/>
      <c r="J281" s="960">
        <f t="shared" si="12"/>
        <v>0.18</v>
      </c>
      <c r="K281" s="905">
        <v>0.18</v>
      </c>
      <c r="AF281" s="905">
        <v>0.01</v>
      </c>
      <c r="AG281" s="905">
        <v>0.01</v>
      </c>
      <c r="BJ281" s="905" t="s">
        <v>387</v>
      </c>
      <c r="BK281" s="905" t="s">
        <v>1068</v>
      </c>
      <c r="BL281" s="947">
        <f t="shared" si="13"/>
        <v>0.2</v>
      </c>
      <c r="BN281" s="905"/>
    </row>
    <row r="282" spans="1:16293" s="916" customFormat="1">
      <c r="A282" s="902">
        <v>280</v>
      </c>
      <c r="B282" s="903" t="s">
        <v>730</v>
      </c>
      <c r="C282" s="904" t="s">
        <v>124</v>
      </c>
      <c r="D282" s="970">
        <v>0.57999999999999996</v>
      </c>
      <c r="E282" s="904" t="s">
        <v>955</v>
      </c>
      <c r="F282" s="904" t="s">
        <v>48</v>
      </c>
      <c r="G282" s="904" t="s">
        <v>1126</v>
      </c>
      <c r="H282" s="937"/>
      <c r="I282" s="904"/>
      <c r="J282" s="941">
        <f t="shared" si="12"/>
        <v>0</v>
      </c>
      <c r="K282" s="902"/>
      <c r="L282" s="902"/>
      <c r="M282" s="902"/>
      <c r="N282" s="902"/>
      <c r="O282" s="902"/>
      <c r="P282" s="902"/>
      <c r="Q282" s="902"/>
      <c r="R282" s="902"/>
      <c r="S282" s="902"/>
      <c r="T282" s="902"/>
      <c r="U282" s="902"/>
      <c r="V282" s="902"/>
      <c r="W282" s="902"/>
      <c r="X282" s="902"/>
      <c r="Y282" s="902"/>
      <c r="Z282" s="902"/>
      <c r="AA282" s="902"/>
      <c r="AB282" s="902"/>
      <c r="AC282" s="902"/>
      <c r="AD282" s="902"/>
      <c r="AE282" s="902"/>
      <c r="AF282" s="902"/>
      <c r="AG282" s="902"/>
      <c r="AH282" s="902"/>
      <c r="AI282" s="902"/>
      <c r="AJ282" s="902"/>
      <c r="AK282" s="902">
        <v>1.1000000000000001</v>
      </c>
      <c r="AL282" s="902"/>
      <c r="AM282" s="902"/>
      <c r="AN282" s="902"/>
      <c r="AO282" s="902"/>
      <c r="AP282" s="902"/>
      <c r="AQ282" s="902"/>
      <c r="AR282" s="902"/>
      <c r="AS282" s="902"/>
      <c r="AT282" s="902"/>
      <c r="AU282" s="902"/>
      <c r="AV282" s="902"/>
      <c r="AW282" s="902"/>
      <c r="AX282" s="902"/>
      <c r="AY282" s="902"/>
      <c r="AZ282" s="902"/>
      <c r="BA282" s="902"/>
      <c r="BB282" s="902"/>
      <c r="BC282" s="902"/>
      <c r="BD282" s="902"/>
      <c r="BE282" s="902"/>
      <c r="BF282" s="902"/>
      <c r="BG282" s="902"/>
      <c r="BH282" s="902"/>
      <c r="BI282" s="902"/>
      <c r="BJ282" s="902" t="s">
        <v>387</v>
      </c>
      <c r="BK282" s="905" t="s">
        <v>1067</v>
      </c>
      <c r="BL282" s="947">
        <f t="shared" si="13"/>
        <v>1.1000000000000001</v>
      </c>
      <c r="BM282" s="905"/>
      <c r="BN282" s="905"/>
      <c r="BO282" s="905"/>
      <c r="BP282" s="905"/>
    </row>
    <row r="283" spans="1:16293">
      <c r="A283" s="902">
        <v>281</v>
      </c>
      <c r="B283" s="919" t="s">
        <v>1434</v>
      </c>
      <c r="C283" s="904" t="s">
        <v>124</v>
      </c>
      <c r="D283" s="970">
        <v>2.2799999999999998</v>
      </c>
      <c r="E283" s="904" t="s">
        <v>862</v>
      </c>
      <c r="F283" s="904" t="s">
        <v>48</v>
      </c>
      <c r="G283" s="904" t="s">
        <v>1126</v>
      </c>
      <c r="H283" s="906"/>
      <c r="I283" s="962"/>
      <c r="J283" s="960">
        <f t="shared" si="12"/>
        <v>0</v>
      </c>
      <c r="K283" s="961"/>
      <c r="L283" s="961"/>
      <c r="M283" s="961"/>
      <c r="N283" s="961">
        <v>0.2</v>
      </c>
      <c r="O283" s="961"/>
      <c r="P283" s="961"/>
      <c r="Q283" s="961"/>
      <c r="R283" s="961"/>
      <c r="S283" s="961"/>
      <c r="T283" s="961"/>
      <c r="U283" s="961"/>
      <c r="V283" s="961"/>
      <c r="W283" s="961"/>
      <c r="X283" s="961"/>
      <c r="Y283" s="961"/>
      <c r="Z283" s="961"/>
      <c r="AA283" s="961"/>
      <c r="AB283" s="961"/>
      <c r="AC283" s="961"/>
      <c r="AD283" s="961"/>
      <c r="AE283" s="961"/>
      <c r="AF283" s="961"/>
      <c r="AG283" s="961"/>
      <c r="AH283" s="961"/>
      <c r="AI283" s="961"/>
      <c r="AJ283" s="961"/>
      <c r="AK283" s="961"/>
      <c r="AL283" s="961"/>
      <c r="AM283" s="961"/>
      <c r="AN283" s="961"/>
      <c r="AO283" s="961"/>
      <c r="AP283" s="961"/>
      <c r="AQ283" s="961"/>
      <c r="AR283" s="961"/>
      <c r="AS283" s="961"/>
      <c r="AT283" s="961"/>
      <c r="AU283" s="961"/>
      <c r="AV283" s="961"/>
      <c r="AW283" s="961"/>
      <c r="AX283" s="961"/>
      <c r="AY283" s="961"/>
      <c r="AZ283" s="961"/>
      <c r="BA283" s="961"/>
      <c r="BB283" s="961"/>
      <c r="BC283" s="961"/>
      <c r="BD283" s="961"/>
      <c r="BE283" s="961"/>
      <c r="BF283" s="961"/>
      <c r="BG283" s="961"/>
      <c r="BH283" s="961"/>
      <c r="BI283" s="961"/>
      <c r="BL283" s="947">
        <f t="shared" si="13"/>
        <v>0.2</v>
      </c>
      <c r="BN283" s="905"/>
    </row>
    <row r="284" spans="1:16293" s="916" customFormat="1">
      <c r="A284" s="902">
        <v>282</v>
      </c>
      <c r="B284" s="903" t="s">
        <v>725</v>
      </c>
      <c r="C284" s="904" t="s">
        <v>124</v>
      </c>
      <c r="D284" s="970">
        <v>0.27</v>
      </c>
      <c r="E284" s="904" t="s">
        <v>862</v>
      </c>
      <c r="F284" s="904" t="s">
        <v>48</v>
      </c>
      <c r="G284" s="904" t="s">
        <v>1218</v>
      </c>
      <c r="H284" s="937"/>
      <c r="I284" s="920"/>
      <c r="J284" s="941">
        <f t="shared" si="12"/>
        <v>0</v>
      </c>
      <c r="K284" s="942"/>
      <c r="L284" s="942"/>
      <c r="M284" s="942"/>
      <c r="N284" s="942">
        <v>0.22</v>
      </c>
      <c r="O284" s="942"/>
      <c r="P284" s="942"/>
      <c r="Q284" s="942"/>
      <c r="R284" s="942"/>
      <c r="S284" s="942"/>
      <c r="T284" s="942"/>
      <c r="U284" s="942"/>
      <c r="V284" s="942"/>
      <c r="W284" s="942"/>
      <c r="X284" s="942"/>
      <c r="Y284" s="942"/>
      <c r="Z284" s="942"/>
      <c r="AA284" s="942"/>
      <c r="AB284" s="942"/>
      <c r="AC284" s="942"/>
      <c r="AD284" s="942"/>
      <c r="AE284" s="942"/>
      <c r="AF284" s="942"/>
      <c r="AG284" s="942"/>
      <c r="AH284" s="942"/>
      <c r="AI284" s="942"/>
      <c r="AJ284" s="942"/>
      <c r="AK284" s="942"/>
      <c r="AL284" s="942"/>
      <c r="AM284" s="942"/>
      <c r="AN284" s="942"/>
      <c r="AO284" s="942"/>
      <c r="AP284" s="942"/>
      <c r="AQ284" s="942"/>
      <c r="AR284" s="942"/>
      <c r="AS284" s="942"/>
      <c r="AT284" s="942"/>
      <c r="AU284" s="942"/>
      <c r="AV284" s="942"/>
      <c r="AW284" s="942"/>
      <c r="AX284" s="942"/>
      <c r="AY284" s="942"/>
      <c r="AZ284" s="942"/>
      <c r="BA284" s="942"/>
      <c r="BB284" s="942"/>
      <c r="BC284" s="942"/>
      <c r="BD284" s="942"/>
      <c r="BE284" s="942"/>
      <c r="BF284" s="942"/>
      <c r="BG284" s="942"/>
      <c r="BH284" s="942"/>
      <c r="BI284" s="942"/>
      <c r="BJ284" s="902"/>
      <c r="BK284" s="905"/>
      <c r="BL284" s="947">
        <f t="shared" si="13"/>
        <v>0.22</v>
      </c>
      <c r="BM284" s="905"/>
      <c r="BN284" s="905"/>
      <c r="BO284" s="905"/>
      <c r="BP284" s="905"/>
    </row>
    <row r="285" spans="1:16293" s="916" customFormat="1">
      <c r="A285" s="902">
        <v>283</v>
      </c>
      <c r="B285" s="903" t="s">
        <v>1433</v>
      </c>
      <c r="C285" s="904" t="s">
        <v>124</v>
      </c>
      <c r="D285" s="970">
        <v>1</v>
      </c>
      <c r="E285" s="902">
        <v>14</v>
      </c>
      <c r="F285" s="902" t="s">
        <v>48</v>
      </c>
      <c r="G285" s="904" t="s">
        <v>1068</v>
      </c>
      <c r="H285" s="937"/>
      <c r="I285" s="934"/>
      <c r="J285" s="941">
        <f t="shared" si="12"/>
        <v>0.95</v>
      </c>
      <c r="K285" s="942">
        <v>0.95</v>
      </c>
      <c r="L285" s="942"/>
      <c r="M285" s="942">
        <v>0.09</v>
      </c>
      <c r="N285" s="942">
        <v>0.26</v>
      </c>
      <c r="O285" s="942"/>
      <c r="P285" s="942"/>
      <c r="Q285" s="942"/>
      <c r="R285" s="942"/>
      <c r="S285" s="942"/>
      <c r="T285" s="942"/>
      <c r="U285" s="942"/>
      <c r="V285" s="942"/>
      <c r="W285" s="942"/>
      <c r="X285" s="942"/>
      <c r="Y285" s="942"/>
      <c r="Z285" s="942"/>
      <c r="AA285" s="942"/>
      <c r="AB285" s="942"/>
      <c r="AC285" s="942"/>
      <c r="AD285" s="942"/>
      <c r="AE285" s="942"/>
      <c r="AF285" s="942"/>
      <c r="AG285" s="942"/>
      <c r="AH285" s="942"/>
      <c r="AI285" s="942"/>
      <c r="AJ285" s="942"/>
      <c r="AK285" s="942"/>
      <c r="AL285" s="942"/>
      <c r="AM285" s="942"/>
      <c r="AN285" s="942"/>
      <c r="AO285" s="942"/>
      <c r="AP285" s="942"/>
      <c r="AQ285" s="942"/>
      <c r="AR285" s="942"/>
      <c r="AS285" s="942"/>
      <c r="AT285" s="942"/>
      <c r="AU285" s="942"/>
      <c r="AV285" s="942"/>
      <c r="AW285" s="942"/>
      <c r="AX285" s="942"/>
      <c r="AY285" s="942"/>
      <c r="AZ285" s="942"/>
      <c r="BA285" s="942"/>
      <c r="BB285" s="942"/>
      <c r="BC285" s="942"/>
      <c r="BD285" s="942"/>
      <c r="BE285" s="942"/>
      <c r="BF285" s="942"/>
      <c r="BG285" s="942"/>
      <c r="BH285" s="942"/>
      <c r="BI285" s="942"/>
      <c r="BJ285" s="902"/>
      <c r="BK285" s="905"/>
      <c r="BL285" s="947">
        <f t="shared" si="13"/>
        <v>1.3</v>
      </c>
      <c r="BM285" s="905"/>
      <c r="BN285" s="905"/>
      <c r="BO285" s="905"/>
      <c r="BP285" s="905"/>
    </row>
    <row r="286" spans="1:16293" s="916" customFormat="1" ht="31.5">
      <c r="A286" s="902">
        <v>284</v>
      </c>
      <c r="B286" s="903" t="s">
        <v>723</v>
      </c>
      <c r="C286" s="904" t="s">
        <v>124</v>
      </c>
      <c r="D286" s="970">
        <v>0.88</v>
      </c>
      <c r="E286" s="904" t="s">
        <v>951</v>
      </c>
      <c r="F286" s="904" t="s">
        <v>48</v>
      </c>
      <c r="G286" s="904" t="s">
        <v>1218</v>
      </c>
      <c r="H286" s="937" t="s">
        <v>1279</v>
      </c>
      <c r="I286" s="904" t="s">
        <v>1099</v>
      </c>
      <c r="J286" s="941">
        <f t="shared" si="12"/>
        <v>0</v>
      </c>
      <c r="K286" s="902"/>
      <c r="L286" s="902"/>
      <c r="M286" s="902"/>
      <c r="N286" s="902"/>
      <c r="O286" s="902"/>
      <c r="P286" s="902"/>
      <c r="Q286" s="902"/>
      <c r="R286" s="902"/>
      <c r="S286" s="902"/>
      <c r="T286" s="902"/>
      <c r="U286" s="902"/>
      <c r="V286" s="902"/>
      <c r="W286" s="902"/>
      <c r="X286" s="902"/>
      <c r="Y286" s="902"/>
      <c r="Z286" s="902"/>
      <c r="AA286" s="902"/>
      <c r="AB286" s="902"/>
      <c r="AC286" s="902"/>
      <c r="AD286" s="902"/>
      <c r="AE286" s="902"/>
      <c r="AF286" s="902"/>
      <c r="AG286" s="902"/>
      <c r="AH286" s="902"/>
      <c r="AI286" s="902"/>
      <c r="AJ286" s="902"/>
      <c r="AK286" s="902"/>
      <c r="AL286" s="902"/>
      <c r="AM286" s="902"/>
      <c r="AN286" s="902"/>
      <c r="AO286" s="902"/>
      <c r="AP286" s="902"/>
      <c r="AQ286" s="902"/>
      <c r="AR286" s="902"/>
      <c r="AS286" s="902"/>
      <c r="AT286" s="902"/>
      <c r="AU286" s="902"/>
      <c r="AV286" s="902"/>
      <c r="AW286" s="902"/>
      <c r="AX286" s="902"/>
      <c r="AY286" s="902"/>
      <c r="AZ286" s="902"/>
      <c r="BA286" s="902"/>
      <c r="BB286" s="902"/>
      <c r="BC286" s="902"/>
      <c r="BD286" s="902"/>
      <c r="BE286" s="902"/>
      <c r="BF286" s="902"/>
      <c r="BG286" s="902"/>
      <c r="BH286" s="902"/>
      <c r="BI286" s="902"/>
      <c r="BJ286" s="902"/>
      <c r="BK286" s="905"/>
      <c r="BL286" s="947">
        <f t="shared" si="13"/>
        <v>0</v>
      </c>
      <c r="BM286" s="905"/>
      <c r="BN286" s="905">
        <v>39.6</v>
      </c>
      <c r="BO286" s="905"/>
      <c r="BP286" s="905"/>
    </row>
    <row r="287" spans="1:16293" s="916" customFormat="1" ht="31.5">
      <c r="A287" s="902">
        <v>285</v>
      </c>
      <c r="B287" s="903" t="s">
        <v>724</v>
      </c>
      <c r="C287" s="904" t="s">
        <v>124</v>
      </c>
      <c r="D287" s="970">
        <v>0.85</v>
      </c>
      <c r="E287" s="904" t="s">
        <v>878</v>
      </c>
      <c r="F287" s="904" t="s">
        <v>48</v>
      </c>
      <c r="G287" s="904" t="s">
        <v>1218</v>
      </c>
      <c r="H287" s="937"/>
      <c r="I287" s="904"/>
      <c r="J287" s="941">
        <f t="shared" si="12"/>
        <v>0</v>
      </c>
      <c r="K287" s="902"/>
      <c r="L287" s="902"/>
      <c r="M287" s="902">
        <v>0.28000000000000003</v>
      </c>
      <c r="N287" s="902"/>
      <c r="O287" s="902"/>
      <c r="P287" s="902"/>
      <c r="Q287" s="902"/>
      <c r="R287" s="902"/>
      <c r="S287" s="902"/>
      <c r="T287" s="902"/>
      <c r="U287" s="902"/>
      <c r="V287" s="902"/>
      <c r="W287" s="902"/>
      <c r="X287" s="902"/>
      <c r="Y287" s="902"/>
      <c r="Z287" s="902"/>
      <c r="AA287" s="902"/>
      <c r="AB287" s="902"/>
      <c r="AC287" s="902"/>
      <c r="AD287" s="902"/>
      <c r="AE287" s="902"/>
      <c r="AF287" s="902"/>
      <c r="AG287" s="902"/>
      <c r="AH287" s="902"/>
      <c r="AI287" s="902"/>
      <c r="AJ287" s="902"/>
      <c r="AK287" s="902"/>
      <c r="AL287" s="902"/>
      <c r="AM287" s="902"/>
      <c r="AN287" s="902"/>
      <c r="AO287" s="902"/>
      <c r="AP287" s="902"/>
      <c r="AQ287" s="902"/>
      <c r="AR287" s="902"/>
      <c r="AS287" s="902"/>
      <c r="AT287" s="902"/>
      <c r="AU287" s="902"/>
      <c r="AV287" s="902"/>
      <c r="AW287" s="902"/>
      <c r="AX287" s="902"/>
      <c r="AY287" s="902"/>
      <c r="AZ287" s="902"/>
      <c r="BA287" s="902"/>
      <c r="BB287" s="902"/>
      <c r="BC287" s="902"/>
      <c r="BD287" s="902"/>
      <c r="BE287" s="902"/>
      <c r="BF287" s="902"/>
      <c r="BG287" s="902"/>
      <c r="BH287" s="902"/>
      <c r="BI287" s="902"/>
      <c r="BJ287" s="902" t="s">
        <v>387</v>
      </c>
      <c r="BK287" s="905" t="s">
        <v>1067</v>
      </c>
      <c r="BL287" s="947">
        <f t="shared" si="13"/>
        <v>0.28000000000000003</v>
      </c>
      <c r="BM287" s="905"/>
      <c r="BN287" s="905"/>
      <c r="BO287" s="905"/>
      <c r="BP287" s="905"/>
    </row>
    <row r="288" spans="1:16293">
      <c r="A288" s="902">
        <v>286</v>
      </c>
      <c r="B288" s="903" t="s">
        <v>1526</v>
      </c>
      <c r="C288" s="904" t="s">
        <v>124</v>
      </c>
      <c r="D288" s="971">
        <v>9.24</v>
      </c>
      <c r="E288" s="904" t="s">
        <v>1649</v>
      </c>
      <c r="F288" s="902" t="s">
        <v>48</v>
      </c>
      <c r="G288" s="904" t="s">
        <v>1668</v>
      </c>
      <c r="H288" s="906"/>
      <c r="I288" s="963"/>
      <c r="J288" s="960">
        <f t="shared" si="12"/>
        <v>0.1</v>
      </c>
      <c r="K288" s="964">
        <v>0.1</v>
      </c>
      <c r="L288" s="964"/>
      <c r="M288" s="965"/>
      <c r="N288" s="964"/>
      <c r="O288" s="964"/>
      <c r="P288" s="964"/>
      <c r="Q288" s="964"/>
      <c r="R288" s="964"/>
      <c r="S288" s="964"/>
      <c r="T288" s="901"/>
      <c r="U288" s="964"/>
      <c r="V288" s="966"/>
      <c r="W288" s="967"/>
      <c r="X288" s="967"/>
      <c r="Y288" s="966"/>
      <c r="Z288" s="966"/>
      <c r="AA288" s="966"/>
      <c r="AB288" s="966"/>
      <c r="AC288" s="966"/>
      <c r="AD288" s="966"/>
      <c r="AE288" s="966"/>
      <c r="AF288" s="966"/>
      <c r="AG288" s="966"/>
      <c r="AH288" s="966"/>
      <c r="AI288" s="966"/>
      <c r="AJ288" s="966"/>
      <c r="AK288" s="966"/>
      <c r="AL288" s="966"/>
      <c r="AM288" s="966"/>
      <c r="AN288" s="966"/>
      <c r="AO288" s="966"/>
      <c r="AP288" s="966"/>
      <c r="AQ288" s="966"/>
      <c r="AR288" s="966"/>
      <c r="AS288" s="966"/>
      <c r="AT288" s="966"/>
      <c r="AU288" s="966"/>
      <c r="AV288" s="966"/>
      <c r="AW288" s="966"/>
      <c r="AX288" s="966"/>
      <c r="AY288" s="966"/>
      <c r="AZ288" s="966"/>
      <c r="BA288" s="966"/>
      <c r="BB288" s="966"/>
      <c r="BC288" s="966"/>
      <c r="BD288" s="966"/>
      <c r="BE288" s="966"/>
      <c r="BF288" s="966"/>
      <c r="BG288" s="966"/>
      <c r="BH288" s="966"/>
      <c r="BI288" s="965"/>
      <c r="BL288" s="947">
        <f t="shared" si="13"/>
        <v>0.1</v>
      </c>
      <c r="BN288" s="905"/>
      <c r="BQ288" s="916"/>
      <c r="BR288" s="916"/>
      <c r="BS288" s="916"/>
      <c r="BT288" s="916"/>
      <c r="BU288" s="916"/>
      <c r="BV288" s="916"/>
      <c r="BW288" s="916"/>
      <c r="BX288" s="916"/>
      <c r="BY288" s="916"/>
      <c r="BZ288" s="916"/>
      <c r="CA288" s="916"/>
      <c r="CB288" s="916"/>
      <c r="CC288" s="916"/>
      <c r="CD288" s="916"/>
      <c r="CE288" s="916"/>
      <c r="CF288" s="916"/>
      <c r="CG288" s="916"/>
      <c r="CH288" s="916"/>
      <c r="CI288" s="916"/>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916"/>
      <c r="FF288" s="916"/>
      <c r="FG288" s="916"/>
      <c r="FH288" s="916"/>
      <c r="FI288" s="916"/>
      <c r="FJ288" s="916"/>
      <c r="FK288" s="916"/>
      <c r="FL288" s="916"/>
      <c r="FM288" s="916"/>
      <c r="FN288" s="916"/>
      <c r="FO288" s="916"/>
      <c r="FP288" s="916"/>
      <c r="FQ288" s="916"/>
      <c r="FR288" s="916"/>
      <c r="FS288" s="916"/>
      <c r="FT288" s="916"/>
      <c r="FU288" s="916"/>
      <c r="FV288" s="916"/>
      <c r="FW288" s="916"/>
      <c r="FX288" s="916"/>
      <c r="FY288" s="916"/>
      <c r="FZ288" s="916"/>
      <c r="GA288" s="916"/>
      <c r="GB288" s="916"/>
      <c r="GC288" s="916"/>
      <c r="GD288" s="916"/>
      <c r="GE288" s="916"/>
      <c r="GF288" s="916"/>
      <c r="GG288" s="916"/>
      <c r="GH288" s="916"/>
      <c r="GI288" s="916"/>
      <c r="GJ288" s="916"/>
      <c r="GK288" s="916"/>
      <c r="GL288" s="916"/>
      <c r="GM288" s="916"/>
      <c r="GN288" s="916"/>
      <c r="GO288" s="916"/>
      <c r="GP288" s="916"/>
      <c r="GQ288" s="916"/>
      <c r="GR288" s="916"/>
      <c r="GS288" s="916"/>
      <c r="GT288" s="916"/>
      <c r="GU288" s="916"/>
      <c r="GV288" s="916"/>
      <c r="GW288" s="916"/>
      <c r="GX288" s="916"/>
      <c r="GY288" s="916"/>
      <c r="GZ288" s="916"/>
      <c r="HA288" s="916"/>
      <c r="HB288" s="916"/>
      <c r="HC288" s="916"/>
      <c r="HD288" s="916"/>
      <c r="HE288" s="916"/>
      <c r="HF288" s="916"/>
      <c r="HG288" s="916"/>
      <c r="HH288" s="916"/>
      <c r="HI288" s="916"/>
      <c r="HJ288" s="916"/>
      <c r="HK288" s="916"/>
      <c r="HL288" s="916"/>
      <c r="HM288" s="916"/>
      <c r="HN288" s="916"/>
      <c r="HO288" s="916"/>
      <c r="HP288" s="916"/>
      <c r="HQ288" s="916"/>
      <c r="HR288" s="916"/>
      <c r="HS288" s="916"/>
      <c r="HT288" s="916"/>
      <c r="HU288" s="916"/>
      <c r="HV288" s="916"/>
      <c r="HW288" s="916"/>
      <c r="HX288" s="916"/>
      <c r="HY288" s="916"/>
      <c r="HZ288" s="916"/>
      <c r="IA288" s="916"/>
      <c r="IB288" s="916"/>
      <c r="IC288" s="916"/>
      <c r="ID288" s="916"/>
      <c r="IE288" s="916"/>
      <c r="IF288" s="916"/>
      <c r="IG288" s="916"/>
      <c r="IH288" s="916"/>
      <c r="II288" s="916"/>
      <c r="IJ288" s="916"/>
      <c r="IK288" s="916"/>
      <c r="IL288" s="916"/>
      <c r="IM288" s="916"/>
      <c r="IN288" s="916"/>
      <c r="IO288" s="916"/>
      <c r="IP288" s="916"/>
      <c r="IQ288" s="916"/>
      <c r="IR288" s="916"/>
      <c r="IS288" s="916"/>
      <c r="IT288" s="916"/>
      <c r="IU288" s="916"/>
      <c r="IV288" s="916"/>
      <c r="IW288" s="916"/>
      <c r="IX288" s="916"/>
      <c r="IY288" s="916"/>
      <c r="IZ288" s="916"/>
      <c r="JA288" s="916"/>
      <c r="JB288" s="916"/>
      <c r="JC288" s="916"/>
      <c r="JD288" s="916"/>
      <c r="JE288" s="916"/>
      <c r="JF288" s="916"/>
      <c r="JG288" s="916"/>
      <c r="JH288" s="916"/>
      <c r="JI288" s="916"/>
      <c r="JJ288" s="916"/>
      <c r="JK288" s="916"/>
      <c r="JL288" s="916"/>
      <c r="JM288" s="916"/>
      <c r="JN288" s="916"/>
      <c r="JO288" s="916"/>
      <c r="JP288" s="916"/>
      <c r="JQ288" s="916"/>
      <c r="JR288" s="916"/>
      <c r="JS288" s="916"/>
      <c r="JT288" s="916"/>
      <c r="JU288" s="916"/>
      <c r="JV288" s="916"/>
      <c r="JW288" s="916"/>
      <c r="JX288" s="916"/>
      <c r="JY288" s="916"/>
      <c r="JZ288" s="916"/>
      <c r="KA288" s="916"/>
      <c r="KB288" s="916"/>
      <c r="KC288" s="916"/>
      <c r="KD288" s="916"/>
      <c r="KE288" s="916"/>
      <c r="KF288" s="916"/>
      <c r="KG288" s="916"/>
      <c r="KH288" s="916"/>
      <c r="KI288" s="916"/>
      <c r="KJ288" s="916"/>
      <c r="KK288" s="916"/>
      <c r="KL288" s="916"/>
      <c r="KM288" s="916"/>
      <c r="KN288" s="916"/>
      <c r="KO288" s="916"/>
      <c r="KP288" s="916"/>
      <c r="KQ288" s="916"/>
      <c r="KR288" s="916"/>
      <c r="KS288" s="916"/>
      <c r="KT288" s="916"/>
      <c r="KU288" s="916"/>
      <c r="KV288" s="916"/>
      <c r="KW288" s="916"/>
      <c r="KX288" s="916"/>
      <c r="KY288" s="916"/>
      <c r="KZ288" s="916"/>
      <c r="LA288" s="916"/>
      <c r="LB288" s="916"/>
      <c r="LC288" s="916"/>
      <c r="LD288" s="916"/>
      <c r="LE288" s="916"/>
      <c r="LF288" s="916"/>
      <c r="LG288" s="916"/>
      <c r="LH288" s="916"/>
      <c r="LI288" s="916"/>
      <c r="LJ288" s="916"/>
      <c r="LK288" s="916"/>
      <c r="LL288" s="916"/>
      <c r="LM288" s="916"/>
      <c r="LN288" s="916"/>
      <c r="LO288" s="916"/>
      <c r="LP288" s="916"/>
      <c r="LQ288" s="916"/>
      <c r="LR288" s="916"/>
      <c r="LS288" s="916"/>
      <c r="LT288" s="916"/>
      <c r="LU288" s="916"/>
      <c r="LV288" s="916"/>
      <c r="LW288" s="916"/>
      <c r="LX288" s="916"/>
      <c r="LY288" s="916"/>
      <c r="LZ288" s="916"/>
      <c r="MA288" s="916"/>
      <c r="MB288" s="916"/>
      <c r="MC288" s="916"/>
      <c r="MD288" s="916"/>
      <c r="ME288" s="916"/>
      <c r="MF288" s="916"/>
      <c r="MG288" s="916"/>
      <c r="MH288" s="916"/>
      <c r="MI288" s="916"/>
      <c r="MJ288" s="916"/>
      <c r="MK288" s="916"/>
      <c r="ML288" s="916"/>
      <c r="MM288" s="916"/>
      <c r="MN288" s="916"/>
      <c r="MO288" s="916"/>
      <c r="MP288" s="916"/>
      <c r="MQ288" s="916"/>
      <c r="MR288" s="916"/>
      <c r="MS288" s="916"/>
      <c r="MT288" s="916"/>
      <c r="MU288" s="916"/>
      <c r="MV288" s="916"/>
      <c r="MW288" s="916"/>
      <c r="MX288" s="916"/>
      <c r="MY288" s="916"/>
      <c r="MZ288" s="916"/>
      <c r="NA288" s="916"/>
      <c r="NB288" s="916"/>
      <c r="NC288" s="916"/>
      <c r="ND288" s="916"/>
      <c r="NE288" s="916"/>
      <c r="NF288" s="916"/>
      <c r="NG288" s="916"/>
      <c r="NH288" s="916"/>
      <c r="NI288" s="916"/>
      <c r="NJ288" s="916"/>
      <c r="NK288" s="916"/>
      <c r="NL288" s="916"/>
      <c r="NM288" s="916"/>
      <c r="NN288" s="916"/>
      <c r="NO288" s="916"/>
      <c r="NP288" s="916"/>
      <c r="NQ288" s="916"/>
      <c r="NR288" s="916"/>
      <c r="NS288" s="916"/>
      <c r="NT288" s="916"/>
      <c r="NU288" s="916"/>
      <c r="NV288" s="916"/>
      <c r="NW288" s="916"/>
      <c r="NX288" s="916"/>
      <c r="NY288" s="916"/>
      <c r="NZ288" s="916"/>
      <c r="OA288" s="916"/>
      <c r="OB288" s="916"/>
      <c r="OC288" s="916"/>
      <c r="OD288" s="916"/>
      <c r="OE288" s="916"/>
      <c r="OF288" s="916"/>
      <c r="OG288" s="916"/>
      <c r="OH288" s="916"/>
      <c r="OI288" s="916"/>
      <c r="OJ288" s="916"/>
      <c r="OK288" s="916"/>
      <c r="OL288" s="916"/>
      <c r="OM288" s="916"/>
      <c r="ON288" s="916"/>
      <c r="OO288" s="916"/>
      <c r="OP288" s="916"/>
      <c r="OQ288" s="916"/>
      <c r="OR288" s="916"/>
      <c r="OS288" s="916"/>
      <c r="OT288" s="916"/>
      <c r="OU288" s="916"/>
      <c r="OV288" s="916"/>
      <c r="OW288" s="916"/>
      <c r="OX288" s="916"/>
      <c r="OY288" s="916"/>
      <c r="OZ288" s="916"/>
      <c r="PA288" s="916"/>
      <c r="PB288" s="916"/>
      <c r="PC288" s="916"/>
      <c r="PD288" s="916"/>
      <c r="PE288" s="916"/>
      <c r="PF288" s="916"/>
      <c r="PG288" s="916"/>
      <c r="PH288" s="916"/>
      <c r="PI288" s="916"/>
      <c r="PJ288" s="916"/>
      <c r="PK288" s="916"/>
      <c r="PL288" s="916"/>
      <c r="PM288" s="916"/>
      <c r="PN288" s="916"/>
      <c r="PO288" s="916"/>
      <c r="PP288" s="916"/>
      <c r="PQ288" s="916"/>
      <c r="PR288" s="916"/>
      <c r="PS288" s="916"/>
      <c r="PT288" s="916"/>
      <c r="PU288" s="916"/>
      <c r="PV288" s="916"/>
      <c r="PW288" s="916"/>
      <c r="PX288" s="916"/>
      <c r="PY288" s="916"/>
      <c r="PZ288" s="916"/>
      <c r="QA288" s="916"/>
      <c r="QB288" s="916"/>
      <c r="QC288" s="916"/>
      <c r="QD288" s="916"/>
      <c r="QE288" s="916"/>
      <c r="QF288" s="916"/>
      <c r="QG288" s="916"/>
      <c r="QH288" s="916"/>
      <c r="QI288" s="916"/>
      <c r="QJ288" s="916"/>
      <c r="QK288" s="916"/>
      <c r="QL288" s="916"/>
      <c r="QM288" s="916"/>
      <c r="QN288" s="916"/>
      <c r="QO288" s="916"/>
      <c r="QP288" s="916"/>
      <c r="QQ288" s="916"/>
      <c r="QR288" s="916"/>
      <c r="QS288" s="916"/>
      <c r="QT288" s="916"/>
      <c r="QU288" s="916"/>
      <c r="QV288" s="916"/>
      <c r="QW288" s="916"/>
      <c r="QX288" s="916"/>
      <c r="QY288" s="916"/>
      <c r="QZ288" s="916"/>
      <c r="RA288" s="916"/>
      <c r="RB288" s="916"/>
      <c r="RC288" s="916"/>
      <c r="RD288" s="916"/>
      <c r="RE288" s="916"/>
      <c r="RF288" s="916"/>
      <c r="RG288" s="916"/>
      <c r="RH288" s="916"/>
      <c r="RI288" s="916"/>
      <c r="RJ288" s="916"/>
      <c r="RK288" s="916"/>
      <c r="RL288" s="916"/>
      <c r="RM288" s="916"/>
      <c r="RN288" s="916"/>
      <c r="RO288" s="916"/>
      <c r="RP288" s="916"/>
      <c r="RQ288" s="916"/>
      <c r="RR288" s="916"/>
      <c r="RS288" s="916"/>
      <c r="RT288" s="916"/>
      <c r="RU288" s="916"/>
      <c r="RV288" s="916"/>
      <c r="RW288" s="916"/>
      <c r="RX288" s="916"/>
      <c r="RY288" s="916"/>
      <c r="RZ288" s="916"/>
      <c r="SA288" s="916"/>
      <c r="SB288" s="916"/>
      <c r="SC288" s="916"/>
      <c r="SD288" s="916"/>
      <c r="SE288" s="916"/>
      <c r="SF288" s="916"/>
      <c r="SG288" s="916"/>
      <c r="SH288" s="916"/>
      <c r="SI288" s="916"/>
      <c r="SJ288" s="916"/>
      <c r="SK288" s="916"/>
      <c r="SL288" s="916"/>
      <c r="SM288" s="916"/>
      <c r="SN288" s="916"/>
      <c r="SO288" s="916"/>
      <c r="SP288" s="916"/>
      <c r="SQ288" s="916"/>
      <c r="SR288" s="916"/>
      <c r="SS288" s="916"/>
      <c r="ST288" s="916"/>
      <c r="SU288" s="916"/>
      <c r="SV288" s="916"/>
      <c r="SW288" s="916"/>
      <c r="SX288" s="916"/>
      <c r="SY288" s="916"/>
      <c r="SZ288" s="916"/>
      <c r="TA288" s="916"/>
      <c r="TB288" s="916"/>
      <c r="TC288" s="916"/>
      <c r="TD288" s="916"/>
      <c r="TE288" s="916"/>
      <c r="TF288" s="916"/>
      <c r="TG288" s="916"/>
      <c r="TH288" s="916"/>
      <c r="TI288" s="916"/>
      <c r="TJ288" s="916"/>
      <c r="TK288" s="916"/>
      <c r="TL288" s="916"/>
      <c r="TM288" s="916"/>
      <c r="TN288" s="916"/>
      <c r="TO288" s="916"/>
      <c r="TP288" s="916"/>
      <c r="TQ288" s="916"/>
      <c r="TR288" s="916"/>
      <c r="TS288" s="916"/>
      <c r="TT288" s="916"/>
      <c r="TU288" s="916"/>
      <c r="TV288" s="916"/>
      <c r="TW288" s="916"/>
      <c r="TX288" s="916"/>
      <c r="TY288" s="916"/>
      <c r="TZ288" s="916"/>
      <c r="UA288" s="916"/>
      <c r="UB288" s="916"/>
      <c r="UC288" s="916"/>
      <c r="UD288" s="916"/>
      <c r="UE288" s="916"/>
      <c r="UF288" s="916"/>
      <c r="UG288" s="916"/>
      <c r="UH288" s="916"/>
      <c r="UI288" s="916"/>
      <c r="UJ288" s="916"/>
      <c r="UK288" s="916"/>
      <c r="UL288" s="916"/>
      <c r="UM288" s="916"/>
      <c r="UN288" s="916"/>
      <c r="UO288" s="916"/>
      <c r="UP288" s="916"/>
      <c r="UQ288" s="916"/>
      <c r="UR288" s="916"/>
      <c r="US288" s="916"/>
      <c r="UT288" s="916"/>
      <c r="UU288" s="916"/>
      <c r="UV288" s="916"/>
      <c r="UW288" s="916"/>
      <c r="UX288" s="916"/>
      <c r="UY288" s="916"/>
      <c r="UZ288" s="916"/>
      <c r="VA288" s="916"/>
      <c r="VB288" s="916"/>
      <c r="VC288" s="916"/>
      <c r="VD288" s="916"/>
      <c r="VE288" s="916"/>
      <c r="VF288" s="916"/>
      <c r="VG288" s="916"/>
      <c r="VH288" s="916"/>
      <c r="VI288" s="916"/>
      <c r="VJ288" s="916"/>
      <c r="VK288" s="916"/>
      <c r="VL288" s="916"/>
      <c r="VM288" s="916"/>
      <c r="VN288" s="916"/>
      <c r="VO288" s="916"/>
      <c r="VP288" s="916"/>
      <c r="VQ288" s="916"/>
      <c r="VR288" s="916"/>
      <c r="VS288" s="916"/>
      <c r="VT288" s="916"/>
      <c r="VU288" s="916"/>
      <c r="VV288" s="916"/>
      <c r="VW288" s="916"/>
      <c r="VX288" s="916"/>
      <c r="VY288" s="916"/>
      <c r="VZ288" s="916"/>
      <c r="WA288" s="916"/>
      <c r="WB288" s="916"/>
      <c r="WC288" s="916"/>
      <c r="WD288" s="916"/>
      <c r="WE288" s="916"/>
      <c r="WF288" s="916"/>
      <c r="WG288" s="916"/>
      <c r="WH288" s="916"/>
      <c r="WI288" s="916"/>
      <c r="WJ288" s="916"/>
      <c r="WK288" s="916"/>
      <c r="WL288" s="916"/>
      <c r="WM288" s="916"/>
      <c r="WN288" s="916"/>
      <c r="WO288" s="916"/>
      <c r="WP288" s="916"/>
      <c r="WQ288" s="916"/>
      <c r="WR288" s="916"/>
      <c r="WS288" s="916"/>
      <c r="WT288" s="916"/>
      <c r="WU288" s="916"/>
      <c r="WV288" s="916"/>
      <c r="WW288" s="916"/>
      <c r="WX288" s="916"/>
      <c r="WY288" s="916"/>
      <c r="WZ288" s="916"/>
      <c r="XA288" s="916"/>
      <c r="XB288" s="916"/>
      <c r="XC288" s="916"/>
      <c r="XD288" s="916"/>
      <c r="XE288" s="916"/>
      <c r="XF288" s="916"/>
      <c r="XG288" s="916"/>
      <c r="XH288" s="916"/>
      <c r="XI288" s="916"/>
      <c r="XJ288" s="916"/>
      <c r="XK288" s="916"/>
      <c r="XL288" s="916"/>
      <c r="XM288" s="916"/>
      <c r="XN288" s="916"/>
      <c r="XO288" s="916"/>
      <c r="XP288" s="916"/>
      <c r="XQ288" s="916"/>
      <c r="XR288" s="916"/>
      <c r="XS288" s="916"/>
      <c r="XT288" s="916"/>
      <c r="XU288" s="916"/>
      <c r="XV288" s="916"/>
      <c r="XW288" s="916"/>
      <c r="XX288" s="916"/>
      <c r="XY288" s="916"/>
      <c r="XZ288" s="916"/>
      <c r="YA288" s="916"/>
      <c r="YB288" s="916"/>
      <c r="YC288" s="916"/>
      <c r="YD288" s="916"/>
      <c r="YE288" s="916"/>
      <c r="YF288" s="916"/>
      <c r="YG288" s="916"/>
      <c r="YH288" s="916"/>
      <c r="YI288" s="916"/>
      <c r="YJ288" s="916"/>
      <c r="YK288" s="916"/>
      <c r="YL288" s="916"/>
      <c r="YM288" s="916"/>
      <c r="YN288" s="916"/>
      <c r="YO288" s="916"/>
      <c r="YP288" s="916"/>
      <c r="YQ288" s="916"/>
      <c r="YR288" s="916"/>
      <c r="YS288" s="916"/>
      <c r="YT288" s="916"/>
      <c r="YU288" s="916"/>
      <c r="YV288" s="916"/>
      <c r="YW288" s="916"/>
      <c r="YX288" s="916"/>
      <c r="YY288" s="916"/>
      <c r="YZ288" s="916"/>
      <c r="ZA288" s="916"/>
      <c r="ZB288" s="916"/>
      <c r="ZC288" s="916"/>
      <c r="ZD288" s="916"/>
      <c r="ZE288" s="916"/>
      <c r="ZF288" s="916"/>
      <c r="ZG288" s="916"/>
      <c r="ZH288" s="916"/>
      <c r="ZI288" s="916"/>
      <c r="ZJ288" s="916"/>
      <c r="ZK288" s="916"/>
      <c r="ZL288" s="916"/>
      <c r="ZM288" s="916"/>
      <c r="ZN288" s="916"/>
      <c r="ZO288" s="916"/>
      <c r="ZP288" s="916"/>
      <c r="ZQ288" s="916"/>
      <c r="ZR288" s="916"/>
      <c r="ZS288" s="916"/>
      <c r="ZT288" s="916"/>
      <c r="ZU288" s="916"/>
      <c r="ZV288" s="916"/>
      <c r="ZW288" s="916"/>
      <c r="ZX288" s="916"/>
      <c r="ZY288" s="916"/>
      <c r="ZZ288" s="916"/>
      <c r="AAA288" s="916"/>
      <c r="AAB288" s="916"/>
      <c r="AAC288" s="916"/>
      <c r="AAD288" s="916"/>
      <c r="AAE288" s="916"/>
      <c r="AAF288" s="916"/>
      <c r="AAG288" s="916"/>
      <c r="AAH288" s="916"/>
      <c r="AAI288" s="916"/>
      <c r="AAJ288" s="916"/>
      <c r="AAK288" s="916"/>
      <c r="AAL288" s="916"/>
      <c r="AAM288" s="916"/>
      <c r="AAN288" s="916"/>
      <c r="AAO288" s="916"/>
      <c r="AAP288" s="916"/>
      <c r="AAQ288" s="916"/>
      <c r="AAR288" s="916"/>
      <c r="AAS288" s="916"/>
      <c r="AAT288" s="916"/>
      <c r="AAU288" s="916"/>
      <c r="AAV288" s="916"/>
      <c r="AAW288" s="916"/>
      <c r="AAX288" s="916"/>
      <c r="AAY288" s="916"/>
      <c r="AAZ288" s="916"/>
      <c r="ABA288" s="916"/>
      <c r="ABB288" s="916"/>
      <c r="ABC288" s="916"/>
      <c r="ABD288" s="916"/>
      <c r="ABE288" s="916"/>
      <c r="ABF288" s="916"/>
      <c r="ABG288" s="916"/>
      <c r="ABH288" s="916"/>
      <c r="ABI288" s="916"/>
      <c r="ABJ288" s="916"/>
      <c r="ABK288" s="916"/>
      <c r="ABL288" s="916"/>
      <c r="ABM288" s="916"/>
      <c r="ABN288" s="916"/>
      <c r="ABO288" s="916"/>
      <c r="ABP288" s="916"/>
      <c r="ABQ288" s="916"/>
      <c r="ABR288" s="916"/>
      <c r="ABS288" s="916"/>
      <c r="ABT288" s="916"/>
      <c r="ABU288" s="916"/>
      <c r="ABV288" s="916"/>
      <c r="ABW288" s="916"/>
      <c r="ABX288" s="916"/>
      <c r="ABY288" s="916"/>
      <c r="ABZ288" s="916"/>
      <c r="ACA288" s="916"/>
      <c r="ACB288" s="916"/>
      <c r="ACC288" s="916"/>
      <c r="ACD288" s="916"/>
      <c r="ACE288" s="916"/>
      <c r="ACF288" s="916"/>
      <c r="ACG288" s="916"/>
      <c r="ACH288" s="916"/>
      <c r="ACI288" s="916"/>
      <c r="ACJ288" s="916"/>
      <c r="ACK288" s="916"/>
      <c r="ACL288" s="916"/>
      <c r="ACM288" s="916"/>
      <c r="ACN288" s="916"/>
      <c r="ACO288" s="916"/>
      <c r="ACP288" s="916"/>
      <c r="ACQ288" s="916"/>
      <c r="ACR288" s="916"/>
      <c r="ACS288" s="916"/>
      <c r="ACT288" s="916"/>
      <c r="ACU288" s="916"/>
      <c r="ACV288" s="916"/>
      <c r="ACW288" s="916"/>
      <c r="ACX288" s="916"/>
      <c r="ACY288" s="916"/>
      <c r="ACZ288" s="916"/>
      <c r="ADA288" s="916"/>
      <c r="ADB288" s="916"/>
      <c r="ADC288" s="916"/>
      <c r="ADD288" s="916"/>
      <c r="ADE288" s="916"/>
      <c r="ADF288" s="916"/>
      <c r="ADG288" s="916"/>
      <c r="ADH288" s="916"/>
      <c r="ADI288" s="916"/>
      <c r="ADJ288" s="916"/>
      <c r="ADK288" s="916"/>
      <c r="ADL288" s="916"/>
      <c r="ADM288" s="916"/>
      <c r="ADN288" s="916"/>
      <c r="ADO288" s="916"/>
      <c r="ADP288" s="916"/>
      <c r="ADQ288" s="916"/>
      <c r="ADR288" s="916"/>
      <c r="ADS288" s="916"/>
      <c r="ADT288" s="916"/>
      <c r="ADU288" s="916"/>
      <c r="ADV288" s="916"/>
      <c r="ADW288" s="916"/>
      <c r="ADX288" s="916"/>
      <c r="ADY288" s="916"/>
      <c r="ADZ288" s="916"/>
      <c r="AEA288" s="916"/>
      <c r="AEB288" s="916"/>
      <c r="AEC288" s="916"/>
      <c r="AED288" s="916"/>
      <c r="AEE288" s="916"/>
      <c r="AEF288" s="916"/>
      <c r="AEG288" s="916"/>
      <c r="AEH288" s="916"/>
      <c r="AEI288" s="916"/>
      <c r="AEJ288" s="916"/>
      <c r="AEK288" s="916"/>
      <c r="AEL288" s="916"/>
      <c r="AEM288" s="916"/>
      <c r="AEN288" s="916"/>
      <c r="AEO288" s="916"/>
      <c r="AEP288" s="916"/>
      <c r="AEQ288" s="916"/>
      <c r="AER288" s="916"/>
      <c r="AES288" s="916"/>
      <c r="AET288" s="916"/>
      <c r="AEU288" s="916"/>
      <c r="AEV288" s="916"/>
      <c r="AEW288" s="916"/>
      <c r="AEX288" s="916"/>
      <c r="AEY288" s="916"/>
      <c r="AEZ288" s="916"/>
      <c r="AFA288" s="916"/>
      <c r="AFB288" s="916"/>
      <c r="AFC288" s="916"/>
      <c r="AFD288" s="916"/>
      <c r="AFE288" s="916"/>
      <c r="AFF288" s="916"/>
      <c r="AFG288" s="916"/>
      <c r="AFH288" s="916"/>
      <c r="AFI288" s="916"/>
      <c r="AFJ288" s="916"/>
      <c r="AFK288" s="916"/>
      <c r="AFL288" s="916"/>
      <c r="AFM288" s="916"/>
      <c r="AFN288" s="916"/>
      <c r="AFO288" s="916"/>
      <c r="AFP288" s="916"/>
      <c r="AFQ288" s="916"/>
      <c r="AFR288" s="916"/>
      <c r="AFS288" s="916"/>
      <c r="AFT288" s="916"/>
      <c r="AFU288" s="916"/>
      <c r="AFV288" s="916"/>
      <c r="AFW288" s="916"/>
      <c r="AFX288" s="916"/>
      <c r="AFY288" s="916"/>
      <c r="AFZ288" s="916"/>
      <c r="AGA288" s="916"/>
      <c r="AGB288" s="916"/>
      <c r="AGC288" s="916"/>
      <c r="AGD288" s="916"/>
      <c r="AGE288" s="916"/>
      <c r="AGF288" s="916"/>
      <c r="AGG288" s="916"/>
      <c r="AGH288" s="916"/>
      <c r="AGI288" s="916"/>
      <c r="AGJ288" s="916"/>
      <c r="AGK288" s="916"/>
      <c r="AGL288" s="916"/>
      <c r="AGM288" s="916"/>
      <c r="AGN288" s="916"/>
      <c r="AGO288" s="916"/>
      <c r="AGP288" s="916"/>
      <c r="AGQ288" s="916"/>
      <c r="AGR288" s="916"/>
      <c r="AGS288" s="916"/>
      <c r="AGT288" s="916"/>
      <c r="AGU288" s="916"/>
      <c r="AGV288" s="916"/>
      <c r="AGW288" s="916"/>
      <c r="AGX288" s="916"/>
      <c r="AGY288" s="916"/>
      <c r="AGZ288" s="916"/>
      <c r="AHA288" s="916"/>
      <c r="AHB288" s="916"/>
      <c r="AHC288" s="916"/>
      <c r="AHD288" s="916"/>
      <c r="AHE288" s="916"/>
      <c r="AHF288" s="916"/>
      <c r="AHG288" s="916"/>
      <c r="AHH288" s="916"/>
      <c r="AHI288" s="916"/>
      <c r="AHJ288" s="916"/>
      <c r="AHK288" s="916"/>
      <c r="AHL288" s="916"/>
      <c r="AHM288" s="916"/>
      <c r="AHN288" s="916"/>
      <c r="AHO288" s="916"/>
      <c r="AHP288" s="916"/>
      <c r="AHQ288" s="916"/>
      <c r="AHR288" s="916"/>
      <c r="AHS288" s="916"/>
      <c r="AHT288" s="916"/>
      <c r="AHU288" s="916"/>
      <c r="AHV288" s="916"/>
      <c r="AHW288" s="916"/>
      <c r="AHX288" s="916"/>
      <c r="AHY288" s="916"/>
      <c r="AHZ288" s="916"/>
      <c r="AIA288" s="916"/>
      <c r="AIB288" s="916"/>
      <c r="AIC288" s="916"/>
      <c r="AID288" s="916"/>
      <c r="AIE288" s="916"/>
      <c r="AIF288" s="916"/>
      <c r="AIG288" s="916"/>
      <c r="AIH288" s="916"/>
      <c r="AII288" s="916"/>
      <c r="AIJ288" s="916"/>
      <c r="AIK288" s="916"/>
      <c r="AIL288" s="916"/>
      <c r="AIM288" s="916"/>
      <c r="AIN288" s="916"/>
      <c r="AIO288" s="916"/>
      <c r="AIP288" s="916"/>
      <c r="AIQ288" s="916"/>
      <c r="AIR288" s="916"/>
      <c r="AIS288" s="916"/>
      <c r="AIT288" s="916"/>
      <c r="AIU288" s="916"/>
      <c r="AIV288" s="916"/>
      <c r="AIW288" s="916"/>
      <c r="AIX288" s="916"/>
      <c r="AIY288" s="916"/>
      <c r="AIZ288" s="916"/>
      <c r="AJA288" s="916"/>
      <c r="AJB288" s="916"/>
      <c r="AJC288" s="916"/>
      <c r="AJD288" s="916"/>
      <c r="AJE288" s="916"/>
      <c r="AJF288" s="916"/>
      <c r="AJG288" s="916"/>
      <c r="AJH288" s="916"/>
      <c r="AJI288" s="916"/>
      <c r="AJJ288" s="916"/>
      <c r="AJK288" s="916"/>
      <c r="AJL288" s="916"/>
      <c r="AJM288" s="916"/>
      <c r="AJN288" s="916"/>
      <c r="AJO288" s="916"/>
      <c r="AJP288" s="916"/>
      <c r="AJQ288" s="916"/>
      <c r="AJR288" s="916"/>
      <c r="AJS288" s="916"/>
      <c r="AJT288" s="916"/>
      <c r="AJU288" s="916"/>
      <c r="AJV288" s="916"/>
      <c r="AJW288" s="916"/>
      <c r="AJX288" s="916"/>
      <c r="AJY288" s="916"/>
      <c r="AJZ288" s="916"/>
      <c r="AKA288" s="916"/>
      <c r="AKB288" s="916"/>
      <c r="AKC288" s="916"/>
      <c r="AKD288" s="916"/>
      <c r="AKE288" s="916"/>
      <c r="AKF288" s="916"/>
      <c r="AKG288" s="916"/>
      <c r="AKH288" s="916"/>
      <c r="AKI288" s="916"/>
      <c r="AKJ288" s="916"/>
      <c r="AKK288" s="916"/>
      <c r="AKL288" s="916"/>
      <c r="AKM288" s="916"/>
      <c r="AKN288" s="916"/>
      <c r="AKO288" s="916"/>
      <c r="AKP288" s="916"/>
      <c r="AKQ288" s="916"/>
      <c r="AKR288" s="916"/>
      <c r="AKS288" s="916"/>
      <c r="AKT288" s="916"/>
      <c r="AKU288" s="916"/>
      <c r="AKV288" s="916"/>
      <c r="AKW288" s="916"/>
      <c r="AKX288" s="916"/>
      <c r="AKY288" s="916"/>
      <c r="AKZ288" s="916"/>
      <c r="ALA288" s="916"/>
      <c r="ALB288" s="916"/>
      <c r="ALC288" s="916"/>
      <c r="ALD288" s="916"/>
      <c r="ALE288" s="916"/>
      <c r="ALF288" s="916"/>
      <c r="ALG288" s="916"/>
      <c r="ALH288" s="916"/>
      <c r="ALI288" s="916"/>
      <c r="ALJ288" s="916"/>
      <c r="ALK288" s="916"/>
      <c r="ALL288" s="916"/>
      <c r="ALM288" s="916"/>
      <c r="ALN288" s="916"/>
      <c r="ALO288" s="916"/>
      <c r="ALP288" s="916"/>
      <c r="ALQ288" s="916"/>
      <c r="ALR288" s="916"/>
      <c r="ALS288" s="916"/>
      <c r="ALT288" s="916"/>
      <c r="ALU288" s="916"/>
      <c r="ALV288" s="916"/>
      <c r="ALW288" s="916"/>
      <c r="ALX288" s="916"/>
      <c r="ALY288" s="916"/>
      <c r="ALZ288" s="916"/>
      <c r="AMA288" s="916"/>
      <c r="AMB288" s="916"/>
      <c r="AMC288" s="916"/>
      <c r="AMD288" s="916"/>
      <c r="AME288" s="916"/>
      <c r="AMF288" s="916"/>
      <c r="AMG288" s="916"/>
      <c r="AMH288" s="916"/>
      <c r="AMI288" s="916"/>
      <c r="AMJ288" s="916"/>
      <c r="AMK288" s="916"/>
      <c r="AML288" s="916"/>
      <c r="AMM288" s="916"/>
      <c r="AMN288" s="916"/>
      <c r="AMO288" s="916"/>
      <c r="AMP288" s="916"/>
      <c r="AMQ288" s="916"/>
      <c r="AMR288" s="916"/>
      <c r="AMS288" s="916"/>
      <c r="AMT288" s="916"/>
      <c r="AMU288" s="916"/>
      <c r="AMV288" s="916"/>
      <c r="AMW288" s="916"/>
      <c r="AMX288" s="916"/>
      <c r="AMY288" s="916"/>
      <c r="AMZ288" s="916"/>
      <c r="ANA288" s="916"/>
      <c r="ANB288" s="916"/>
      <c r="ANC288" s="916"/>
      <c r="AND288" s="916"/>
      <c r="ANE288" s="916"/>
      <c r="ANF288" s="916"/>
      <c r="ANG288" s="916"/>
      <c r="ANH288" s="916"/>
      <c r="ANI288" s="916"/>
      <c r="ANJ288" s="916"/>
      <c r="ANK288" s="916"/>
      <c r="ANL288" s="916"/>
      <c r="ANM288" s="916"/>
      <c r="ANN288" s="916"/>
      <c r="ANO288" s="916"/>
      <c r="ANP288" s="916"/>
      <c r="ANQ288" s="916"/>
      <c r="ANR288" s="916"/>
      <c r="ANS288" s="916"/>
      <c r="ANT288" s="916"/>
      <c r="ANU288" s="916"/>
      <c r="ANV288" s="916"/>
      <c r="ANW288" s="916"/>
      <c r="ANX288" s="916"/>
      <c r="ANY288" s="916"/>
      <c r="ANZ288" s="916"/>
      <c r="AOA288" s="916"/>
      <c r="AOB288" s="916"/>
      <c r="AOC288" s="916"/>
      <c r="AOD288" s="916"/>
      <c r="AOE288" s="916"/>
      <c r="AOF288" s="916"/>
      <c r="AOG288" s="916"/>
      <c r="AOH288" s="916"/>
      <c r="AOI288" s="916"/>
      <c r="AOJ288" s="916"/>
      <c r="AOK288" s="916"/>
      <c r="AOL288" s="916"/>
      <c r="AOM288" s="916"/>
      <c r="AON288" s="916"/>
      <c r="AOO288" s="916"/>
      <c r="AOP288" s="916"/>
      <c r="AOQ288" s="916"/>
      <c r="AOR288" s="916"/>
      <c r="AOS288" s="916"/>
      <c r="AOT288" s="916"/>
      <c r="AOU288" s="916"/>
      <c r="AOV288" s="916"/>
      <c r="AOW288" s="916"/>
      <c r="AOX288" s="916"/>
      <c r="AOY288" s="916"/>
      <c r="AOZ288" s="916"/>
      <c r="APA288" s="916"/>
      <c r="APB288" s="916"/>
      <c r="APC288" s="916"/>
      <c r="APD288" s="916"/>
      <c r="APE288" s="916"/>
      <c r="APF288" s="916"/>
      <c r="APG288" s="916"/>
      <c r="APH288" s="916"/>
      <c r="API288" s="916"/>
      <c r="APJ288" s="916"/>
      <c r="APK288" s="916"/>
      <c r="APL288" s="916"/>
      <c r="APM288" s="916"/>
      <c r="APN288" s="916"/>
      <c r="APO288" s="916"/>
      <c r="APP288" s="916"/>
      <c r="APQ288" s="916"/>
      <c r="APR288" s="916"/>
      <c r="APS288" s="916"/>
      <c r="APT288" s="916"/>
      <c r="APU288" s="916"/>
      <c r="APV288" s="916"/>
      <c r="APW288" s="916"/>
      <c r="APX288" s="916"/>
      <c r="APY288" s="916"/>
      <c r="APZ288" s="916"/>
      <c r="AQA288" s="916"/>
      <c r="AQB288" s="916"/>
      <c r="AQC288" s="916"/>
      <c r="AQD288" s="916"/>
      <c r="AQE288" s="916"/>
      <c r="AQF288" s="916"/>
      <c r="AQG288" s="916"/>
      <c r="AQH288" s="916"/>
      <c r="AQI288" s="916"/>
      <c r="AQJ288" s="916"/>
      <c r="AQK288" s="916"/>
      <c r="AQL288" s="916"/>
      <c r="AQM288" s="916"/>
      <c r="AQN288" s="916"/>
      <c r="AQO288" s="916"/>
      <c r="AQP288" s="916"/>
      <c r="AQQ288" s="916"/>
      <c r="AQR288" s="916"/>
      <c r="AQS288" s="916"/>
      <c r="AQT288" s="916"/>
      <c r="AQU288" s="916"/>
      <c r="AQV288" s="916"/>
      <c r="AQW288" s="916"/>
      <c r="AQX288" s="916"/>
      <c r="AQY288" s="916"/>
      <c r="AQZ288" s="916"/>
      <c r="ARA288" s="916"/>
      <c r="ARB288" s="916"/>
      <c r="ARC288" s="916"/>
      <c r="ARD288" s="916"/>
      <c r="ARE288" s="916"/>
      <c r="ARF288" s="916"/>
      <c r="ARG288" s="916"/>
      <c r="ARH288" s="916"/>
      <c r="ARI288" s="916"/>
      <c r="ARJ288" s="916"/>
      <c r="ARK288" s="916"/>
      <c r="ARL288" s="916"/>
      <c r="ARM288" s="916"/>
      <c r="ARN288" s="916"/>
      <c r="ARO288" s="916"/>
      <c r="ARP288" s="916"/>
      <c r="ARQ288" s="916"/>
      <c r="ARR288" s="916"/>
      <c r="ARS288" s="916"/>
      <c r="ART288" s="916"/>
      <c r="ARU288" s="916"/>
      <c r="ARV288" s="916"/>
      <c r="ARW288" s="916"/>
      <c r="ARX288" s="916"/>
      <c r="ARY288" s="916"/>
      <c r="ARZ288" s="916"/>
      <c r="ASA288" s="916"/>
      <c r="ASB288" s="916"/>
      <c r="ASC288" s="916"/>
      <c r="ASD288" s="916"/>
      <c r="ASE288" s="916"/>
      <c r="ASF288" s="916"/>
      <c r="ASG288" s="916"/>
      <c r="ASH288" s="916"/>
      <c r="ASI288" s="916"/>
      <c r="ASJ288" s="916"/>
      <c r="ASK288" s="916"/>
      <c r="ASL288" s="916"/>
      <c r="ASM288" s="916"/>
      <c r="ASN288" s="916"/>
      <c r="ASO288" s="916"/>
      <c r="ASP288" s="916"/>
      <c r="ASQ288" s="916"/>
      <c r="ASR288" s="916"/>
      <c r="ASS288" s="916"/>
      <c r="AST288" s="916"/>
      <c r="ASU288" s="916"/>
      <c r="ASV288" s="916"/>
      <c r="ASW288" s="916"/>
      <c r="ASX288" s="916"/>
      <c r="ASY288" s="916"/>
      <c r="ASZ288" s="916"/>
      <c r="ATA288" s="916"/>
      <c r="ATB288" s="916"/>
      <c r="ATC288" s="916"/>
      <c r="ATD288" s="916"/>
      <c r="ATE288" s="916"/>
      <c r="ATF288" s="916"/>
      <c r="ATG288" s="916"/>
      <c r="ATH288" s="916"/>
      <c r="ATI288" s="916"/>
      <c r="ATJ288" s="916"/>
      <c r="ATK288" s="916"/>
      <c r="ATL288" s="916"/>
      <c r="ATM288" s="916"/>
      <c r="ATN288" s="916"/>
      <c r="ATO288" s="916"/>
      <c r="ATP288" s="916"/>
      <c r="ATQ288" s="916"/>
      <c r="ATR288" s="916"/>
      <c r="ATS288" s="916"/>
      <c r="ATT288" s="916"/>
      <c r="ATU288" s="916"/>
      <c r="ATV288" s="916"/>
      <c r="ATW288" s="916"/>
      <c r="ATX288" s="916"/>
      <c r="ATY288" s="916"/>
      <c r="ATZ288" s="916"/>
      <c r="AUA288" s="916"/>
      <c r="AUB288" s="916"/>
      <c r="AUC288" s="916"/>
      <c r="AUD288" s="916"/>
      <c r="AUE288" s="916"/>
      <c r="AUF288" s="916"/>
      <c r="AUG288" s="916"/>
      <c r="AUH288" s="916"/>
      <c r="AUI288" s="916"/>
      <c r="AUJ288" s="916"/>
      <c r="AUK288" s="916"/>
      <c r="AUL288" s="916"/>
      <c r="AUM288" s="916"/>
      <c r="AUN288" s="916"/>
      <c r="AUO288" s="916"/>
      <c r="AUP288" s="916"/>
      <c r="AUQ288" s="916"/>
      <c r="AUR288" s="916"/>
      <c r="AUS288" s="916"/>
      <c r="AUT288" s="916"/>
      <c r="AUU288" s="916"/>
      <c r="AUV288" s="916"/>
      <c r="AUW288" s="916"/>
      <c r="AUX288" s="916"/>
      <c r="AUY288" s="916"/>
      <c r="AUZ288" s="916"/>
      <c r="AVA288" s="916"/>
      <c r="AVB288" s="916"/>
      <c r="AVC288" s="916"/>
      <c r="AVD288" s="916"/>
      <c r="AVE288" s="916"/>
      <c r="AVF288" s="916"/>
      <c r="AVG288" s="916"/>
      <c r="AVH288" s="916"/>
      <c r="AVI288" s="916"/>
      <c r="AVJ288" s="916"/>
      <c r="AVK288" s="916"/>
      <c r="AVL288" s="916"/>
      <c r="AVM288" s="916"/>
      <c r="AVN288" s="916"/>
      <c r="AVO288" s="916"/>
      <c r="AVP288" s="916"/>
      <c r="AVQ288" s="916"/>
      <c r="AVR288" s="916"/>
      <c r="AVS288" s="916"/>
      <c r="AVT288" s="916"/>
      <c r="AVU288" s="916"/>
      <c r="AVV288" s="916"/>
      <c r="AVW288" s="916"/>
      <c r="AVX288" s="916"/>
      <c r="AVY288" s="916"/>
      <c r="AVZ288" s="916"/>
      <c r="AWA288" s="916"/>
      <c r="AWB288" s="916"/>
      <c r="AWC288" s="916"/>
      <c r="AWD288" s="916"/>
      <c r="AWE288" s="916"/>
      <c r="AWF288" s="916"/>
      <c r="AWG288" s="916"/>
      <c r="AWH288" s="916"/>
      <c r="AWI288" s="916"/>
      <c r="AWJ288" s="916"/>
      <c r="AWK288" s="916"/>
      <c r="AWL288" s="916"/>
      <c r="AWM288" s="916"/>
      <c r="AWN288" s="916"/>
      <c r="AWO288" s="916"/>
      <c r="AWP288" s="916"/>
      <c r="AWQ288" s="916"/>
      <c r="AWR288" s="916"/>
      <c r="AWS288" s="916"/>
      <c r="AWT288" s="916"/>
      <c r="AWU288" s="916"/>
      <c r="AWV288" s="916"/>
      <c r="AWW288" s="916"/>
      <c r="AWX288" s="916"/>
      <c r="AWY288" s="916"/>
      <c r="AWZ288" s="916"/>
      <c r="AXA288" s="916"/>
      <c r="AXB288" s="916"/>
      <c r="AXC288" s="916"/>
      <c r="AXD288" s="916"/>
      <c r="AXE288" s="916"/>
      <c r="AXF288" s="916"/>
      <c r="AXG288" s="916"/>
      <c r="AXH288" s="916"/>
      <c r="AXI288" s="916"/>
      <c r="AXJ288" s="916"/>
      <c r="AXK288" s="916"/>
      <c r="AXL288" s="916"/>
      <c r="AXM288" s="916"/>
      <c r="AXN288" s="916"/>
      <c r="AXO288" s="916"/>
      <c r="AXP288" s="916"/>
      <c r="AXQ288" s="916"/>
      <c r="AXR288" s="916"/>
      <c r="AXS288" s="916"/>
      <c r="AXT288" s="916"/>
      <c r="AXU288" s="916"/>
      <c r="AXV288" s="916"/>
      <c r="AXW288" s="916"/>
      <c r="AXX288" s="916"/>
      <c r="AXY288" s="916"/>
      <c r="AXZ288" s="916"/>
      <c r="AYA288" s="916"/>
      <c r="AYB288" s="916"/>
      <c r="AYC288" s="916"/>
      <c r="AYD288" s="916"/>
      <c r="AYE288" s="916"/>
      <c r="AYF288" s="916"/>
      <c r="AYG288" s="916"/>
      <c r="AYH288" s="916"/>
      <c r="AYI288" s="916"/>
      <c r="AYJ288" s="916"/>
      <c r="AYK288" s="916"/>
      <c r="AYL288" s="916"/>
      <c r="AYM288" s="916"/>
      <c r="AYN288" s="916"/>
      <c r="AYO288" s="916"/>
      <c r="AYP288" s="916"/>
      <c r="AYQ288" s="916"/>
      <c r="AYR288" s="916"/>
      <c r="AYS288" s="916"/>
      <c r="AYT288" s="916"/>
      <c r="AYU288" s="916"/>
      <c r="AYV288" s="916"/>
      <c r="AYW288" s="916"/>
      <c r="AYX288" s="916"/>
      <c r="AYY288" s="916"/>
      <c r="AYZ288" s="916"/>
      <c r="AZA288" s="916"/>
      <c r="AZB288" s="916"/>
      <c r="AZC288" s="916"/>
      <c r="AZD288" s="916"/>
      <c r="AZE288" s="916"/>
      <c r="AZF288" s="916"/>
      <c r="AZG288" s="916"/>
      <c r="AZH288" s="916"/>
      <c r="AZI288" s="916"/>
      <c r="AZJ288" s="916"/>
      <c r="AZK288" s="916"/>
      <c r="AZL288" s="916"/>
      <c r="AZM288" s="916"/>
      <c r="AZN288" s="916"/>
      <c r="AZO288" s="916"/>
      <c r="AZP288" s="916"/>
      <c r="AZQ288" s="916"/>
      <c r="AZR288" s="916"/>
      <c r="AZS288" s="916"/>
      <c r="AZT288" s="916"/>
      <c r="AZU288" s="916"/>
      <c r="AZV288" s="916"/>
      <c r="AZW288" s="916"/>
      <c r="AZX288" s="916"/>
      <c r="AZY288" s="916"/>
      <c r="AZZ288" s="916"/>
      <c r="BAA288" s="916"/>
      <c r="BAB288" s="916"/>
      <c r="BAC288" s="916"/>
      <c r="BAD288" s="916"/>
      <c r="BAE288" s="916"/>
      <c r="BAF288" s="916"/>
      <c r="BAG288" s="916"/>
      <c r="BAH288" s="916"/>
      <c r="BAI288" s="916"/>
      <c r="BAJ288" s="916"/>
      <c r="BAK288" s="916"/>
      <c r="BAL288" s="916"/>
      <c r="BAM288" s="916"/>
      <c r="BAN288" s="916"/>
      <c r="BAO288" s="916"/>
      <c r="BAP288" s="916"/>
      <c r="BAQ288" s="916"/>
      <c r="BAR288" s="916"/>
      <c r="BAS288" s="916"/>
      <c r="BAT288" s="916"/>
      <c r="BAU288" s="916"/>
      <c r="BAV288" s="916"/>
      <c r="BAW288" s="916"/>
      <c r="BAX288" s="916"/>
      <c r="BAY288" s="916"/>
      <c r="BAZ288" s="916"/>
      <c r="BBA288" s="916"/>
      <c r="BBB288" s="916"/>
      <c r="BBC288" s="916"/>
      <c r="BBD288" s="916"/>
      <c r="BBE288" s="916"/>
      <c r="BBF288" s="916"/>
      <c r="BBG288" s="916"/>
      <c r="BBH288" s="916"/>
      <c r="BBI288" s="916"/>
      <c r="BBJ288" s="916"/>
      <c r="BBK288" s="916"/>
      <c r="BBL288" s="916"/>
      <c r="BBM288" s="916"/>
      <c r="BBN288" s="916"/>
      <c r="BBO288" s="916"/>
      <c r="BBP288" s="916"/>
      <c r="BBQ288" s="916"/>
      <c r="BBR288" s="916"/>
      <c r="BBS288" s="916"/>
      <c r="BBT288" s="916"/>
      <c r="BBU288" s="916"/>
      <c r="BBV288" s="916"/>
      <c r="BBW288" s="916"/>
      <c r="BBX288" s="916"/>
      <c r="BBY288" s="916"/>
      <c r="BBZ288" s="916"/>
      <c r="BCA288" s="916"/>
      <c r="BCB288" s="916"/>
      <c r="BCC288" s="916"/>
      <c r="BCD288" s="916"/>
      <c r="BCE288" s="916"/>
      <c r="BCF288" s="916"/>
      <c r="BCG288" s="916"/>
      <c r="BCH288" s="916"/>
      <c r="BCI288" s="916"/>
      <c r="BCJ288" s="916"/>
      <c r="BCK288" s="916"/>
      <c r="BCL288" s="916"/>
      <c r="BCM288" s="916"/>
      <c r="BCN288" s="916"/>
      <c r="BCO288" s="916"/>
      <c r="BCP288" s="916"/>
      <c r="BCQ288" s="916"/>
      <c r="BCR288" s="916"/>
      <c r="BCS288" s="916"/>
      <c r="BCT288" s="916"/>
      <c r="BCU288" s="916"/>
      <c r="BCV288" s="916"/>
      <c r="BCW288" s="916"/>
      <c r="BCX288" s="916"/>
      <c r="BCY288" s="916"/>
      <c r="BCZ288" s="916"/>
      <c r="BDA288" s="916"/>
      <c r="BDB288" s="916"/>
      <c r="BDC288" s="916"/>
      <c r="BDD288" s="916"/>
      <c r="BDE288" s="916"/>
      <c r="BDF288" s="916"/>
      <c r="BDG288" s="916"/>
      <c r="BDH288" s="916"/>
      <c r="BDI288" s="916"/>
      <c r="BDJ288" s="916"/>
      <c r="BDK288" s="916"/>
      <c r="BDL288" s="916"/>
      <c r="BDM288" s="916"/>
      <c r="BDN288" s="916"/>
      <c r="BDO288" s="916"/>
      <c r="BDP288" s="916"/>
      <c r="BDQ288" s="916"/>
      <c r="BDR288" s="916"/>
      <c r="BDS288" s="916"/>
      <c r="BDT288" s="916"/>
      <c r="BDU288" s="916"/>
      <c r="BDV288" s="916"/>
      <c r="BDW288" s="916"/>
      <c r="BDX288" s="916"/>
      <c r="BDY288" s="916"/>
      <c r="BDZ288" s="916"/>
      <c r="BEA288" s="916"/>
      <c r="BEB288" s="916"/>
      <c r="BEC288" s="916"/>
      <c r="BED288" s="916"/>
      <c r="BEE288" s="916"/>
      <c r="BEF288" s="916"/>
      <c r="BEG288" s="916"/>
      <c r="BEH288" s="916"/>
      <c r="BEI288" s="916"/>
      <c r="BEJ288" s="916"/>
      <c r="BEK288" s="916"/>
      <c r="BEL288" s="916"/>
      <c r="BEM288" s="916"/>
      <c r="BEN288" s="916"/>
      <c r="BEO288" s="916"/>
      <c r="BEP288" s="916"/>
      <c r="BEQ288" s="916"/>
      <c r="BER288" s="916"/>
      <c r="BES288" s="916"/>
      <c r="BET288" s="916"/>
      <c r="BEU288" s="916"/>
      <c r="BEV288" s="916"/>
      <c r="BEW288" s="916"/>
      <c r="BEX288" s="916"/>
      <c r="BEY288" s="916"/>
      <c r="BEZ288" s="916"/>
      <c r="BFA288" s="916"/>
      <c r="BFB288" s="916"/>
      <c r="BFC288" s="916"/>
      <c r="BFD288" s="916"/>
      <c r="BFE288" s="916"/>
      <c r="BFF288" s="916"/>
      <c r="BFG288" s="916"/>
      <c r="BFH288" s="916"/>
      <c r="BFI288" s="916"/>
      <c r="BFJ288" s="916"/>
      <c r="BFK288" s="916"/>
      <c r="BFL288" s="916"/>
      <c r="BFM288" s="916"/>
      <c r="BFN288" s="916"/>
      <c r="BFO288" s="916"/>
      <c r="BFP288" s="916"/>
      <c r="BFQ288" s="916"/>
      <c r="BFR288" s="916"/>
      <c r="BFS288" s="916"/>
      <c r="BFT288" s="916"/>
      <c r="BFU288" s="916"/>
      <c r="BFV288" s="916"/>
      <c r="BFW288" s="916"/>
      <c r="BFX288" s="916"/>
      <c r="BFY288" s="916"/>
      <c r="BFZ288" s="916"/>
      <c r="BGA288" s="916"/>
      <c r="BGB288" s="916"/>
      <c r="BGC288" s="916"/>
      <c r="BGD288" s="916"/>
      <c r="BGE288" s="916"/>
      <c r="BGF288" s="916"/>
      <c r="BGG288" s="916"/>
      <c r="BGH288" s="916"/>
      <c r="BGI288" s="916"/>
      <c r="BGJ288" s="916"/>
      <c r="BGK288" s="916"/>
      <c r="BGL288" s="916"/>
      <c r="BGM288" s="916"/>
      <c r="BGN288" s="916"/>
      <c r="BGO288" s="916"/>
      <c r="BGP288" s="916"/>
      <c r="BGQ288" s="916"/>
      <c r="BGR288" s="916"/>
      <c r="BGS288" s="916"/>
      <c r="BGT288" s="916"/>
      <c r="BGU288" s="916"/>
      <c r="BGV288" s="916"/>
      <c r="BGW288" s="916"/>
      <c r="BGX288" s="916"/>
      <c r="BGY288" s="916"/>
      <c r="BGZ288" s="916"/>
      <c r="BHA288" s="916"/>
      <c r="BHB288" s="916"/>
      <c r="BHC288" s="916"/>
      <c r="BHD288" s="916"/>
      <c r="BHE288" s="916"/>
      <c r="BHF288" s="916"/>
      <c r="BHG288" s="916"/>
      <c r="BHH288" s="916"/>
      <c r="BHI288" s="916"/>
      <c r="BHJ288" s="916"/>
      <c r="BHK288" s="916"/>
      <c r="BHL288" s="916"/>
      <c r="BHM288" s="916"/>
      <c r="BHN288" s="916"/>
      <c r="BHO288" s="916"/>
      <c r="BHP288" s="916"/>
      <c r="BHQ288" s="916"/>
      <c r="BHR288" s="916"/>
      <c r="BHS288" s="916"/>
      <c r="BHT288" s="916"/>
      <c r="BHU288" s="916"/>
      <c r="BHV288" s="916"/>
      <c r="BHW288" s="916"/>
      <c r="BHX288" s="916"/>
      <c r="BHY288" s="916"/>
      <c r="BHZ288" s="916"/>
      <c r="BIA288" s="916"/>
      <c r="BIB288" s="916"/>
      <c r="BIC288" s="916"/>
      <c r="BID288" s="916"/>
      <c r="BIE288" s="916"/>
      <c r="BIF288" s="916"/>
      <c r="BIG288" s="916"/>
      <c r="BIH288" s="916"/>
      <c r="BII288" s="916"/>
      <c r="BIJ288" s="916"/>
      <c r="BIK288" s="916"/>
      <c r="BIL288" s="916"/>
      <c r="BIM288" s="916"/>
      <c r="BIN288" s="916"/>
      <c r="BIO288" s="916"/>
      <c r="BIP288" s="916"/>
      <c r="BIQ288" s="916"/>
      <c r="BIR288" s="916"/>
      <c r="BIS288" s="916"/>
      <c r="BIT288" s="916"/>
      <c r="BIU288" s="916"/>
      <c r="BIV288" s="916"/>
      <c r="BIW288" s="916"/>
      <c r="BIX288" s="916"/>
      <c r="BIY288" s="916"/>
      <c r="BIZ288" s="916"/>
      <c r="BJA288" s="916"/>
      <c r="BJB288" s="916"/>
      <c r="BJC288" s="916"/>
      <c r="BJD288" s="916"/>
      <c r="BJE288" s="916"/>
      <c r="BJF288" s="916"/>
      <c r="BJG288" s="916"/>
      <c r="BJH288" s="916"/>
      <c r="BJI288" s="916"/>
      <c r="BJJ288" s="916"/>
      <c r="BJK288" s="916"/>
      <c r="BJL288" s="916"/>
      <c r="BJM288" s="916"/>
      <c r="BJN288" s="916"/>
      <c r="BJO288" s="916"/>
      <c r="BJP288" s="916"/>
      <c r="BJQ288" s="916"/>
      <c r="BJR288" s="916"/>
      <c r="BJS288" s="916"/>
      <c r="BJT288" s="916"/>
      <c r="BJU288" s="916"/>
      <c r="BJV288" s="916"/>
      <c r="BJW288" s="916"/>
      <c r="BJX288" s="916"/>
      <c r="BJY288" s="916"/>
      <c r="BJZ288" s="916"/>
      <c r="BKA288" s="916"/>
      <c r="BKB288" s="916"/>
      <c r="BKC288" s="916"/>
      <c r="BKD288" s="916"/>
      <c r="BKE288" s="916"/>
      <c r="BKF288" s="916"/>
      <c r="BKG288" s="916"/>
      <c r="BKH288" s="916"/>
      <c r="BKI288" s="916"/>
      <c r="BKJ288" s="916"/>
      <c r="BKK288" s="916"/>
      <c r="BKL288" s="916"/>
      <c r="BKM288" s="916"/>
      <c r="BKN288" s="916"/>
      <c r="BKO288" s="916"/>
      <c r="BKP288" s="916"/>
      <c r="BKQ288" s="916"/>
      <c r="BKR288" s="916"/>
      <c r="BKS288" s="916"/>
      <c r="BKT288" s="916"/>
      <c r="BKU288" s="916"/>
      <c r="BKV288" s="916"/>
      <c r="BKW288" s="916"/>
      <c r="BKX288" s="916"/>
      <c r="BKY288" s="916"/>
      <c r="BKZ288" s="916"/>
      <c r="BLA288" s="916"/>
      <c r="BLB288" s="916"/>
      <c r="BLC288" s="916"/>
      <c r="BLD288" s="916"/>
      <c r="BLE288" s="916"/>
      <c r="BLF288" s="916"/>
      <c r="BLG288" s="916"/>
      <c r="BLH288" s="916"/>
      <c r="BLI288" s="916"/>
      <c r="BLJ288" s="916"/>
      <c r="BLK288" s="916"/>
      <c r="BLL288" s="916"/>
      <c r="BLM288" s="916"/>
      <c r="BLN288" s="916"/>
      <c r="BLO288" s="916"/>
      <c r="BLP288" s="916"/>
      <c r="BLQ288" s="916"/>
      <c r="BLR288" s="916"/>
      <c r="BLS288" s="916"/>
      <c r="BLT288" s="916"/>
      <c r="BLU288" s="916"/>
      <c r="BLV288" s="916"/>
      <c r="BLW288" s="916"/>
      <c r="BLX288" s="916"/>
      <c r="BLY288" s="916"/>
      <c r="BLZ288" s="916"/>
      <c r="BMA288" s="916"/>
      <c r="BMB288" s="916"/>
      <c r="BMC288" s="916"/>
      <c r="BMD288" s="916"/>
      <c r="BME288" s="916"/>
      <c r="BMF288" s="916"/>
      <c r="BMG288" s="916"/>
      <c r="BMH288" s="916"/>
      <c r="BMI288" s="916"/>
      <c r="BMJ288" s="916"/>
      <c r="BMK288" s="916"/>
      <c r="BML288" s="916"/>
      <c r="BMM288" s="916"/>
      <c r="BMN288" s="916"/>
      <c r="BMO288" s="916"/>
      <c r="BMP288" s="916"/>
      <c r="BMQ288" s="916"/>
      <c r="BMR288" s="916"/>
      <c r="BMS288" s="916"/>
      <c r="BMT288" s="916"/>
      <c r="BMU288" s="916"/>
      <c r="BMV288" s="916"/>
      <c r="BMW288" s="916"/>
      <c r="BMX288" s="916"/>
      <c r="BMY288" s="916"/>
      <c r="BMZ288" s="916"/>
      <c r="BNA288" s="916"/>
      <c r="BNB288" s="916"/>
      <c r="BNC288" s="916"/>
      <c r="BND288" s="916"/>
      <c r="BNE288" s="916"/>
      <c r="BNF288" s="916"/>
      <c r="BNG288" s="916"/>
      <c r="BNH288" s="916"/>
      <c r="BNI288" s="916"/>
      <c r="BNJ288" s="916"/>
      <c r="BNK288" s="916"/>
      <c r="BNL288" s="916"/>
      <c r="BNM288" s="916"/>
      <c r="BNN288" s="916"/>
      <c r="BNO288" s="916"/>
      <c r="BNP288" s="916"/>
      <c r="BNQ288" s="916"/>
      <c r="BNR288" s="916"/>
      <c r="BNS288" s="916"/>
      <c r="BNT288" s="916"/>
      <c r="BNU288" s="916"/>
      <c r="BNV288" s="916"/>
      <c r="BNW288" s="916"/>
      <c r="BNX288" s="916"/>
      <c r="BNY288" s="916"/>
      <c r="BNZ288" s="916"/>
      <c r="BOA288" s="916"/>
      <c r="BOB288" s="916"/>
      <c r="BOC288" s="916"/>
      <c r="BOD288" s="916"/>
      <c r="BOE288" s="916"/>
      <c r="BOF288" s="916"/>
      <c r="BOG288" s="916"/>
      <c r="BOH288" s="916"/>
      <c r="BOI288" s="916"/>
      <c r="BOJ288" s="916"/>
      <c r="BOK288" s="916"/>
      <c r="BOL288" s="916"/>
      <c r="BOM288" s="916"/>
      <c r="BON288" s="916"/>
      <c r="BOO288" s="916"/>
      <c r="BOP288" s="916"/>
      <c r="BOQ288" s="916"/>
      <c r="BOR288" s="916"/>
      <c r="BOS288" s="916"/>
      <c r="BOT288" s="916"/>
      <c r="BOU288" s="916"/>
      <c r="BOV288" s="916"/>
      <c r="BOW288" s="916"/>
      <c r="BOX288" s="916"/>
      <c r="BOY288" s="916"/>
      <c r="BOZ288" s="916"/>
      <c r="BPA288" s="916"/>
      <c r="BPB288" s="916"/>
      <c r="BPC288" s="916"/>
      <c r="BPD288" s="916"/>
      <c r="BPE288" s="916"/>
      <c r="BPF288" s="916"/>
      <c r="BPG288" s="916"/>
      <c r="BPH288" s="916"/>
      <c r="BPI288" s="916"/>
      <c r="BPJ288" s="916"/>
      <c r="BPK288" s="916"/>
      <c r="BPL288" s="916"/>
      <c r="BPM288" s="916"/>
      <c r="BPN288" s="916"/>
      <c r="BPO288" s="916"/>
      <c r="BPP288" s="916"/>
      <c r="BPQ288" s="916"/>
      <c r="BPR288" s="916"/>
      <c r="BPS288" s="916"/>
      <c r="BPT288" s="916"/>
      <c r="BPU288" s="916"/>
      <c r="BPV288" s="916"/>
      <c r="BPW288" s="916"/>
      <c r="BPX288" s="916"/>
      <c r="BPY288" s="916"/>
      <c r="BPZ288" s="916"/>
      <c r="BQA288" s="916"/>
      <c r="BQB288" s="916"/>
      <c r="BQC288" s="916"/>
      <c r="BQD288" s="916"/>
      <c r="BQE288" s="916"/>
      <c r="BQF288" s="916"/>
      <c r="BQG288" s="916"/>
      <c r="BQH288" s="916"/>
      <c r="BQI288" s="916"/>
      <c r="BQJ288" s="916"/>
      <c r="BQK288" s="916"/>
      <c r="BQL288" s="916"/>
      <c r="BQM288" s="916"/>
      <c r="BQN288" s="916"/>
      <c r="BQO288" s="916"/>
      <c r="BQP288" s="916"/>
      <c r="BQQ288" s="916"/>
      <c r="BQR288" s="916"/>
      <c r="BQS288" s="916"/>
      <c r="BQT288" s="916"/>
      <c r="BQU288" s="916"/>
      <c r="BQV288" s="916"/>
      <c r="BQW288" s="916"/>
      <c r="BQX288" s="916"/>
      <c r="BQY288" s="916"/>
      <c r="BQZ288" s="916"/>
      <c r="BRA288" s="916"/>
      <c r="BRB288" s="916"/>
      <c r="BRC288" s="916"/>
      <c r="BRD288" s="916"/>
      <c r="BRE288" s="916"/>
      <c r="BRF288" s="916"/>
      <c r="BRG288" s="916"/>
      <c r="BRH288" s="916"/>
      <c r="BRI288" s="916"/>
      <c r="BRJ288" s="916"/>
      <c r="BRK288" s="916"/>
      <c r="BRL288" s="916"/>
      <c r="BRM288" s="916"/>
      <c r="BRN288" s="916"/>
      <c r="BRO288" s="916"/>
      <c r="BRP288" s="916"/>
      <c r="BRQ288" s="916"/>
      <c r="BRR288" s="916"/>
      <c r="BRS288" s="916"/>
      <c r="BRT288" s="916"/>
      <c r="BRU288" s="916"/>
      <c r="BRV288" s="916"/>
      <c r="BRW288" s="916"/>
      <c r="BRX288" s="916"/>
      <c r="BRY288" s="916"/>
      <c r="BRZ288" s="916"/>
      <c r="BSA288" s="916"/>
      <c r="BSB288" s="916"/>
      <c r="BSC288" s="916"/>
      <c r="BSD288" s="916"/>
      <c r="BSE288" s="916"/>
      <c r="BSF288" s="916"/>
      <c r="BSG288" s="916"/>
      <c r="BSH288" s="916"/>
      <c r="BSI288" s="916"/>
      <c r="BSJ288" s="916"/>
      <c r="BSK288" s="916"/>
      <c r="BSL288" s="916"/>
      <c r="BSM288" s="916"/>
      <c r="BSN288" s="916"/>
      <c r="BSO288" s="916"/>
      <c r="BSP288" s="916"/>
      <c r="BSQ288" s="916"/>
      <c r="BSR288" s="916"/>
      <c r="BSS288" s="916"/>
      <c r="BST288" s="916"/>
      <c r="BSU288" s="916"/>
      <c r="BSV288" s="916"/>
      <c r="BSW288" s="916"/>
      <c r="BSX288" s="916"/>
      <c r="BSY288" s="916"/>
      <c r="BSZ288" s="916"/>
      <c r="BTA288" s="916"/>
      <c r="BTB288" s="916"/>
      <c r="BTC288" s="916"/>
      <c r="BTD288" s="916"/>
      <c r="BTE288" s="916"/>
      <c r="BTF288" s="916"/>
      <c r="BTG288" s="916"/>
      <c r="BTH288" s="916"/>
      <c r="BTI288" s="916"/>
      <c r="BTJ288" s="916"/>
      <c r="BTK288" s="916"/>
      <c r="BTL288" s="916"/>
      <c r="BTM288" s="916"/>
      <c r="BTN288" s="916"/>
      <c r="BTO288" s="916"/>
      <c r="BTP288" s="916"/>
      <c r="BTQ288" s="916"/>
      <c r="BTR288" s="916"/>
      <c r="BTS288" s="916"/>
      <c r="BTT288" s="916"/>
      <c r="BTU288" s="916"/>
      <c r="BTV288" s="916"/>
      <c r="BTW288" s="916"/>
      <c r="BTX288" s="916"/>
      <c r="BTY288" s="916"/>
      <c r="BTZ288" s="916"/>
      <c r="BUA288" s="916"/>
      <c r="BUB288" s="916"/>
      <c r="BUC288" s="916"/>
      <c r="BUD288" s="916"/>
      <c r="BUE288" s="916"/>
      <c r="BUF288" s="916"/>
      <c r="BUG288" s="916"/>
      <c r="BUH288" s="916"/>
      <c r="BUI288" s="916"/>
      <c r="BUJ288" s="916"/>
      <c r="BUK288" s="916"/>
      <c r="BUL288" s="916"/>
      <c r="BUM288" s="916"/>
      <c r="BUN288" s="916"/>
      <c r="BUO288" s="916"/>
      <c r="BUP288" s="916"/>
      <c r="BUQ288" s="916"/>
      <c r="BUR288" s="916"/>
      <c r="BUS288" s="916"/>
      <c r="BUT288" s="916"/>
      <c r="BUU288" s="916"/>
      <c r="BUV288" s="916"/>
      <c r="BUW288" s="916"/>
      <c r="BUX288" s="916"/>
      <c r="BUY288" s="916"/>
      <c r="BUZ288" s="916"/>
      <c r="BVA288" s="916"/>
      <c r="BVB288" s="916"/>
      <c r="BVC288" s="916"/>
      <c r="BVD288" s="916"/>
      <c r="BVE288" s="916"/>
      <c r="BVF288" s="916"/>
      <c r="BVG288" s="916"/>
      <c r="BVH288" s="916"/>
      <c r="BVI288" s="916"/>
      <c r="BVJ288" s="916"/>
      <c r="BVK288" s="916"/>
      <c r="BVL288" s="916"/>
      <c r="BVM288" s="916"/>
      <c r="BVN288" s="916"/>
      <c r="BVO288" s="916"/>
      <c r="BVP288" s="916"/>
      <c r="BVQ288" s="916"/>
      <c r="BVR288" s="916"/>
      <c r="BVS288" s="916"/>
      <c r="BVT288" s="916"/>
      <c r="BVU288" s="916"/>
      <c r="BVV288" s="916"/>
      <c r="BVW288" s="916"/>
      <c r="BVX288" s="916"/>
      <c r="BVY288" s="916"/>
      <c r="BVZ288" s="916"/>
      <c r="BWA288" s="916"/>
      <c r="BWB288" s="916"/>
      <c r="BWC288" s="916"/>
      <c r="BWD288" s="916"/>
      <c r="BWE288" s="916"/>
      <c r="BWF288" s="916"/>
      <c r="BWG288" s="916"/>
      <c r="BWH288" s="916"/>
      <c r="BWI288" s="916"/>
      <c r="BWJ288" s="916"/>
      <c r="BWK288" s="916"/>
      <c r="BWL288" s="916"/>
      <c r="BWM288" s="916"/>
      <c r="BWN288" s="916"/>
      <c r="BWO288" s="916"/>
      <c r="BWP288" s="916"/>
      <c r="BWQ288" s="916"/>
      <c r="BWR288" s="916"/>
      <c r="BWS288" s="916"/>
      <c r="BWT288" s="916"/>
      <c r="BWU288" s="916"/>
      <c r="BWV288" s="916"/>
      <c r="BWW288" s="916"/>
      <c r="BWX288" s="916"/>
      <c r="BWY288" s="916"/>
      <c r="BWZ288" s="916"/>
      <c r="BXA288" s="916"/>
      <c r="BXB288" s="916"/>
      <c r="BXC288" s="916"/>
      <c r="BXD288" s="916"/>
      <c r="BXE288" s="916"/>
      <c r="BXF288" s="916"/>
      <c r="BXG288" s="916"/>
      <c r="BXH288" s="916"/>
      <c r="BXI288" s="916"/>
      <c r="BXJ288" s="916"/>
      <c r="BXK288" s="916"/>
      <c r="BXL288" s="916"/>
      <c r="BXM288" s="916"/>
      <c r="BXN288" s="916"/>
      <c r="BXO288" s="916"/>
      <c r="BXP288" s="916"/>
      <c r="BXQ288" s="916"/>
      <c r="BXR288" s="916"/>
      <c r="BXS288" s="916"/>
      <c r="BXT288" s="916"/>
      <c r="BXU288" s="916"/>
      <c r="BXV288" s="916"/>
      <c r="BXW288" s="916"/>
      <c r="BXX288" s="916"/>
      <c r="BXY288" s="916"/>
      <c r="BXZ288" s="916"/>
      <c r="BYA288" s="916"/>
      <c r="BYB288" s="916"/>
      <c r="BYC288" s="916"/>
      <c r="BYD288" s="916"/>
      <c r="BYE288" s="916"/>
      <c r="BYF288" s="916"/>
      <c r="BYG288" s="916"/>
      <c r="BYH288" s="916"/>
      <c r="BYI288" s="916"/>
      <c r="BYJ288" s="916"/>
      <c r="BYK288" s="916"/>
      <c r="BYL288" s="916"/>
      <c r="BYM288" s="916"/>
      <c r="BYN288" s="916"/>
      <c r="BYO288" s="916"/>
      <c r="BYP288" s="916"/>
      <c r="BYQ288" s="916"/>
      <c r="BYR288" s="916"/>
      <c r="BYS288" s="916"/>
      <c r="BYT288" s="916"/>
      <c r="BYU288" s="916"/>
      <c r="BYV288" s="916"/>
      <c r="BYW288" s="916"/>
      <c r="BYX288" s="916"/>
      <c r="BYY288" s="916"/>
      <c r="BYZ288" s="916"/>
      <c r="BZA288" s="916"/>
      <c r="BZB288" s="916"/>
      <c r="BZC288" s="916"/>
      <c r="BZD288" s="916"/>
      <c r="BZE288" s="916"/>
      <c r="BZF288" s="916"/>
      <c r="BZG288" s="916"/>
      <c r="BZH288" s="916"/>
      <c r="BZI288" s="916"/>
      <c r="BZJ288" s="916"/>
      <c r="BZK288" s="916"/>
      <c r="BZL288" s="916"/>
      <c r="BZM288" s="916"/>
      <c r="BZN288" s="916"/>
      <c r="BZO288" s="916"/>
      <c r="BZP288" s="916"/>
      <c r="BZQ288" s="916"/>
      <c r="BZR288" s="916"/>
      <c r="BZS288" s="916"/>
      <c r="BZT288" s="916"/>
      <c r="BZU288" s="916"/>
      <c r="BZV288" s="916"/>
      <c r="BZW288" s="916"/>
      <c r="BZX288" s="916"/>
      <c r="BZY288" s="916"/>
      <c r="BZZ288" s="916"/>
      <c r="CAA288" s="916"/>
      <c r="CAB288" s="916"/>
      <c r="CAC288" s="916"/>
      <c r="CAD288" s="916"/>
      <c r="CAE288" s="916"/>
      <c r="CAF288" s="916"/>
      <c r="CAG288" s="916"/>
      <c r="CAH288" s="916"/>
      <c r="CAI288" s="916"/>
      <c r="CAJ288" s="916"/>
      <c r="CAK288" s="916"/>
      <c r="CAL288" s="916"/>
      <c r="CAM288" s="916"/>
      <c r="CAN288" s="916"/>
      <c r="CAO288" s="916"/>
      <c r="CAP288" s="916"/>
      <c r="CAQ288" s="916"/>
      <c r="CAR288" s="916"/>
      <c r="CAS288" s="916"/>
      <c r="CAT288" s="916"/>
      <c r="CAU288" s="916"/>
      <c r="CAV288" s="916"/>
      <c r="CAW288" s="916"/>
      <c r="CAX288" s="916"/>
      <c r="CAY288" s="916"/>
      <c r="CAZ288" s="916"/>
      <c r="CBA288" s="916"/>
      <c r="CBB288" s="916"/>
      <c r="CBC288" s="916"/>
      <c r="CBD288" s="916"/>
      <c r="CBE288" s="916"/>
      <c r="CBF288" s="916"/>
      <c r="CBG288" s="916"/>
      <c r="CBH288" s="916"/>
      <c r="CBI288" s="916"/>
      <c r="CBJ288" s="916"/>
      <c r="CBK288" s="916"/>
      <c r="CBL288" s="916"/>
      <c r="CBM288" s="916"/>
      <c r="CBN288" s="916"/>
      <c r="CBO288" s="916"/>
      <c r="CBP288" s="916"/>
      <c r="CBQ288" s="916"/>
      <c r="CBR288" s="916"/>
      <c r="CBS288" s="916"/>
      <c r="CBT288" s="916"/>
      <c r="CBU288" s="916"/>
      <c r="CBV288" s="916"/>
      <c r="CBW288" s="916"/>
      <c r="CBX288" s="916"/>
      <c r="CBY288" s="916"/>
      <c r="CBZ288" s="916"/>
      <c r="CCA288" s="916"/>
      <c r="CCB288" s="916"/>
      <c r="CCC288" s="916"/>
      <c r="CCD288" s="916"/>
      <c r="CCE288" s="916"/>
      <c r="CCF288" s="916"/>
      <c r="CCG288" s="916"/>
      <c r="CCH288" s="916"/>
      <c r="CCI288" s="916"/>
      <c r="CCJ288" s="916"/>
      <c r="CCK288" s="916"/>
      <c r="CCL288" s="916"/>
      <c r="CCM288" s="916"/>
      <c r="CCN288" s="916"/>
      <c r="CCO288" s="916"/>
      <c r="CCP288" s="916"/>
      <c r="CCQ288" s="916"/>
      <c r="CCR288" s="916"/>
      <c r="CCS288" s="916"/>
      <c r="CCT288" s="916"/>
      <c r="CCU288" s="916"/>
      <c r="CCV288" s="916"/>
      <c r="CCW288" s="916"/>
      <c r="CCX288" s="916"/>
      <c r="CCY288" s="916"/>
      <c r="CCZ288" s="916"/>
      <c r="CDA288" s="916"/>
      <c r="CDB288" s="916"/>
      <c r="CDC288" s="916"/>
      <c r="CDD288" s="916"/>
      <c r="CDE288" s="916"/>
      <c r="CDF288" s="916"/>
      <c r="CDG288" s="916"/>
      <c r="CDH288" s="916"/>
      <c r="CDI288" s="916"/>
      <c r="CDJ288" s="916"/>
      <c r="CDK288" s="916"/>
      <c r="CDL288" s="916"/>
      <c r="CDM288" s="916"/>
      <c r="CDN288" s="916"/>
      <c r="CDO288" s="916"/>
      <c r="CDP288" s="916"/>
      <c r="CDQ288" s="916"/>
      <c r="CDR288" s="916"/>
      <c r="CDS288" s="916"/>
      <c r="CDT288" s="916"/>
      <c r="CDU288" s="916"/>
      <c r="CDV288" s="916"/>
      <c r="CDW288" s="916"/>
      <c r="CDX288" s="916"/>
      <c r="CDY288" s="916"/>
      <c r="CDZ288" s="916"/>
      <c r="CEA288" s="916"/>
      <c r="CEB288" s="916"/>
      <c r="CEC288" s="916"/>
      <c r="CED288" s="916"/>
      <c r="CEE288" s="916"/>
      <c r="CEF288" s="916"/>
      <c r="CEG288" s="916"/>
      <c r="CEH288" s="916"/>
      <c r="CEI288" s="916"/>
      <c r="CEJ288" s="916"/>
      <c r="CEK288" s="916"/>
      <c r="CEL288" s="916"/>
      <c r="CEM288" s="916"/>
      <c r="CEN288" s="916"/>
      <c r="CEO288" s="916"/>
      <c r="CEP288" s="916"/>
      <c r="CEQ288" s="916"/>
      <c r="CER288" s="916"/>
      <c r="CES288" s="916"/>
      <c r="CET288" s="916"/>
      <c r="CEU288" s="916"/>
      <c r="CEV288" s="916"/>
      <c r="CEW288" s="916"/>
      <c r="CEX288" s="916"/>
      <c r="CEY288" s="916"/>
      <c r="CEZ288" s="916"/>
      <c r="CFA288" s="916"/>
      <c r="CFB288" s="916"/>
      <c r="CFC288" s="916"/>
      <c r="CFD288" s="916"/>
      <c r="CFE288" s="916"/>
      <c r="CFF288" s="916"/>
      <c r="CFG288" s="916"/>
      <c r="CFH288" s="916"/>
      <c r="CFI288" s="916"/>
      <c r="CFJ288" s="916"/>
      <c r="CFK288" s="916"/>
      <c r="CFL288" s="916"/>
      <c r="CFM288" s="916"/>
      <c r="CFN288" s="916"/>
      <c r="CFO288" s="916"/>
      <c r="CFP288" s="916"/>
      <c r="CFQ288" s="916"/>
      <c r="CFR288" s="916"/>
      <c r="CFS288" s="916"/>
      <c r="CFT288" s="916"/>
      <c r="CFU288" s="916"/>
      <c r="CFV288" s="916"/>
      <c r="CFW288" s="916"/>
      <c r="CFX288" s="916"/>
      <c r="CFY288" s="916"/>
      <c r="CFZ288" s="916"/>
      <c r="CGA288" s="916"/>
      <c r="CGB288" s="916"/>
      <c r="CGC288" s="916"/>
      <c r="CGD288" s="916"/>
      <c r="CGE288" s="916"/>
      <c r="CGF288" s="916"/>
      <c r="CGG288" s="916"/>
      <c r="CGH288" s="916"/>
      <c r="CGI288" s="916"/>
      <c r="CGJ288" s="916"/>
      <c r="CGK288" s="916"/>
      <c r="CGL288" s="916"/>
      <c r="CGM288" s="916"/>
      <c r="CGN288" s="916"/>
      <c r="CGO288" s="916"/>
      <c r="CGP288" s="916"/>
      <c r="CGQ288" s="916"/>
      <c r="CGR288" s="916"/>
      <c r="CGS288" s="916"/>
      <c r="CGT288" s="916"/>
      <c r="CGU288" s="916"/>
      <c r="CGV288" s="916"/>
      <c r="CGW288" s="916"/>
      <c r="CGX288" s="916"/>
      <c r="CGY288" s="916"/>
      <c r="CGZ288" s="916"/>
      <c r="CHA288" s="916"/>
      <c r="CHB288" s="916"/>
      <c r="CHC288" s="916"/>
      <c r="CHD288" s="916"/>
      <c r="CHE288" s="916"/>
      <c r="CHF288" s="916"/>
      <c r="CHG288" s="916"/>
      <c r="CHH288" s="916"/>
      <c r="CHI288" s="916"/>
      <c r="CHJ288" s="916"/>
      <c r="CHK288" s="916"/>
      <c r="CHL288" s="916"/>
      <c r="CHM288" s="916"/>
      <c r="CHN288" s="916"/>
      <c r="CHO288" s="916"/>
      <c r="CHP288" s="916"/>
      <c r="CHQ288" s="916"/>
      <c r="CHR288" s="916"/>
      <c r="CHS288" s="916"/>
      <c r="CHT288" s="916"/>
      <c r="CHU288" s="916"/>
      <c r="CHV288" s="916"/>
      <c r="CHW288" s="916"/>
      <c r="CHX288" s="916"/>
      <c r="CHY288" s="916"/>
      <c r="CHZ288" s="916"/>
      <c r="CIA288" s="916"/>
      <c r="CIB288" s="916"/>
      <c r="CIC288" s="916"/>
      <c r="CID288" s="916"/>
      <c r="CIE288" s="916"/>
      <c r="CIF288" s="916"/>
      <c r="CIG288" s="916"/>
      <c r="CIH288" s="916"/>
      <c r="CII288" s="916"/>
      <c r="CIJ288" s="916"/>
      <c r="CIK288" s="916"/>
      <c r="CIL288" s="916"/>
      <c r="CIM288" s="916"/>
      <c r="CIN288" s="916"/>
      <c r="CIO288" s="916"/>
      <c r="CIP288" s="916"/>
      <c r="CIQ288" s="916"/>
      <c r="CIR288" s="916"/>
      <c r="CIS288" s="916"/>
      <c r="CIT288" s="916"/>
      <c r="CIU288" s="916"/>
      <c r="CIV288" s="916"/>
      <c r="CIW288" s="916"/>
      <c r="CIX288" s="916"/>
      <c r="CIY288" s="916"/>
      <c r="CIZ288" s="916"/>
      <c r="CJA288" s="916"/>
      <c r="CJB288" s="916"/>
      <c r="CJC288" s="916"/>
      <c r="CJD288" s="916"/>
      <c r="CJE288" s="916"/>
      <c r="CJF288" s="916"/>
      <c r="CJG288" s="916"/>
      <c r="CJH288" s="916"/>
      <c r="CJI288" s="916"/>
      <c r="CJJ288" s="916"/>
      <c r="CJK288" s="916"/>
      <c r="CJL288" s="916"/>
      <c r="CJM288" s="916"/>
      <c r="CJN288" s="916"/>
      <c r="CJO288" s="916"/>
      <c r="CJP288" s="916"/>
      <c r="CJQ288" s="916"/>
      <c r="CJR288" s="916"/>
      <c r="CJS288" s="916"/>
      <c r="CJT288" s="916"/>
      <c r="CJU288" s="916"/>
      <c r="CJV288" s="916"/>
      <c r="CJW288" s="916"/>
      <c r="CJX288" s="916"/>
      <c r="CJY288" s="916"/>
      <c r="CJZ288" s="916"/>
      <c r="CKA288" s="916"/>
      <c r="CKB288" s="916"/>
      <c r="CKC288" s="916"/>
      <c r="CKD288" s="916"/>
      <c r="CKE288" s="916"/>
      <c r="CKF288" s="916"/>
      <c r="CKG288" s="916"/>
      <c r="CKH288" s="916"/>
      <c r="CKI288" s="916"/>
      <c r="CKJ288" s="916"/>
      <c r="CKK288" s="916"/>
      <c r="CKL288" s="916"/>
      <c r="CKM288" s="916"/>
      <c r="CKN288" s="916"/>
      <c r="CKO288" s="916"/>
      <c r="CKP288" s="916"/>
      <c r="CKQ288" s="916"/>
      <c r="CKR288" s="916"/>
      <c r="CKS288" s="916"/>
      <c r="CKT288" s="916"/>
      <c r="CKU288" s="916"/>
      <c r="CKV288" s="916"/>
      <c r="CKW288" s="916"/>
      <c r="CKX288" s="916"/>
      <c r="CKY288" s="916"/>
      <c r="CKZ288" s="916"/>
      <c r="CLA288" s="916"/>
      <c r="CLB288" s="916"/>
      <c r="CLC288" s="916"/>
      <c r="CLD288" s="916"/>
      <c r="CLE288" s="916"/>
      <c r="CLF288" s="916"/>
      <c r="CLG288" s="916"/>
      <c r="CLH288" s="916"/>
      <c r="CLI288" s="916"/>
      <c r="CLJ288" s="916"/>
      <c r="CLK288" s="916"/>
      <c r="CLL288" s="916"/>
      <c r="CLM288" s="916"/>
      <c r="CLN288" s="916"/>
      <c r="CLO288" s="916"/>
      <c r="CLP288" s="916"/>
      <c r="CLQ288" s="916"/>
      <c r="CLR288" s="916"/>
      <c r="CLS288" s="916"/>
      <c r="CLT288" s="916"/>
      <c r="CLU288" s="916"/>
      <c r="CLV288" s="916"/>
      <c r="CLW288" s="916"/>
      <c r="CLX288" s="916"/>
      <c r="CLY288" s="916"/>
      <c r="CLZ288" s="916"/>
      <c r="CMA288" s="916"/>
      <c r="CMB288" s="916"/>
      <c r="CMC288" s="916"/>
      <c r="CMD288" s="916"/>
      <c r="CME288" s="916"/>
      <c r="CMF288" s="916"/>
      <c r="CMG288" s="916"/>
      <c r="CMH288" s="916"/>
      <c r="CMI288" s="916"/>
      <c r="CMJ288" s="916"/>
      <c r="CMK288" s="916"/>
      <c r="CML288" s="916"/>
      <c r="CMM288" s="916"/>
      <c r="CMN288" s="916"/>
      <c r="CMO288" s="916"/>
      <c r="CMP288" s="916"/>
      <c r="CMQ288" s="916"/>
      <c r="CMR288" s="916"/>
      <c r="CMS288" s="916"/>
      <c r="CMT288" s="916"/>
      <c r="CMU288" s="916"/>
      <c r="CMV288" s="916"/>
      <c r="CMW288" s="916"/>
      <c r="CMX288" s="916"/>
      <c r="CMY288" s="916"/>
      <c r="CMZ288" s="916"/>
      <c r="CNA288" s="916"/>
      <c r="CNB288" s="916"/>
      <c r="CNC288" s="916"/>
      <c r="CND288" s="916"/>
      <c r="CNE288" s="916"/>
      <c r="CNF288" s="916"/>
      <c r="CNG288" s="916"/>
      <c r="CNH288" s="916"/>
      <c r="CNI288" s="916"/>
      <c r="CNJ288" s="916"/>
      <c r="CNK288" s="916"/>
      <c r="CNL288" s="916"/>
      <c r="CNM288" s="916"/>
      <c r="CNN288" s="916"/>
      <c r="CNO288" s="916"/>
      <c r="CNP288" s="916"/>
      <c r="CNQ288" s="916"/>
      <c r="CNR288" s="916"/>
      <c r="CNS288" s="916"/>
      <c r="CNT288" s="916"/>
      <c r="CNU288" s="916"/>
      <c r="CNV288" s="916"/>
      <c r="CNW288" s="916"/>
      <c r="CNX288" s="916"/>
      <c r="CNY288" s="916"/>
      <c r="CNZ288" s="916"/>
      <c r="COA288" s="916"/>
      <c r="COB288" s="916"/>
      <c r="COC288" s="916"/>
      <c r="COD288" s="916"/>
      <c r="COE288" s="916"/>
      <c r="COF288" s="916"/>
      <c r="COG288" s="916"/>
      <c r="COH288" s="916"/>
      <c r="COI288" s="916"/>
      <c r="COJ288" s="916"/>
      <c r="COK288" s="916"/>
      <c r="COL288" s="916"/>
      <c r="COM288" s="916"/>
      <c r="CON288" s="916"/>
      <c r="COO288" s="916"/>
      <c r="COP288" s="916"/>
      <c r="COQ288" s="916"/>
      <c r="COR288" s="916"/>
      <c r="COS288" s="916"/>
      <c r="COT288" s="916"/>
      <c r="COU288" s="916"/>
      <c r="COV288" s="916"/>
      <c r="COW288" s="916"/>
      <c r="COX288" s="916"/>
      <c r="COY288" s="916"/>
      <c r="COZ288" s="916"/>
      <c r="CPA288" s="916"/>
      <c r="CPB288" s="916"/>
      <c r="CPC288" s="916"/>
      <c r="CPD288" s="916"/>
      <c r="CPE288" s="916"/>
      <c r="CPF288" s="916"/>
      <c r="CPG288" s="916"/>
      <c r="CPH288" s="916"/>
      <c r="CPI288" s="916"/>
      <c r="CPJ288" s="916"/>
      <c r="CPK288" s="916"/>
      <c r="CPL288" s="916"/>
      <c r="CPM288" s="916"/>
      <c r="CPN288" s="916"/>
      <c r="CPO288" s="916"/>
      <c r="CPP288" s="916"/>
      <c r="CPQ288" s="916"/>
      <c r="CPR288" s="916"/>
      <c r="CPS288" s="916"/>
      <c r="CPT288" s="916"/>
      <c r="CPU288" s="916"/>
      <c r="CPV288" s="916"/>
      <c r="CPW288" s="916"/>
      <c r="CPX288" s="916"/>
      <c r="CPY288" s="916"/>
      <c r="CPZ288" s="916"/>
      <c r="CQA288" s="916"/>
      <c r="CQB288" s="916"/>
      <c r="CQC288" s="916"/>
      <c r="CQD288" s="916"/>
      <c r="CQE288" s="916"/>
      <c r="CQF288" s="916"/>
      <c r="CQG288" s="916"/>
      <c r="CQH288" s="916"/>
      <c r="CQI288" s="916"/>
      <c r="CQJ288" s="916"/>
      <c r="CQK288" s="916"/>
      <c r="CQL288" s="916"/>
      <c r="CQM288" s="916"/>
      <c r="CQN288" s="916"/>
      <c r="CQO288" s="916"/>
      <c r="CQP288" s="916"/>
      <c r="CQQ288" s="916"/>
      <c r="CQR288" s="916"/>
      <c r="CQS288" s="916"/>
      <c r="CQT288" s="916"/>
      <c r="CQU288" s="916"/>
      <c r="CQV288" s="916"/>
      <c r="CQW288" s="916"/>
      <c r="CQX288" s="916"/>
      <c r="CQY288" s="916"/>
      <c r="CQZ288" s="916"/>
      <c r="CRA288" s="916"/>
      <c r="CRB288" s="916"/>
      <c r="CRC288" s="916"/>
      <c r="CRD288" s="916"/>
      <c r="CRE288" s="916"/>
      <c r="CRF288" s="916"/>
      <c r="CRG288" s="916"/>
      <c r="CRH288" s="916"/>
      <c r="CRI288" s="916"/>
      <c r="CRJ288" s="916"/>
      <c r="CRK288" s="916"/>
      <c r="CRL288" s="916"/>
      <c r="CRM288" s="916"/>
      <c r="CRN288" s="916"/>
      <c r="CRO288" s="916"/>
      <c r="CRP288" s="916"/>
      <c r="CRQ288" s="916"/>
      <c r="CRR288" s="916"/>
      <c r="CRS288" s="916"/>
      <c r="CRT288" s="916"/>
      <c r="CRU288" s="916"/>
      <c r="CRV288" s="916"/>
      <c r="CRW288" s="916"/>
      <c r="CRX288" s="916"/>
      <c r="CRY288" s="916"/>
      <c r="CRZ288" s="916"/>
      <c r="CSA288" s="916"/>
      <c r="CSB288" s="916"/>
      <c r="CSC288" s="916"/>
      <c r="CSD288" s="916"/>
      <c r="CSE288" s="916"/>
      <c r="CSF288" s="916"/>
      <c r="CSG288" s="916"/>
      <c r="CSH288" s="916"/>
      <c r="CSI288" s="916"/>
      <c r="CSJ288" s="916"/>
      <c r="CSK288" s="916"/>
      <c r="CSL288" s="916"/>
      <c r="CSM288" s="916"/>
      <c r="CSN288" s="916"/>
      <c r="CSO288" s="916"/>
      <c r="CSP288" s="916"/>
      <c r="CSQ288" s="916"/>
      <c r="CSR288" s="916"/>
      <c r="CSS288" s="916"/>
      <c r="CST288" s="916"/>
      <c r="CSU288" s="916"/>
      <c r="CSV288" s="916"/>
      <c r="CSW288" s="916"/>
      <c r="CSX288" s="916"/>
      <c r="CSY288" s="916"/>
      <c r="CSZ288" s="916"/>
      <c r="CTA288" s="916"/>
      <c r="CTB288" s="916"/>
      <c r="CTC288" s="916"/>
      <c r="CTD288" s="916"/>
      <c r="CTE288" s="916"/>
      <c r="CTF288" s="916"/>
      <c r="CTG288" s="916"/>
      <c r="CTH288" s="916"/>
      <c r="CTI288" s="916"/>
      <c r="CTJ288" s="916"/>
      <c r="CTK288" s="916"/>
      <c r="CTL288" s="916"/>
      <c r="CTM288" s="916"/>
      <c r="CTN288" s="916"/>
      <c r="CTO288" s="916"/>
      <c r="CTP288" s="916"/>
      <c r="CTQ288" s="916"/>
      <c r="CTR288" s="916"/>
      <c r="CTS288" s="916"/>
      <c r="CTT288" s="916"/>
      <c r="CTU288" s="916"/>
      <c r="CTV288" s="916"/>
      <c r="CTW288" s="916"/>
      <c r="CTX288" s="916"/>
      <c r="CTY288" s="916"/>
      <c r="CTZ288" s="916"/>
      <c r="CUA288" s="916"/>
      <c r="CUB288" s="916"/>
      <c r="CUC288" s="916"/>
      <c r="CUD288" s="916"/>
      <c r="CUE288" s="916"/>
      <c r="CUF288" s="916"/>
      <c r="CUG288" s="916"/>
      <c r="CUH288" s="916"/>
      <c r="CUI288" s="916"/>
      <c r="CUJ288" s="916"/>
      <c r="CUK288" s="916"/>
      <c r="CUL288" s="916"/>
      <c r="CUM288" s="916"/>
      <c r="CUN288" s="916"/>
      <c r="CUO288" s="916"/>
      <c r="CUP288" s="916"/>
      <c r="CUQ288" s="916"/>
      <c r="CUR288" s="916"/>
      <c r="CUS288" s="916"/>
      <c r="CUT288" s="916"/>
      <c r="CUU288" s="916"/>
      <c r="CUV288" s="916"/>
      <c r="CUW288" s="916"/>
      <c r="CUX288" s="916"/>
      <c r="CUY288" s="916"/>
      <c r="CUZ288" s="916"/>
      <c r="CVA288" s="916"/>
      <c r="CVB288" s="916"/>
      <c r="CVC288" s="916"/>
      <c r="CVD288" s="916"/>
      <c r="CVE288" s="916"/>
      <c r="CVF288" s="916"/>
      <c r="CVG288" s="916"/>
      <c r="CVH288" s="916"/>
      <c r="CVI288" s="916"/>
      <c r="CVJ288" s="916"/>
      <c r="CVK288" s="916"/>
      <c r="CVL288" s="916"/>
      <c r="CVM288" s="916"/>
      <c r="CVN288" s="916"/>
      <c r="CVO288" s="916"/>
      <c r="CVP288" s="916"/>
      <c r="CVQ288" s="916"/>
      <c r="CVR288" s="916"/>
      <c r="CVS288" s="916"/>
      <c r="CVT288" s="916"/>
      <c r="CVU288" s="916"/>
      <c r="CVV288" s="916"/>
      <c r="CVW288" s="916"/>
      <c r="CVX288" s="916"/>
      <c r="CVY288" s="916"/>
      <c r="CVZ288" s="916"/>
      <c r="CWA288" s="916"/>
      <c r="CWB288" s="916"/>
      <c r="CWC288" s="916"/>
      <c r="CWD288" s="916"/>
      <c r="CWE288" s="916"/>
      <c r="CWF288" s="916"/>
      <c r="CWG288" s="916"/>
      <c r="CWH288" s="916"/>
      <c r="CWI288" s="916"/>
      <c r="CWJ288" s="916"/>
      <c r="CWK288" s="916"/>
      <c r="CWL288" s="916"/>
      <c r="CWM288" s="916"/>
      <c r="CWN288" s="916"/>
      <c r="CWO288" s="916"/>
      <c r="CWP288" s="916"/>
      <c r="CWQ288" s="916"/>
      <c r="CWR288" s="916"/>
      <c r="CWS288" s="916"/>
      <c r="CWT288" s="916"/>
      <c r="CWU288" s="916"/>
      <c r="CWV288" s="916"/>
      <c r="CWW288" s="916"/>
      <c r="CWX288" s="916"/>
      <c r="CWY288" s="916"/>
      <c r="CWZ288" s="916"/>
      <c r="CXA288" s="916"/>
      <c r="CXB288" s="916"/>
      <c r="CXC288" s="916"/>
      <c r="CXD288" s="916"/>
      <c r="CXE288" s="916"/>
      <c r="CXF288" s="916"/>
      <c r="CXG288" s="916"/>
      <c r="CXH288" s="916"/>
      <c r="CXI288" s="916"/>
      <c r="CXJ288" s="916"/>
      <c r="CXK288" s="916"/>
      <c r="CXL288" s="916"/>
      <c r="CXM288" s="916"/>
      <c r="CXN288" s="916"/>
      <c r="CXO288" s="916"/>
      <c r="CXP288" s="916"/>
      <c r="CXQ288" s="916"/>
      <c r="CXR288" s="916"/>
      <c r="CXS288" s="916"/>
      <c r="CXT288" s="916"/>
      <c r="CXU288" s="916"/>
      <c r="CXV288" s="916"/>
      <c r="CXW288" s="916"/>
      <c r="CXX288" s="916"/>
      <c r="CXY288" s="916"/>
      <c r="CXZ288" s="916"/>
      <c r="CYA288" s="916"/>
      <c r="CYB288" s="916"/>
      <c r="CYC288" s="916"/>
      <c r="CYD288" s="916"/>
      <c r="CYE288" s="916"/>
      <c r="CYF288" s="916"/>
      <c r="CYG288" s="916"/>
      <c r="CYH288" s="916"/>
      <c r="CYI288" s="916"/>
      <c r="CYJ288" s="916"/>
      <c r="CYK288" s="916"/>
      <c r="CYL288" s="916"/>
      <c r="CYM288" s="916"/>
      <c r="CYN288" s="916"/>
      <c r="CYO288" s="916"/>
      <c r="CYP288" s="916"/>
      <c r="CYQ288" s="916"/>
      <c r="CYR288" s="916"/>
      <c r="CYS288" s="916"/>
      <c r="CYT288" s="916"/>
      <c r="CYU288" s="916"/>
      <c r="CYV288" s="916"/>
      <c r="CYW288" s="916"/>
      <c r="CYX288" s="916"/>
      <c r="CYY288" s="916"/>
      <c r="CYZ288" s="916"/>
      <c r="CZA288" s="916"/>
      <c r="CZB288" s="916"/>
      <c r="CZC288" s="916"/>
      <c r="CZD288" s="916"/>
      <c r="CZE288" s="916"/>
      <c r="CZF288" s="916"/>
      <c r="CZG288" s="916"/>
      <c r="CZH288" s="916"/>
      <c r="CZI288" s="916"/>
      <c r="CZJ288" s="916"/>
      <c r="CZK288" s="916"/>
      <c r="CZL288" s="916"/>
      <c r="CZM288" s="916"/>
      <c r="CZN288" s="916"/>
      <c r="CZO288" s="916"/>
      <c r="CZP288" s="916"/>
      <c r="CZQ288" s="916"/>
      <c r="CZR288" s="916"/>
      <c r="CZS288" s="916"/>
      <c r="CZT288" s="916"/>
      <c r="CZU288" s="916"/>
      <c r="CZV288" s="916"/>
      <c r="CZW288" s="916"/>
      <c r="CZX288" s="916"/>
      <c r="CZY288" s="916"/>
      <c r="CZZ288" s="916"/>
      <c r="DAA288" s="916"/>
      <c r="DAB288" s="916"/>
      <c r="DAC288" s="916"/>
      <c r="DAD288" s="916"/>
      <c r="DAE288" s="916"/>
      <c r="DAF288" s="916"/>
      <c r="DAG288" s="916"/>
      <c r="DAH288" s="916"/>
      <c r="DAI288" s="916"/>
      <c r="DAJ288" s="916"/>
      <c r="DAK288" s="916"/>
      <c r="DAL288" s="916"/>
      <c r="DAM288" s="916"/>
      <c r="DAN288" s="916"/>
      <c r="DAO288" s="916"/>
      <c r="DAP288" s="916"/>
      <c r="DAQ288" s="916"/>
      <c r="DAR288" s="916"/>
      <c r="DAS288" s="916"/>
      <c r="DAT288" s="916"/>
      <c r="DAU288" s="916"/>
      <c r="DAV288" s="916"/>
      <c r="DAW288" s="916"/>
      <c r="DAX288" s="916"/>
      <c r="DAY288" s="916"/>
      <c r="DAZ288" s="916"/>
      <c r="DBA288" s="916"/>
      <c r="DBB288" s="916"/>
      <c r="DBC288" s="916"/>
      <c r="DBD288" s="916"/>
      <c r="DBE288" s="916"/>
      <c r="DBF288" s="916"/>
      <c r="DBG288" s="916"/>
      <c r="DBH288" s="916"/>
      <c r="DBI288" s="916"/>
      <c r="DBJ288" s="916"/>
      <c r="DBK288" s="916"/>
      <c r="DBL288" s="916"/>
      <c r="DBM288" s="916"/>
      <c r="DBN288" s="916"/>
      <c r="DBO288" s="916"/>
      <c r="DBP288" s="916"/>
      <c r="DBQ288" s="916"/>
      <c r="DBR288" s="916"/>
      <c r="DBS288" s="916"/>
      <c r="DBT288" s="916"/>
      <c r="DBU288" s="916"/>
      <c r="DBV288" s="916"/>
      <c r="DBW288" s="916"/>
      <c r="DBX288" s="916"/>
      <c r="DBY288" s="916"/>
      <c r="DBZ288" s="916"/>
      <c r="DCA288" s="916"/>
      <c r="DCB288" s="916"/>
      <c r="DCC288" s="916"/>
      <c r="DCD288" s="916"/>
      <c r="DCE288" s="916"/>
      <c r="DCF288" s="916"/>
      <c r="DCG288" s="916"/>
      <c r="DCH288" s="916"/>
      <c r="DCI288" s="916"/>
      <c r="DCJ288" s="916"/>
      <c r="DCK288" s="916"/>
      <c r="DCL288" s="916"/>
      <c r="DCM288" s="916"/>
      <c r="DCN288" s="916"/>
      <c r="DCO288" s="916"/>
      <c r="DCP288" s="916"/>
      <c r="DCQ288" s="916"/>
      <c r="DCR288" s="916"/>
      <c r="DCS288" s="916"/>
      <c r="DCT288" s="916"/>
      <c r="DCU288" s="916"/>
      <c r="DCV288" s="916"/>
      <c r="DCW288" s="916"/>
      <c r="DCX288" s="916"/>
      <c r="DCY288" s="916"/>
      <c r="DCZ288" s="916"/>
      <c r="DDA288" s="916"/>
      <c r="DDB288" s="916"/>
      <c r="DDC288" s="916"/>
      <c r="DDD288" s="916"/>
      <c r="DDE288" s="916"/>
      <c r="DDF288" s="916"/>
      <c r="DDG288" s="916"/>
      <c r="DDH288" s="916"/>
      <c r="DDI288" s="916"/>
      <c r="DDJ288" s="916"/>
      <c r="DDK288" s="916"/>
      <c r="DDL288" s="916"/>
      <c r="DDM288" s="916"/>
      <c r="DDN288" s="916"/>
      <c r="DDO288" s="916"/>
      <c r="DDP288" s="916"/>
      <c r="DDQ288" s="916"/>
      <c r="DDR288" s="916"/>
      <c r="DDS288" s="916"/>
      <c r="DDT288" s="916"/>
      <c r="DDU288" s="916"/>
      <c r="DDV288" s="916"/>
      <c r="DDW288" s="916"/>
      <c r="DDX288" s="916"/>
      <c r="DDY288" s="916"/>
      <c r="DDZ288" s="916"/>
      <c r="DEA288" s="916"/>
      <c r="DEB288" s="916"/>
      <c r="DEC288" s="916"/>
      <c r="DED288" s="916"/>
      <c r="DEE288" s="916"/>
      <c r="DEF288" s="916"/>
      <c r="DEG288" s="916"/>
      <c r="DEH288" s="916"/>
      <c r="DEI288" s="916"/>
      <c r="DEJ288" s="916"/>
      <c r="DEK288" s="916"/>
      <c r="DEL288" s="916"/>
      <c r="DEM288" s="916"/>
      <c r="DEN288" s="916"/>
      <c r="DEO288" s="916"/>
      <c r="DEP288" s="916"/>
      <c r="DEQ288" s="916"/>
      <c r="DER288" s="916"/>
      <c r="DES288" s="916"/>
      <c r="DET288" s="916"/>
      <c r="DEU288" s="916"/>
      <c r="DEV288" s="916"/>
      <c r="DEW288" s="916"/>
      <c r="DEX288" s="916"/>
      <c r="DEY288" s="916"/>
      <c r="DEZ288" s="916"/>
      <c r="DFA288" s="916"/>
      <c r="DFB288" s="916"/>
      <c r="DFC288" s="916"/>
      <c r="DFD288" s="916"/>
      <c r="DFE288" s="916"/>
      <c r="DFF288" s="916"/>
      <c r="DFG288" s="916"/>
      <c r="DFH288" s="916"/>
      <c r="DFI288" s="916"/>
      <c r="DFJ288" s="916"/>
      <c r="DFK288" s="916"/>
      <c r="DFL288" s="916"/>
      <c r="DFM288" s="916"/>
      <c r="DFN288" s="916"/>
      <c r="DFO288" s="916"/>
      <c r="DFP288" s="916"/>
      <c r="DFQ288" s="916"/>
      <c r="DFR288" s="916"/>
      <c r="DFS288" s="916"/>
      <c r="DFT288" s="916"/>
      <c r="DFU288" s="916"/>
      <c r="DFV288" s="916"/>
      <c r="DFW288" s="916"/>
      <c r="DFX288" s="916"/>
      <c r="DFY288" s="916"/>
      <c r="DFZ288" s="916"/>
      <c r="DGA288" s="916"/>
      <c r="DGB288" s="916"/>
      <c r="DGC288" s="916"/>
      <c r="DGD288" s="916"/>
      <c r="DGE288" s="916"/>
      <c r="DGF288" s="916"/>
      <c r="DGG288" s="916"/>
      <c r="DGH288" s="916"/>
      <c r="DGI288" s="916"/>
      <c r="DGJ288" s="916"/>
      <c r="DGK288" s="916"/>
      <c r="DGL288" s="916"/>
      <c r="DGM288" s="916"/>
      <c r="DGN288" s="916"/>
      <c r="DGO288" s="916"/>
      <c r="DGP288" s="916"/>
      <c r="DGQ288" s="916"/>
      <c r="DGR288" s="916"/>
      <c r="DGS288" s="916"/>
      <c r="DGT288" s="916"/>
      <c r="DGU288" s="916"/>
      <c r="DGV288" s="916"/>
      <c r="DGW288" s="916"/>
      <c r="DGX288" s="916"/>
      <c r="DGY288" s="916"/>
      <c r="DGZ288" s="916"/>
      <c r="DHA288" s="916"/>
      <c r="DHB288" s="916"/>
      <c r="DHC288" s="916"/>
      <c r="DHD288" s="916"/>
      <c r="DHE288" s="916"/>
      <c r="DHF288" s="916"/>
      <c r="DHG288" s="916"/>
      <c r="DHH288" s="916"/>
      <c r="DHI288" s="916"/>
      <c r="DHJ288" s="916"/>
      <c r="DHK288" s="916"/>
      <c r="DHL288" s="916"/>
      <c r="DHM288" s="916"/>
      <c r="DHN288" s="916"/>
      <c r="DHO288" s="916"/>
      <c r="DHP288" s="916"/>
      <c r="DHQ288" s="916"/>
      <c r="DHR288" s="916"/>
      <c r="DHS288" s="916"/>
      <c r="DHT288" s="916"/>
      <c r="DHU288" s="916"/>
      <c r="DHV288" s="916"/>
      <c r="DHW288" s="916"/>
      <c r="DHX288" s="916"/>
      <c r="DHY288" s="916"/>
      <c r="DHZ288" s="916"/>
      <c r="DIA288" s="916"/>
      <c r="DIB288" s="916"/>
      <c r="DIC288" s="916"/>
      <c r="DID288" s="916"/>
      <c r="DIE288" s="916"/>
      <c r="DIF288" s="916"/>
      <c r="DIG288" s="916"/>
      <c r="DIH288" s="916"/>
      <c r="DII288" s="916"/>
      <c r="DIJ288" s="916"/>
      <c r="DIK288" s="916"/>
      <c r="DIL288" s="916"/>
      <c r="DIM288" s="916"/>
      <c r="DIN288" s="916"/>
      <c r="DIO288" s="916"/>
      <c r="DIP288" s="916"/>
      <c r="DIQ288" s="916"/>
      <c r="DIR288" s="916"/>
      <c r="DIS288" s="916"/>
      <c r="DIT288" s="916"/>
      <c r="DIU288" s="916"/>
      <c r="DIV288" s="916"/>
      <c r="DIW288" s="916"/>
      <c r="DIX288" s="916"/>
      <c r="DIY288" s="916"/>
      <c r="DIZ288" s="916"/>
      <c r="DJA288" s="916"/>
      <c r="DJB288" s="916"/>
      <c r="DJC288" s="916"/>
      <c r="DJD288" s="916"/>
      <c r="DJE288" s="916"/>
      <c r="DJF288" s="916"/>
      <c r="DJG288" s="916"/>
      <c r="DJH288" s="916"/>
      <c r="DJI288" s="916"/>
      <c r="DJJ288" s="916"/>
      <c r="DJK288" s="916"/>
      <c r="DJL288" s="916"/>
      <c r="DJM288" s="916"/>
      <c r="DJN288" s="916"/>
      <c r="DJO288" s="916"/>
      <c r="DJP288" s="916"/>
      <c r="DJQ288" s="916"/>
      <c r="DJR288" s="916"/>
      <c r="DJS288" s="916"/>
      <c r="DJT288" s="916"/>
      <c r="DJU288" s="916"/>
      <c r="DJV288" s="916"/>
      <c r="DJW288" s="916"/>
      <c r="DJX288" s="916"/>
      <c r="DJY288" s="916"/>
      <c r="DJZ288" s="916"/>
      <c r="DKA288" s="916"/>
      <c r="DKB288" s="916"/>
      <c r="DKC288" s="916"/>
      <c r="DKD288" s="916"/>
      <c r="DKE288" s="916"/>
      <c r="DKF288" s="916"/>
      <c r="DKG288" s="916"/>
      <c r="DKH288" s="916"/>
      <c r="DKI288" s="916"/>
      <c r="DKJ288" s="916"/>
      <c r="DKK288" s="916"/>
      <c r="DKL288" s="916"/>
      <c r="DKM288" s="916"/>
      <c r="DKN288" s="916"/>
      <c r="DKO288" s="916"/>
      <c r="DKP288" s="916"/>
      <c r="DKQ288" s="916"/>
      <c r="DKR288" s="916"/>
      <c r="DKS288" s="916"/>
      <c r="DKT288" s="916"/>
      <c r="DKU288" s="916"/>
      <c r="DKV288" s="916"/>
      <c r="DKW288" s="916"/>
      <c r="DKX288" s="916"/>
      <c r="DKY288" s="916"/>
      <c r="DKZ288" s="916"/>
      <c r="DLA288" s="916"/>
      <c r="DLB288" s="916"/>
      <c r="DLC288" s="916"/>
      <c r="DLD288" s="916"/>
      <c r="DLE288" s="916"/>
      <c r="DLF288" s="916"/>
      <c r="DLG288" s="916"/>
      <c r="DLH288" s="916"/>
      <c r="DLI288" s="916"/>
      <c r="DLJ288" s="916"/>
      <c r="DLK288" s="916"/>
      <c r="DLL288" s="916"/>
      <c r="DLM288" s="916"/>
      <c r="DLN288" s="916"/>
      <c r="DLO288" s="916"/>
      <c r="DLP288" s="916"/>
      <c r="DLQ288" s="916"/>
      <c r="DLR288" s="916"/>
      <c r="DLS288" s="916"/>
      <c r="DLT288" s="916"/>
      <c r="DLU288" s="916"/>
      <c r="DLV288" s="916"/>
      <c r="DLW288" s="916"/>
      <c r="DLX288" s="916"/>
      <c r="DLY288" s="916"/>
      <c r="DLZ288" s="916"/>
      <c r="DMA288" s="916"/>
      <c r="DMB288" s="916"/>
      <c r="DMC288" s="916"/>
      <c r="DMD288" s="916"/>
      <c r="DME288" s="916"/>
      <c r="DMF288" s="916"/>
      <c r="DMG288" s="916"/>
      <c r="DMH288" s="916"/>
      <c r="DMI288" s="916"/>
      <c r="DMJ288" s="916"/>
      <c r="DMK288" s="916"/>
      <c r="DML288" s="916"/>
      <c r="DMM288" s="916"/>
      <c r="DMN288" s="916"/>
      <c r="DMO288" s="916"/>
      <c r="DMP288" s="916"/>
      <c r="DMQ288" s="916"/>
      <c r="DMR288" s="916"/>
      <c r="DMS288" s="916"/>
      <c r="DMT288" s="916"/>
      <c r="DMU288" s="916"/>
      <c r="DMV288" s="916"/>
      <c r="DMW288" s="916"/>
      <c r="DMX288" s="916"/>
      <c r="DMY288" s="916"/>
      <c r="DMZ288" s="916"/>
      <c r="DNA288" s="916"/>
      <c r="DNB288" s="916"/>
      <c r="DNC288" s="916"/>
      <c r="DND288" s="916"/>
      <c r="DNE288" s="916"/>
      <c r="DNF288" s="916"/>
      <c r="DNG288" s="916"/>
      <c r="DNH288" s="916"/>
      <c r="DNI288" s="916"/>
      <c r="DNJ288" s="916"/>
      <c r="DNK288" s="916"/>
      <c r="DNL288" s="916"/>
      <c r="DNM288" s="916"/>
      <c r="DNN288" s="916"/>
      <c r="DNO288" s="916"/>
      <c r="DNP288" s="916"/>
      <c r="DNQ288" s="916"/>
      <c r="DNR288" s="916"/>
      <c r="DNS288" s="916"/>
      <c r="DNT288" s="916"/>
      <c r="DNU288" s="916"/>
      <c r="DNV288" s="916"/>
      <c r="DNW288" s="916"/>
      <c r="DNX288" s="916"/>
      <c r="DNY288" s="916"/>
      <c r="DNZ288" s="916"/>
      <c r="DOA288" s="916"/>
      <c r="DOB288" s="916"/>
      <c r="DOC288" s="916"/>
      <c r="DOD288" s="916"/>
      <c r="DOE288" s="916"/>
      <c r="DOF288" s="916"/>
      <c r="DOG288" s="916"/>
      <c r="DOH288" s="916"/>
      <c r="DOI288" s="916"/>
      <c r="DOJ288" s="916"/>
      <c r="DOK288" s="916"/>
      <c r="DOL288" s="916"/>
      <c r="DOM288" s="916"/>
      <c r="DON288" s="916"/>
      <c r="DOO288" s="916"/>
      <c r="DOP288" s="916"/>
      <c r="DOQ288" s="916"/>
      <c r="DOR288" s="916"/>
      <c r="DOS288" s="916"/>
      <c r="DOT288" s="916"/>
      <c r="DOU288" s="916"/>
      <c r="DOV288" s="916"/>
      <c r="DOW288" s="916"/>
      <c r="DOX288" s="916"/>
      <c r="DOY288" s="916"/>
      <c r="DOZ288" s="916"/>
      <c r="DPA288" s="916"/>
      <c r="DPB288" s="916"/>
      <c r="DPC288" s="916"/>
      <c r="DPD288" s="916"/>
      <c r="DPE288" s="916"/>
      <c r="DPF288" s="916"/>
      <c r="DPG288" s="916"/>
      <c r="DPH288" s="916"/>
      <c r="DPI288" s="916"/>
      <c r="DPJ288" s="916"/>
      <c r="DPK288" s="916"/>
      <c r="DPL288" s="916"/>
      <c r="DPM288" s="916"/>
      <c r="DPN288" s="916"/>
      <c r="DPO288" s="916"/>
      <c r="DPP288" s="916"/>
      <c r="DPQ288" s="916"/>
      <c r="DPR288" s="916"/>
      <c r="DPS288" s="916"/>
      <c r="DPT288" s="916"/>
      <c r="DPU288" s="916"/>
      <c r="DPV288" s="916"/>
      <c r="DPW288" s="916"/>
      <c r="DPX288" s="916"/>
      <c r="DPY288" s="916"/>
      <c r="DPZ288" s="916"/>
      <c r="DQA288" s="916"/>
      <c r="DQB288" s="916"/>
      <c r="DQC288" s="916"/>
      <c r="DQD288" s="916"/>
      <c r="DQE288" s="916"/>
      <c r="DQF288" s="916"/>
      <c r="DQG288" s="916"/>
      <c r="DQH288" s="916"/>
      <c r="DQI288" s="916"/>
      <c r="DQJ288" s="916"/>
      <c r="DQK288" s="916"/>
      <c r="DQL288" s="916"/>
      <c r="DQM288" s="916"/>
      <c r="DQN288" s="916"/>
      <c r="DQO288" s="916"/>
      <c r="DQP288" s="916"/>
      <c r="DQQ288" s="916"/>
      <c r="DQR288" s="916"/>
      <c r="DQS288" s="916"/>
      <c r="DQT288" s="916"/>
      <c r="DQU288" s="916"/>
      <c r="DQV288" s="916"/>
      <c r="DQW288" s="916"/>
      <c r="DQX288" s="916"/>
      <c r="DQY288" s="916"/>
      <c r="DQZ288" s="916"/>
      <c r="DRA288" s="916"/>
      <c r="DRB288" s="916"/>
      <c r="DRC288" s="916"/>
      <c r="DRD288" s="916"/>
      <c r="DRE288" s="916"/>
      <c r="DRF288" s="916"/>
      <c r="DRG288" s="916"/>
      <c r="DRH288" s="916"/>
      <c r="DRI288" s="916"/>
      <c r="DRJ288" s="916"/>
      <c r="DRK288" s="916"/>
      <c r="DRL288" s="916"/>
      <c r="DRM288" s="916"/>
      <c r="DRN288" s="916"/>
      <c r="DRO288" s="916"/>
      <c r="DRP288" s="916"/>
      <c r="DRQ288" s="916"/>
      <c r="DRR288" s="916"/>
      <c r="DRS288" s="916"/>
      <c r="DRT288" s="916"/>
      <c r="DRU288" s="916"/>
      <c r="DRV288" s="916"/>
      <c r="DRW288" s="916"/>
      <c r="DRX288" s="916"/>
      <c r="DRY288" s="916"/>
      <c r="DRZ288" s="916"/>
      <c r="DSA288" s="916"/>
      <c r="DSB288" s="916"/>
      <c r="DSC288" s="916"/>
      <c r="DSD288" s="916"/>
      <c r="DSE288" s="916"/>
      <c r="DSF288" s="916"/>
      <c r="DSG288" s="916"/>
      <c r="DSH288" s="916"/>
      <c r="DSI288" s="916"/>
      <c r="DSJ288" s="916"/>
      <c r="DSK288" s="916"/>
      <c r="DSL288" s="916"/>
      <c r="DSM288" s="916"/>
      <c r="DSN288" s="916"/>
      <c r="DSO288" s="916"/>
      <c r="DSP288" s="916"/>
      <c r="DSQ288" s="916"/>
      <c r="DSR288" s="916"/>
      <c r="DSS288" s="916"/>
      <c r="DST288" s="916"/>
      <c r="DSU288" s="916"/>
      <c r="DSV288" s="916"/>
      <c r="DSW288" s="916"/>
      <c r="DSX288" s="916"/>
      <c r="DSY288" s="916"/>
      <c r="DSZ288" s="916"/>
      <c r="DTA288" s="916"/>
      <c r="DTB288" s="916"/>
      <c r="DTC288" s="916"/>
      <c r="DTD288" s="916"/>
      <c r="DTE288" s="916"/>
      <c r="DTF288" s="916"/>
      <c r="DTG288" s="916"/>
      <c r="DTH288" s="916"/>
      <c r="DTI288" s="916"/>
      <c r="DTJ288" s="916"/>
      <c r="DTK288" s="916"/>
      <c r="DTL288" s="916"/>
      <c r="DTM288" s="916"/>
      <c r="DTN288" s="916"/>
      <c r="DTO288" s="916"/>
      <c r="DTP288" s="916"/>
      <c r="DTQ288" s="916"/>
      <c r="DTR288" s="916"/>
      <c r="DTS288" s="916"/>
      <c r="DTT288" s="916"/>
      <c r="DTU288" s="916"/>
      <c r="DTV288" s="916"/>
      <c r="DTW288" s="916"/>
      <c r="DTX288" s="916"/>
      <c r="DTY288" s="916"/>
      <c r="DTZ288" s="916"/>
      <c r="DUA288" s="916"/>
      <c r="DUB288" s="916"/>
      <c r="DUC288" s="916"/>
      <c r="DUD288" s="916"/>
      <c r="DUE288" s="916"/>
      <c r="DUF288" s="916"/>
      <c r="DUG288" s="916"/>
      <c r="DUH288" s="916"/>
      <c r="DUI288" s="916"/>
      <c r="DUJ288" s="916"/>
      <c r="DUK288" s="916"/>
      <c r="DUL288" s="916"/>
      <c r="DUM288" s="916"/>
      <c r="DUN288" s="916"/>
      <c r="DUO288" s="916"/>
      <c r="DUP288" s="916"/>
      <c r="DUQ288" s="916"/>
      <c r="DUR288" s="916"/>
      <c r="DUS288" s="916"/>
      <c r="DUT288" s="916"/>
      <c r="DUU288" s="916"/>
      <c r="DUV288" s="916"/>
      <c r="DUW288" s="916"/>
      <c r="DUX288" s="916"/>
      <c r="DUY288" s="916"/>
      <c r="DUZ288" s="916"/>
      <c r="DVA288" s="916"/>
      <c r="DVB288" s="916"/>
      <c r="DVC288" s="916"/>
      <c r="DVD288" s="916"/>
      <c r="DVE288" s="916"/>
      <c r="DVF288" s="916"/>
      <c r="DVG288" s="916"/>
      <c r="DVH288" s="916"/>
      <c r="DVI288" s="916"/>
      <c r="DVJ288" s="916"/>
      <c r="DVK288" s="916"/>
      <c r="DVL288" s="916"/>
      <c r="DVM288" s="916"/>
      <c r="DVN288" s="916"/>
      <c r="DVO288" s="916"/>
      <c r="DVP288" s="916"/>
      <c r="DVQ288" s="916"/>
      <c r="DVR288" s="916"/>
      <c r="DVS288" s="916"/>
      <c r="DVT288" s="916"/>
      <c r="DVU288" s="916"/>
      <c r="DVV288" s="916"/>
      <c r="DVW288" s="916"/>
      <c r="DVX288" s="916"/>
      <c r="DVY288" s="916"/>
      <c r="DVZ288" s="916"/>
      <c r="DWA288" s="916"/>
      <c r="DWB288" s="916"/>
      <c r="DWC288" s="916"/>
      <c r="DWD288" s="916"/>
      <c r="DWE288" s="916"/>
      <c r="DWF288" s="916"/>
      <c r="DWG288" s="916"/>
      <c r="DWH288" s="916"/>
      <c r="DWI288" s="916"/>
      <c r="DWJ288" s="916"/>
      <c r="DWK288" s="916"/>
      <c r="DWL288" s="916"/>
      <c r="DWM288" s="916"/>
      <c r="DWN288" s="916"/>
      <c r="DWO288" s="916"/>
      <c r="DWP288" s="916"/>
      <c r="DWQ288" s="916"/>
      <c r="DWR288" s="916"/>
      <c r="DWS288" s="916"/>
      <c r="DWT288" s="916"/>
      <c r="DWU288" s="916"/>
      <c r="DWV288" s="916"/>
      <c r="DWW288" s="916"/>
      <c r="DWX288" s="916"/>
      <c r="DWY288" s="916"/>
      <c r="DWZ288" s="916"/>
      <c r="DXA288" s="916"/>
      <c r="DXB288" s="916"/>
      <c r="DXC288" s="916"/>
      <c r="DXD288" s="916"/>
      <c r="DXE288" s="916"/>
      <c r="DXF288" s="916"/>
      <c r="DXG288" s="916"/>
      <c r="DXH288" s="916"/>
      <c r="DXI288" s="916"/>
      <c r="DXJ288" s="916"/>
      <c r="DXK288" s="916"/>
      <c r="DXL288" s="916"/>
      <c r="DXM288" s="916"/>
      <c r="DXN288" s="916"/>
      <c r="DXO288" s="916"/>
      <c r="DXP288" s="916"/>
      <c r="DXQ288" s="916"/>
      <c r="DXR288" s="916"/>
      <c r="DXS288" s="916"/>
      <c r="DXT288" s="916"/>
      <c r="DXU288" s="916"/>
      <c r="DXV288" s="916"/>
      <c r="DXW288" s="916"/>
      <c r="DXX288" s="916"/>
      <c r="DXY288" s="916"/>
      <c r="DXZ288" s="916"/>
      <c r="DYA288" s="916"/>
      <c r="DYB288" s="916"/>
      <c r="DYC288" s="916"/>
      <c r="DYD288" s="916"/>
      <c r="DYE288" s="916"/>
      <c r="DYF288" s="916"/>
      <c r="DYG288" s="916"/>
      <c r="DYH288" s="916"/>
      <c r="DYI288" s="916"/>
      <c r="DYJ288" s="916"/>
      <c r="DYK288" s="916"/>
      <c r="DYL288" s="916"/>
      <c r="DYM288" s="916"/>
      <c r="DYN288" s="916"/>
      <c r="DYO288" s="916"/>
      <c r="DYP288" s="916"/>
      <c r="DYQ288" s="916"/>
      <c r="DYR288" s="916"/>
      <c r="DYS288" s="916"/>
      <c r="DYT288" s="916"/>
      <c r="DYU288" s="916"/>
      <c r="DYV288" s="916"/>
      <c r="DYW288" s="916"/>
      <c r="DYX288" s="916"/>
      <c r="DYY288" s="916"/>
      <c r="DYZ288" s="916"/>
      <c r="DZA288" s="916"/>
      <c r="DZB288" s="916"/>
      <c r="DZC288" s="916"/>
      <c r="DZD288" s="916"/>
      <c r="DZE288" s="916"/>
      <c r="DZF288" s="916"/>
      <c r="DZG288" s="916"/>
      <c r="DZH288" s="916"/>
      <c r="DZI288" s="916"/>
      <c r="DZJ288" s="916"/>
      <c r="DZK288" s="916"/>
      <c r="DZL288" s="916"/>
      <c r="DZM288" s="916"/>
      <c r="DZN288" s="916"/>
      <c r="DZO288" s="916"/>
      <c r="DZP288" s="916"/>
      <c r="DZQ288" s="916"/>
      <c r="DZR288" s="916"/>
      <c r="DZS288" s="916"/>
      <c r="DZT288" s="916"/>
      <c r="DZU288" s="916"/>
      <c r="DZV288" s="916"/>
      <c r="DZW288" s="916"/>
      <c r="DZX288" s="916"/>
      <c r="DZY288" s="916"/>
      <c r="DZZ288" s="916"/>
      <c r="EAA288" s="916"/>
      <c r="EAB288" s="916"/>
      <c r="EAC288" s="916"/>
      <c r="EAD288" s="916"/>
      <c r="EAE288" s="916"/>
      <c r="EAF288" s="916"/>
      <c r="EAG288" s="916"/>
      <c r="EAH288" s="916"/>
      <c r="EAI288" s="916"/>
      <c r="EAJ288" s="916"/>
      <c r="EAK288" s="916"/>
      <c r="EAL288" s="916"/>
      <c r="EAM288" s="916"/>
      <c r="EAN288" s="916"/>
      <c r="EAO288" s="916"/>
      <c r="EAP288" s="916"/>
      <c r="EAQ288" s="916"/>
      <c r="EAR288" s="916"/>
      <c r="EAS288" s="916"/>
      <c r="EAT288" s="916"/>
      <c r="EAU288" s="916"/>
      <c r="EAV288" s="916"/>
      <c r="EAW288" s="916"/>
      <c r="EAX288" s="916"/>
      <c r="EAY288" s="916"/>
      <c r="EAZ288" s="916"/>
      <c r="EBA288" s="916"/>
      <c r="EBB288" s="916"/>
      <c r="EBC288" s="916"/>
      <c r="EBD288" s="916"/>
      <c r="EBE288" s="916"/>
      <c r="EBF288" s="916"/>
      <c r="EBG288" s="916"/>
      <c r="EBH288" s="916"/>
      <c r="EBI288" s="916"/>
      <c r="EBJ288" s="916"/>
      <c r="EBK288" s="916"/>
      <c r="EBL288" s="916"/>
      <c r="EBM288" s="916"/>
      <c r="EBN288" s="916"/>
      <c r="EBO288" s="916"/>
      <c r="EBP288" s="916"/>
      <c r="EBQ288" s="916"/>
      <c r="EBR288" s="916"/>
      <c r="EBS288" s="916"/>
      <c r="EBT288" s="916"/>
      <c r="EBU288" s="916"/>
      <c r="EBV288" s="916"/>
      <c r="EBW288" s="916"/>
      <c r="EBX288" s="916"/>
      <c r="EBY288" s="916"/>
      <c r="EBZ288" s="916"/>
      <c r="ECA288" s="916"/>
      <c r="ECB288" s="916"/>
      <c r="ECC288" s="916"/>
      <c r="ECD288" s="916"/>
      <c r="ECE288" s="916"/>
      <c r="ECF288" s="916"/>
      <c r="ECG288" s="916"/>
      <c r="ECH288" s="916"/>
      <c r="ECI288" s="916"/>
      <c r="ECJ288" s="916"/>
      <c r="ECK288" s="916"/>
      <c r="ECL288" s="916"/>
      <c r="ECM288" s="916"/>
      <c r="ECN288" s="916"/>
      <c r="ECO288" s="916"/>
      <c r="ECP288" s="916"/>
      <c r="ECQ288" s="916"/>
      <c r="ECR288" s="916"/>
      <c r="ECS288" s="916"/>
      <c r="ECT288" s="916"/>
      <c r="ECU288" s="916"/>
      <c r="ECV288" s="916"/>
      <c r="ECW288" s="916"/>
      <c r="ECX288" s="916"/>
      <c r="ECY288" s="916"/>
      <c r="ECZ288" s="916"/>
      <c r="EDA288" s="916"/>
      <c r="EDB288" s="916"/>
      <c r="EDC288" s="916"/>
      <c r="EDD288" s="916"/>
      <c r="EDE288" s="916"/>
      <c r="EDF288" s="916"/>
      <c r="EDG288" s="916"/>
      <c r="EDH288" s="916"/>
      <c r="EDI288" s="916"/>
      <c r="EDJ288" s="916"/>
      <c r="EDK288" s="916"/>
      <c r="EDL288" s="916"/>
      <c r="EDM288" s="916"/>
      <c r="EDN288" s="916"/>
      <c r="EDO288" s="916"/>
      <c r="EDP288" s="916"/>
      <c r="EDQ288" s="916"/>
      <c r="EDR288" s="916"/>
      <c r="EDS288" s="916"/>
      <c r="EDT288" s="916"/>
      <c r="EDU288" s="916"/>
      <c r="EDV288" s="916"/>
      <c r="EDW288" s="916"/>
      <c r="EDX288" s="916"/>
      <c r="EDY288" s="916"/>
      <c r="EDZ288" s="916"/>
      <c r="EEA288" s="916"/>
      <c r="EEB288" s="916"/>
      <c r="EEC288" s="916"/>
      <c r="EED288" s="916"/>
      <c r="EEE288" s="916"/>
      <c r="EEF288" s="916"/>
      <c r="EEG288" s="916"/>
      <c r="EEH288" s="916"/>
      <c r="EEI288" s="916"/>
      <c r="EEJ288" s="916"/>
      <c r="EEK288" s="916"/>
      <c r="EEL288" s="916"/>
      <c r="EEM288" s="916"/>
      <c r="EEN288" s="916"/>
      <c r="EEO288" s="916"/>
      <c r="EEP288" s="916"/>
      <c r="EEQ288" s="916"/>
      <c r="EER288" s="916"/>
      <c r="EES288" s="916"/>
      <c r="EET288" s="916"/>
      <c r="EEU288" s="916"/>
      <c r="EEV288" s="916"/>
      <c r="EEW288" s="916"/>
      <c r="EEX288" s="916"/>
      <c r="EEY288" s="916"/>
      <c r="EEZ288" s="916"/>
      <c r="EFA288" s="916"/>
      <c r="EFB288" s="916"/>
      <c r="EFC288" s="916"/>
      <c r="EFD288" s="916"/>
      <c r="EFE288" s="916"/>
      <c r="EFF288" s="916"/>
      <c r="EFG288" s="916"/>
      <c r="EFH288" s="916"/>
      <c r="EFI288" s="916"/>
      <c r="EFJ288" s="916"/>
      <c r="EFK288" s="916"/>
      <c r="EFL288" s="916"/>
      <c r="EFM288" s="916"/>
      <c r="EFN288" s="916"/>
      <c r="EFO288" s="916"/>
      <c r="EFP288" s="916"/>
      <c r="EFQ288" s="916"/>
      <c r="EFR288" s="916"/>
      <c r="EFS288" s="916"/>
      <c r="EFT288" s="916"/>
      <c r="EFU288" s="916"/>
      <c r="EFV288" s="916"/>
      <c r="EFW288" s="916"/>
      <c r="EFX288" s="916"/>
      <c r="EFY288" s="916"/>
      <c r="EFZ288" s="916"/>
      <c r="EGA288" s="916"/>
      <c r="EGB288" s="916"/>
      <c r="EGC288" s="916"/>
      <c r="EGD288" s="916"/>
      <c r="EGE288" s="916"/>
      <c r="EGF288" s="916"/>
      <c r="EGG288" s="916"/>
      <c r="EGH288" s="916"/>
      <c r="EGI288" s="916"/>
      <c r="EGJ288" s="916"/>
      <c r="EGK288" s="916"/>
      <c r="EGL288" s="916"/>
      <c r="EGM288" s="916"/>
      <c r="EGN288" s="916"/>
      <c r="EGO288" s="916"/>
      <c r="EGP288" s="916"/>
      <c r="EGQ288" s="916"/>
      <c r="EGR288" s="916"/>
      <c r="EGS288" s="916"/>
      <c r="EGT288" s="916"/>
      <c r="EGU288" s="916"/>
      <c r="EGV288" s="916"/>
      <c r="EGW288" s="916"/>
      <c r="EGX288" s="916"/>
      <c r="EGY288" s="916"/>
      <c r="EGZ288" s="916"/>
      <c r="EHA288" s="916"/>
      <c r="EHB288" s="916"/>
      <c r="EHC288" s="916"/>
      <c r="EHD288" s="916"/>
      <c r="EHE288" s="916"/>
      <c r="EHF288" s="916"/>
      <c r="EHG288" s="916"/>
      <c r="EHH288" s="916"/>
      <c r="EHI288" s="916"/>
      <c r="EHJ288" s="916"/>
      <c r="EHK288" s="916"/>
      <c r="EHL288" s="916"/>
      <c r="EHM288" s="916"/>
      <c r="EHN288" s="916"/>
      <c r="EHO288" s="916"/>
      <c r="EHP288" s="916"/>
      <c r="EHQ288" s="916"/>
      <c r="EHR288" s="916"/>
      <c r="EHS288" s="916"/>
      <c r="EHT288" s="916"/>
      <c r="EHU288" s="916"/>
      <c r="EHV288" s="916"/>
      <c r="EHW288" s="916"/>
      <c r="EHX288" s="916"/>
      <c r="EHY288" s="916"/>
      <c r="EHZ288" s="916"/>
      <c r="EIA288" s="916"/>
      <c r="EIB288" s="916"/>
      <c r="EIC288" s="916"/>
      <c r="EID288" s="916"/>
      <c r="EIE288" s="916"/>
      <c r="EIF288" s="916"/>
      <c r="EIG288" s="916"/>
      <c r="EIH288" s="916"/>
      <c r="EII288" s="916"/>
      <c r="EIJ288" s="916"/>
      <c r="EIK288" s="916"/>
      <c r="EIL288" s="916"/>
      <c r="EIM288" s="916"/>
      <c r="EIN288" s="916"/>
      <c r="EIO288" s="916"/>
      <c r="EIP288" s="916"/>
      <c r="EIQ288" s="916"/>
      <c r="EIR288" s="916"/>
      <c r="EIS288" s="916"/>
      <c r="EIT288" s="916"/>
      <c r="EIU288" s="916"/>
      <c r="EIV288" s="916"/>
      <c r="EIW288" s="916"/>
      <c r="EIX288" s="916"/>
      <c r="EIY288" s="916"/>
      <c r="EIZ288" s="916"/>
      <c r="EJA288" s="916"/>
      <c r="EJB288" s="916"/>
      <c r="EJC288" s="916"/>
      <c r="EJD288" s="916"/>
      <c r="EJE288" s="916"/>
      <c r="EJF288" s="916"/>
      <c r="EJG288" s="916"/>
      <c r="EJH288" s="916"/>
      <c r="EJI288" s="916"/>
      <c r="EJJ288" s="916"/>
      <c r="EJK288" s="916"/>
      <c r="EJL288" s="916"/>
      <c r="EJM288" s="916"/>
      <c r="EJN288" s="916"/>
      <c r="EJO288" s="916"/>
      <c r="EJP288" s="916"/>
      <c r="EJQ288" s="916"/>
      <c r="EJR288" s="916"/>
      <c r="EJS288" s="916"/>
      <c r="EJT288" s="916"/>
      <c r="EJU288" s="916"/>
      <c r="EJV288" s="916"/>
      <c r="EJW288" s="916"/>
      <c r="EJX288" s="916"/>
      <c r="EJY288" s="916"/>
      <c r="EJZ288" s="916"/>
      <c r="EKA288" s="916"/>
      <c r="EKB288" s="916"/>
      <c r="EKC288" s="916"/>
      <c r="EKD288" s="916"/>
      <c r="EKE288" s="916"/>
      <c r="EKF288" s="916"/>
      <c r="EKG288" s="916"/>
      <c r="EKH288" s="916"/>
      <c r="EKI288" s="916"/>
      <c r="EKJ288" s="916"/>
      <c r="EKK288" s="916"/>
      <c r="EKL288" s="916"/>
      <c r="EKM288" s="916"/>
      <c r="EKN288" s="916"/>
      <c r="EKO288" s="916"/>
      <c r="EKP288" s="916"/>
      <c r="EKQ288" s="916"/>
      <c r="EKR288" s="916"/>
      <c r="EKS288" s="916"/>
      <c r="EKT288" s="916"/>
      <c r="EKU288" s="916"/>
      <c r="EKV288" s="916"/>
      <c r="EKW288" s="916"/>
      <c r="EKX288" s="916"/>
      <c r="EKY288" s="916"/>
      <c r="EKZ288" s="916"/>
      <c r="ELA288" s="916"/>
      <c r="ELB288" s="916"/>
      <c r="ELC288" s="916"/>
      <c r="ELD288" s="916"/>
      <c r="ELE288" s="916"/>
      <c r="ELF288" s="916"/>
      <c r="ELG288" s="916"/>
      <c r="ELH288" s="916"/>
      <c r="ELI288" s="916"/>
      <c r="ELJ288" s="916"/>
      <c r="ELK288" s="916"/>
      <c r="ELL288" s="916"/>
      <c r="ELM288" s="916"/>
      <c r="ELN288" s="916"/>
      <c r="ELO288" s="916"/>
      <c r="ELP288" s="916"/>
      <c r="ELQ288" s="916"/>
      <c r="ELR288" s="916"/>
      <c r="ELS288" s="916"/>
      <c r="ELT288" s="916"/>
      <c r="ELU288" s="916"/>
      <c r="ELV288" s="916"/>
      <c r="ELW288" s="916"/>
      <c r="ELX288" s="916"/>
      <c r="ELY288" s="916"/>
      <c r="ELZ288" s="916"/>
      <c r="EMA288" s="916"/>
      <c r="EMB288" s="916"/>
      <c r="EMC288" s="916"/>
      <c r="EMD288" s="916"/>
      <c r="EME288" s="916"/>
      <c r="EMF288" s="916"/>
      <c r="EMG288" s="916"/>
      <c r="EMH288" s="916"/>
      <c r="EMI288" s="916"/>
      <c r="EMJ288" s="916"/>
      <c r="EMK288" s="916"/>
      <c r="EML288" s="916"/>
      <c r="EMM288" s="916"/>
      <c r="EMN288" s="916"/>
      <c r="EMO288" s="916"/>
      <c r="EMP288" s="916"/>
      <c r="EMQ288" s="916"/>
      <c r="EMR288" s="916"/>
      <c r="EMS288" s="916"/>
      <c r="EMT288" s="916"/>
      <c r="EMU288" s="916"/>
      <c r="EMV288" s="916"/>
      <c r="EMW288" s="916"/>
      <c r="EMX288" s="916"/>
      <c r="EMY288" s="916"/>
      <c r="EMZ288" s="916"/>
      <c r="ENA288" s="916"/>
      <c r="ENB288" s="916"/>
      <c r="ENC288" s="916"/>
      <c r="END288" s="916"/>
      <c r="ENE288" s="916"/>
      <c r="ENF288" s="916"/>
      <c r="ENG288" s="916"/>
      <c r="ENH288" s="916"/>
      <c r="ENI288" s="916"/>
      <c r="ENJ288" s="916"/>
      <c r="ENK288" s="916"/>
      <c r="ENL288" s="916"/>
      <c r="ENM288" s="916"/>
      <c r="ENN288" s="916"/>
      <c r="ENO288" s="916"/>
      <c r="ENP288" s="916"/>
      <c r="ENQ288" s="916"/>
      <c r="ENR288" s="916"/>
      <c r="ENS288" s="916"/>
      <c r="ENT288" s="916"/>
      <c r="ENU288" s="916"/>
      <c r="ENV288" s="916"/>
      <c r="ENW288" s="916"/>
      <c r="ENX288" s="916"/>
      <c r="ENY288" s="916"/>
      <c r="ENZ288" s="916"/>
      <c r="EOA288" s="916"/>
      <c r="EOB288" s="916"/>
      <c r="EOC288" s="916"/>
      <c r="EOD288" s="916"/>
      <c r="EOE288" s="916"/>
      <c r="EOF288" s="916"/>
      <c r="EOG288" s="916"/>
      <c r="EOH288" s="916"/>
      <c r="EOI288" s="916"/>
      <c r="EOJ288" s="916"/>
      <c r="EOK288" s="916"/>
      <c r="EOL288" s="916"/>
      <c r="EOM288" s="916"/>
      <c r="EON288" s="916"/>
      <c r="EOO288" s="916"/>
      <c r="EOP288" s="916"/>
      <c r="EOQ288" s="916"/>
      <c r="EOR288" s="916"/>
      <c r="EOS288" s="916"/>
      <c r="EOT288" s="916"/>
      <c r="EOU288" s="916"/>
      <c r="EOV288" s="916"/>
      <c r="EOW288" s="916"/>
      <c r="EOX288" s="916"/>
      <c r="EOY288" s="916"/>
      <c r="EOZ288" s="916"/>
      <c r="EPA288" s="916"/>
      <c r="EPB288" s="916"/>
      <c r="EPC288" s="916"/>
      <c r="EPD288" s="916"/>
      <c r="EPE288" s="916"/>
      <c r="EPF288" s="916"/>
      <c r="EPG288" s="916"/>
      <c r="EPH288" s="916"/>
      <c r="EPI288" s="916"/>
      <c r="EPJ288" s="916"/>
      <c r="EPK288" s="916"/>
      <c r="EPL288" s="916"/>
      <c r="EPM288" s="916"/>
      <c r="EPN288" s="916"/>
      <c r="EPO288" s="916"/>
      <c r="EPP288" s="916"/>
      <c r="EPQ288" s="916"/>
      <c r="EPR288" s="916"/>
      <c r="EPS288" s="916"/>
      <c r="EPT288" s="916"/>
      <c r="EPU288" s="916"/>
      <c r="EPV288" s="916"/>
      <c r="EPW288" s="916"/>
      <c r="EPX288" s="916"/>
      <c r="EPY288" s="916"/>
      <c r="EPZ288" s="916"/>
      <c r="EQA288" s="916"/>
      <c r="EQB288" s="916"/>
      <c r="EQC288" s="916"/>
      <c r="EQD288" s="916"/>
      <c r="EQE288" s="916"/>
      <c r="EQF288" s="916"/>
      <c r="EQG288" s="916"/>
      <c r="EQH288" s="916"/>
      <c r="EQI288" s="916"/>
      <c r="EQJ288" s="916"/>
      <c r="EQK288" s="916"/>
      <c r="EQL288" s="916"/>
      <c r="EQM288" s="916"/>
      <c r="EQN288" s="916"/>
      <c r="EQO288" s="916"/>
      <c r="EQP288" s="916"/>
      <c r="EQQ288" s="916"/>
      <c r="EQR288" s="916"/>
      <c r="EQS288" s="916"/>
      <c r="EQT288" s="916"/>
      <c r="EQU288" s="916"/>
      <c r="EQV288" s="916"/>
      <c r="EQW288" s="916"/>
      <c r="EQX288" s="916"/>
      <c r="EQY288" s="916"/>
      <c r="EQZ288" s="916"/>
      <c r="ERA288" s="916"/>
      <c r="ERB288" s="916"/>
      <c r="ERC288" s="916"/>
      <c r="ERD288" s="916"/>
      <c r="ERE288" s="916"/>
      <c r="ERF288" s="916"/>
      <c r="ERG288" s="916"/>
      <c r="ERH288" s="916"/>
      <c r="ERI288" s="916"/>
      <c r="ERJ288" s="916"/>
      <c r="ERK288" s="916"/>
      <c r="ERL288" s="916"/>
      <c r="ERM288" s="916"/>
      <c r="ERN288" s="916"/>
      <c r="ERO288" s="916"/>
      <c r="ERP288" s="916"/>
      <c r="ERQ288" s="916"/>
      <c r="ERR288" s="916"/>
      <c r="ERS288" s="916"/>
      <c r="ERT288" s="916"/>
      <c r="ERU288" s="916"/>
      <c r="ERV288" s="916"/>
      <c r="ERW288" s="916"/>
      <c r="ERX288" s="916"/>
      <c r="ERY288" s="916"/>
      <c r="ERZ288" s="916"/>
      <c r="ESA288" s="916"/>
      <c r="ESB288" s="916"/>
      <c r="ESC288" s="916"/>
      <c r="ESD288" s="916"/>
      <c r="ESE288" s="916"/>
      <c r="ESF288" s="916"/>
      <c r="ESG288" s="916"/>
      <c r="ESH288" s="916"/>
      <c r="ESI288" s="916"/>
      <c r="ESJ288" s="916"/>
      <c r="ESK288" s="916"/>
      <c r="ESL288" s="916"/>
      <c r="ESM288" s="916"/>
      <c r="ESN288" s="916"/>
      <c r="ESO288" s="916"/>
      <c r="ESP288" s="916"/>
      <c r="ESQ288" s="916"/>
      <c r="ESR288" s="916"/>
      <c r="ESS288" s="916"/>
      <c r="EST288" s="916"/>
      <c r="ESU288" s="916"/>
      <c r="ESV288" s="916"/>
      <c r="ESW288" s="916"/>
      <c r="ESX288" s="916"/>
      <c r="ESY288" s="916"/>
      <c r="ESZ288" s="916"/>
      <c r="ETA288" s="916"/>
      <c r="ETB288" s="916"/>
      <c r="ETC288" s="916"/>
      <c r="ETD288" s="916"/>
      <c r="ETE288" s="916"/>
      <c r="ETF288" s="916"/>
      <c r="ETG288" s="916"/>
      <c r="ETH288" s="916"/>
      <c r="ETI288" s="916"/>
      <c r="ETJ288" s="916"/>
      <c r="ETK288" s="916"/>
      <c r="ETL288" s="916"/>
      <c r="ETM288" s="916"/>
      <c r="ETN288" s="916"/>
      <c r="ETO288" s="916"/>
      <c r="ETP288" s="916"/>
      <c r="ETQ288" s="916"/>
      <c r="ETR288" s="916"/>
      <c r="ETS288" s="916"/>
      <c r="ETT288" s="916"/>
      <c r="ETU288" s="916"/>
      <c r="ETV288" s="916"/>
      <c r="ETW288" s="916"/>
      <c r="ETX288" s="916"/>
      <c r="ETY288" s="916"/>
      <c r="ETZ288" s="916"/>
      <c r="EUA288" s="916"/>
      <c r="EUB288" s="916"/>
      <c r="EUC288" s="916"/>
      <c r="EUD288" s="916"/>
      <c r="EUE288" s="916"/>
      <c r="EUF288" s="916"/>
      <c r="EUG288" s="916"/>
      <c r="EUH288" s="916"/>
      <c r="EUI288" s="916"/>
      <c r="EUJ288" s="916"/>
      <c r="EUK288" s="916"/>
      <c r="EUL288" s="916"/>
      <c r="EUM288" s="916"/>
      <c r="EUN288" s="916"/>
      <c r="EUO288" s="916"/>
      <c r="EUP288" s="916"/>
      <c r="EUQ288" s="916"/>
      <c r="EUR288" s="916"/>
      <c r="EUS288" s="916"/>
      <c r="EUT288" s="916"/>
      <c r="EUU288" s="916"/>
      <c r="EUV288" s="916"/>
      <c r="EUW288" s="916"/>
      <c r="EUX288" s="916"/>
      <c r="EUY288" s="916"/>
      <c r="EUZ288" s="916"/>
      <c r="EVA288" s="916"/>
      <c r="EVB288" s="916"/>
      <c r="EVC288" s="916"/>
      <c r="EVD288" s="916"/>
      <c r="EVE288" s="916"/>
      <c r="EVF288" s="916"/>
      <c r="EVG288" s="916"/>
      <c r="EVH288" s="916"/>
      <c r="EVI288" s="916"/>
      <c r="EVJ288" s="916"/>
      <c r="EVK288" s="916"/>
      <c r="EVL288" s="916"/>
      <c r="EVM288" s="916"/>
      <c r="EVN288" s="916"/>
      <c r="EVO288" s="916"/>
      <c r="EVP288" s="916"/>
      <c r="EVQ288" s="916"/>
      <c r="EVR288" s="916"/>
      <c r="EVS288" s="916"/>
      <c r="EVT288" s="916"/>
      <c r="EVU288" s="916"/>
      <c r="EVV288" s="916"/>
      <c r="EVW288" s="916"/>
      <c r="EVX288" s="916"/>
      <c r="EVY288" s="916"/>
      <c r="EVZ288" s="916"/>
      <c r="EWA288" s="916"/>
      <c r="EWB288" s="916"/>
      <c r="EWC288" s="916"/>
      <c r="EWD288" s="916"/>
      <c r="EWE288" s="916"/>
      <c r="EWF288" s="916"/>
      <c r="EWG288" s="916"/>
      <c r="EWH288" s="916"/>
      <c r="EWI288" s="916"/>
      <c r="EWJ288" s="916"/>
      <c r="EWK288" s="916"/>
      <c r="EWL288" s="916"/>
      <c r="EWM288" s="916"/>
      <c r="EWN288" s="916"/>
      <c r="EWO288" s="916"/>
      <c r="EWP288" s="916"/>
      <c r="EWQ288" s="916"/>
      <c r="EWR288" s="916"/>
      <c r="EWS288" s="916"/>
      <c r="EWT288" s="916"/>
      <c r="EWU288" s="916"/>
      <c r="EWV288" s="916"/>
      <c r="EWW288" s="916"/>
      <c r="EWX288" s="916"/>
      <c r="EWY288" s="916"/>
      <c r="EWZ288" s="916"/>
      <c r="EXA288" s="916"/>
      <c r="EXB288" s="916"/>
      <c r="EXC288" s="916"/>
      <c r="EXD288" s="916"/>
      <c r="EXE288" s="916"/>
      <c r="EXF288" s="916"/>
      <c r="EXG288" s="916"/>
      <c r="EXH288" s="916"/>
      <c r="EXI288" s="916"/>
      <c r="EXJ288" s="916"/>
      <c r="EXK288" s="916"/>
      <c r="EXL288" s="916"/>
      <c r="EXM288" s="916"/>
      <c r="EXN288" s="916"/>
      <c r="EXO288" s="916"/>
      <c r="EXP288" s="916"/>
      <c r="EXQ288" s="916"/>
      <c r="EXR288" s="916"/>
      <c r="EXS288" s="916"/>
      <c r="EXT288" s="916"/>
      <c r="EXU288" s="916"/>
      <c r="EXV288" s="916"/>
      <c r="EXW288" s="916"/>
      <c r="EXX288" s="916"/>
      <c r="EXY288" s="916"/>
      <c r="EXZ288" s="916"/>
      <c r="EYA288" s="916"/>
      <c r="EYB288" s="916"/>
      <c r="EYC288" s="916"/>
      <c r="EYD288" s="916"/>
      <c r="EYE288" s="916"/>
      <c r="EYF288" s="916"/>
      <c r="EYG288" s="916"/>
      <c r="EYH288" s="916"/>
      <c r="EYI288" s="916"/>
      <c r="EYJ288" s="916"/>
      <c r="EYK288" s="916"/>
      <c r="EYL288" s="916"/>
      <c r="EYM288" s="916"/>
      <c r="EYN288" s="916"/>
      <c r="EYO288" s="916"/>
      <c r="EYP288" s="916"/>
      <c r="EYQ288" s="916"/>
      <c r="EYR288" s="916"/>
      <c r="EYS288" s="916"/>
      <c r="EYT288" s="916"/>
      <c r="EYU288" s="916"/>
      <c r="EYV288" s="916"/>
      <c r="EYW288" s="916"/>
      <c r="EYX288" s="916"/>
      <c r="EYY288" s="916"/>
      <c r="EYZ288" s="916"/>
      <c r="EZA288" s="916"/>
      <c r="EZB288" s="916"/>
      <c r="EZC288" s="916"/>
      <c r="EZD288" s="916"/>
      <c r="EZE288" s="916"/>
      <c r="EZF288" s="916"/>
      <c r="EZG288" s="916"/>
      <c r="EZH288" s="916"/>
      <c r="EZI288" s="916"/>
      <c r="EZJ288" s="916"/>
      <c r="EZK288" s="916"/>
      <c r="EZL288" s="916"/>
      <c r="EZM288" s="916"/>
      <c r="EZN288" s="916"/>
      <c r="EZO288" s="916"/>
      <c r="EZP288" s="916"/>
      <c r="EZQ288" s="916"/>
      <c r="EZR288" s="916"/>
      <c r="EZS288" s="916"/>
      <c r="EZT288" s="916"/>
      <c r="EZU288" s="916"/>
      <c r="EZV288" s="916"/>
      <c r="EZW288" s="916"/>
      <c r="EZX288" s="916"/>
      <c r="EZY288" s="916"/>
      <c r="EZZ288" s="916"/>
      <c r="FAA288" s="916"/>
      <c r="FAB288" s="916"/>
      <c r="FAC288" s="916"/>
      <c r="FAD288" s="916"/>
      <c r="FAE288" s="916"/>
      <c r="FAF288" s="916"/>
      <c r="FAG288" s="916"/>
      <c r="FAH288" s="916"/>
      <c r="FAI288" s="916"/>
      <c r="FAJ288" s="916"/>
      <c r="FAK288" s="916"/>
      <c r="FAL288" s="916"/>
      <c r="FAM288" s="916"/>
      <c r="FAN288" s="916"/>
      <c r="FAO288" s="916"/>
      <c r="FAP288" s="916"/>
      <c r="FAQ288" s="916"/>
      <c r="FAR288" s="916"/>
      <c r="FAS288" s="916"/>
      <c r="FAT288" s="916"/>
      <c r="FAU288" s="916"/>
      <c r="FAV288" s="916"/>
      <c r="FAW288" s="916"/>
      <c r="FAX288" s="916"/>
      <c r="FAY288" s="916"/>
      <c r="FAZ288" s="916"/>
      <c r="FBA288" s="916"/>
      <c r="FBB288" s="916"/>
      <c r="FBC288" s="916"/>
      <c r="FBD288" s="916"/>
      <c r="FBE288" s="916"/>
      <c r="FBF288" s="916"/>
      <c r="FBG288" s="916"/>
      <c r="FBH288" s="916"/>
      <c r="FBI288" s="916"/>
      <c r="FBJ288" s="916"/>
      <c r="FBK288" s="916"/>
      <c r="FBL288" s="916"/>
      <c r="FBM288" s="916"/>
      <c r="FBN288" s="916"/>
      <c r="FBO288" s="916"/>
      <c r="FBP288" s="916"/>
      <c r="FBQ288" s="916"/>
      <c r="FBR288" s="916"/>
      <c r="FBS288" s="916"/>
      <c r="FBT288" s="916"/>
      <c r="FBU288" s="916"/>
      <c r="FBV288" s="916"/>
      <c r="FBW288" s="916"/>
      <c r="FBX288" s="916"/>
      <c r="FBY288" s="916"/>
      <c r="FBZ288" s="916"/>
      <c r="FCA288" s="916"/>
      <c r="FCB288" s="916"/>
      <c r="FCC288" s="916"/>
      <c r="FCD288" s="916"/>
      <c r="FCE288" s="916"/>
      <c r="FCF288" s="916"/>
      <c r="FCG288" s="916"/>
      <c r="FCH288" s="916"/>
      <c r="FCI288" s="916"/>
      <c r="FCJ288" s="916"/>
      <c r="FCK288" s="916"/>
      <c r="FCL288" s="916"/>
      <c r="FCM288" s="916"/>
      <c r="FCN288" s="916"/>
      <c r="FCO288" s="916"/>
      <c r="FCP288" s="916"/>
      <c r="FCQ288" s="916"/>
      <c r="FCR288" s="916"/>
      <c r="FCS288" s="916"/>
      <c r="FCT288" s="916"/>
      <c r="FCU288" s="916"/>
      <c r="FCV288" s="916"/>
      <c r="FCW288" s="916"/>
      <c r="FCX288" s="916"/>
      <c r="FCY288" s="916"/>
      <c r="FCZ288" s="916"/>
      <c r="FDA288" s="916"/>
      <c r="FDB288" s="916"/>
      <c r="FDC288" s="916"/>
      <c r="FDD288" s="916"/>
      <c r="FDE288" s="916"/>
      <c r="FDF288" s="916"/>
      <c r="FDG288" s="916"/>
      <c r="FDH288" s="916"/>
      <c r="FDI288" s="916"/>
      <c r="FDJ288" s="916"/>
      <c r="FDK288" s="916"/>
      <c r="FDL288" s="916"/>
      <c r="FDM288" s="916"/>
      <c r="FDN288" s="916"/>
      <c r="FDO288" s="916"/>
      <c r="FDP288" s="916"/>
      <c r="FDQ288" s="916"/>
      <c r="FDR288" s="916"/>
      <c r="FDS288" s="916"/>
      <c r="FDT288" s="916"/>
      <c r="FDU288" s="916"/>
      <c r="FDV288" s="916"/>
      <c r="FDW288" s="916"/>
      <c r="FDX288" s="916"/>
      <c r="FDY288" s="916"/>
      <c r="FDZ288" s="916"/>
      <c r="FEA288" s="916"/>
      <c r="FEB288" s="916"/>
      <c r="FEC288" s="916"/>
      <c r="FED288" s="916"/>
      <c r="FEE288" s="916"/>
      <c r="FEF288" s="916"/>
      <c r="FEG288" s="916"/>
      <c r="FEH288" s="916"/>
      <c r="FEI288" s="916"/>
      <c r="FEJ288" s="916"/>
      <c r="FEK288" s="916"/>
      <c r="FEL288" s="916"/>
      <c r="FEM288" s="916"/>
      <c r="FEN288" s="916"/>
      <c r="FEO288" s="916"/>
      <c r="FEP288" s="916"/>
      <c r="FEQ288" s="916"/>
      <c r="FER288" s="916"/>
      <c r="FES288" s="916"/>
      <c r="FET288" s="916"/>
      <c r="FEU288" s="916"/>
      <c r="FEV288" s="916"/>
      <c r="FEW288" s="916"/>
      <c r="FEX288" s="916"/>
      <c r="FEY288" s="916"/>
      <c r="FEZ288" s="916"/>
      <c r="FFA288" s="916"/>
      <c r="FFB288" s="916"/>
      <c r="FFC288" s="916"/>
      <c r="FFD288" s="916"/>
      <c r="FFE288" s="916"/>
      <c r="FFF288" s="916"/>
      <c r="FFG288" s="916"/>
      <c r="FFH288" s="916"/>
      <c r="FFI288" s="916"/>
      <c r="FFJ288" s="916"/>
      <c r="FFK288" s="916"/>
      <c r="FFL288" s="916"/>
      <c r="FFM288" s="916"/>
      <c r="FFN288" s="916"/>
      <c r="FFO288" s="916"/>
      <c r="FFP288" s="916"/>
      <c r="FFQ288" s="916"/>
      <c r="FFR288" s="916"/>
      <c r="FFS288" s="916"/>
      <c r="FFT288" s="916"/>
      <c r="FFU288" s="916"/>
      <c r="FFV288" s="916"/>
      <c r="FFW288" s="916"/>
      <c r="FFX288" s="916"/>
      <c r="FFY288" s="916"/>
      <c r="FFZ288" s="916"/>
      <c r="FGA288" s="916"/>
      <c r="FGB288" s="916"/>
      <c r="FGC288" s="916"/>
      <c r="FGD288" s="916"/>
      <c r="FGE288" s="916"/>
      <c r="FGF288" s="916"/>
      <c r="FGG288" s="916"/>
      <c r="FGH288" s="916"/>
      <c r="FGI288" s="916"/>
      <c r="FGJ288" s="916"/>
      <c r="FGK288" s="916"/>
      <c r="FGL288" s="916"/>
      <c r="FGM288" s="916"/>
      <c r="FGN288" s="916"/>
      <c r="FGO288" s="916"/>
      <c r="FGP288" s="916"/>
      <c r="FGQ288" s="916"/>
      <c r="FGR288" s="916"/>
      <c r="FGS288" s="916"/>
      <c r="FGT288" s="916"/>
      <c r="FGU288" s="916"/>
      <c r="FGV288" s="916"/>
      <c r="FGW288" s="916"/>
      <c r="FGX288" s="916"/>
      <c r="FGY288" s="916"/>
      <c r="FGZ288" s="916"/>
      <c r="FHA288" s="916"/>
      <c r="FHB288" s="916"/>
      <c r="FHC288" s="916"/>
      <c r="FHD288" s="916"/>
      <c r="FHE288" s="916"/>
      <c r="FHF288" s="916"/>
      <c r="FHG288" s="916"/>
      <c r="FHH288" s="916"/>
      <c r="FHI288" s="916"/>
      <c r="FHJ288" s="916"/>
      <c r="FHK288" s="916"/>
      <c r="FHL288" s="916"/>
      <c r="FHM288" s="916"/>
      <c r="FHN288" s="916"/>
      <c r="FHO288" s="916"/>
      <c r="FHP288" s="916"/>
      <c r="FHQ288" s="916"/>
      <c r="FHR288" s="916"/>
      <c r="FHS288" s="916"/>
      <c r="FHT288" s="916"/>
      <c r="FHU288" s="916"/>
      <c r="FHV288" s="916"/>
      <c r="FHW288" s="916"/>
      <c r="FHX288" s="916"/>
      <c r="FHY288" s="916"/>
      <c r="FHZ288" s="916"/>
      <c r="FIA288" s="916"/>
      <c r="FIB288" s="916"/>
      <c r="FIC288" s="916"/>
      <c r="FID288" s="916"/>
      <c r="FIE288" s="916"/>
      <c r="FIF288" s="916"/>
      <c r="FIG288" s="916"/>
      <c r="FIH288" s="916"/>
      <c r="FII288" s="916"/>
      <c r="FIJ288" s="916"/>
      <c r="FIK288" s="916"/>
      <c r="FIL288" s="916"/>
      <c r="FIM288" s="916"/>
      <c r="FIN288" s="916"/>
      <c r="FIO288" s="916"/>
      <c r="FIP288" s="916"/>
      <c r="FIQ288" s="916"/>
      <c r="FIR288" s="916"/>
      <c r="FIS288" s="916"/>
      <c r="FIT288" s="916"/>
      <c r="FIU288" s="916"/>
      <c r="FIV288" s="916"/>
      <c r="FIW288" s="916"/>
      <c r="FIX288" s="916"/>
      <c r="FIY288" s="916"/>
      <c r="FIZ288" s="916"/>
      <c r="FJA288" s="916"/>
      <c r="FJB288" s="916"/>
      <c r="FJC288" s="916"/>
      <c r="FJD288" s="916"/>
      <c r="FJE288" s="916"/>
      <c r="FJF288" s="916"/>
      <c r="FJG288" s="916"/>
      <c r="FJH288" s="916"/>
      <c r="FJI288" s="916"/>
      <c r="FJJ288" s="916"/>
      <c r="FJK288" s="916"/>
      <c r="FJL288" s="916"/>
      <c r="FJM288" s="916"/>
      <c r="FJN288" s="916"/>
      <c r="FJO288" s="916"/>
      <c r="FJP288" s="916"/>
      <c r="FJQ288" s="916"/>
      <c r="FJR288" s="916"/>
      <c r="FJS288" s="916"/>
      <c r="FJT288" s="916"/>
      <c r="FJU288" s="916"/>
      <c r="FJV288" s="916"/>
      <c r="FJW288" s="916"/>
      <c r="FJX288" s="916"/>
      <c r="FJY288" s="916"/>
      <c r="FJZ288" s="916"/>
      <c r="FKA288" s="916"/>
      <c r="FKB288" s="916"/>
      <c r="FKC288" s="916"/>
      <c r="FKD288" s="916"/>
      <c r="FKE288" s="916"/>
      <c r="FKF288" s="916"/>
      <c r="FKG288" s="916"/>
      <c r="FKH288" s="916"/>
      <c r="FKI288" s="916"/>
      <c r="FKJ288" s="916"/>
      <c r="FKK288" s="916"/>
      <c r="FKL288" s="916"/>
      <c r="FKM288" s="916"/>
      <c r="FKN288" s="916"/>
      <c r="FKO288" s="916"/>
      <c r="FKP288" s="916"/>
      <c r="FKQ288" s="916"/>
      <c r="FKR288" s="916"/>
      <c r="FKS288" s="916"/>
      <c r="FKT288" s="916"/>
      <c r="FKU288" s="916"/>
      <c r="FKV288" s="916"/>
      <c r="FKW288" s="916"/>
      <c r="FKX288" s="916"/>
      <c r="FKY288" s="916"/>
      <c r="FKZ288" s="916"/>
      <c r="FLA288" s="916"/>
      <c r="FLB288" s="916"/>
      <c r="FLC288" s="916"/>
      <c r="FLD288" s="916"/>
      <c r="FLE288" s="916"/>
      <c r="FLF288" s="916"/>
      <c r="FLG288" s="916"/>
      <c r="FLH288" s="916"/>
      <c r="FLI288" s="916"/>
      <c r="FLJ288" s="916"/>
      <c r="FLK288" s="916"/>
      <c r="FLL288" s="916"/>
      <c r="FLM288" s="916"/>
      <c r="FLN288" s="916"/>
      <c r="FLO288" s="916"/>
      <c r="FLP288" s="916"/>
      <c r="FLQ288" s="916"/>
      <c r="FLR288" s="916"/>
      <c r="FLS288" s="916"/>
      <c r="FLT288" s="916"/>
      <c r="FLU288" s="916"/>
      <c r="FLV288" s="916"/>
      <c r="FLW288" s="916"/>
      <c r="FLX288" s="916"/>
      <c r="FLY288" s="916"/>
      <c r="FLZ288" s="916"/>
      <c r="FMA288" s="916"/>
      <c r="FMB288" s="916"/>
      <c r="FMC288" s="916"/>
      <c r="FMD288" s="916"/>
      <c r="FME288" s="916"/>
      <c r="FMF288" s="916"/>
      <c r="FMG288" s="916"/>
      <c r="FMH288" s="916"/>
      <c r="FMI288" s="916"/>
      <c r="FMJ288" s="916"/>
      <c r="FMK288" s="916"/>
      <c r="FML288" s="916"/>
      <c r="FMM288" s="916"/>
      <c r="FMN288" s="916"/>
      <c r="FMO288" s="916"/>
      <c r="FMP288" s="916"/>
      <c r="FMQ288" s="916"/>
      <c r="FMR288" s="916"/>
      <c r="FMS288" s="916"/>
      <c r="FMT288" s="916"/>
      <c r="FMU288" s="916"/>
      <c r="FMV288" s="916"/>
      <c r="FMW288" s="916"/>
      <c r="FMX288" s="916"/>
      <c r="FMY288" s="916"/>
      <c r="FMZ288" s="916"/>
      <c r="FNA288" s="916"/>
      <c r="FNB288" s="916"/>
      <c r="FNC288" s="916"/>
      <c r="FND288" s="916"/>
      <c r="FNE288" s="916"/>
      <c r="FNF288" s="916"/>
      <c r="FNG288" s="916"/>
      <c r="FNH288" s="916"/>
      <c r="FNI288" s="916"/>
      <c r="FNJ288" s="916"/>
      <c r="FNK288" s="916"/>
      <c r="FNL288" s="916"/>
      <c r="FNM288" s="916"/>
      <c r="FNN288" s="916"/>
      <c r="FNO288" s="916"/>
      <c r="FNP288" s="916"/>
      <c r="FNQ288" s="916"/>
      <c r="FNR288" s="916"/>
      <c r="FNS288" s="916"/>
      <c r="FNT288" s="916"/>
      <c r="FNU288" s="916"/>
      <c r="FNV288" s="916"/>
      <c r="FNW288" s="916"/>
      <c r="FNX288" s="916"/>
      <c r="FNY288" s="916"/>
      <c r="FNZ288" s="916"/>
      <c r="FOA288" s="916"/>
      <c r="FOB288" s="916"/>
      <c r="FOC288" s="916"/>
      <c r="FOD288" s="916"/>
      <c r="FOE288" s="916"/>
      <c r="FOF288" s="916"/>
      <c r="FOG288" s="916"/>
      <c r="FOH288" s="916"/>
      <c r="FOI288" s="916"/>
      <c r="FOJ288" s="916"/>
      <c r="FOK288" s="916"/>
      <c r="FOL288" s="916"/>
      <c r="FOM288" s="916"/>
      <c r="FON288" s="916"/>
      <c r="FOO288" s="916"/>
      <c r="FOP288" s="916"/>
      <c r="FOQ288" s="916"/>
      <c r="FOR288" s="916"/>
      <c r="FOS288" s="916"/>
      <c r="FOT288" s="916"/>
      <c r="FOU288" s="916"/>
      <c r="FOV288" s="916"/>
      <c r="FOW288" s="916"/>
      <c r="FOX288" s="916"/>
      <c r="FOY288" s="916"/>
      <c r="FOZ288" s="916"/>
      <c r="FPA288" s="916"/>
      <c r="FPB288" s="916"/>
      <c r="FPC288" s="916"/>
      <c r="FPD288" s="916"/>
      <c r="FPE288" s="916"/>
      <c r="FPF288" s="916"/>
      <c r="FPG288" s="916"/>
      <c r="FPH288" s="916"/>
      <c r="FPI288" s="916"/>
      <c r="FPJ288" s="916"/>
      <c r="FPK288" s="916"/>
      <c r="FPL288" s="916"/>
      <c r="FPM288" s="916"/>
      <c r="FPN288" s="916"/>
      <c r="FPO288" s="916"/>
      <c r="FPP288" s="916"/>
      <c r="FPQ288" s="916"/>
      <c r="FPR288" s="916"/>
      <c r="FPS288" s="916"/>
      <c r="FPT288" s="916"/>
      <c r="FPU288" s="916"/>
      <c r="FPV288" s="916"/>
      <c r="FPW288" s="916"/>
      <c r="FPX288" s="916"/>
      <c r="FPY288" s="916"/>
      <c r="FPZ288" s="916"/>
      <c r="FQA288" s="916"/>
      <c r="FQB288" s="916"/>
      <c r="FQC288" s="916"/>
      <c r="FQD288" s="916"/>
      <c r="FQE288" s="916"/>
      <c r="FQF288" s="916"/>
      <c r="FQG288" s="916"/>
      <c r="FQH288" s="916"/>
      <c r="FQI288" s="916"/>
      <c r="FQJ288" s="916"/>
      <c r="FQK288" s="916"/>
      <c r="FQL288" s="916"/>
      <c r="FQM288" s="916"/>
      <c r="FQN288" s="916"/>
      <c r="FQO288" s="916"/>
      <c r="FQP288" s="916"/>
      <c r="FQQ288" s="916"/>
      <c r="FQR288" s="916"/>
      <c r="FQS288" s="916"/>
      <c r="FQT288" s="916"/>
      <c r="FQU288" s="916"/>
      <c r="FQV288" s="916"/>
      <c r="FQW288" s="916"/>
      <c r="FQX288" s="916"/>
      <c r="FQY288" s="916"/>
      <c r="FQZ288" s="916"/>
      <c r="FRA288" s="916"/>
      <c r="FRB288" s="916"/>
      <c r="FRC288" s="916"/>
      <c r="FRD288" s="916"/>
      <c r="FRE288" s="916"/>
      <c r="FRF288" s="916"/>
      <c r="FRG288" s="916"/>
      <c r="FRH288" s="916"/>
      <c r="FRI288" s="916"/>
      <c r="FRJ288" s="916"/>
      <c r="FRK288" s="916"/>
      <c r="FRL288" s="916"/>
      <c r="FRM288" s="916"/>
      <c r="FRN288" s="916"/>
      <c r="FRO288" s="916"/>
      <c r="FRP288" s="916"/>
      <c r="FRQ288" s="916"/>
      <c r="FRR288" s="916"/>
      <c r="FRS288" s="916"/>
      <c r="FRT288" s="916"/>
      <c r="FRU288" s="916"/>
      <c r="FRV288" s="916"/>
      <c r="FRW288" s="916"/>
      <c r="FRX288" s="916"/>
      <c r="FRY288" s="916"/>
      <c r="FRZ288" s="916"/>
      <c r="FSA288" s="916"/>
      <c r="FSB288" s="916"/>
      <c r="FSC288" s="916"/>
      <c r="FSD288" s="916"/>
      <c r="FSE288" s="916"/>
      <c r="FSF288" s="916"/>
      <c r="FSG288" s="916"/>
      <c r="FSH288" s="916"/>
      <c r="FSI288" s="916"/>
      <c r="FSJ288" s="916"/>
      <c r="FSK288" s="916"/>
      <c r="FSL288" s="916"/>
      <c r="FSM288" s="916"/>
      <c r="FSN288" s="916"/>
      <c r="FSO288" s="916"/>
      <c r="FSP288" s="916"/>
      <c r="FSQ288" s="916"/>
      <c r="FSR288" s="916"/>
      <c r="FSS288" s="916"/>
      <c r="FST288" s="916"/>
      <c r="FSU288" s="916"/>
      <c r="FSV288" s="916"/>
      <c r="FSW288" s="916"/>
      <c r="FSX288" s="916"/>
      <c r="FSY288" s="916"/>
      <c r="FSZ288" s="916"/>
      <c r="FTA288" s="916"/>
      <c r="FTB288" s="916"/>
      <c r="FTC288" s="916"/>
      <c r="FTD288" s="916"/>
      <c r="FTE288" s="916"/>
      <c r="FTF288" s="916"/>
      <c r="FTG288" s="916"/>
      <c r="FTH288" s="916"/>
      <c r="FTI288" s="916"/>
      <c r="FTJ288" s="916"/>
      <c r="FTK288" s="916"/>
      <c r="FTL288" s="916"/>
      <c r="FTM288" s="916"/>
      <c r="FTN288" s="916"/>
      <c r="FTO288" s="916"/>
      <c r="FTP288" s="916"/>
      <c r="FTQ288" s="916"/>
      <c r="FTR288" s="916"/>
      <c r="FTS288" s="916"/>
      <c r="FTT288" s="916"/>
      <c r="FTU288" s="916"/>
      <c r="FTV288" s="916"/>
      <c r="FTW288" s="916"/>
      <c r="FTX288" s="916"/>
      <c r="FTY288" s="916"/>
      <c r="FTZ288" s="916"/>
      <c r="FUA288" s="916"/>
      <c r="FUB288" s="916"/>
      <c r="FUC288" s="916"/>
      <c r="FUD288" s="916"/>
      <c r="FUE288" s="916"/>
      <c r="FUF288" s="916"/>
      <c r="FUG288" s="916"/>
      <c r="FUH288" s="916"/>
      <c r="FUI288" s="916"/>
      <c r="FUJ288" s="916"/>
      <c r="FUK288" s="916"/>
      <c r="FUL288" s="916"/>
      <c r="FUM288" s="916"/>
      <c r="FUN288" s="916"/>
      <c r="FUO288" s="916"/>
      <c r="FUP288" s="916"/>
      <c r="FUQ288" s="916"/>
      <c r="FUR288" s="916"/>
      <c r="FUS288" s="916"/>
      <c r="FUT288" s="916"/>
      <c r="FUU288" s="916"/>
      <c r="FUV288" s="916"/>
      <c r="FUW288" s="916"/>
      <c r="FUX288" s="916"/>
      <c r="FUY288" s="916"/>
      <c r="FUZ288" s="916"/>
      <c r="FVA288" s="916"/>
      <c r="FVB288" s="916"/>
      <c r="FVC288" s="916"/>
      <c r="FVD288" s="916"/>
      <c r="FVE288" s="916"/>
      <c r="FVF288" s="916"/>
      <c r="FVG288" s="916"/>
      <c r="FVH288" s="916"/>
      <c r="FVI288" s="916"/>
      <c r="FVJ288" s="916"/>
      <c r="FVK288" s="916"/>
      <c r="FVL288" s="916"/>
      <c r="FVM288" s="916"/>
      <c r="FVN288" s="916"/>
      <c r="FVO288" s="916"/>
      <c r="FVP288" s="916"/>
      <c r="FVQ288" s="916"/>
      <c r="FVR288" s="916"/>
      <c r="FVS288" s="916"/>
      <c r="FVT288" s="916"/>
      <c r="FVU288" s="916"/>
      <c r="FVV288" s="916"/>
      <c r="FVW288" s="916"/>
      <c r="FVX288" s="916"/>
      <c r="FVY288" s="916"/>
      <c r="FVZ288" s="916"/>
      <c r="FWA288" s="916"/>
      <c r="FWB288" s="916"/>
      <c r="FWC288" s="916"/>
      <c r="FWD288" s="916"/>
      <c r="FWE288" s="916"/>
      <c r="FWF288" s="916"/>
      <c r="FWG288" s="916"/>
      <c r="FWH288" s="916"/>
      <c r="FWI288" s="916"/>
      <c r="FWJ288" s="916"/>
      <c r="FWK288" s="916"/>
      <c r="FWL288" s="916"/>
      <c r="FWM288" s="916"/>
      <c r="FWN288" s="916"/>
      <c r="FWO288" s="916"/>
      <c r="FWP288" s="916"/>
      <c r="FWQ288" s="916"/>
      <c r="FWR288" s="916"/>
      <c r="FWS288" s="916"/>
      <c r="FWT288" s="916"/>
      <c r="FWU288" s="916"/>
      <c r="FWV288" s="916"/>
      <c r="FWW288" s="916"/>
      <c r="FWX288" s="916"/>
      <c r="FWY288" s="916"/>
      <c r="FWZ288" s="916"/>
      <c r="FXA288" s="916"/>
      <c r="FXB288" s="916"/>
      <c r="FXC288" s="916"/>
      <c r="FXD288" s="916"/>
      <c r="FXE288" s="916"/>
      <c r="FXF288" s="916"/>
      <c r="FXG288" s="916"/>
      <c r="FXH288" s="916"/>
      <c r="FXI288" s="916"/>
      <c r="FXJ288" s="916"/>
      <c r="FXK288" s="916"/>
      <c r="FXL288" s="916"/>
      <c r="FXM288" s="916"/>
      <c r="FXN288" s="916"/>
      <c r="FXO288" s="916"/>
      <c r="FXP288" s="916"/>
      <c r="FXQ288" s="916"/>
      <c r="FXR288" s="916"/>
      <c r="FXS288" s="916"/>
      <c r="FXT288" s="916"/>
      <c r="FXU288" s="916"/>
      <c r="FXV288" s="916"/>
      <c r="FXW288" s="916"/>
      <c r="FXX288" s="916"/>
      <c r="FXY288" s="916"/>
      <c r="FXZ288" s="916"/>
      <c r="FYA288" s="916"/>
      <c r="FYB288" s="916"/>
      <c r="FYC288" s="916"/>
      <c r="FYD288" s="916"/>
      <c r="FYE288" s="916"/>
      <c r="FYF288" s="916"/>
      <c r="FYG288" s="916"/>
      <c r="FYH288" s="916"/>
      <c r="FYI288" s="916"/>
      <c r="FYJ288" s="916"/>
      <c r="FYK288" s="916"/>
      <c r="FYL288" s="916"/>
      <c r="FYM288" s="916"/>
      <c r="FYN288" s="916"/>
      <c r="FYO288" s="916"/>
      <c r="FYP288" s="916"/>
      <c r="FYQ288" s="916"/>
      <c r="FYR288" s="916"/>
      <c r="FYS288" s="916"/>
      <c r="FYT288" s="916"/>
      <c r="FYU288" s="916"/>
      <c r="FYV288" s="916"/>
      <c r="FYW288" s="916"/>
      <c r="FYX288" s="916"/>
      <c r="FYY288" s="916"/>
      <c r="FYZ288" s="916"/>
      <c r="FZA288" s="916"/>
      <c r="FZB288" s="916"/>
      <c r="FZC288" s="916"/>
      <c r="FZD288" s="916"/>
      <c r="FZE288" s="916"/>
      <c r="FZF288" s="916"/>
      <c r="FZG288" s="916"/>
      <c r="FZH288" s="916"/>
      <c r="FZI288" s="916"/>
      <c r="FZJ288" s="916"/>
      <c r="FZK288" s="916"/>
      <c r="FZL288" s="916"/>
      <c r="FZM288" s="916"/>
      <c r="FZN288" s="916"/>
      <c r="FZO288" s="916"/>
      <c r="FZP288" s="916"/>
      <c r="FZQ288" s="916"/>
      <c r="FZR288" s="916"/>
      <c r="FZS288" s="916"/>
      <c r="FZT288" s="916"/>
      <c r="FZU288" s="916"/>
      <c r="FZV288" s="916"/>
      <c r="FZW288" s="916"/>
      <c r="FZX288" s="916"/>
      <c r="FZY288" s="916"/>
      <c r="FZZ288" s="916"/>
      <c r="GAA288" s="916"/>
      <c r="GAB288" s="916"/>
      <c r="GAC288" s="916"/>
      <c r="GAD288" s="916"/>
      <c r="GAE288" s="916"/>
      <c r="GAF288" s="916"/>
      <c r="GAG288" s="916"/>
      <c r="GAH288" s="916"/>
      <c r="GAI288" s="916"/>
      <c r="GAJ288" s="916"/>
      <c r="GAK288" s="916"/>
      <c r="GAL288" s="916"/>
      <c r="GAM288" s="916"/>
      <c r="GAN288" s="916"/>
      <c r="GAO288" s="916"/>
      <c r="GAP288" s="916"/>
      <c r="GAQ288" s="916"/>
      <c r="GAR288" s="916"/>
      <c r="GAS288" s="916"/>
      <c r="GAT288" s="916"/>
      <c r="GAU288" s="916"/>
      <c r="GAV288" s="916"/>
      <c r="GAW288" s="916"/>
      <c r="GAX288" s="916"/>
      <c r="GAY288" s="916"/>
      <c r="GAZ288" s="916"/>
      <c r="GBA288" s="916"/>
      <c r="GBB288" s="916"/>
      <c r="GBC288" s="916"/>
      <c r="GBD288" s="916"/>
      <c r="GBE288" s="916"/>
      <c r="GBF288" s="916"/>
      <c r="GBG288" s="916"/>
      <c r="GBH288" s="916"/>
      <c r="GBI288" s="916"/>
      <c r="GBJ288" s="916"/>
      <c r="GBK288" s="916"/>
      <c r="GBL288" s="916"/>
      <c r="GBM288" s="916"/>
      <c r="GBN288" s="916"/>
      <c r="GBO288" s="916"/>
      <c r="GBP288" s="916"/>
      <c r="GBQ288" s="916"/>
      <c r="GBR288" s="916"/>
      <c r="GBS288" s="916"/>
      <c r="GBT288" s="916"/>
      <c r="GBU288" s="916"/>
      <c r="GBV288" s="916"/>
      <c r="GBW288" s="916"/>
      <c r="GBX288" s="916"/>
      <c r="GBY288" s="916"/>
      <c r="GBZ288" s="916"/>
      <c r="GCA288" s="916"/>
      <c r="GCB288" s="916"/>
      <c r="GCC288" s="916"/>
      <c r="GCD288" s="916"/>
      <c r="GCE288" s="916"/>
      <c r="GCF288" s="916"/>
      <c r="GCG288" s="916"/>
      <c r="GCH288" s="916"/>
      <c r="GCI288" s="916"/>
      <c r="GCJ288" s="916"/>
      <c r="GCK288" s="916"/>
      <c r="GCL288" s="916"/>
      <c r="GCM288" s="916"/>
      <c r="GCN288" s="916"/>
      <c r="GCO288" s="916"/>
      <c r="GCP288" s="916"/>
      <c r="GCQ288" s="916"/>
      <c r="GCR288" s="916"/>
      <c r="GCS288" s="916"/>
      <c r="GCT288" s="916"/>
      <c r="GCU288" s="916"/>
      <c r="GCV288" s="916"/>
      <c r="GCW288" s="916"/>
      <c r="GCX288" s="916"/>
      <c r="GCY288" s="916"/>
      <c r="GCZ288" s="916"/>
      <c r="GDA288" s="916"/>
      <c r="GDB288" s="916"/>
      <c r="GDC288" s="916"/>
      <c r="GDD288" s="916"/>
      <c r="GDE288" s="916"/>
      <c r="GDF288" s="916"/>
      <c r="GDG288" s="916"/>
      <c r="GDH288" s="916"/>
      <c r="GDI288" s="916"/>
      <c r="GDJ288" s="916"/>
      <c r="GDK288" s="916"/>
      <c r="GDL288" s="916"/>
      <c r="GDM288" s="916"/>
      <c r="GDN288" s="916"/>
      <c r="GDO288" s="916"/>
      <c r="GDP288" s="916"/>
      <c r="GDQ288" s="916"/>
      <c r="GDR288" s="916"/>
      <c r="GDS288" s="916"/>
      <c r="GDT288" s="916"/>
      <c r="GDU288" s="916"/>
      <c r="GDV288" s="916"/>
      <c r="GDW288" s="916"/>
      <c r="GDX288" s="916"/>
      <c r="GDY288" s="916"/>
      <c r="GDZ288" s="916"/>
      <c r="GEA288" s="916"/>
      <c r="GEB288" s="916"/>
      <c r="GEC288" s="916"/>
      <c r="GED288" s="916"/>
      <c r="GEE288" s="916"/>
      <c r="GEF288" s="916"/>
      <c r="GEG288" s="916"/>
      <c r="GEH288" s="916"/>
      <c r="GEI288" s="916"/>
      <c r="GEJ288" s="916"/>
      <c r="GEK288" s="916"/>
      <c r="GEL288" s="916"/>
      <c r="GEM288" s="916"/>
      <c r="GEN288" s="916"/>
      <c r="GEO288" s="916"/>
      <c r="GEP288" s="916"/>
      <c r="GEQ288" s="916"/>
      <c r="GER288" s="916"/>
      <c r="GES288" s="916"/>
      <c r="GET288" s="916"/>
      <c r="GEU288" s="916"/>
      <c r="GEV288" s="916"/>
      <c r="GEW288" s="916"/>
      <c r="GEX288" s="916"/>
      <c r="GEY288" s="916"/>
      <c r="GEZ288" s="916"/>
      <c r="GFA288" s="916"/>
      <c r="GFB288" s="916"/>
      <c r="GFC288" s="916"/>
      <c r="GFD288" s="916"/>
      <c r="GFE288" s="916"/>
      <c r="GFF288" s="916"/>
      <c r="GFG288" s="916"/>
      <c r="GFH288" s="916"/>
      <c r="GFI288" s="916"/>
      <c r="GFJ288" s="916"/>
      <c r="GFK288" s="916"/>
      <c r="GFL288" s="916"/>
      <c r="GFM288" s="916"/>
      <c r="GFN288" s="916"/>
      <c r="GFO288" s="916"/>
      <c r="GFP288" s="916"/>
      <c r="GFQ288" s="916"/>
      <c r="GFR288" s="916"/>
      <c r="GFS288" s="916"/>
      <c r="GFT288" s="916"/>
      <c r="GFU288" s="916"/>
      <c r="GFV288" s="916"/>
      <c r="GFW288" s="916"/>
      <c r="GFX288" s="916"/>
      <c r="GFY288" s="916"/>
      <c r="GFZ288" s="916"/>
      <c r="GGA288" s="916"/>
      <c r="GGB288" s="916"/>
      <c r="GGC288" s="916"/>
      <c r="GGD288" s="916"/>
      <c r="GGE288" s="916"/>
      <c r="GGF288" s="916"/>
      <c r="GGG288" s="916"/>
      <c r="GGH288" s="916"/>
      <c r="GGI288" s="916"/>
      <c r="GGJ288" s="916"/>
      <c r="GGK288" s="916"/>
      <c r="GGL288" s="916"/>
      <c r="GGM288" s="916"/>
      <c r="GGN288" s="916"/>
      <c r="GGO288" s="916"/>
      <c r="GGP288" s="916"/>
      <c r="GGQ288" s="916"/>
      <c r="GGR288" s="916"/>
      <c r="GGS288" s="916"/>
      <c r="GGT288" s="916"/>
      <c r="GGU288" s="916"/>
      <c r="GGV288" s="916"/>
      <c r="GGW288" s="916"/>
      <c r="GGX288" s="916"/>
      <c r="GGY288" s="916"/>
      <c r="GGZ288" s="916"/>
      <c r="GHA288" s="916"/>
      <c r="GHB288" s="916"/>
      <c r="GHC288" s="916"/>
      <c r="GHD288" s="916"/>
      <c r="GHE288" s="916"/>
      <c r="GHF288" s="916"/>
      <c r="GHG288" s="916"/>
      <c r="GHH288" s="916"/>
      <c r="GHI288" s="916"/>
      <c r="GHJ288" s="916"/>
      <c r="GHK288" s="916"/>
      <c r="GHL288" s="916"/>
      <c r="GHM288" s="916"/>
      <c r="GHN288" s="916"/>
      <c r="GHO288" s="916"/>
      <c r="GHP288" s="916"/>
      <c r="GHQ288" s="916"/>
      <c r="GHR288" s="916"/>
      <c r="GHS288" s="916"/>
      <c r="GHT288" s="916"/>
      <c r="GHU288" s="916"/>
      <c r="GHV288" s="916"/>
      <c r="GHW288" s="916"/>
      <c r="GHX288" s="916"/>
      <c r="GHY288" s="916"/>
      <c r="GHZ288" s="916"/>
      <c r="GIA288" s="916"/>
      <c r="GIB288" s="916"/>
      <c r="GIC288" s="916"/>
      <c r="GID288" s="916"/>
      <c r="GIE288" s="916"/>
      <c r="GIF288" s="916"/>
      <c r="GIG288" s="916"/>
      <c r="GIH288" s="916"/>
      <c r="GII288" s="916"/>
      <c r="GIJ288" s="916"/>
      <c r="GIK288" s="916"/>
      <c r="GIL288" s="916"/>
      <c r="GIM288" s="916"/>
      <c r="GIN288" s="916"/>
      <c r="GIO288" s="916"/>
      <c r="GIP288" s="916"/>
      <c r="GIQ288" s="916"/>
      <c r="GIR288" s="916"/>
      <c r="GIS288" s="916"/>
      <c r="GIT288" s="916"/>
      <c r="GIU288" s="916"/>
      <c r="GIV288" s="916"/>
      <c r="GIW288" s="916"/>
      <c r="GIX288" s="916"/>
      <c r="GIY288" s="916"/>
      <c r="GIZ288" s="916"/>
      <c r="GJA288" s="916"/>
      <c r="GJB288" s="916"/>
      <c r="GJC288" s="916"/>
      <c r="GJD288" s="916"/>
      <c r="GJE288" s="916"/>
      <c r="GJF288" s="916"/>
      <c r="GJG288" s="916"/>
      <c r="GJH288" s="916"/>
      <c r="GJI288" s="916"/>
      <c r="GJJ288" s="916"/>
      <c r="GJK288" s="916"/>
      <c r="GJL288" s="916"/>
      <c r="GJM288" s="916"/>
      <c r="GJN288" s="916"/>
      <c r="GJO288" s="916"/>
      <c r="GJP288" s="916"/>
      <c r="GJQ288" s="916"/>
      <c r="GJR288" s="916"/>
      <c r="GJS288" s="916"/>
      <c r="GJT288" s="916"/>
      <c r="GJU288" s="916"/>
      <c r="GJV288" s="916"/>
      <c r="GJW288" s="916"/>
      <c r="GJX288" s="916"/>
      <c r="GJY288" s="916"/>
      <c r="GJZ288" s="916"/>
      <c r="GKA288" s="916"/>
      <c r="GKB288" s="916"/>
      <c r="GKC288" s="916"/>
      <c r="GKD288" s="916"/>
      <c r="GKE288" s="916"/>
      <c r="GKF288" s="916"/>
      <c r="GKG288" s="916"/>
      <c r="GKH288" s="916"/>
      <c r="GKI288" s="916"/>
      <c r="GKJ288" s="916"/>
      <c r="GKK288" s="916"/>
      <c r="GKL288" s="916"/>
      <c r="GKM288" s="916"/>
      <c r="GKN288" s="916"/>
      <c r="GKO288" s="916"/>
      <c r="GKP288" s="916"/>
      <c r="GKQ288" s="916"/>
      <c r="GKR288" s="916"/>
      <c r="GKS288" s="916"/>
      <c r="GKT288" s="916"/>
      <c r="GKU288" s="916"/>
      <c r="GKV288" s="916"/>
      <c r="GKW288" s="916"/>
      <c r="GKX288" s="916"/>
      <c r="GKY288" s="916"/>
      <c r="GKZ288" s="916"/>
      <c r="GLA288" s="916"/>
      <c r="GLB288" s="916"/>
      <c r="GLC288" s="916"/>
      <c r="GLD288" s="916"/>
      <c r="GLE288" s="916"/>
      <c r="GLF288" s="916"/>
      <c r="GLG288" s="916"/>
      <c r="GLH288" s="916"/>
      <c r="GLI288" s="916"/>
      <c r="GLJ288" s="916"/>
      <c r="GLK288" s="916"/>
      <c r="GLL288" s="916"/>
      <c r="GLM288" s="916"/>
      <c r="GLN288" s="916"/>
      <c r="GLO288" s="916"/>
      <c r="GLP288" s="916"/>
      <c r="GLQ288" s="916"/>
      <c r="GLR288" s="916"/>
      <c r="GLS288" s="916"/>
      <c r="GLT288" s="916"/>
      <c r="GLU288" s="916"/>
      <c r="GLV288" s="916"/>
      <c r="GLW288" s="916"/>
      <c r="GLX288" s="916"/>
      <c r="GLY288" s="916"/>
      <c r="GLZ288" s="916"/>
      <c r="GMA288" s="916"/>
      <c r="GMB288" s="916"/>
      <c r="GMC288" s="916"/>
      <c r="GMD288" s="916"/>
      <c r="GME288" s="916"/>
      <c r="GMF288" s="916"/>
      <c r="GMG288" s="916"/>
      <c r="GMH288" s="916"/>
      <c r="GMI288" s="916"/>
      <c r="GMJ288" s="916"/>
      <c r="GMK288" s="916"/>
      <c r="GML288" s="916"/>
      <c r="GMM288" s="916"/>
      <c r="GMN288" s="916"/>
      <c r="GMO288" s="916"/>
      <c r="GMP288" s="916"/>
      <c r="GMQ288" s="916"/>
      <c r="GMR288" s="916"/>
      <c r="GMS288" s="916"/>
      <c r="GMT288" s="916"/>
      <c r="GMU288" s="916"/>
      <c r="GMV288" s="916"/>
      <c r="GMW288" s="916"/>
      <c r="GMX288" s="916"/>
      <c r="GMY288" s="916"/>
      <c r="GMZ288" s="916"/>
      <c r="GNA288" s="916"/>
      <c r="GNB288" s="916"/>
      <c r="GNC288" s="916"/>
      <c r="GND288" s="916"/>
      <c r="GNE288" s="916"/>
      <c r="GNF288" s="916"/>
      <c r="GNG288" s="916"/>
      <c r="GNH288" s="916"/>
      <c r="GNI288" s="916"/>
      <c r="GNJ288" s="916"/>
      <c r="GNK288" s="916"/>
      <c r="GNL288" s="916"/>
      <c r="GNM288" s="916"/>
      <c r="GNN288" s="916"/>
      <c r="GNO288" s="916"/>
      <c r="GNP288" s="916"/>
      <c r="GNQ288" s="916"/>
      <c r="GNR288" s="916"/>
      <c r="GNS288" s="916"/>
      <c r="GNT288" s="916"/>
      <c r="GNU288" s="916"/>
      <c r="GNV288" s="916"/>
      <c r="GNW288" s="916"/>
      <c r="GNX288" s="916"/>
      <c r="GNY288" s="916"/>
      <c r="GNZ288" s="916"/>
      <c r="GOA288" s="916"/>
      <c r="GOB288" s="916"/>
      <c r="GOC288" s="916"/>
      <c r="GOD288" s="916"/>
      <c r="GOE288" s="916"/>
      <c r="GOF288" s="916"/>
      <c r="GOG288" s="916"/>
      <c r="GOH288" s="916"/>
      <c r="GOI288" s="916"/>
      <c r="GOJ288" s="916"/>
      <c r="GOK288" s="916"/>
      <c r="GOL288" s="916"/>
      <c r="GOM288" s="916"/>
      <c r="GON288" s="916"/>
      <c r="GOO288" s="916"/>
      <c r="GOP288" s="916"/>
      <c r="GOQ288" s="916"/>
      <c r="GOR288" s="916"/>
      <c r="GOS288" s="916"/>
      <c r="GOT288" s="916"/>
      <c r="GOU288" s="916"/>
      <c r="GOV288" s="916"/>
      <c r="GOW288" s="916"/>
      <c r="GOX288" s="916"/>
      <c r="GOY288" s="916"/>
      <c r="GOZ288" s="916"/>
      <c r="GPA288" s="916"/>
      <c r="GPB288" s="916"/>
      <c r="GPC288" s="916"/>
      <c r="GPD288" s="916"/>
      <c r="GPE288" s="916"/>
      <c r="GPF288" s="916"/>
      <c r="GPG288" s="916"/>
      <c r="GPH288" s="916"/>
      <c r="GPI288" s="916"/>
      <c r="GPJ288" s="916"/>
      <c r="GPK288" s="916"/>
      <c r="GPL288" s="916"/>
      <c r="GPM288" s="916"/>
      <c r="GPN288" s="916"/>
      <c r="GPO288" s="916"/>
      <c r="GPP288" s="916"/>
      <c r="GPQ288" s="916"/>
      <c r="GPR288" s="916"/>
      <c r="GPS288" s="916"/>
      <c r="GPT288" s="916"/>
      <c r="GPU288" s="916"/>
      <c r="GPV288" s="916"/>
      <c r="GPW288" s="916"/>
      <c r="GPX288" s="916"/>
      <c r="GPY288" s="916"/>
      <c r="GPZ288" s="916"/>
      <c r="GQA288" s="916"/>
      <c r="GQB288" s="916"/>
      <c r="GQC288" s="916"/>
      <c r="GQD288" s="916"/>
      <c r="GQE288" s="916"/>
      <c r="GQF288" s="916"/>
      <c r="GQG288" s="916"/>
      <c r="GQH288" s="916"/>
      <c r="GQI288" s="916"/>
      <c r="GQJ288" s="916"/>
      <c r="GQK288" s="916"/>
      <c r="GQL288" s="916"/>
      <c r="GQM288" s="916"/>
      <c r="GQN288" s="916"/>
      <c r="GQO288" s="916"/>
      <c r="GQP288" s="916"/>
      <c r="GQQ288" s="916"/>
      <c r="GQR288" s="916"/>
      <c r="GQS288" s="916"/>
      <c r="GQT288" s="916"/>
      <c r="GQU288" s="916"/>
      <c r="GQV288" s="916"/>
      <c r="GQW288" s="916"/>
      <c r="GQX288" s="916"/>
      <c r="GQY288" s="916"/>
      <c r="GQZ288" s="916"/>
      <c r="GRA288" s="916"/>
      <c r="GRB288" s="916"/>
      <c r="GRC288" s="916"/>
      <c r="GRD288" s="916"/>
      <c r="GRE288" s="916"/>
      <c r="GRF288" s="916"/>
      <c r="GRG288" s="916"/>
      <c r="GRH288" s="916"/>
      <c r="GRI288" s="916"/>
      <c r="GRJ288" s="916"/>
      <c r="GRK288" s="916"/>
      <c r="GRL288" s="916"/>
      <c r="GRM288" s="916"/>
      <c r="GRN288" s="916"/>
      <c r="GRO288" s="916"/>
      <c r="GRP288" s="916"/>
      <c r="GRQ288" s="916"/>
      <c r="GRR288" s="916"/>
      <c r="GRS288" s="916"/>
      <c r="GRT288" s="916"/>
      <c r="GRU288" s="916"/>
      <c r="GRV288" s="916"/>
      <c r="GRW288" s="916"/>
      <c r="GRX288" s="916"/>
      <c r="GRY288" s="916"/>
      <c r="GRZ288" s="916"/>
      <c r="GSA288" s="916"/>
      <c r="GSB288" s="916"/>
      <c r="GSC288" s="916"/>
      <c r="GSD288" s="916"/>
      <c r="GSE288" s="916"/>
      <c r="GSF288" s="916"/>
      <c r="GSG288" s="916"/>
      <c r="GSH288" s="916"/>
      <c r="GSI288" s="916"/>
      <c r="GSJ288" s="916"/>
      <c r="GSK288" s="916"/>
      <c r="GSL288" s="916"/>
      <c r="GSM288" s="916"/>
      <c r="GSN288" s="916"/>
      <c r="GSO288" s="916"/>
      <c r="GSP288" s="916"/>
      <c r="GSQ288" s="916"/>
      <c r="GSR288" s="916"/>
      <c r="GSS288" s="916"/>
      <c r="GST288" s="916"/>
      <c r="GSU288" s="916"/>
      <c r="GSV288" s="916"/>
      <c r="GSW288" s="916"/>
      <c r="GSX288" s="916"/>
      <c r="GSY288" s="916"/>
      <c r="GSZ288" s="916"/>
      <c r="GTA288" s="916"/>
      <c r="GTB288" s="916"/>
      <c r="GTC288" s="916"/>
      <c r="GTD288" s="916"/>
      <c r="GTE288" s="916"/>
      <c r="GTF288" s="916"/>
      <c r="GTG288" s="916"/>
      <c r="GTH288" s="916"/>
      <c r="GTI288" s="916"/>
      <c r="GTJ288" s="916"/>
      <c r="GTK288" s="916"/>
      <c r="GTL288" s="916"/>
      <c r="GTM288" s="916"/>
      <c r="GTN288" s="916"/>
      <c r="GTO288" s="916"/>
      <c r="GTP288" s="916"/>
      <c r="GTQ288" s="916"/>
      <c r="GTR288" s="916"/>
      <c r="GTS288" s="916"/>
      <c r="GTT288" s="916"/>
      <c r="GTU288" s="916"/>
      <c r="GTV288" s="916"/>
      <c r="GTW288" s="916"/>
      <c r="GTX288" s="916"/>
      <c r="GTY288" s="916"/>
      <c r="GTZ288" s="916"/>
      <c r="GUA288" s="916"/>
      <c r="GUB288" s="916"/>
      <c r="GUC288" s="916"/>
      <c r="GUD288" s="916"/>
      <c r="GUE288" s="916"/>
      <c r="GUF288" s="916"/>
      <c r="GUG288" s="916"/>
      <c r="GUH288" s="916"/>
      <c r="GUI288" s="916"/>
      <c r="GUJ288" s="916"/>
      <c r="GUK288" s="916"/>
      <c r="GUL288" s="916"/>
      <c r="GUM288" s="916"/>
      <c r="GUN288" s="916"/>
      <c r="GUO288" s="916"/>
      <c r="GUP288" s="916"/>
      <c r="GUQ288" s="916"/>
      <c r="GUR288" s="916"/>
      <c r="GUS288" s="916"/>
      <c r="GUT288" s="916"/>
      <c r="GUU288" s="916"/>
      <c r="GUV288" s="916"/>
      <c r="GUW288" s="916"/>
      <c r="GUX288" s="916"/>
      <c r="GUY288" s="916"/>
      <c r="GUZ288" s="916"/>
      <c r="GVA288" s="916"/>
      <c r="GVB288" s="916"/>
      <c r="GVC288" s="916"/>
      <c r="GVD288" s="916"/>
      <c r="GVE288" s="916"/>
      <c r="GVF288" s="916"/>
      <c r="GVG288" s="916"/>
      <c r="GVH288" s="916"/>
      <c r="GVI288" s="916"/>
      <c r="GVJ288" s="916"/>
      <c r="GVK288" s="916"/>
      <c r="GVL288" s="916"/>
      <c r="GVM288" s="916"/>
      <c r="GVN288" s="916"/>
      <c r="GVO288" s="916"/>
      <c r="GVP288" s="916"/>
      <c r="GVQ288" s="916"/>
      <c r="GVR288" s="916"/>
      <c r="GVS288" s="916"/>
      <c r="GVT288" s="916"/>
      <c r="GVU288" s="916"/>
      <c r="GVV288" s="916"/>
      <c r="GVW288" s="916"/>
      <c r="GVX288" s="916"/>
      <c r="GVY288" s="916"/>
      <c r="GVZ288" s="916"/>
      <c r="GWA288" s="916"/>
      <c r="GWB288" s="916"/>
      <c r="GWC288" s="916"/>
      <c r="GWD288" s="916"/>
      <c r="GWE288" s="916"/>
      <c r="GWF288" s="916"/>
      <c r="GWG288" s="916"/>
      <c r="GWH288" s="916"/>
      <c r="GWI288" s="916"/>
      <c r="GWJ288" s="916"/>
      <c r="GWK288" s="916"/>
      <c r="GWL288" s="916"/>
      <c r="GWM288" s="916"/>
      <c r="GWN288" s="916"/>
      <c r="GWO288" s="916"/>
      <c r="GWP288" s="916"/>
      <c r="GWQ288" s="916"/>
      <c r="GWR288" s="916"/>
      <c r="GWS288" s="916"/>
      <c r="GWT288" s="916"/>
      <c r="GWU288" s="916"/>
      <c r="GWV288" s="916"/>
      <c r="GWW288" s="916"/>
      <c r="GWX288" s="916"/>
      <c r="GWY288" s="916"/>
      <c r="GWZ288" s="916"/>
      <c r="GXA288" s="916"/>
      <c r="GXB288" s="916"/>
      <c r="GXC288" s="916"/>
      <c r="GXD288" s="916"/>
      <c r="GXE288" s="916"/>
      <c r="GXF288" s="916"/>
      <c r="GXG288" s="916"/>
      <c r="GXH288" s="916"/>
      <c r="GXI288" s="916"/>
      <c r="GXJ288" s="916"/>
      <c r="GXK288" s="916"/>
      <c r="GXL288" s="916"/>
      <c r="GXM288" s="916"/>
      <c r="GXN288" s="916"/>
      <c r="GXO288" s="916"/>
      <c r="GXP288" s="916"/>
      <c r="GXQ288" s="916"/>
      <c r="GXR288" s="916"/>
      <c r="GXS288" s="916"/>
      <c r="GXT288" s="916"/>
      <c r="GXU288" s="916"/>
      <c r="GXV288" s="916"/>
      <c r="GXW288" s="916"/>
      <c r="GXX288" s="916"/>
      <c r="GXY288" s="916"/>
      <c r="GXZ288" s="916"/>
      <c r="GYA288" s="916"/>
      <c r="GYB288" s="916"/>
      <c r="GYC288" s="916"/>
      <c r="GYD288" s="916"/>
      <c r="GYE288" s="916"/>
      <c r="GYF288" s="916"/>
      <c r="GYG288" s="916"/>
      <c r="GYH288" s="916"/>
      <c r="GYI288" s="916"/>
      <c r="GYJ288" s="916"/>
      <c r="GYK288" s="916"/>
      <c r="GYL288" s="916"/>
      <c r="GYM288" s="916"/>
      <c r="GYN288" s="916"/>
      <c r="GYO288" s="916"/>
      <c r="GYP288" s="916"/>
      <c r="GYQ288" s="916"/>
      <c r="GYR288" s="916"/>
      <c r="GYS288" s="916"/>
      <c r="GYT288" s="916"/>
      <c r="GYU288" s="916"/>
      <c r="GYV288" s="916"/>
      <c r="GYW288" s="916"/>
      <c r="GYX288" s="916"/>
      <c r="GYY288" s="916"/>
      <c r="GYZ288" s="916"/>
      <c r="GZA288" s="916"/>
      <c r="GZB288" s="916"/>
      <c r="GZC288" s="916"/>
      <c r="GZD288" s="916"/>
      <c r="GZE288" s="916"/>
      <c r="GZF288" s="916"/>
      <c r="GZG288" s="916"/>
      <c r="GZH288" s="916"/>
      <c r="GZI288" s="916"/>
      <c r="GZJ288" s="916"/>
      <c r="GZK288" s="916"/>
      <c r="GZL288" s="916"/>
      <c r="GZM288" s="916"/>
      <c r="GZN288" s="916"/>
      <c r="GZO288" s="916"/>
      <c r="GZP288" s="916"/>
      <c r="GZQ288" s="916"/>
      <c r="GZR288" s="916"/>
      <c r="GZS288" s="916"/>
      <c r="GZT288" s="916"/>
      <c r="GZU288" s="916"/>
      <c r="GZV288" s="916"/>
      <c r="GZW288" s="916"/>
      <c r="GZX288" s="916"/>
      <c r="GZY288" s="916"/>
      <c r="GZZ288" s="916"/>
      <c r="HAA288" s="916"/>
      <c r="HAB288" s="916"/>
      <c r="HAC288" s="916"/>
      <c r="HAD288" s="916"/>
      <c r="HAE288" s="916"/>
      <c r="HAF288" s="916"/>
      <c r="HAG288" s="916"/>
      <c r="HAH288" s="916"/>
      <c r="HAI288" s="916"/>
      <c r="HAJ288" s="916"/>
      <c r="HAK288" s="916"/>
      <c r="HAL288" s="916"/>
      <c r="HAM288" s="916"/>
      <c r="HAN288" s="916"/>
      <c r="HAO288" s="916"/>
      <c r="HAP288" s="916"/>
      <c r="HAQ288" s="916"/>
      <c r="HAR288" s="916"/>
      <c r="HAS288" s="916"/>
      <c r="HAT288" s="916"/>
      <c r="HAU288" s="916"/>
      <c r="HAV288" s="916"/>
      <c r="HAW288" s="916"/>
      <c r="HAX288" s="916"/>
      <c r="HAY288" s="916"/>
      <c r="HAZ288" s="916"/>
      <c r="HBA288" s="916"/>
      <c r="HBB288" s="916"/>
      <c r="HBC288" s="916"/>
      <c r="HBD288" s="916"/>
      <c r="HBE288" s="916"/>
      <c r="HBF288" s="916"/>
      <c r="HBG288" s="916"/>
      <c r="HBH288" s="916"/>
      <c r="HBI288" s="916"/>
      <c r="HBJ288" s="916"/>
      <c r="HBK288" s="916"/>
      <c r="HBL288" s="916"/>
      <c r="HBM288" s="916"/>
      <c r="HBN288" s="916"/>
      <c r="HBO288" s="916"/>
      <c r="HBP288" s="916"/>
      <c r="HBQ288" s="916"/>
      <c r="HBR288" s="916"/>
      <c r="HBS288" s="916"/>
      <c r="HBT288" s="916"/>
      <c r="HBU288" s="916"/>
      <c r="HBV288" s="916"/>
      <c r="HBW288" s="916"/>
      <c r="HBX288" s="916"/>
      <c r="HBY288" s="916"/>
      <c r="HBZ288" s="916"/>
      <c r="HCA288" s="916"/>
      <c r="HCB288" s="916"/>
      <c r="HCC288" s="916"/>
      <c r="HCD288" s="916"/>
      <c r="HCE288" s="916"/>
      <c r="HCF288" s="916"/>
      <c r="HCG288" s="916"/>
      <c r="HCH288" s="916"/>
      <c r="HCI288" s="916"/>
      <c r="HCJ288" s="916"/>
      <c r="HCK288" s="916"/>
      <c r="HCL288" s="916"/>
      <c r="HCM288" s="916"/>
      <c r="HCN288" s="916"/>
      <c r="HCO288" s="916"/>
      <c r="HCP288" s="916"/>
      <c r="HCQ288" s="916"/>
      <c r="HCR288" s="916"/>
      <c r="HCS288" s="916"/>
      <c r="HCT288" s="916"/>
      <c r="HCU288" s="916"/>
      <c r="HCV288" s="916"/>
      <c r="HCW288" s="916"/>
      <c r="HCX288" s="916"/>
      <c r="HCY288" s="916"/>
      <c r="HCZ288" s="916"/>
      <c r="HDA288" s="916"/>
      <c r="HDB288" s="916"/>
      <c r="HDC288" s="916"/>
      <c r="HDD288" s="916"/>
      <c r="HDE288" s="916"/>
      <c r="HDF288" s="916"/>
      <c r="HDG288" s="916"/>
      <c r="HDH288" s="916"/>
      <c r="HDI288" s="916"/>
      <c r="HDJ288" s="916"/>
      <c r="HDK288" s="916"/>
      <c r="HDL288" s="916"/>
      <c r="HDM288" s="916"/>
      <c r="HDN288" s="916"/>
      <c r="HDO288" s="916"/>
      <c r="HDP288" s="916"/>
      <c r="HDQ288" s="916"/>
      <c r="HDR288" s="916"/>
      <c r="HDS288" s="916"/>
      <c r="HDT288" s="916"/>
      <c r="HDU288" s="916"/>
      <c r="HDV288" s="916"/>
      <c r="HDW288" s="916"/>
      <c r="HDX288" s="916"/>
      <c r="HDY288" s="916"/>
      <c r="HDZ288" s="916"/>
      <c r="HEA288" s="916"/>
      <c r="HEB288" s="916"/>
      <c r="HEC288" s="916"/>
      <c r="HED288" s="916"/>
      <c r="HEE288" s="916"/>
      <c r="HEF288" s="916"/>
      <c r="HEG288" s="916"/>
      <c r="HEH288" s="916"/>
      <c r="HEI288" s="916"/>
      <c r="HEJ288" s="916"/>
      <c r="HEK288" s="916"/>
      <c r="HEL288" s="916"/>
      <c r="HEM288" s="916"/>
      <c r="HEN288" s="916"/>
      <c r="HEO288" s="916"/>
      <c r="HEP288" s="916"/>
      <c r="HEQ288" s="916"/>
      <c r="HER288" s="916"/>
      <c r="HES288" s="916"/>
      <c r="HET288" s="916"/>
      <c r="HEU288" s="916"/>
      <c r="HEV288" s="916"/>
      <c r="HEW288" s="916"/>
      <c r="HEX288" s="916"/>
      <c r="HEY288" s="916"/>
      <c r="HEZ288" s="916"/>
      <c r="HFA288" s="916"/>
      <c r="HFB288" s="916"/>
      <c r="HFC288" s="916"/>
      <c r="HFD288" s="916"/>
      <c r="HFE288" s="916"/>
      <c r="HFF288" s="916"/>
      <c r="HFG288" s="916"/>
      <c r="HFH288" s="916"/>
      <c r="HFI288" s="916"/>
      <c r="HFJ288" s="916"/>
      <c r="HFK288" s="916"/>
      <c r="HFL288" s="916"/>
      <c r="HFM288" s="916"/>
      <c r="HFN288" s="916"/>
      <c r="HFO288" s="916"/>
      <c r="HFP288" s="916"/>
      <c r="HFQ288" s="916"/>
      <c r="HFR288" s="916"/>
      <c r="HFS288" s="916"/>
      <c r="HFT288" s="916"/>
      <c r="HFU288" s="916"/>
      <c r="HFV288" s="916"/>
      <c r="HFW288" s="916"/>
      <c r="HFX288" s="916"/>
      <c r="HFY288" s="916"/>
      <c r="HFZ288" s="916"/>
      <c r="HGA288" s="916"/>
      <c r="HGB288" s="916"/>
      <c r="HGC288" s="916"/>
      <c r="HGD288" s="916"/>
      <c r="HGE288" s="916"/>
      <c r="HGF288" s="916"/>
      <c r="HGG288" s="916"/>
      <c r="HGH288" s="916"/>
      <c r="HGI288" s="916"/>
      <c r="HGJ288" s="916"/>
      <c r="HGK288" s="916"/>
      <c r="HGL288" s="916"/>
      <c r="HGM288" s="916"/>
      <c r="HGN288" s="916"/>
      <c r="HGO288" s="916"/>
      <c r="HGP288" s="916"/>
      <c r="HGQ288" s="916"/>
      <c r="HGR288" s="916"/>
      <c r="HGS288" s="916"/>
      <c r="HGT288" s="916"/>
      <c r="HGU288" s="916"/>
      <c r="HGV288" s="916"/>
      <c r="HGW288" s="916"/>
      <c r="HGX288" s="916"/>
      <c r="HGY288" s="916"/>
      <c r="HGZ288" s="916"/>
      <c r="HHA288" s="916"/>
      <c r="HHB288" s="916"/>
      <c r="HHC288" s="916"/>
      <c r="HHD288" s="916"/>
      <c r="HHE288" s="916"/>
      <c r="HHF288" s="916"/>
      <c r="HHG288" s="916"/>
      <c r="HHH288" s="916"/>
      <c r="HHI288" s="916"/>
      <c r="HHJ288" s="916"/>
      <c r="HHK288" s="916"/>
      <c r="HHL288" s="916"/>
      <c r="HHM288" s="916"/>
      <c r="HHN288" s="916"/>
      <c r="HHO288" s="916"/>
      <c r="HHP288" s="916"/>
      <c r="HHQ288" s="916"/>
      <c r="HHR288" s="916"/>
      <c r="HHS288" s="916"/>
      <c r="HHT288" s="916"/>
      <c r="HHU288" s="916"/>
      <c r="HHV288" s="916"/>
      <c r="HHW288" s="916"/>
      <c r="HHX288" s="916"/>
      <c r="HHY288" s="916"/>
      <c r="HHZ288" s="916"/>
      <c r="HIA288" s="916"/>
      <c r="HIB288" s="916"/>
      <c r="HIC288" s="916"/>
      <c r="HID288" s="916"/>
      <c r="HIE288" s="916"/>
      <c r="HIF288" s="916"/>
      <c r="HIG288" s="916"/>
      <c r="HIH288" s="916"/>
      <c r="HII288" s="916"/>
      <c r="HIJ288" s="916"/>
      <c r="HIK288" s="916"/>
      <c r="HIL288" s="916"/>
      <c r="HIM288" s="916"/>
      <c r="HIN288" s="916"/>
      <c r="HIO288" s="916"/>
      <c r="HIP288" s="916"/>
      <c r="HIQ288" s="916"/>
      <c r="HIR288" s="916"/>
      <c r="HIS288" s="916"/>
      <c r="HIT288" s="916"/>
      <c r="HIU288" s="916"/>
      <c r="HIV288" s="916"/>
      <c r="HIW288" s="916"/>
      <c r="HIX288" s="916"/>
      <c r="HIY288" s="916"/>
      <c r="HIZ288" s="916"/>
      <c r="HJA288" s="916"/>
      <c r="HJB288" s="916"/>
      <c r="HJC288" s="916"/>
      <c r="HJD288" s="916"/>
      <c r="HJE288" s="916"/>
      <c r="HJF288" s="916"/>
      <c r="HJG288" s="916"/>
      <c r="HJH288" s="916"/>
      <c r="HJI288" s="916"/>
      <c r="HJJ288" s="916"/>
      <c r="HJK288" s="916"/>
      <c r="HJL288" s="916"/>
      <c r="HJM288" s="916"/>
      <c r="HJN288" s="916"/>
      <c r="HJO288" s="916"/>
      <c r="HJP288" s="916"/>
      <c r="HJQ288" s="916"/>
      <c r="HJR288" s="916"/>
      <c r="HJS288" s="916"/>
      <c r="HJT288" s="916"/>
      <c r="HJU288" s="916"/>
      <c r="HJV288" s="916"/>
      <c r="HJW288" s="916"/>
      <c r="HJX288" s="916"/>
      <c r="HJY288" s="916"/>
      <c r="HJZ288" s="916"/>
      <c r="HKA288" s="916"/>
      <c r="HKB288" s="916"/>
      <c r="HKC288" s="916"/>
      <c r="HKD288" s="916"/>
      <c r="HKE288" s="916"/>
      <c r="HKF288" s="916"/>
      <c r="HKG288" s="916"/>
      <c r="HKH288" s="916"/>
      <c r="HKI288" s="916"/>
      <c r="HKJ288" s="916"/>
      <c r="HKK288" s="916"/>
      <c r="HKL288" s="916"/>
      <c r="HKM288" s="916"/>
      <c r="HKN288" s="916"/>
      <c r="HKO288" s="916"/>
      <c r="HKP288" s="916"/>
      <c r="HKQ288" s="916"/>
      <c r="HKR288" s="916"/>
      <c r="HKS288" s="916"/>
      <c r="HKT288" s="916"/>
      <c r="HKU288" s="916"/>
      <c r="HKV288" s="916"/>
      <c r="HKW288" s="916"/>
      <c r="HKX288" s="916"/>
      <c r="HKY288" s="916"/>
      <c r="HKZ288" s="916"/>
      <c r="HLA288" s="916"/>
      <c r="HLB288" s="916"/>
      <c r="HLC288" s="916"/>
      <c r="HLD288" s="916"/>
      <c r="HLE288" s="916"/>
      <c r="HLF288" s="916"/>
      <c r="HLG288" s="916"/>
      <c r="HLH288" s="916"/>
      <c r="HLI288" s="916"/>
      <c r="HLJ288" s="916"/>
      <c r="HLK288" s="916"/>
      <c r="HLL288" s="916"/>
      <c r="HLM288" s="916"/>
      <c r="HLN288" s="916"/>
      <c r="HLO288" s="916"/>
      <c r="HLP288" s="916"/>
      <c r="HLQ288" s="916"/>
      <c r="HLR288" s="916"/>
      <c r="HLS288" s="916"/>
      <c r="HLT288" s="916"/>
      <c r="HLU288" s="916"/>
      <c r="HLV288" s="916"/>
      <c r="HLW288" s="916"/>
      <c r="HLX288" s="916"/>
      <c r="HLY288" s="916"/>
      <c r="HLZ288" s="916"/>
      <c r="HMA288" s="916"/>
      <c r="HMB288" s="916"/>
      <c r="HMC288" s="916"/>
      <c r="HMD288" s="916"/>
      <c r="HME288" s="916"/>
      <c r="HMF288" s="916"/>
      <c r="HMG288" s="916"/>
      <c r="HMH288" s="916"/>
      <c r="HMI288" s="916"/>
      <c r="HMJ288" s="916"/>
      <c r="HMK288" s="916"/>
      <c r="HML288" s="916"/>
      <c r="HMM288" s="916"/>
      <c r="HMN288" s="916"/>
      <c r="HMO288" s="916"/>
      <c r="HMP288" s="916"/>
      <c r="HMQ288" s="916"/>
      <c r="HMR288" s="916"/>
      <c r="HMS288" s="916"/>
      <c r="HMT288" s="916"/>
      <c r="HMU288" s="916"/>
      <c r="HMV288" s="916"/>
      <c r="HMW288" s="916"/>
      <c r="HMX288" s="916"/>
      <c r="HMY288" s="916"/>
      <c r="HMZ288" s="916"/>
      <c r="HNA288" s="916"/>
      <c r="HNB288" s="916"/>
      <c r="HNC288" s="916"/>
      <c r="HND288" s="916"/>
      <c r="HNE288" s="916"/>
      <c r="HNF288" s="916"/>
      <c r="HNG288" s="916"/>
      <c r="HNH288" s="916"/>
      <c r="HNI288" s="916"/>
      <c r="HNJ288" s="916"/>
      <c r="HNK288" s="916"/>
      <c r="HNL288" s="916"/>
      <c r="HNM288" s="916"/>
      <c r="HNN288" s="916"/>
      <c r="HNO288" s="916"/>
      <c r="HNP288" s="916"/>
      <c r="HNQ288" s="916"/>
      <c r="HNR288" s="916"/>
      <c r="HNS288" s="916"/>
      <c r="HNT288" s="916"/>
      <c r="HNU288" s="916"/>
      <c r="HNV288" s="916"/>
      <c r="HNW288" s="916"/>
      <c r="HNX288" s="916"/>
      <c r="HNY288" s="916"/>
      <c r="HNZ288" s="916"/>
      <c r="HOA288" s="916"/>
      <c r="HOB288" s="916"/>
      <c r="HOC288" s="916"/>
      <c r="HOD288" s="916"/>
      <c r="HOE288" s="916"/>
      <c r="HOF288" s="916"/>
      <c r="HOG288" s="916"/>
      <c r="HOH288" s="916"/>
      <c r="HOI288" s="916"/>
      <c r="HOJ288" s="916"/>
      <c r="HOK288" s="916"/>
      <c r="HOL288" s="916"/>
      <c r="HOM288" s="916"/>
      <c r="HON288" s="916"/>
      <c r="HOO288" s="916"/>
      <c r="HOP288" s="916"/>
      <c r="HOQ288" s="916"/>
      <c r="HOR288" s="916"/>
      <c r="HOS288" s="916"/>
      <c r="HOT288" s="916"/>
      <c r="HOU288" s="916"/>
      <c r="HOV288" s="916"/>
      <c r="HOW288" s="916"/>
      <c r="HOX288" s="916"/>
      <c r="HOY288" s="916"/>
      <c r="HOZ288" s="916"/>
      <c r="HPA288" s="916"/>
      <c r="HPB288" s="916"/>
      <c r="HPC288" s="916"/>
      <c r="HPD288" s="916"/>
      <c r="HPE288" s="916"/>
      <c r="HPF288" s="916"/>
      <c r="HPG288" s="916"/>
      <c r="HPH288" s="916"/>
      <c r="HPI288" s="916"/>
      <c r="HPJ288" s="916"/>
      <c r="HPK288" s="916"/>
      <c r="HPL288" s="916"/>
      <c r="HPM288" s="916"/>
      <c r="HPN288" s="916"/>
      <c r="HPO288" s="916"/>
      <c r="HPP288" s="916"/>
      <c r="HPQ288" s="916"/>
      <c r="HPR288" s="916"/>
      <c r="HPS288" s="916"/>
      <c r="HPT288" s="916"/>
      <c r="HPU288" s="916"/>
      <c r="HPV288" s="916"/>
      <c r="HPW288" s="916"/>
      <c r="HPX288" s="916"/>
      <c r="HPY288" s="916"/>
      <c r="HPZ288" s="916"/>
      <c r="HQA288" s="916"/>
      <c r="HQB288" s="916"/>
      <c r="HQC288" s="916"/>
      <c r="HQD288" s="916"/>
      <c r="HQE288" s="916"/>
      <c r="HQF288" s="916"/>
      <c r="HQG288" s="916"/>
      <c r="HQH288" s="916"/>
      <c r="HQI288" s="916"/>
      <c r="HQJ288" s="916"/>
      <c r="HQK288" s="916"/>
      <c r="HQL288" s="916"/>
      <c r="HQM288" s="916"/>
      <c r="HQN288" s="916"/>
      <c r="HQO288" s="916"/>
      <c r="HQP288" s="916"/>
      <c r="HQQ288" s="916"/>
      <c r="HQR288" s="916"/>
      <c r="HQS288" s="916"/>
      <c r="HQT288" s="916"/>
      <c r="HQU288" s="916"/>
      <c r="HQV288" s="916"/>
      <c r="HQW288" s="916"/>
      <c r="HQX288" s="916"/>
      <c r="HQY288" s="916"/>
      <c r="HQZ288" s="916"/>
      <c r="HRA288" s="916"/>
      <c r="HRB288" s="916"/>
      <c r="HRC288" s="916"/>
      <c r="HRD288" s="916"/>
      <c r="HRE288" s="916"/>
      <c r="HRF288" s="916"/>
      <c r="HRG288" s="916"/>
      <c r="HRH288" s="916"/>
      <c r="HRI288" s="916"/>
      <c r="HRJ288" s="916"/>
      <c r="HRK288" s="916"/>
      <c r="HRL288" s="916"/>
      <c r="HRM288" s="916"/>
      <c r="HRN288" s="916"/>
      <c r="HRO288" s="916"/>
      <c r="HRP288" s="916"/>
      <c r="HRQ288" s="916"/>
      <c r="HRR288" s="916"/>
      <c r="HRS288" s="916"/>
      <c r="HRT288" s="916"/>
      <c r="HRU288" s="916"/>
      <c r="HRV288" s="916"/>
      <c r="HRW288" s="916"/>
      <c r="HRX288" s="916"/>
      <c r="HRY288" s="916"/>
      <c r="HRZ288" s="916"/>
      <c r="HSA288" s="916"/>
      <c r="HSB288" s="916"/>
      <c r="HSC288" s="916"/>
      <c r="HSD288" s="916"/>
      <c r="HSE288" s="916"/>
      <c r="HSF288" s="916"/>
      <c r="HSG288" s="916"/>
      <c r="HSH288" s="916"/>
      <c r="HSI288" s="916"/>
      <c r="HSJ288" s="916"/>
      <c r="HSK288" s="916"/>
      <c r="HSL288" s="916"/>
      <c r="HSM288" s="916"/>
      <c r="HSN288" s="916"/>
      <c r="HSO288" s="916"/>
      <c r="HSP288" s="916"/>
      <c r="HSQ288" s="916"/>
      <c r="HSR288" s="916"/>
      <c r="HSS288" s="916"/>
      <c r="HST288" s="916"/>
      <c r="HSU288" s="916"/>
      <c r="HSV288" s="916"/>
      <c r="HSW288" s="916"/>
      <c r="HSX288" s="916"/>
      <c r="HSY288" s="916"/>
      <c r="HSZ288" s="916"/>
      <c r="HTA288" s="916"/>
      <c r="HTB288" s="916"/>
      <c r="HTC288" s="916"/>
      <c r="HTD288" s="916"/>
      <c r="HTE288" s="916"/>
      <c r="HTF288" s="916"/>
      <c r="HTG288" s="916"/>
      <c r="HTH288" s="916"/>
      <c r="HTI288" s="916"/>
      <c r="HTJ288" s="916"/>
      <c r="HTK288" s="916"/>
      <c r="HTL288" s="916"/>
      <c r="HTM288" s="916"/>
      <c r="HTN288" s="916"/>
      <c r="HTO288" s="916"/>
      <c r="HTP288" s="916"/>
      <c r="HTQ288" s="916"/>
      <c r="HTR288" s="916"/>
      <c r="HTS288" s="916"/>
      <c r="HTT288" s="916"/>
      <c r="HTU288" s="916"/>
      <c r="HTV288" s="916"/>
      <c r="HTW288" s="916"/>
      <c r="HTX288" s="916"/>
      <c r="HTY288" s="916"/>
      <c r="HTZ288" s="916"/>
      <c r="HUA288" s="916"/>
      <c r="HUB288" s="916"/>
      <c r="HUC288" s="916"/>
      <c r="HUD288" s="916"/>
      <c r="HUE288" s="916"/>
      <c r="HUF288" s="916"/>
      <c r="HUG288" s="916"/>
      <c r="HUH288" s="916"/>
      <c r="HUI288" s="916"/>
      <c r="HUJ288" s="916"/>
      <c r="HUK288" s="916"/>
      <c r="HUL288" s="916"/>
      <c r="HUM288" s="916"/>
      <c r="HUN288" s="916"/>
      <c r="HUO288" s="916"/>
      <c r="HUP288" s="916"/>
      <c r="HUQ288" s="916"/>
      <c r="HUR288" s="916"/>
      <c r="HUS288" s="916"/>
      <c r="HUT288" s="916"/>
      <c r="HUU288" s="916"/>
      <c r="HUV288" s="916"/>
      <c r="HUW288" s="916"/>
      <c r="HUX288" s="916"/>
      <c r="HUY288" s="916"/>
      <c r="HUZ288" s="916"/>
      <c r="HVA288" s="916"/>
      <c r="HVB288" s="916"/>
      <c r="HVC288" s="916"/>
      <c r="HVD288" s="916"/>
      <c r="HVE288" s="916"/>
      <c r="HVF288" s="916"/>
      <c r="HVG288" s="916"/>
      <c r="HVH288" s="916"/>
      <c r="HVI288" s="916"/>
      <c r="HVJ288" s="916"/>
      <c r="HVK288" s="916"/>
      <c r="HVL288" s="916"/>
      <c r="HVM288" s="916"/>
      <c r="HVN288" s="916"/>
      <c r="HVO288" s="916"/>
      <c r="HVP288" s="916"/>
      <c r="HVQ288" s="916"/>
      <c r="HVR288" s="916"/>
      <c r="HVS288" s="916"/>
      <c r="HVT288" s="916"/>
      <c r="HVU288" s="916"/>
      <c r="HVV288" s="916"/>
      <c r="HVW288" s="916"/>
      <c r="HVX288" s="916"/>
      <c r="HVY288" s="916"/>
      <c r="HVZ288" s="916"/>
      <c r="HWA288" s="916"/>
      <c r="HWB288" s="916"/>
      <c r="HWC288" s="916"/>
      <c r="HWD288" s="916"/>
      <c r="HWE288" s="916"/>
      <c r="HWF288" s="916"/>
      <c r="HWG288" s="916"/>
      <c r="HWH288" s="916"/>
      <c r="HWI288" s="916"/>
      <c r="HWJ288" s="916"/>
      <c r="HWK288" s="916"/>
      <c r="HWL288" s="916"/>
      <c r="HWM288" s="916"/>
      <c r="HWN288" s="916"/>
      <c r="HWO288" s="916"/>
      <c r="HWP288" s="916"/>
      <c r="HWQ288" s="916"/>
      <c r="HWR288" s="916"/>
      <c r="HWS288" s="916"/>
      <c r="HWT288" s="916"/>
      <c r="HWU288" s="916"/>
      <c r="HWV288" s="916"/>
      <c r="HWW288" s="916"/>
      <c r="HWX288" s="916"/>
      <c r="HWY288" s="916"/>
      <c r="HWZ288" s="916"/>
      <c r="HXA288" s="916"/>
      <c r="HXB288" s="916"/>
      <c r="HXC288" s="916"/>
      <c r="HXD288" s="916"/>
      <c r="HXE288" s="916"/>
      <c r="HXF288" s="916"/>
      <c r="HXG288" s="916"/>
      <c r="HXH288" s="916"/>
      <c r="HXI288" s="916"/>
      <c r="HXJ288" s="916"/>
      <c r="HXK288" s="916"/>
      <c r="HXL288" s="916"/>
      <c r="HXM288" s="916"/>
      <c r="HXN288" s="916"/>
      <c r="HXO288" s="916"/>
      <c r="HXP288" s="916"/>
      <c r="HXQ288" s="916"/>
      <c r="HXR288" s="916"/>
      <c r="HXS288" s="916"/>
      <c r="HXT288" s="916"/>
      <c r="HXU288" s="916"/>
      <c r="HXV288" s="916"/>
      <c r="HXW288" s="916"/>
      <c r="HXX288" s="916"/>
      <c r="HXY288" s="916"/>
      <c r="HXZ288" s="916"/>
      <c r="HYA288" s="916"/>
      <c r="HYB288" s="916"/>
      <c r="HYC288" s="916"/>
      <c r="HYD288" s="916"/>
      <c r="HYE288" s="916"/>
      <c r="HYF288" s="916"/>
      <c r="HYG288" s="916"/>
      <c r="HYH288" s="916"/>
      <c r="HYI288" s="916"/>
      <c r="HYJ288" s="916"/>
      <c r="HYK288" s="916"/>
      <c r="HYL288" s="916"/>
      <c r="HYM288" s="916"/>
      <c r="HYN288" s="916"/>
      <c r="HYO288" s="916"/>
      <c r="HYP288" s="916"/>
      <c r="HYQ288" s="916"/>
      <c r="HYR288" s="916"/>
      <c r="HYS288" s="916"/>
      <c r="HYT288" s="916"/>
      <c r="HYU288" s="916"/>
      <c r="HYV288" s="916"/>
      <c r="HYW288" s="916"/>
      <c r="HYX288" s="916"/>
      <c r="HYY288" s="916"/>
      <c r="HYZ288" s="916"/>
      <c r="HZA288" s="916"/>
      <c r="HZB288" s="916"/>
      <c r="HZC288" s="916"/>
      <c r="HZD288" s="916"/>
      <c r="HZE288" s="916"/>
      <c r="HZF288" s="916"/>
      <c r="HZG288" s="916"/>
      <c r="HZH288" s="916"/>
      <c r="HZI288" s="916"/>
      <c r="HZJ288" s="916"/>
      <c r="HZK288" s="916"/>
      <c r="HZL288" s="916"/>
      <c r="HZM288" s="916"/>
      <c r="HZN288" s="916"/>
      <c r="HZO288" s="916"/>
      <c r="HZP288" s="916"/>
      <c r="HZQ288" s="916"/>
      <c r="HZR288" s="916"/>
      <c r="HZS288" s="916"/>
      <c r="HZT288" s="916"/>
      <c r="HZU288" s="916"/>
      <c r="HZV288" s="916"/>
      <c r="HZW288" s="916"/>
      <c r="HZX288" s="916"/>
      <c r="HZY288" s="916"/>
      <c r="HZZ288" s="916"/>
      <c r="IAA288" s="916"/>
      <c r="IAB288" s="916"/>
      <c r="IAC288" s="916"/>
      <c r="IAD288" s="916"/>
      <c r="IAE288" s="916"/>
      <c r="IAF288" s="916"/>
      <c r="IAG288" s="916"/>
      <c r="IAH288" s="916"/>
      <c r="IAI288" s="916"/>
      <c r="IAJ288" s="916"/>
      <c r="IAK288" s="916"/>
      <c r="IAL288" s="916"/>
      <c r="IAM288" s="916"/>
      <c r="IAN288" s="916"/>
      <c r="IAO288" s="916"/>
      <c r="IAP288" s="916"/>
      <c r="IAQ288" s="916"/>
      <c r="IAR288" s="916"/>
      <c r="IAS288" s="916"/>
      <c r="IAT288" s="916"/>
      <c r="IAU288" s="916"/>
      <c r="IAV288" s="916"/>
      <c r="IAW288" s="916"/>
      <c r="IAX288" s="916"/>
      <c r="IAY288" s="916"/>
      <c r="IAZ288" s="916"/>
      <c r="IBA288" s="916"/>
      <c r="IBB288" s="916"/>
      <c r="IBC288" s="916"/>
      <c r="IBD288" s="916"/>
      <c r="IBE288" s="916"/>
      <c r="IBF288" s="916"/>
      <c r="IBG288" s="916"/>
      <c r="IBH288" s="916"/>
      <c r="IBI288" s="916"/>
      <c r="IBJ288" s="916"/>
      <c r="IBK288" s="916"/>
      <c r="IBL288" s="916"/>
      <c r="IBM288" s="916"/>
      <c r="IBN288" s="916"/>
      <c r="IBO288" s="916"/>
      <c r="IBP288" s="916"/>
      <c r="IBQ288" s="916"/>
      <c r="IBR288" s="916"/>
      <c r="IBS288" s="916"/>
      <c r="IBT288" s="916"/>
      <c r="IBU288" s="916"/>
      <c r="IBV288" s="916"/>
      <c r="IBW288" s="916"/>
      <c r="IBX288" s="916"/>
      <c r="IBY288" s="916"/>
      <c r="IBZ288" s="916"/>
      <c r="ICA288" s="916"/>
      <c r="ICB288" s="916"/>
      <c r="ICC288" s="916"/>
      <c r="ICD288" s="916"/>
      <c r="ICE288" s="916"/>
      <c r="ICF288" s="916"/>
      <c r="ICG288" s="916"/>
      <c r="ICH288" s="916"/>
      <c r="ICI288" s="916"/>
      <c r="ICJ288" s="916"/>
      <c r="ICK288" s="916"/>
      <c r="ICL288" s="916"/>
      <c r="ICM288" s="916"/>
      <c r="ICN288" s="916"/>
      <c r="ICO288" s="916"/>
      <c r="ICP288" s="916"/>
      <c r="ICQ288" s="916"/>
      <c r="ICR288" s="916"/>
      <c r="ICS288" s="916"/>
      <c r="ICT288" s="916"/>
      <c r="ICU288" s="916"/>
      <c r="ICV288" s="916"/>
      <c r="ICW288" s="916"/>
      <c r="ICX288" s="916"/>
      <c r="ICY288" s="916"/>
      <c r="ICZ288" s="916"/>
      <c r="IDA288" s="916"/>
      <c r="IDB288" s="916"/>
      <c r="IDC288" s="916"/>
      <c r="IDD288" s="916"/>
      <c r="IDE288" s="916"/>
      <c r="IDF288" s="916"/>
      <c r="IDG288" s="916"/>
      <c r="IDH288" s="916"/>
      <c r="IDI288" s="916"/>
      <c r="IDJ288" s="916"/>
      <c r="IDK288" s="916"/>
      <c r="IDL288" s="916"/>
      <c r="IDM288" s="916"/>
      <c r="IDN288" s="916"/>
      <c r="IDO288" s="916"/>
      <c r="IDP288" s="916"/>
      <c r="IDQ288" s="916"/>
      <c r="IDR288" s="916"/>
      <c r="IDS288" s="916"/>
      <c r="IDT288" s="916"/>
      <c r="IDU288" s="916"/>
      <c r="IDV288" s="916"/>
      <c r="IDW288" s="916"/>
      <c r="IDX288" s="916"/>
      <c r="IDY288" s="916"/>
      <c r="IDZ288" s="916"/>
      <c r="IEA288" s="916"/>
      <c r="IEB288" s="916"/>
      <c r="IEC288" s="916"/>
      <c r="IED288" s="916"/>
      <c r="IEE288" s="916"/>
      <c r="IEF288" s="916"/>
      <c r="IEG288" s="916"/>
      <c r="IEH288" s="916"/>
      <c r="IEI288" s="916"/>
      <c r="IEJ288" s="916"/>
      <c r="IEK288" s="916"/>
      <c r="IEL288" s="916"/>
      <c r="IEM288" s="916"/>
      <c r="IEN288" s="916"/>
      <c r="IEO288" s="916"/>
      <c r="IEP288" s="916"/>
      <c r="IEQ288" s="916"/>
      <c r="IER288" s="916"/>
      <c r="IES288" s="916"/>
      <c r="IET288" s="916"/>
      <c r="IEU288" s="916"/>
      <c r="IEV288" s="916"/>
      <c r="IEW288" s="916"/>
      <c r="IEX288" s="916"/>
      <c r="IEY288" s="916"/>
      <c r="IEZ288" s="916"/>
      <c r="IFA288" s="916"/>
      <c r="IFB288" s="916"/>
      <c r="IFC288" s="916"/>
      <c r="IFD288" s="916"/>
      <c r="IFE288" s="916"/>
      <c r="IFF288" s="916"/>
      <c r="IFG288" s="916"/>
      <c r="IFH288" s="916"/>
      <c r="IFI288" s="916"/>
      <c r="IFJ288" s="916"/>
      <c r="IFK288" s="916"/>
      <c r="IFL288" s="916"/>
      <c r="IFM288" s="916"/>
      <c r="IFN288" s="916"/>
      <c r="IFO288" s="916"/>
      <c r="IFP288" s="916"/>
      <c r="IFQ288" s="916"/>
      <c r="IFR288" s="916"/>
      <c r="IFS288" s="916"/>
      <c r="IFT288" s="916"/>
      <c r="IFU288" s="916"/>
      <c r="IFV288" s="916"/>
      <c r="IFW288" s="916"/>
      <c r="IFX288" s="916"/>
      <c r="IFY288" s="916"/>
      <c r="IFZ288" s="916"/>
      <c r="IGA288" s="916"/>
      <c r="IGB288" s="916"/>
      <c r="IGC288" s="916"/>
      <c r="IGD288" s="916"/>
      <c r="IGE288" s="916"/>
      <c r="IGF288" s="916"/>
      <c r="IGG288" s="916"/>
      <c r="IGH288" s="916"/>
      <c r="IGI288" s="916"/>
      <c r="IGJ288" s="916"/>
      <c r="IGK288" s="916"/>
      <c r="IGL288" s="916"/>
      <c r="IGM288" s="916"/>
      <c r="IGN288" s="916"/>
      <c r="IGO288" s="916"/>
      <c r="IGP288" s="916"/>
      <c r="IGQ288" s="916"/>
      <c r="IGR288" s="916"/>
      <c r="IGS288" s="916"/>
      <c r="IGT288" s="916"/>
      <c r="IGU288" s="916"/>
      <c r="IGV288" s="916"/>
      <c r="IGW288" s="916"/>
      <c r="IGX288" s="916"/>
      <c r="IGY288" s="916"/>
      <c r="IGZ288" s="916"/>
      <c r="IHA288" s="916"/>
      <c r="IHB288" s="916"/>
      <c r="IHC288" s="916"/>
      <c r="IHD288" s="916"/>
      <c r="IHE288" s="916"/>
      <c r="IHF288" s="916"/>
      <c r="IHG288" s="916"/>
      <c r="IHH288" s="916"/>
      <c r="IHI288" s="916"/>
      <c r="IHJ288" s="916"/>
      <c r="IHK288" s="916"/>
      <c r="IHL288" s="916"/>
      <c r="IHM288" s="916"/>
      <c r="IHN288" s="916"/>
      <c r="IHO288" s="916"/>
      <c r="IHP288" s="916"/>
      <c r="IHQ288" s="916"/>
      <c r="IHR288" s="916"/>
      <c r="IHS288" s="916"/>
      <c r="IHT288" s="916"/>
      <c r="IHU288" s="916"/>
      <c r="IHV288" s="916"/>
      <c r="IHW288" s="916"/>
      <c r="IHX288" s="916"/>
      <c r="IHY288" s="916"/>
      <c r="IHZ288" s="916"/>
      <c r="IIA288" s="916"/>
      <c r="IIB288" s="916"/>
      <c r="IIC288" s="916"/>
      <c r="IID288" s="916"/>
      <c r="IIE288" s="916"/>
      <c r="IIF288" s="916"/>
      <c r="IIG288" s="916"/>
      <c r="IIH288" s="916"/>
      <c r="III288" s="916"/>
      <c r="IIJ288" s="916"/>
      <c r="IIK288" s="916"/>
      <c r="IIL288" s="916"/>
      <c r="IIM288" s="916"/>
      <c r="IIN288" s="916"/>
      <c r="IIO288" s="916"/>
      <c r="IIP288" s="916"/>
      <c r="IIQ288" s="916"/>
      <c r="IIR288" s="916"/>
      <c r="IIS288" s="916"/>
      <c r="IIT288" s="916"/>
      <c r="IIU288" s="916"/>
      <c r="IIV288" s="916"/>
      <c r="IIW288" s="916"/>
      <c r="IIX288" s="916"/>
      <c r="IIY288" s="916"/>
      <c r="IIZ288" s="916"/>
      <c r="IJA288" s="916"/>
      <c r="IJB288" s="916"/>
      <c r="IJC288" s="916"/>
      <c r="IJD288" s="916"/>
      <c r="IJE288" s="916"/>
      <c r="IJF288" s="916"/>
      <c r="IJG288" s="916"/>
      <c r="IJH288" s="916"/>
      <c r="IJI288" s="916"/>
      <c r="IJJ288" s="916"/>
      <c r="IJK288" s="916"/>
      <c r="IJL288" s="916"/>
      <c r="IJM288" s="916"/>
      <c r="IJN288" s="916"/>
      <c r="IJO288" s="916"/>
      <c r="IJP288" s="916"/>
      <c r="IJQ288" s="916"/>
      <c r="IJR288" s="916"/>
      <c r="IJS288" s="916"/>
      <c r="IJT288" s="916"/>
      <c r="IJU288" s="916"/>
      <c r="IJV288" s="916"/>
      <c r="IJW288" s="916"/>
      <c r="IJX288" s="916"/>
      <c r="IJY288" s="916"/>
      <c r="IJZ288" s="916"/>
      <c r="IKA288" s="916"/>
      <c r="IKB288" s="916"/>
      <c r="IKC288" s="916"/>
      <c r="IKD288" s="916"/>
      <c r="IKE288" s="916"/>
      <c r="IKF288" s="916"/>
      <c r="IKG288" s="916"/>
      <c r="IKH288" s="916"/>
      <c r="IKI288" s="916"/>
      <c r="IKJ288" s="916"/>
      <c r="IKK288" s="916"/>
      <c r="IKL288" s="916"/>
      <c r="IKM288" s="916"/>
      <c r="IKN288" s="916"/>
      <c r="IKO288" s="916"/>
      <c r="IKP288" s="916"/>
      <c r="IKQ288" s="916"/>
      <c r="IKR288" s="916"/>
      <c r="IKS288" s="916"/>
      <c r="IKT288" s="916"/>
      <c r="IKU288" s="916"/>
      <c r="IKV288" s="916"/>
      <c r="IKW288" s="916"/>
      <c r="IKX288" s="916"/>
      <c r="IKY288" s="916"/>
      <c r="IKZ288" s="916"/>
      <c r="ILA288" s="916"/>
      <c r="ILB288" s="916"/>
      <c r="ILC288" s="916"/>
      <c r="ILD288" s="916"/>
      <c r="ILE288" s="916"/>
      <c r="ILF288" s="916"/>
      <c r="ILG288" s="916"/>
      <c r="ILH288" s="916"/>
      <c r="ILI288" s="916"/>
      <c r="ILJ288" s="916"/>
      <c r="ILK288" s="916"/>
      <c r="ILL288" s="916"/>
      <c r="ILM288" s="916"/>
      <c r="ILN288" s="916"/>
      <c r="ILO288" s="916"/>
      <c r="ILP288" s="916"/>
      <c r="ILQ288" s="916"/>
      <c r="ILR288" s="916"/>
      <c r="ILS288" s="916"/>
      <c r="ILT288" s="916"/>
      <c r="ILU288" s="916"/>
      <c r="ILV288" s="916"/>
      <c r="ILW288" s="916"/>
      <c r="ILX288" s="916"/>
      <c r="ILY288" s="916"/>
      <c r="ILZ288" s="916"/>
      <c r="IMA288" s="916"/>
      <c r="IMB288" s="916"/>
      <c r="IMC288" s="916"/>
      <c r="IMD288" s="916"/>
      <c r="IME288" s="916"/>
      <c r="IMF288" s="916"/>
      <c r="IMG288" s="916"/>
      <c r="IMH288" s="916"/>
      <c r="IMI288" s="916"/>
      <c r="IMJ288" s="916"/>
      <c r="IMK288" s="916"/>
      <c r="IML288" s="916"/>
      <c r="IMM288" s="916"/>
      <c r="IMN288" s="916"/>
      <c r="IMO288" s="916"/>
      <c r="IMP288" s="916"/>
      <c r="IMQ288" s="916"/>
      <c r="IMR288" s="916"/>
      <c r="IMS288" s="916"/>
      <c r="IMT288" s="916"/>
      <c r="IMU288" s="916"/>
      <c r="IMV288" s="916"/>
      <c r="IMW288" s="916"/>
      <c r="IMX288" s="916"/>
      <c r="IMY288" s="916"/>
      <c r="IMZ288" s="916"/>
      <c r="INA288" s="916"/>
      <c r="INB288" s="916"/>
      <c r="INC288" s="916"/>
      <c r="IND288" s="916"/>
      <c r="INE288" s="916"/>
      <c r="INF288" s="916"/>
      <c r="ING288" s="916"/>
      <c r="INH288" s="916"/>
      <c r="INI288" s="916"/>
      <c r="INJ288" s="916"/>
      <c r="INK288" s="916"/>
      <c r="INL288" s="916"/>
      <c r="INM288" s="916"/>
      <c r="INN288" s="916"/>
      <c r="INO288" s="916"/>
      <c r="INP288" s="916"/>
      <c r="INQ288" s="916"/>
      <c r="INR288" s="916"/>
      <c r="INS288" s="916"/>
      <c r="INT288" s="916"/>
      <c r="INU288" s="916"/>
      <c r="INV288" s="916"/>
      <c r="INW288" s="916"/>
      <c r="INX288" s="916"/>
      <c r="INY288" s="916"/>
      <c r="INZ288" s="916"/>
      <c r="IOA288" s="916"/>
      <c r="IOB288" s="916"/>
      <c r="IOC288" s="916"/>
      <c r="IOD288" s="916"/>
      <c r="IOE288" s="916"/>
      <c r="IOF288" s="916"/>
      <c r="IOG288" s="916"/>
      <c r="IOH288" s="916"/>
      <c r="IOI288" s="916"/>
      <c r="IOJ288" s="916"/>
      <c r="IOK288" s="916"/>
      <c r="IOL288" s="916"/>
      <c r="IOM288" s="916"/>
      <c r="ION288" s="916"/>
      <c r="IOO288" s="916"/>
      <c r="IOP288" s="916"/>
      <c r="IOQ288" s="916"/>
      <c r="IOR288" s="916"/>
      <c r="IOS288" s="916"/>
      <c r="IOT288" s="916"/>
      <c r="IOU288" s="916"/>
      <c r="IOV288" s="916"/>
      <c r="IOW288" s="916"/>
      <c r="IOX288" s="916"/>
      <c r="IOY288" s="916"/>
      <c r="IOZ288" s="916"/>
      <c r="IPA288" s="916"/>
      <c r="IPB288" s="916"/>
      <c r="IPC288" s="916"/>
      <c r="IPD288" s="916"/>
      <c r="IPE288" s="916"/>
      <c r="IPF288" s="916"/>
      <c r="IPG288" s="916"/>
      <c r="IPH288" s="916"/>
      <c r="IPI288" s="916"/>
      <c r="IPJ288" s="916"/>
      <c r="IPK288" s="916"/>
      <c r="IPL288" s="916"/>
      <c r="IPM288" s="916"/>
      <c r="IPN288" s="916"/>
      <c r="IPO288" s="916"/>
      <c r="IPP288" s="916"/>
      <c r="IPQ288" s="916"/>
      <c r="IPR288" s="916"/>
      <c r="IPS288" s="916"/>
      <c r="IPT288" s="916"/>
      <c r="IPU288" s="916"/>
      <c r="IPV288" s="916"/>
      <c r="IPW288" s="916"/>
      <c r="IPX288" s="916"/>
      <c r="IPY288" s="916"/>
      <c r="IPZ288" s="916"/>
      <c r="IQA288" s="916"/>
      <c r="IQB288" s="916"/>
      <c r="IQC288" s="916"/>
      <c r="IQD288" s="916"/>
      <c r="IQE288" s="916"/>
      <c r="IQF288" s="916"/>
      <c r="IQG288" s="916"/>
      <c r="IQH288" s="916"/>
      <c r="IQI288" s="916"/>
      <c r="IQJ288" s="916"/>
      <c r="IQK288" s="916"/>
      <c r="IQL288" s="916"/>
      <c r="IQM288" s="916"/>
      <c r="IQN288" s="916"/>
      <c r="IQO288" s="916"/>
      <c r="IQP288" s="916"/>
      <c r="IQQ288" s="916"/>
      <c r="IQR288" s="916"/>
      <c r="IQS288" s="916"/>
      <c r="IQT288" s="916"/>
      <c r="IQU288" s="916"/>
      <c r="IQV288" s="916"/>
      <c r="IQW288" s="916"/>
      <c r="IQX288" s="916"/>
      <c r="IQY288" s="916"/>
      <c r="IQZ288" s="916"/>
      <c r="IRA288" s="916"/>
      <c r="IRB288" s="916"/>
      <c r="IRC288" s="916"/>
      <c r="IRD288" s="916"/>
      <c r="IRE288" s="916"/>
      <c r="IRF288" s="916"/>
      <c r="IRG288" s="916"/>
      <c r="IRH288" s="916"/>
      <c r="IRI288" s="916"/>
      <c r="IRJ288" s="916"/>
      <c r="IRK288" s="916"/>
      <c r="IRL288" s="916"/>
      <c r="IRM288" s="916"/>
      <c r="IRN288" s="916"/>
      <c r="IRO288" s="916"/>
      <c r="IRP288" s="916"/>
      <c r="IRQ288" s="916"/>
      <c r="IRR288" s="916"/>
      <c r="IRS288" s="916"/>
      <c r="IRT288" s="916"/>
      <c r="IRU288" s="916"/>
      <c r="IRV288" s="916"/>
      <c r="IRW288" s="916"/>
      <c r="IRX288" s="916"/>
      <c r="IRY288" s="916"/>
      <c r="IRZ288" s="916"/>
      <c r="ISA288" s="916"/>
      <c r="ISB288" s="916"/>
      <c r="ISC288" s="916"/>
      <c r="ISD288" s="916"/>
      <c r="ISE288" s="916"/>
      <c r="ISF288" s="916"/>
      <c r="ISG288" s="916"/>
      <c r="ISH288" s="916"/>
      <c r="ISI288" s="916"/>
      <c r="ISJ288" s="916"/>
      <c r="ISK288" s="916"/>
      <c r="ISL288" s="916"/>
      <c r="ISM288" s="916"/>
      <c r="ISN288" s="916"/>
      <c r="ISO288" s="916"/>
      <c r="ISP288" s="916"/>
      <c r="ISQ288" s="916"/>
      <c r="ISR288" s="916"/>
      <c r="ISS288" s="916"/>
      <c r="IST288" s="916"/>
      <c r="ISU288" s="916"/>
      <c r="ISV288" s="916"/>
      <c r="ISW288" s="916"/>
      <c r="ISX288" s="916"/>
      <c r="ISY288" s="916"/>
      <c r="ISZ288" s="916"/>
      <c r="ITA288" s="916"/>
      <c r="ITB288" s="916"/>
      <c r="ITC288" s="916"/>
      <c r="ITD288" s="916"/>
      <c r="ITE288" s="916"/>
      <c r="ITF288" s="916"/>
      <c r="ITG288" s="916"/>
      <c r="ITH288" s="916"/>
      <c r="ITI288" s="916"/>
      <c r="ITJ288" s="916"/>
      <c r="ITK288" s="916"/>
      <c r="ITL288" s="916"/>
      <c r="ITM288" s="916"/>
      <c r="ITN288" s="916"/>
      <c r="ITO288" s="916"/>
      <c r="ITP288" s="916"/>
      <c r="ITQ288" s="916"/>
      <c r="ITR288" s="916"/>
      <c r="ITS288" s="916"/>
      <c r="ITT288" s="916"/>
      <c r="ITU288" s="916"/>
      <c r="ITV288" s="916"/>
      <c r="ITW288" s="916"/>
      <c r="ITX288" s="916"/>
      <c r="ITY288" s="916"/>
      <c r="ITZ288" s="916"/>
      <c r="IUA288" s="916"/>
      <c r="IUB288" s="916"/>
      <c r="IUC288" s="916"/>
      <c r="IUD288" s="916"/>
      <c r="IUE288" s="916"/>
      <c r="IUF288" s="916"/>
      <c r="IUG288" s="916"/>
      <c r="IUH288" s="916"/>
      <c r="IUI288" s="916"/>
      <c r="IUJ288" s="916"/>
      <c r="IUK288" s="916"/>
      <c r="IUL288" s="916"/>
      <c r="IUM288" s="916"/>
      <c r="IUN288" s="916"/>
      <c r="IUO288" s="916"/>
      <c r="IUP288" s="916"/>
      <c r="IUQ288" s="916"/>
      <c r="IUR288" s="916"/>
      <c r="IUS288" s="916"/>
      <c r="IUT288" s="916"/>
      <c r="IUU288" s="916"/>
      <c r="IUV288" s="916"/>
      <c r="IUW288" s="916"/>
      <c r="IUX288" s="916"/>
      <c r="IUY288" s="916"/>
      <c r="IUZ288" s="916"/>
      <c r="IVA288" s="916"/>
      <c r="IVB288" s="916"/>
      <c r="IVC288" s="916"/>
      <c r="IVD288" s="916"/>
      <c r="IVE288" s="916"/>
      <c r="IVF288" s="916"/>
      <c r="IVG288" s="916"/>
      <c r="IVH288" s="916"/>
      <c r="IVI288" s="916"/>
      <c r="IVJ288" s="916"/>
      <c r="IVK288" s="916"/>
      <c r="IVL288" s="916"/>
      <c r="IVM288" s="916"/>
      <c r="IVN288" s="916"/>
      <c r="IVO288" s="916"/>
      <c r="IVP288" s="916"/>
      <c r="IVQ288" s="916"/>
      <c r="IVR288" s="916"/>
      <c r="IVS288" s="916"/>
      <c r="IVT288" s="916"/>
      <c r="IVU288" s="916"/>
      <c r="IVV288" s="916"/>
      <c r="IVW288" s="916"/>
      <c r="IVX288" s="916"/>
      <c r="IVY288" s="916"/>
      <c r="IVZ288" s="916"/>
      <c r="IWA288" s="916"/>
      <c r="IWB288" s="916"/>
      <c r="IWC288" s="916"/>
      <c r="IWD288" s="916"/>
      <c r="IWE288" s="916"/>
      <c r="IWF288" s="916"/>
      <c r="IWG288" s="916"/>
      <c r="IWH288" s="916"/>
      <c r="IWI288" s="916"/>
      <c r="IWJ288" s="916"/>
      <c r="IWK288" s="916"/>
      <c r="IWL288" s="916"/>
      <c r="IWM288" s="916"/>
      <c r="IWN288" s="916"/>
      <c r="IWO288" s="916"/>
      <c r="IWP288" s="916"/>
      <c r="IWQ288" s="916"/>
      <c r="IWR288" s="916"/>
      <c r="IWS288" s="916"/>
      <c r="IWT288" s="916"/>
      <c r="IWU288" s="916"/>
      <c r="IWV288" s="916"/>
      <c r="IWW288" s="916"/>
      <c r="IWX288" s="916"/>
      <c r="IWY288" s="916"/>
      <c r="IWZ288" s="916"/>
      <c r="IXA288" s="916"/>
      <c r="IXB288" s="916"/>
      <c r="IXC288" s="916"/>
      <c r="IXD288" s="916"/>
      <c r="IXE288" s="916"/>
      <c r="IXF288" s="916"/>
      <c r="IXG288" s="916"/>
      <c r="IXH288" s="916"/>
      <c r="IXI288" s="916"/>
      <c r="IXJ288" s="916"/>
      <c r="IXK288" s="916"/>
      <c r="IXL288" s="916"/>
      <c r="IXM288" s="916"/>
      <c r="IXN288" s="916"/>
      <c r="IXO288" s="916"/>
      <c r="IXP288" s="916"/>
      <c r="IXQ288" s="916"/>
      <c r="IXR288" s="916"/>
      <c r="IXS288" s="916"/>
      <c r="IXT288" s="916"/>
      <c r="IXU288" s="916"/>
      <c r="IXV288" s="916"/>
      <c r="IXW288" s="916"/>
      <c r="IXX288" s="916"/>
      <c r="IXY288" s="916"/>
      <c r="IXZ288" s="916"/>
      <c r="IYA288" s="916"/>
      <c r="IYB288" s="916"/>
      <c r="IYC288" s="916"/>
      <c r="IYD288" s="916"/>
      <c r="IYE288" s="916"/>
      <c r="IYF288" s="916"/>
      <c r="IYG288" s="916"/>
      <c r="IYH288" s="916"/>
      <c r="IYI288" s="916"/>
      <c r="IYJ288" s="916"/>
      <c r="IYK288" s="916"/>
      <c r="IYL288" s="916"/>
      <c r="IYM288" s="916"/>
      <c r="IYN288" s="916"/>
      <c r="IYO288" s="916"/>
      <c r="IYP288" s="916"/>
      <c r="IYQ288" s="916"/>
      <c r="IYR288" s="916"/>
      <c r="IYS288" s="916"/>
      <c r="IYT288" s="916"/>
      <c r="IYU288" s="916"/>
      <c r="IYV288" s="916"/>
      <c r="IYW288" s="916"/>
      <c r="IYX288" s="916"/>
      <c r="IYY288" s="916"/>
      <c r="IYZ288" s="916"/>
      <c r="IZA288" s="916"/>
      <c r="IZB288" s="916"/>
      <c r="IZC288" s="916"/>
      <c r="IZD288" s="916"/>
      <c r="IZE288" s="916"/>
      <c r="IZF288" s="916"/>
      <c r="IZG288" s="916"/>
      <c r="IZH288" s="916"/>
      <c r="IZI288" s="916"/>
      <c r="IZJ288" s="916"/>
      <c r="IZK288" s="916"/>
      <c r="IZL288" s="916"/>
      <c r="IZM288" s="916"/>
      <c r="IZN288" s="916"/>
      <c r="IZO288" s="916"/>
      <c r="IZP288" s="916"/>
      <c r="IZQ288" s="916"/>
      <c r="IZR288" s="916"/>
      <c r="IZS288" s="916"/>
      <c r="IZT288" s="916"/>
      <c r="IZU288" s="916"/>
      <c r="IZV288" s="916"/>
      <c r="IZW288" s="916"/>
      <c r="IZX288" s="916"/>
      <c r="IZY288" s="916"/>
      <c r="IZZ288" s="916"/>
      <c r="JAA288" s="916"/>
      <c r="JAB288" s="916"/>
      <c r="JAC288" s="916"/>
      <c r="JAD288" s="916"/>
      <c r="JAE288" s="916"/>
      <c r="JAF288" s="916"/>
      <c r="JAG288" s="916"/>
      <c r="JAH288" s="916"/>
      <c r="JAI288" s="916"/>
      <c r="JAJ288" s="916"/>
      <c r="JAK288" s="916"/>
      <c r="JAL288" s="916"/>
      <c r="JAM288" s="916"/>
      <c r="JAN288" s="916"/>
      <c r="JAO288" s="916"/>
      <c r="JAP288" s="916"/>
      <c r="JAQ288" s="916"/>
      <c r="JAR288" s="916"/>
      <c r="JAS288" s="916"/>
      <c r="JAT288" s="916"/>
      <c r="JAU288" s="916"/>
      <c r="JAV288" s="916"/>
      <c r="JAW288" s="916"/>
      <c r="JAX288" s="916"/>
      <c r="JAY288" s="916"/>
      <c r="JAZ288" s="916"/>
      <c r="JBA288" s="916"/>
      <c r="JBB288" s="916"/>
      <c r="JBC288" s="916"/>
      <c r="JBD288" s="916"/>
      <c r="JBE288" s="916"/>
      <c r="JBF288" s="916"/>
      <c r="JBG288" s="916"/>
      <c r="JBH288" s="916"/>
      <c r="JBI288" s="916"/>
      <c r="JBJ288" s="916"/>
      <c r="JBK288" s="916"/>
      <c r="JBL288" s="916"/>
      <c r="JBM288" s="916"/>
      <c r="JBN288" s="916"/>
      <c r="JBO288" s="916"/>
      <c r="JBP288" s="916"/>
      <c r="JBQ288" s="916"/>
      <c r="JBR288" s="916"/>
      <c r="JBS288" s="916"/>
      <c r="JBT288" s="916"/>
      <c r="JBU288" s="916"/>
      <c r="JBV288" s="916"/>
      <c r="JBW288" s="916"/>
      <c r="JBX288" s="916"/>
      <c r="JBY288" s="916"/>
      <c r="JBZ288" s="916"/>
      <c r="JCA288" s="916"/>
      <c r="JCB288" s="916"/>
      <c r="JCC288" s="916"/>
      <c r="JCD288" s="916"/>
      <c r="JCE288" s="916"/>
      <c r="JCF288" s="916"/>
      <c r="JCG288" s="916"/>
      <c r="JCH288" s="916"/>
      <c r="JCI288" s="916"/>
      <c r="JCJ288" s="916"/>
      <c r="JCK288" s="916"/>
      <c r="JCL288" s="916"/>
      <c r="JCM288" s="916"/>
      <c r="JCN288" s="916"/>
      <c r="JCO288" s="916"/>
      <c r="JCP288" s="916"/>
      <c r="JCQ288" s="916"/>
      <c r="JCR288" s="916"/>
      <c r="JCS288" s="916"/>
      <c r="JCT288" s="916"/>
      <c r="JCU288" s="916"/>
      <c r="JCV288" s="916"/>
      <c r="JCW288" s="916"/>
      <c r="JCX288" s="916"/>
      <c r="JCY288" s="916"/>
      <c r="JCZ288" s="916"/>
      <c r="JDA288" s="916"/>
      <c r="JDB288" s="916"/>
      <c r="JDC288" s="916"/>
      <c r="JDD288" s="916"/>
      <c r="JDE288" s="916"/>
      <c r="JDF288" s="916"/>
      <c r="JDG288" s="916"/>
      <c r="JDH288" s="916"/>
      <c r="JDI288" s="916"/>
      <c r="JDJ288" s="916"/>
      <c r="JDK288" s="916"/>
      <c r="JDL288" s="916"/>
      <c r="JDM288" s="916"/>
      <c r="JDN288" s="916"/>
      <c r="JDO288" s="916"/>
      <c r="JDP288" s="916"/>
      <c r="JDQ288" s="916"/>
      <c r="JDR288" s="916"/>
      <c r="JDS288" s="916"/>
      <c r="JDT288" s="916"/>
      <c r="JDU288" s="916"/>
      <c r="JDV288" s="916"/>
      <c r="JDW288" s="916"/>
      <c r="JDX288" s="916"/>
      <c r="JDY288" s="916"/>
      <c r="JDZ288" s="916"/>
      <c r="JEA288" s="916"/>
      <c r="JEB288" s="916"/>
      <c r="JEC288" s="916"/>
      <c r="JED288" s="916"/>
      <c r="JEE288" s="916"/>
      <c r="JEF288" s="916"/>
      <c r="JEG288" s="916"/>
      <c r="JEH288" s="916"/>
      <c r="JEI288" s="916"/>
      <c r="JEJ288" s="916"/>
      <c r="JEK288" s="916"/>
      <c r="JEL288" s="916"/>
      <c r="JEM288" s="916"/>
      <c r="JEN288" s="916"/>
      <c r="JEO288" s="916"/>
      <c r="JEP288" s="916"/>
      <c r="JEQ288" s="916"/>
      <c r="JER288" s="916"/>
      <c r="JES288" s="916"/>
      <c r="JET288" s="916"/>
      <c r="JEU288" s="916"/>
      <c r="JEV288" s="916"/>
      <c r="JEW288" s="916"/>
      <c r="JEX288" s="916"/>
      <c r="JEY288" s="916"/>
      <c r="JEZ288" s="916"/>
      <c r="JFA288" s="916"/>
      <c r="JFB288" s="916"/>
      <c r="JFC288" s="916"/>
      <c r="JFD288" s="916"/>
      <c r="JFE288" s="916"/>
      <c r="JFF288" s="916"/>
      <c r="JFG288" s="916"/>
      <c r="JFH288" s="916"/>
      <c r="JFI288" s="916"/>
      <c r="JFJ288" s="916"/>
      <c r="JFK288" s="916"/>
      <c r="JFL288" s="916"/>
      <c r="JFM288" s="916"/>
      <c r="JFN288" s="916"/>
      <c r="JFO288" s="916"/>
      <c r="JFP288" s="916"/>
      <c r="JFQ288" s="916"/>
      <c r="JFR288" s="916"/>
      <c r="JFS288" s="916"/>
      <c r="JFT288" s="916"/>
      <c r="JFU288" s="916"/>
      <c r="JFV288" s="916"/>
      <c r="JFW288" s="916"/>
      <c r="JFX288" s="916"/>
      <c r="JFY288" s="916"/>
      <c r="JFZ288" s="916"/>
      <c r="JGA288" s="916"/>
      <c r="JGB288" s="916"/>
      <c r="JGC288" s="916"/>
      <c r="JGD288" s="916"/>
      <c r="JGE288" s="916"/>
      <c r="JGF288" s="916"/>
      <c r="JGG288" s="916"/>
      <c r="JGH288" s="916"/>
      <c r="JGI288" s="916"/>
      <c r="JGJ288" s="916"/>
      <c r="JGK288" s="916"/>
      <c r="JGL288" s="916"/>
      <c r="JGM288" s="916"/>
      <c r="JGN288" s="916"/>
      <c r="JGO288" s="916"/>
      <c r="JGP288" s="916"/>
      <c r="JGQ288" s="916"/>
      <c r="JGR288" s="916"/>
      <c r="JGS288" s="916"/>
      <c r="JGT288" s="916"/>
      <c r="JGU288" s="916"/>
      <c r="JGV288" s="916"/>
      <c r="JGW288" s="916"/>
      <c r="JGX288" s="916"/>
      <c r="JGY288" s="916"/>
      <c r="JGZ288" s="916"/>
      <c r="JHA288" s="916"/>
      <c r="JHB288" s="916"/>
      <c r="JHC288" s="916"/>
      <c r="JHD288" s="916"/>
      <c r="JHE288" s="916"/>
      <c r="JHF288" s="916"/>
      <c r="JHG288" s="916"/>
      <c r="JHH288" s="916"/>
      <c r="JHI288" s="916"/>
      <c r="JHJ288" s="916"/>
      <c r="JHK288" s="916"/>
      <c r="JHL288" s="916"/>
      <c r="JHM288" s="916"/>
      <c r="JHN288" s="916"/>
      <c r="JHO288" s="916"/>
      <c r="JHP288" s="916"/>
      <c r="JHQ288" s="916"/>
      <c r="JHR288" s="916"/>
      <c r="JHS288" s="916"/>
      <c r="JHT288" s="916"/>
      <c r="JHU288" s="916"/>
      <c r="JHV288" s="916"/>
      <c r="JHW288" s="916"/>
      <c r="JHX288" s="916"/>
      <c r="JHY288" s="916"/>
      <c r="JHZ288" s="916"/>
      <c r="JIA288" s="916"/>
      <c r="JIB288" s="916"/>
      <c r="JIC288" s="916"/>
      <c r="JID288" s="916"/>
      <c r="JIE288" s="916"/>
      <c r="JIF288" s="916"/>
      <c r="JIG288" s="916"/>
      <c r="JIH288" s="916"/>
      <c r="JII288" s="916"/>
      <c r="JIJ288" s="916"/>
      <c r="JIK288" s="916"/>
      <c r="JIL288" s="916"/>
      <c r="JIM288" s="916"/>
      <c r="JIN288" s="916"/>
      <c r="JIO288" s="916"/>
      <c r="JIP288" s="916"/>
      <c r="JIQ288" s="916"/>
      <c r="JIR288" s="916"/>
      <c r="JIS288" s="916"/>
      <c r="JIT288" s="916"/>
      <c r="JIU288" s="916"/>
      <c r="JIV288" s="916"/>
      <c r="JIW288" s="916"/>
      <c r="JIX288" s="916"/>
      <c r="JIY288" s="916"/>
      <c r="JIZ288" s="916"/>
      <c r="JJA288" s="916"/>
      <c r="JJB288" s="916"/>
      <c r="JJC288" s="916"/>
      <c r="JJD288" s="916"/>
      <c r="JJE288" s="916"/>
      <c r="JJF288" s="916"/>
      <c r="JJG288" s="916"/>
      <c r="JJH288" s="916"/>
      <c r="JJI288" s="916"/>
      <c r="JJJ288" s="916"/>
      <c r="JJK288" s="916"/>
      <c r="JJL288" s="916"/>
      <c r="JJM288" s="916"/>
      <c r="JJN288" s="916"/>
      <c r="JJO288" s="916"/>
      <c r="JJP288" s="916"/>
      <c r="JJQ288" s="916"/>
      <c r="JJR288" s="916"/>
      <c r="JJS288" s="916"/>
      <c r="JJT288" s="916"/>
      <c r="JJU288" s="916"/>
      <c r="JJV288" s="916"/>
      <c r="JJW288" s="916"/>
      <c r="JJX288" s="916"/>
      <c r="JJY288" s="916"/>
      <c r="JJZ288" s="916"/>
      <c r="JKA288" s="916"/>
      <c r="JKB288" s="916"/>
      <c r="JKC288" s="916"/>
      <c r="JKD288" s="916"/>
      <c r="JKE288" s="916"/>
      <c r="JKF288" s="916"/>
      <c r="JKG288" s="916"/>
      <c r="JKH288" s="916"/>
      <c r="JKI288" s="916"/>
      <c r="JKJ288" s="916"/>
      <c r="JKK288" s="916"/>
      <c r="JKL288" s="916"/>
      <c r="JKM288" s="916"/>
      <c r="JKN288" s="916"/>
      <c r="JKO288" s="916"/>
      <c r="JKP288" s="916"/>
      <c r="JKQ288" s="916"/>
      <c r="JKR288" s="916"/>
      <c r="JKS288" s="916"/>
      <c r="JKT288" s="916"/>
      <c r="JKU288" s="916"/>
      <c r="JKV288" s="916"/>
      <c r="JKW288" s="916"/>
      <c r="JKX288" s="916"/>
      <c r="JKY288" s="916"/>
      <c r="JKZ288" s="916"/>
      <c r="JLA288" s="916"/>
      <c r="JLB288" s="916"/>
      <c r="JLC288" s="916"/>
      <c r="JLD288" s="916"/>
      <c r="JLE288" s="916"/>
      <c r="JLF288" s="916"/>
      <c r="JLG288" s="916"/>
      <c r="JLH288" s="916"/>
      <c r="JLI288" s="916"/>
      <c r="JLJ288" s="916"/>
      <c r="JLK288" s="916"/>
      <c r="JLL288" s="916"/>
      <c r="JLM288" s="916"/>
      <c r="JLN288" s="916"/>
      <c r="JLO288" s="916"/>
      <c r="JLP288" s="916"/>
      <c r="JLQ288" s="916"/>
      <c r="JLR288" s="916"/>
      <c r="JLS288" s="916"/>
      <c r="JLT288" s="916"/>
      <c r="JLU288" s="916"/>
      <c r="JLV288" s="916"/>
      <c r="JLW288" s="916"/>
      <c r="JLX288" s="916"/>
      <c r="JLY288" s="916"/>
      <c r="JLZ288" s="916"/>
      <c r="JMA288" s="916"/>
      <c r="JMB288" s="916"/>
      <c r="JMC288" s="916"/>
      <c r="JMD288" s="916"/>
      <c r="JME288" s="916"/>
      <c r="JMF288" s="916"/>
      <c r="JMG288" s="916"/>
      <c r="JMH288" s="916"/>
      <c r="JMI288" s="916"/>
      <c r="JMJ288" s="916"/>
      <c r="JMK288" s="916"/>
      <c r="JML288" s="916"/>
      <c r="JMM288" s="916"/>
      <c r="JMN288" s="916"/>
      <c r="JMO288" s="916"/>
      <c r="JMP288" s="916"/>
      <c r="JMQ288" s="916"/>
      <c r="JMR288" s="916"/>
      <c r="JMS288" s="916"/>
      <c r="JMT288" s="916"/>
      <c r="JMU288" s="916"/>
      <c r="JMV288" s="916"/>
      <c r="JMW288" s="916"/>
      <c r="JMX288" s="916"/>
      <c r="JMY288" s="916"/>
      <c r="JMZ288" s="916"/>
      <c r="JNA288" s="916"/>
      <c r="JNB288" s="916"/>
      <c r="JNC288" s="916"/>
      <c r="JND288" s="916"/>
      <c r="JNE288" s="916"/>
      <c r="JNF288" s="916"/>
      <c r="JNG288" s="916"/>
      <c r="JNH288" s="916"/>
      <c r="JNI288" s="916"/>
      <c r="JNJ288" s="916"/>
      <c r="JNK288" s="916"/>
      <c r="JNL288" s="916"/>
      <c r="JNM288" s="916"/>
      <c r="JNN288" s="916"/>
      <c r="JNO288" s="916"/>
      <c r="JNP288" s="916"/>
      <c r="JNQ288" s="916"/>
      <c r="JNR288" s="916"/>
      <c r="JNS288" s="916"/>
      <c r="JNT288" s="916"/>
      <c r="JNU288" s="916"/>
      <c r="JNV288" s="916"/>
      <c r="JNW288" s="916"/>
      <c r="JNX288" s="916"/>
      <c r="JNY288" s="916"/>
      <c r="JNZ288" s="916"/>
      <c r="JOA288" s="916"/>
      <c r="JOB288" s="916"/>
      <c r="JOC288" s="916"/>
      <c r="JOD288" s="916"/>
      <c r="JOE288" s="916"/>
      <c r="JOF288" s="916"/>
      <c r="JOG288" s="916"/>
      <c r="JOH288" s="916"/>
      <c r="JOI288" s="916"/>
      <c r="JOJ288" s="916"/>
      <c r="JOK288" s="916"/>
      <c r="JOL288" s="916"/>
      <c r="JOM288" s="916"/>
      <c r="JON288" s="916"/>
      <c r="JOO288" s="916"/>
      <c r="JOP288" s="916"/>
      <c r="JOQ288" s="916"/>
      <c r="JOR288" s="916"/>
      <c r="JOS288" s="916"/>
      <c r="JOT288" s="916"/>
      <c r="JOU288" s="916"/>
      <c r="JOV288" s="916"/>
      <c r="JOW288" s="916"/>
      <c r="JOX288" s="916"/>
      <c r="JOY288" s="916"/>
      <c r="JOZ288" s="916"/>
      <c r="JPA288" s="916"/>
      <c r="JPB288" s="916"/>
      <c r="JPC288" s="916"/>
      <c r="JPD288" s="916"/>
      <c r="JPE288" s="916"/>
      <c r="JPF288" s="916"/>
      <c r="JPG288" s="916"/>
      <c r="JPH288" s="916"/>
      <c r="JPI288" s="916"/>
      <c r="JPJ288" s="916"/>
      <c r="JPK288" s="916"/>
      <c r="JPL288" s="916"/>
      <c r="JPM288" s="916"/>
      <c r="JPN288" s="916"/>
      <c r="JPO288" s="916"/>
      <c r="JPP288" s="916"/>
      <c r="JPQ288" s="916"/>
      <c r="JPR288" s="916"/>
      <c r="JPS288" s="916"/>
      <c r="JPT288" s="916"/>
      <c r="JPU288" s="916"/>
      <c r="JPV288" s="916"/>
      <c r="JPW288" s="916"/>
      <c r="JPX288" s="916"/>
      <c r="JPY288" s="916"/>
      <c r="JPZ288" s="916"/>
      <c r="JQA288" s="916"/>
      <c r="JQB288" s="916"/>
      <c r="JQC288" s="916"/>
      <c r="JQD288" s="916"/>
      <c r="JQE288" s="916"/>
      <c r="JQF288" s="916"/>
      <c r="JQG288" s="916"/>
      <c r="JQH288" s="916"/>
      <c r="JQI288" s="916"/>
      <c r="JQJ288" s="916"/>
      <c r="JQK288" s="916"/>
      <c r="JQL288" s="916"/>
      <c r="JQM288" s="916"/>
      <c r="JQN288" s="916"/>
      <c r="JQO288" s="916"/>
      <c r="JQP288" s="916"/>
      <c r="JQQ288" s="916"/>
      <c r="JQR288" s="916"/>
      <c r="JQS288" s="916"/>
      <c r="JQT288" s="916"/>
      <c r="JQU288" s="916"/>
      <c r="JQV288" s="916"/>
      <c r="JQW288" s="916"/>
      <c r="JQX288" s="916"/>
      <c r="JQY288" s="916"/>
      <c r="JQZ288" s="916"/>
      <c r="JRA288" s="916"/>
      <c r="JRB288" s="916"/>
      <c r="JRC288" s="916"/>
      <c r="JRD288" s="916"/>
      <c r="JRE288" s="916"/>
      <c r="JRF288" s="916"/>
      <c r="JRG288" s="916"/>
      <c r="JRH288" s="916"/>
      <c r="JRI288" s="916"/>
      <c r="JRJ288" s="916"/>
      <c r="JRK288" s="916"/>
      <c r="JRL288" s="916"/>
      <c r="JRM288" s="916"/>
      <c r="JRN288" s="916"/>
      <c r="JRO288" s="916"/>
      <c r="JRP288" s="916"/>
      <c r="JRQ288" s="916"/>
      <c r="JRR288" s="916"/>
      <c r="JRS288" s="916"/>
      <c r="JRT288" s="916"/>
      <c r="JRU288" s="916"/>
      <c r="JRV288" s="916"/>
      <c r="JRW288" s="916"/>
      <c r="JRX288" s="916"/>
      <c r="JRY288" s="916"/>
      <c r="JRZ288" s="916"/>
      <c r="JSA288" s="916"/>
      <c r="JSB288" s="916"/>
      <c r="JSC288" s="916"/>
      <c r="JSD288" s="916"/>
      <c r="JSE288" s="916"/>
      <c r="JSF288" s="916"/>
      <c r="JSG288" s="916"/>
      <c r="JSH288" s="916"/>
      <c r="JSI288" s="916"/>
      <c r="JSJ288" s="916"/>
      <c r="JSK288" s="916"/>
      <c r="JSL288" s="916"/>
      <c r="JSM288" s="916"/>
      <c r="JSN288" s="916"/>
      <c r="JSO288" s="916"/>
      <c r="JSP288" s="916"/>
      <c r="JSQ288" s="916"/>
      <c r="JSR288" s="916"/>
      <c r="JSS288" s="916"/>
      <c r="JST288" s="916"/>
      <c r="JSU288" s="916"/>
      <c r="JSV288" s="916"/>
      <c r="JSW288" s="916"/>
      <c r="JSX288" s="916"/>
      <c r="JSY288" s="916"/>
      <c r="JSZ288" s="916"/>
      <c r="JTA288" s="916"/>
      <c r="JTB288" s="916"/>
      <c r="JTC288" s="916"/>
      <c r="JTD288" s="916"/>
      <c r="JTE288" s="916"/>
      <c r="JTF288" s="916"/>
      <c r="JTG288" s="916"/>
      <c r="JTH288" s="916"/>
      <c r="JTI288" s="916"/>
      <c r="JTJ288" s="916"/>
      <c r="JTK288" s="916"/>
      <c r="JTL288" s="916"/>
      <c r="JTM288" s="916"/>
      <c r="JTN288" s="916"/>
      <c r="JTO288" s="916"/>
      <c r="JTP288" s="916"/>
      <c r="JTQ288" s="916"/>
      <c r="JTR288" s="916"/>
      <c r="JTS288" s="916"/>
      <c r="JTT288" s="916"/>
      <c r="JTU288" s="916"/>
      <c r="JTV288" s="916"/>
      <c r="JTW288" s="916"/>
      <c r="JTX288" s="916"/>
      <c r="JTY288" s="916"/>
      <c r="JTZ288" s="916"/>
      <c r="JUA288" s="916"/>
      <c r="JUB288" s="916"/>
      <c r="JUC288" s="916"/>
      <c r="JUD288" s="916"/>
      <c r="JUE288" s="916"/>
      <c r="JUF288" s="916"/>
      <c r="JUG288" s="916"/>
      <c r="JUH288" s="916"/>
      <c r="JUI288" s="916"/>
      <c r="JUJ288" s="916"/>
      <c r="JUK288" s="916"/>
      <c r="JUL288" s="916"/>
      <c r="JUM288" s="916"/>
      <c r="JUN288" s="916"/>
      <c r="JUO288" s="916"/>
      <c r="JUP288" s="916"/>
      <c r="JUQ288" s="916"/>
      <c r="JUR288" s="916"/>
      <c r="JUS288" s="916"/>
      <c r="JUT288" s="916"/>
      <c r="JUU288" s="916"/>
      <c r="JUV288" s="916"/>
      <c r="JUW288" s="916"/>
      <c r="JUX288" s="916"/>
      <c r="JUY288" s="916"/>
      <c r="JUZ288" s="916"/>
      <c r="JVA288" s="916"/>
      <c r="JVB288" s="916"/>
      <c r="JVC288" s="916"/>
      <c r="JVD288" s="916"/>
      <c r="JVE288" s="916"/>
      <c r="JVF288" s="916"/>
      <c r="JVG288" s="916"/>
      <c r="JVH288" s="916"/>
      <c r="JVI288" s="916"/>
      <c r="JVJ288" s="916"/>
      <c r="JVK288" s="916"/>
      <c r="JVL288" s="916"/>
      <c r="JVM288" s="916"/>
      <c r="JVN288" s="916"/>
      <c r="JVO288" s="916"/>
      <c r="JVP288" s="916"/>
      <c r="JVQ288" s="916"/>
      <c r="JVR288" s="916"/>
      <c r="JVS288" s="916"/>
      <c r="JVT288" s="916"/>
      <c r="JVU288" s="916"/>
      <c r="JVV288" s="916"/>
      <c r="JVW288" s="916"/>
      <c r="JVX288" s="916"/>
      <c r="JVY288" s="916"/>
      <c r="JVZ288" s="916"/>
      <c r="JWA288" s="916"/>
      <c r="JWB288" s="916"/>
      <c r="JWC288" s="916"/>
      <c r="JWD288" s="916"/>
      <c r="JWE288" s="916"/>
      <c r="JWF288" s="916"/>
      <c r="JWG288" s="916"/>
      <c r="JWH288" s="916"/>
      <c r="JWI288" s="916"/>
      <c r="JWJ288" s="916"/>
      <c r="JWK288" s="916"/>
      <c r="JWL288" s="916"/>
      <c r="JWM288" s="916"/>
      <c r="JWN288" s="916"/>
      <c r="JWO288" s="916"/>
      <c r="JWP288" s="916"/>
      <c r="JWQ288" s="916"/>
      <c r="JWR288" s="916"/>
      <c r="JWS288" s="916"/>
      <c r="JWT288" s="916"/>
      <c r="JWU288" s="916"/>
      <c r="JWV288" s="916"/>
      <c r="JWW288" s="916"/>
      <c r="JWX288" s="916"/>
      <c r="JWY288" s="916"/>
      <c r="JWZ288" s="916"/>
      <c r="JXA288" s="916"/>
      <c r="JXB288" s="916"/>
      <c r="JXC288" s="916"/>
      <c r="JXD288" s="916"/>
      <c r="JXE288" s="916"/>
      <c r="JXF288" s="916"/>
      <c r="JXG288" s="916"/>
      <c r="JXH288" s="916"/>
      <c r="JXI288" s="916"/>
      <c r="JXJ288" s="916"/>
      <c r="JXK288" s="916"/>
      <c r="JXL288" s="916"/>
      <c r="JXM288" s="916"/>
      <c r="JXN288" s="916"/>
      <c r="JXO288" s="916"/>
      <c r="JXP288" s="916"/>
      <c r="JXQ288" s="916"/>
      <c r="JXR288" s="916"/>
      <c r="JXS288" s="916"/>
      <c r="JXT288" s="916"/>
      <c r="JXU288" s="916"/>
      <c r="JXV288" s="916"/>
      <c r="JXW288" s="916"/>
      <c r="JXX288" s="916"/>
      <c r="JXY288" s="916"/>
      <c r="JXZ288" s="916"/>
      <c r="JYA288" s="916"/>
      <c r="JYB288" s="916"/>
      <c r="JYC288" s="916"/>
      <c r="JYD288" s="916"/>
      <c r="JYE288" s="916"/>
      <c r="JYF288" s="916"/>
      <c r="JYG288" s="916"/>
      <c r="JYH288" s="916"/>
      <c r="JYI288" s="916"/>
      <c r="JYJ288" s="916"/>
      <c r="JYK288" s="916"/>
      <c r="JYL288" s="916"/>
      <c r="JYM288" s="916"/>
      <c r="JYN288" s="916"/>
      <c r="JYO288" s="916"/>
      <c r="JYP288" s="916"/>
      <c r="JYQ288" s="916"/>
      <c r="JYR288" s="916"/>
      <c r="JYS288" s="916"/>
      <c r="JYT288" s="916"/>
      <c r="JYU288" s="916"/>
      <c r="JYV288" s="916"/>
      <c r="JYW288" s="916"/>
      <c r="JYX288" s="916"/>
      <c r="JYY288" s="916"/>
      <c r="JYZ288" s="916"/>
      <c r="JZA288" s="916"/>
      <c r="JZB288" s="916"/>
      <c r="JZC288" s="916"/>
      <c r="JZD288" s="916"/>
      <c r="JZE288" s="916"/>
      <c r="JZF288" s="916"/>
      <c r="JZG288" s="916"/>
      <c r="JZH288" s="916"/>
      <c r="JZI288" s="916"/>
      <c r="JZJ288" s="916"/>
      <c r="JZK288" s="916"/>
      <c r="JZL288" s="916"/>
      <c r="JZM288" s="916"/>
      <c r="JZN288" s="916"/>
      <c r="JZO288" s="916"/>
      <c r="JZP288" s="916"/>
      <c r="JZQ288" s="916"/>
      <c r="JZR288" s="916"/>
      <c r="JZS288" s="916"/>
      <c r="JZT288" s="916"/>
      <c r="JZU288" s="916"/>
      <c r="JZV288" s="916"/>
      <c r="JZW288" s="916"/>
      <c r="JZX288" s="916"/>
      <c r="JZY288" s="916"/>
      <c r="JZZ288" s="916"/>
      <c r="KAA288" s="916"/>
      <c r="KAB288" s="916"/>
      <c r="KAC288" s="916"/>
      <c r="KAD288" s="916"/>
      <c r="KAE288" s="916"/>
      <c r="KAF288" s="916"/>
      <c r="KAG288" s="916"/>
      <c r="KAH288" s="916"/>
      <c r="KAI288" s="916"/>
      <c r="KAJ288" s="916"/>
      <c r="KAK288" s="916"/>
      <c r="KAL288" s="916"/>
      <c r="KAM288" s="916"/>
      <c r="KAN288" s="916"/>
      <c r="KAO288" s="916"/>
      <c r="KAP288" s="916"/>
      <c r="KAQ288" s="916"/>
      <c r="KAR288" s="916"/>
      <c r="KAS288" s="916"/>
      <c r="KAT288" s="916"/>
      <c r="KAU288" s="916"/>
      <c r="KAV288" s="916"/>
      <c r="KAW288" s="916"/>
      <c r="KAX288" s="916"/>
      <c r="KAY288" s="916"/>
      <c r="KAZ288" s="916"/>
      <c r="KBA288" s="916"/>
      <c r="KBB288" s="916"/>
      <c r="KBC288" s="916"/>
      <c r="KBD288" s="916"/>
      <c r="KBE288" s="916"/>
      <c r="KBF288" s="916"/>
      <c r="KBG288" s="916"/>
      <c r="KBH288" s="916"/>
      <c r="KBI288" s="916"/>
      <c r="KBJ288" s="916"/>
      <c r="KBK288" s="916"/>
      <c r="KBL288" s="916"/>
      <c r="KBM288" s="916"/>
      <c r="KBN288" s="916"/>
      <c r="KBO288" s="916"/>
      <c r="KBP288" s="916"/>
      <c r="KBQ288" s="916"/>
      <c r="KBR288" s="916"/>
      <c r="KBS288" s="916"/>
      <c r="KBT288" s="916"/>
      <c r="KBU288" s="916"/>
      <c r="KBV288" s="916"/>
      <c r="KBW288" s="916"/>
      <c r="KBX288" s="916"/>
      <c r="KBY288" s="916"/>
      <c r="KBZ288" s="916"/>
      <c r="KCA288" s="916"/>
      <c r="KCB288" s="916"/>
      <c r="KCC288" s="916"/>
      <c r="KCD288" s="916"/>
      <c r="KCE288" s="916"/>
      <c r="KCF288" s="916"/>
      <c r="KCG288" s="916"/>
      <c r="KCH288" s="916"/>
      <c r="KCI288" s="916"/>
      <c r="KCJ288" s="916"/>
      <c r="KCK288" s="916"/>
      <c r="KCL288" s="916"/>
      <c r="KCM288" s="916"/>
      <c r="KCN288" s="916"/>
      <c r="KCO288" s="916"/>
      <c r="KCP288" s="916"/>
      <c r="KCQ288" s="916"/>
      <c r="KCR288" s="916"/>
      <c r="KCS288" s="916"/>
      <c r="KCT288" s="916"/>
      <c r="KCU288" s="916"/>
      <c r="KCV288" s="916"/>
      <c r="KCW288" s="916"/>
      <c r="KCX288" s="916"/>
      <c r="KCY288" s="916"/>
      <c r="KCZ288" s="916"/>
      <c r="KDA288" s="916"/>
      <c r="KDB288" s="916"/>
      <c r="KDC288" s="916"/>
      <c r="KDD288" s="916"/>
      <c r="KDE288" s="916"/>
      <c r="KDF288" s="916"/>
      <c r="KDG288" s="916"/>
      <c r="KDH288" s="916"/>
      <c r="KDI288" s="916"/>
      <c r="KDJ288" s="916"/>
      <c r="KDK288" s="916"/>
      <c r="KDL288" s="916"/>
      <c r="KDM288" s="916"/>
      <c r="KDN288" s="916"/>
      <c r="KDO288" s="916"/>
      <c r="KDP288" s="916"/>
      <c r="KDQ288" s="916"/>
      <c r="KDR288" s="916"/>
      <c r="KDS288" s="916"/>
      <c r="KDT288" s="916"/>
      <c r="KDU288" s="916"/>
      <c r="KDV288" s="916"/>
      <c r="KDW288" s="916"/>
      <c r="KDX288" s="916"/>
      <c r="KDY288" s="916"/>
      <c r="KDZ288" s="916"/>
      <c r="KEA288" s="916"/>
      <c r="KEB288" s="916"/>
      <c r="KEC288" s="916"/>
      <c r="KED288" s="916"/>
      <c r="KEE288" s="916"/>
      <c r="KEF288" s="916"/>
      <c r="KEG288" s="916"/>
      <c r="KEH288" s="916"/>
      <c r="KEI288" s="916"/>
      <c r="KEJ288" s="916"/>
      <c r="KEK288" s="916"/>
      <c r="KEL288" s="916"/>
      <c r="KEM288" s="916"/>
      <c r="KEN288" s="916"/>
      <c r="KEO288" s="916"/>
      <c r="KEP288" s="916"/>
      <c r="KEQ288" s="916"/>
      <c r="KER288" s="916"/>
      <c r="KES288" s="916"/>
      <c r="KET288" s="916"/>
      <c r="KEU288" s="916"/>
      <c r="KEV288" s="916"/>
      <c r="KEW288" s="916"/>
      <c r="KEX288" s="916"/>
      <c r="KEY288" s="916"/>
      <c r="KEZ288" s="916"/>
      <c r="KFA288" s="916"/>
      <c r="KFB288" s="916"/>
      <c r="KFC288" s="916"/>
      <c r="KFD288" s="916"/>
      <c r="KFE288" s="916"/>
      <c r="KFF288" s="916"/>
      <c r="KFG288" s="916"/>
      <c r="KFH288" s="916"/>
      <c r="KFI288" s="916"/>
      <c r="KFJ288" s="916"/>
      <c r="KFK288" s="916"/>
      <c r="KFL288" s="916"/>
      <c r="KFM288" s="916"/>
      <c r="KFN288" s="916"/>
      <c r="KFO288" s="916"/>
      <c r="KFP288" s="916"/>
      <c r="KFQ288" s="916"/>
      <c r="KFR288" s="916"/>
      <c r="KFS288" s="916"/>
      <c r="KFT288" s="916"/>
      <c r="KFU288" s="916"/>
      <c r="KFV288" s="916"/>
      <c r="KFW288" s="916"/>
      <c r="KFX288" s="916"/>
      <c r="KFY288" s="916"/>
      <c r="KFZ288" s="916"/>
      <c r="KGA288" s="916"/>
      <c r="KGB288" s="916"/>
      <c r="KGC288" s="916"/>
      <c r="KGD288" s="916"/>
      <c r="KGE288" s="916"/>
      <c r="KGF288" s="916"/>
      <c r="KGG288" s="916"/>
      <c r="KGH288" s="916"/>
      <c r="KGI288" s="916"/>
      <c r="KGJ288" s="916"/>
      <c r="KGK288" s="916"/>
      <c r="KGL288" s="916"/>
      <c r="KGM288" s="916"/>
      <c r="KGN288" s="916"/>
      <c r="KGO288" s="916"/>
      <c r="KGP288" s="916"/>
      <c r="KGQ288" s="916"/>
      <c r="KGR288" s="916"/>
      <c r="KGS288" s="916"/>
      <c r="KGT288" s="916"/>
      <c r="KGU288" s="916"/>
      <c r="KGV288" s="916"/>
      <c r="KGW288" s="916"/>
      <c r="KGX288" s="916"/>
      <c r="KGY288" s="916"/>
      <c r="KGZ288" s="916"/>
      <c r="KHA288" s="916"/>
      <c r="KHB288" s="916"/>
      <c r="KHC288" s="916"/>
      <c r="KHD288" s="916"/>
      <c r="KHE288" s="916"/>
      <c r="KHF288" s="916"/>
      <c r="KHG288" s="916"/>
      <c r="KHH288" s="916"/>
      <c r="KHI288" s="916"/>
      <c r="KHJ288" s="916"/>
      <c r="KHK288" s="916"/>
      <c r="KHL288" s="916"/>
      <c r="KHM288" s="916"/>
      <c r="KHN288" s="916"/>
      <c r="KHO288" s="916"/>
      <c r="KHP288" s="916"/>
      <c r="KHQ288" s="916"/>
      <c r="KHR288" s="916"/>
      <c r="KHS288" s="916"/>
      <c r="KHT288" s="916"/>
      <c r="KHU288" s="916"/>
      <c r="KHV288" s="916"/>
      <c r="KHW288" s="916"/>
      <c r="KHX288" s="916"/>
      <c r="KHY288" s="916"/>
      <c r="KHZ288" s="916"/>
      <c r="KIA288" s="916"/>
      <c r="KIB288" s="916"/>
      <c r="KIC288" s="916"/>
      <c r="KID288" s="916"/>
      <c r="KIE288" s="916"/>
      <c r="KIF288" s="916"/>
      <c r="KIG288" s="916"/>
      <c r="KIH288" s="916"/>
      <c r="KII288" s="916"/>
      <c r="KIJ288" s="916"/>
      <c r="KIK288" s="916"/>
      <c r="KIL288" s="916"/>
      <c r="KIM288" s="916"/>
      <c r="KIN288" s="916"/>
      <c r="KIO288" s="916"/>
      <c r="KIP288" s="916"/>
      <c r="KIQ288" s="916"/>
      <c r="KIR288" s="916"/>
      <c r="KIS288" s="916"/>
      <c r="KIT288" s="916"/>
      <c r="KIU288" s="916"/>
      <c r="KIV288" s="916"/>
      <c r="KIW288" s="916"/>
      <c r="KIX288" s="916"/>
      <c r="KIY288" s="916"/>
      <c r="KIZ288" s="916"/>
      <c r="KJA288" s="916"/>
      <c r="KJB288" s="916"/>
      <c r="KJC288" s="916"/>
      <c r="KJD288" s="916"/>
      <c r="KJE288" s="916"/>
      <c r="KJF288" s="916"/>
      <c r="KJG288" s="916"/>
      <c r="KJH288" s="916"/>
      <c r="KJI288" s="916"/>
      <c r="KJJ288" s="916"/>
      <c r="KJK288" s="916"/>
      <c r="KJL288" s="916"/>
      <c r="KJM288" s="916"/>
      <c r="KJN288" s="916"/>
      <c r="KJO288" s="916"/>
      <c r="KJP288" s="916"/>
      <c r="KJQ288" s="916"/>
      <c r="KJR288" s="916"/>
      <c r="KJS288" s="916"/>
      <c r="KJT288" s="916"/>
      <c r="KJU288" s="916"/>
      <c r="KJV288" s="916"/>
      <c r="KJW288" s="916"/>
      <c r="KJX288" s="916"/>
      <c r="KJY288" s="916"/>
      <c r="KJZ288" s="916"/>
      <c r="KKA288" s="916"/>
      <c r="KKB288" s="916"/>
      <c r="KKC288" s="916"/>
      <c r="KKD288" s="916"/>
      <c r="KKE288" s="916"/>
      <c r="KKF288" s="916"/>
      <c r="KKG288" s="916"/>
      <c r="KKH288" s="916"/>
      <c r="KKI288" s="916"/>
      <c r="KKJ288" s="916"/>
      <c r="KKK288" s="916"/>
      <c r="KKL288" s="916"/>
      <c r="KKM288" s="916"/>
      <c r="KKN288" s="916"/>
      <c r="KKO288" s="916"/>
      <c r="KKP288" s="916"/>
      <c r="KKQ288" s="916"/>
      <c r="KKR288" s="916"/>
      <c r="KKS288" s="916"/>
      <c r="KKT288" s="916"/>
      <c r="KKU288" s="916"/>
      <c r="KKV288" s="916"/>
      <c r="KKW288" s="916"/>
      <c r="KKX288" s="916"/>
      <c r="KKY288" s="916"/>
      <c r="KKZ288" s="916"/>
      <c r="KLA288" s="916"/>
      <c r="KLB288" s="916"/>
      <c r="KLC288" s="916"/>
      <c r="KLD288" s="916"/>
      <c r="KLE288" s="916"/>
      <c r="KLF288" s="916"/>
      <c r="KLG288" s="916"/>
      <c r="KLH288" s="916"/>
      <c r="KLI288" s="916"/>
      <c r="KLJ288" s="916"/>
      <c r="KLK288" s="916"/>
      <c r="KLL288" s="916"/>
      <c r="KLM288" s="916"/>
      <c r="KLN288" s="916"/>
      <c r="KLO288" s="916"/>
      <c r="KLP288" s="916"/>
      <c r="KLQ288" s="916"/>
      <c r="KLR288" s="916"/>
      <c r="KLS288" s="916"/>
      <c r="KLT288" s="916"/>
      <c r="KLU288" s="916"/>
      <c r="KLV288" s="916"/>
      <c r="KLW288" s="916"/>
      <c r="KLX288" s="916"/>
      <c r="KLY288" s="916"/>
      <c r="KLZ288" s="916"/>
      <c r="KMA288" s="916"/>
      <c r="KMB288" s="916"/>
      <c r="KMC288" s="916"/>
      <c r="KMD288" s="916"/>
      <c r="KME288" s="916"/>
      <c r="KMF288" s="916"/>
      <c r="KMG288" s="916"/>
      <c r="KMH288" s="916"/>
      <c r="KMI288" s="916"/>
      <c r="KMJ288" s="916"/>
      <c r="KMK288" s="916"/>
      <c r="KML288" s="916"/>
      <c r="KMM288" s="916"/>
      <c r="KMN288" s="916"/>
      <c r="KMO288" s="916"/>
      <c r="KMP288" s="916"/>
      <c r="KMQ288" s="916"/>
      <c r="KMR288" s="916"/>
      <c r="KMS288" s="916"/>
      <c r="KMT288" s="916"/>
      <c r="KMU288" s="916"/>
      <c r="KMV288" s="916"/>
      <c r="KMW288" s="916"/>
      <c r="KMX288" s="916"/>
      <c r="KMY288" s="916"/>
      <c r="KMZ288" s="916"/>
      <c r="KNA288" s="916"/>
      <c r="KNB288" s="916"/>
      <c r="KNC288" s="916"/>
      <c r="KND288" s="916"/>
      <c r="KNE288" s="916"/>
      <c r="KNF288" s="916"/>
      <c r="KNG288" s="916"/>
      <c r="KNH288" s="916"/>
      <c r="KNI288" s="916"/>
      <c r="KNJ288" s="916"/>
      <c r="KNK288" s="916"/>
      <c r="KNL288" s="916"/>
      <c r="KNM288" s="916"/>
      <c r="KNN288" s="916"/>
      <c r="KNO288" s="916"/>
      <c r="KNP288" s="916"/>
      <c r="KNQ288" s="916"/>
      <c r="KNR288" s="916"/>
      <c r="KNS288" s="916"/>
      <c r="KNT288" s="916"/>
      <c r="KNU288" s="916"/>
      <c r="KNV288" s="916"/>
      <c r="KNW288" s="916"/>
      <c r="KNX288" s="916"/>
      <c r="KNY288" s="916"/>
      <c r="KNZ288" s="916"/>
      <c r="KOA288" s="916"/>
      <c r="KOB288" s="916"/>
      <c r="KOC288" s="916"/>
      <c r="KOD288" s="916"/>
      <c r="KOE288" s="916"/>
      <c r="KOF288" s="916"/>
      <c r="KOG288" s="916"/>
      <c r="KOH288" s="916"/>
      <c r="KOI288" s="916"/>
      <c r="KOJ288" s="916"/>
      <c r="KOK288" s="916"/>
      <c r="KOL288" s="916"/>
      <c r="KOM288" s="916"/>
      <c r="KON288" s="916"/>
      <c r="KOO288" s="916"/>
      <c r="KOP288" s="916"/>
      <c r="KOQ288" s="916"/>
      <c r="KOR288" s="916"/>
      <c r="KOS288" s="916"/>
      <c r="KOT288" s="916"/>
      <c r="KOU288" s="916"/>
      <c r="KOV288" s="916"/>
      <c r="KOW288" s="916"/>
      <c r="KOX288" s="916"/>
      <c r="KOY288" s="916"/>
      <c r="KOZ288" s="916"/>
      <c r="KPA288" s="916"/>
      <c r="KPB288" s="916"/>
      <c r="KPC288" s="916"/>
      <c r="KPD288" s="916"/>
      <c r="KPE288" s="916"/>
      <c r="KPF288" s="916"/>
      <c r="KPG288" s="916"/>
      <c r="KPH288" s="916"/>
      <c r="KPI288" s="916"/>
      <c r="KPJ288" s="916"/>
      <c r="KPK288" s="916"/>
      <c r="KPL288" s="916"/>
      <c r="KPM288" s="916"/>
      <c r="KPN288" s="916"/>
      <c r="KPO288" s="916"/>
      <c r="KPP288" s="916"/>
      <c r="KPQ288" s="916"/>
      <c r="KPR288" s="916"/>
      <c r="KPS288" s="916"/>
      <c r="KPT288" s="916"/>
      <c r="KPU288" s="916"/>
      <c r="KPV288" s="916"/>
      <c r="KPW288" s="916"/>
      <c r="KPX288" s="916"/>
      <c r="KPY288" s="916"/>
      <c r="KPZ288" s="916"/>
      <c r="KQA288" s="916"/>
      <c r="KQB288" s="916"/>
      <c r="KQC288" s="916"/>
      <c r="KQD288" s="916"/>
      <c r="KQE288" s="916"/>
      <c r="KQF288" s="916"/>
      <c r="KQG288" s="916"/>
      <c r="KQH288" s="916"/>
      <c r="KQI288" s="916"/>
      <c r="KQJ288" s="916"/>
      <c r="KQK288" s="916"/>
      <c r="KQL288" s="916"/>
      <c r="KQM288" s="916"/>
      <c r="KQN288" s="916"/>
      <c r="KQO288" s="916"/>
      <c r="KQP288" s="916"/>
      <c r="KQQ288" s="916"/>
      <c r="KQR288" s="916"/>
      <c r="KQS288" s="916"/>
      <c r="KQT288" s="916"/>
      <c r="KQU288" s="916"/>
      <c r="KQV288" s="916"/>
      <c r="KQW288" s="916"/>
      <c r="KQX288" s="916"/>
      <c r="KQY288" s="916"/>
      <c r="KQZ288" s="916"/>
      <c r="KRA288" s="916"/>
      <c r="KRB288" s="916"/>
      <c r="KRC288" s="916"/>
      <c r="KRD288" s="916"/>
      <c r="KRE288" s="916"/>
      <c r="KRF288" s="916"/>
      <c r="KRG288" s="916"/>
      <c r="KRH288" s="916"/>
      <c r="KRI288" s="916"/>
      <c r="KRJ288" s="916"/>
      <c r="KRK288" s="916"/>
      <c r="KRL288" s="916"/>
      <c r="KRM288" s="916"/>
      <c r="KRN288" s="916"/>
      <c r="KRO288" s="916"/>
      <c r="KRP288" s="916"/>
      <c r="KRQ288" s="916"/>
      <c r="KRR288" s="916"/>
      <c r="KRS288" s="916"/>
      <c r="KRT288" s="916"/>
      <c r="KRU288" s="916"/>
      <c r="KRV288" s="916"/>
      <c r="KRW288" s="916"/>
      <c r="KRX288" s="916"/>
      <c r="KRY288" s="916"/>
      <c r="KRZ288" s="916"/>
      <c r="KSA288" s="916"/>
      <c r="KSB288" s="916"/>
      <c r="KSC288" s="916"/>
      <c r="KSD288" s="916"/>
      <c r="KSE288" s="916"/>
      <c r="KSF288" s="916"/>
      <c r="KSG288" s="916"/>
      <c r="KSH288" s="916"/>
      <c r="KSI288" s="916"/>
      <c r="KSJ288" s="916"/>
      <c r="KSK288" s="916"/>
      <c r="KSL288" s="916"/>
      <c r="KSM288" s="916"/>
      <c r="KSN288" s="916"/>
      <c r="KSO288" s="916"/>
      <c r="KSP288" s="916"/>
      <c r="KSQ288" s="916"/>
      <c r="KSR288" s="916"/>
      <c r="KSS288" s="916"/>
      <c r="KST288" s="916"/>
      <c r="KSU288" s="916"/>
      <c r="KSV288" s="916"/>
      <c r="KSW288" s="916"/>
      <c r="KSX288" s="916"/>
      <c r="KSY288" s="916"/>
      <c r="KSZ288" s="916"/>
      <c r="KTA288" s="916"/>
      <c r="KTB288" s="916"/>
      <c r="KTC288" s="916"/>
      <c r="KTD288" s="916"/>
      <c r="KTE288" s="916"/>
      <c r="KTF288" s="916"/>
      <c r="KTG288" s="916"/>
      <c r="KTH288" s="916"/>
      <c r="KTI288" s="916"/>
      <c r="KTJ288" s="916"/>
      <c r="KTK288" s="916"/>
      <c r="KTL288" s="916"/>
      <c r="KTM288" s="916"/>
      <c r="KTN288" s="916"/>
      <c r="KTO288" s="916"/>
      <c r="KTP288" s="916"/>
      <c r="KTQ288" s="916"/>
      <c r="KTR288" s="916"/>
      <c r="KTS288" s="916"/>
      <c r="KTT288" s="916"/>
      <c r="KTU288" s="916"/>
      <c r="KTV288" s="916"/>
      <c r="KTW288" s="916"/>
      <c r="KTX288" s="916"/>
      <c r="KTY288" s="916"/>
      <c r="KTZ288" s="916"/>
      <c r="KUA288" s="916"/>
      <c r="KUB288" s="916"/>
      <c r="KUC288" s="916"/>
      <c r="KUD288" s="916"/>
      <c r="KUE288" s="916"/>
      <c r="KUF288" s="916"/>
      <c r="KUG288" s="916"/>
      <c r="KUH288" s="916"/>
      <c r="KUI288" s="916"/>
      <c r="KUJ288" s="916"/>
      <c r="KUK288" s="916"/>
      <c r="KUL288" s="916"/>
      <c r="KUM288" s="916"/>
      <c r="KUN288" s="916"/>
      <c r="KUO288" s="916"/>
      <c r="KUP288" s="916"/>
      <c r="KUQ288" s="916"/>
      <c r="KUR288" s="916"/>
      <c r="KUS288" s="916"/>
      <c r="KUT288" s="916"/>
      <c r="KUU288" s="916"/>
      <c r="KUV288" s="916"/>
      <c r="KUW288" s="916"/>
      <c r="KUX288" s="916"/>
      <c r="KUY288" s="916"/>
      <c r="KUZ288" s="916"/>
      <c r="KVA288" s="916"/>
      <c r="KVB288" s="916"/>
      <c r="KVC288" s="916"/>
      <c r="KVD288" s="916"/>
      <c r="KVE288" s="916"/>
      <c r="KVF288" s="916"/>
      <c r="KVG288" s="916"/>
      <c r="KVH288" s="916"/>
      <c r="KVI288" s="916"/>
      <c r="KVJ288" s="916"/>
      <c r="KVK288" s="916"/>
      <c r="KVL288" s="916"/>
      <c r="KVM288" s="916"/>
      <c r="KVN288" s="916"/>
      <c r="KVO288" s="916"/>
      <c r="KVP288" s="916"/>
      <c r="KVQ288" s="916"/>
      <c r="KVR288" s="916"/>
      <c r="KVS288" s="916"/>
      <c r="KVT288" s="916"/>
      <c r="KVU288" s="916"/>
      <c r="KVV288" s="916"/>
      <c r="KVW288" s="916"/>
      <c r="KVX288" s="916"/>
      <c r="KVY288" s="916"/>
      <c r="KVZ288" s="916"/>
      <c r="KWA288" s="916"/>
      <c r="KWB288" s="916"/>
      <c r="KWC288" s="916"/>
      <c r="KWD288" s="916"/>
      <c r="KWE288" s="916"/>
      <c r="KWF288" s="916"/>
      <c r="KWG288" s="916"/>
      <c r="KWH288" s="916"/>
      <c r="KWI288" s="916"/>
      <c r="KWJ288" s="916"/>
      <c r="KWK288" s="916"/>
      <c r="KWL288" s="916"/>
      <c r="KWM288" s="916"/>
      <c r="KWN288" s="916"/>
      <c r="KWO288" s="916"/>
      <c r="KWP288" s="916"/>
      <c r="KWQ288" s="916"/>
      <c r="KWR288" s="916"/>
      <c r="KWS288" s="916"/>
      <c r="KWT288" s="916"/>
      <c r="KWU288" s="916"/>
      <c r="KWV288" s="916"/>
      <c r="KWW288" s="916"/>
      <c r="KWX288" s="916"/>
      <c r="KWY288" s="916"/>
      <c r="KWZ288" s="916"/>
      <c r="KXA288" s="916"/>
      <c r="KXB288" s="916"/>
      <c r="KXC288" s="916"/>
      <c r="KXD288" s="916"/>
      <c r="KXE288" s="916"/>
      <c r="KXF288" s="916"/>
      <c r="KXG288" s="916"/>
      <c r="KXH288" s="916"/>
      <c r="KXI288" s="916"/>
      <c r="KXJ288" s="916"/>
      <c r="KXK288" s="916"/>
      <c r="KXL288" s="916"/>
      <c r="KXM288" s="916"/>
      <c r="KXN288" s="916"/>
      <c r="KXO288" s="916"/>
      <c r="KXP288" s="916"/>
      <c r="KXQ288" s="916"/>
      <c r="KXR288" s="916"/>
      <c r="KXS288" s="916"/>
      <c r="KXT288" s="916"/>
      <c r="KXU288" s="916"/>
      <c r="KXV288" s="916"/>
      <c r="KXW288" s="916"/>
      <c r="KXX288" s="916"/>
      <c r="KXY288" s="916"/>
      <c r="KXZ288" s="916"/>
      <c r="KYA288" s="916"/>
      <c r="KYB288" s="916"/>
      <c r="KYC288" s="916"/>
      <c r="KYD288" s="916"/>
      <c r="KYE288" s="916"/>
      <c r="KYF288" s="916"/>
      <c r="KYG288" s="916"/>
      <c r="KYH288" s="916"/>
      <c r="KYI288" s="916"/>
      <c r="KYJ288" s="916"/>
      <c r="KYK288" s="916"/>
      <c r="KYL288" s="916"/>
      <c r="KYM288" s="916"/>
      <c r="KYN288" s="916"/>
      <c r="KYO288" s="916"/>
      <c r="KYP288" s="916"/>
      <c r="KYQ288" s="916"/>
      <c r="KYR288" s="916"/>
      <c r="KYS288" s="916"/>
      <c r="KYT288" s="916"/>
      <c r="KYU288" s="916"/>
      <c r="KYV288" s="916"/>
      <c r="KYW288" s="916"/>
      <c r="KYX288" s="916"/>
      <c r="KYY288" s="916"/>
      <c r="KYZ288" s="916"/>
      <c r="KZA288" s="916"/>
      <c r="KZB288" s="916"/>
      <c r="KZC288" s="916"/>
      <c r="KZD288" s="916"/>
      <c r="KZE288" s="916"/>
      <c r="KZF288" s="916"/>
      <c r="KZG288" s="916"/>
      <c r="KZH288" s="916"/>
      <c r="KZI288" s="916"/>
      <c r="KZJ288" s="916"/>
      <c r="KZK288" s="916"/>
      <c r="KZL288" s="916"/>
      <c r="KZM288" s="916"/>
      <c r="KZN288" s="916"/>
      <c r="KZO288" s="916"/>
      <c r="KZP288" s="916"/>
      <c r="KZQ288" s="916"/>
      <c r="KZR288" s="916"/>
      <c r="KZS288" s="916"/>
      <c r="KZT288" s="916"/>
      <c r="KZU288" s="916"/>
      <c r="KZV288" s="916"/>
      <c r="KZW288" s="916"/>
      <c r="KZX288" s="916"/>
      <c r="KZY288" s="916"/>
      <c r="KZZ288" s="916"/>
      <c r="LAA288" s="916"/>
      <c r="LAB288" s="916"/>
      <c r="LAC288" s="916"/>
      <c r="LAD288" s="916"/>
      <c r="LAE288" s="916"/>
      <c r="LAF288" s="916"/>
      <c r="LAG288" s="916"/>
      <c r="LAH288" s="916"/>
      <c r="LAI288" s="916"/>
      <c r="LAJ288" s="916"/>
      <c r="LAK288" s="916"/>
      <c r="LAL288" s="916"/>
      <c r="LAM288" s="916"/>
      <c r="LAN288" s="916"/>
      <c r="LAO288" s="916"/>
      <c r="LAP288" s="916"/>
      <c r="LAQ288" s="916"/>
      <c r="LAR288" s="916"/>
      <c r="LAS288" s="916"/>
      <c r="LAT288" s="916"/>
      <c r="LAU288" s="916"/>
      <c r="LAV288" s="916"/>
      <c r="LAW288" s="916"/>
      <c r="LAX288" s="916"/>
      <c r="LAY288" s="916"/>
      <c r="LAZ288" s="916"/>
      <c r="LBA288" s="916"/>
      <c r="LBB288" s="916"/>
      <c r="LBC288" s="916"/>
      <c r="LBD288" s="916"/>
      <c r="LBE288" s="916"/>
      <c r="LBF288" s="916"/>
      <c r="LBG288" s="916"/>
      <c r="LBH288" s="916"/>
      <c r="LBI288" s="916"/>
      <c r="LBJ288" s="916"/>
      <c r="LBK288" s="916"/>
      <c r="LBL288" s="916"/>
      <c r="LBM288" s="916"/>
      <c r="LBN288" s="916"/>
      <c r="LBO288" s="916"/>
      <c r="LBP288" s="916"/>
      <c r="LBQ288" s="916"/>
      <c r="LBR288" s="916"/>
      <c r="LBS288" s="916"/>
      <c r="LBT288" s="916"/>
      <c r="LBU288" s="916"/>
      <c r="LBV288" s="916"/>
      <c r="LBW288" s="916"/>
      <c r="LBX288" s="916"/>
      <c r="LBY288" s="916"/>
      <c r="LBZ288" s="916"/>
      <c r="LCA288" s="916"/>
      <c r="LCB288" s="916"/>
      <c r="LCC288" s="916"/>
      <c r="LCD288" s="916"/>
      <c r="LCE288" s="916"/>
      <c r="LCF288" s="916"/>
      <c r="LCG288" s="916"/>
      <c r="LCH288" s="916"/>
      <c r="LCI288" s="916"/>
      <c r="LCJ288" s="916"/>
      <c r="LCK288" s="916"/>
      <c r="LCL288" s="916"/>
      <c r="LCM288" s="916"/>
      <c r="LCN288" s="916"/>
      <c r="LCO288" s="916"/>
      <c r="LCP288" s="916"/>
      <c r="LCQ288" s="916"/>
      <c r="LCR288" s="916"/>
      <c r="LCS288" s="916"/>
      <c r="LCT288" s="916"/>
      <c r="LCU288" s="916"/>
      <c r="LCV288" s="916"/>
      <c r="LCW288" s="916"/>
      <c r="LCX288" s="916"/>
      <c r="LCY288" s="916"/>
      <c r="LCZ288" s="916"/>
      <c r="LDA288" s="916"/>
      <c r="LDB288" s="916"/>
      <c r="LDC288" s="916"/>
      <c r="LDD288" s="916"/>
      <c r="LDE288" s="916"/>
      <c r="LDF288" s="916"/>
      <c r="LDG288" s="916"/>
      <c r="LDH288" s="916"/>
      <c r="LDI288" s="916"/>
      <c r="LDJ288" s="916"/>
      <c r="LDK288" s="916"/>
      <c r="LDL288" s="916"/>
      <c r="LDM288" s="916"/>
      <c r="LDN288" s="916"/>
      <c r="LDO288" s="916"/>
      <c r="LDP288" s="916"/>
      <c r="LDQ288" s="916"/>
      <c r="LDR288" s="916"/>
      <c r="LDS288" s="916"/>
      <c r="LDT288" s="916"/>
      <c r="LDU288" s="916"/>
      <c r="LDV288" s="916"/>
      <c r="LDW288" s="916"/>
      <c r="LDX288" s="916"/>
      <c r="LDY288" s="916"/>
      <c r="LDZ288" s="916"/>
      <c r="LEA288" s="916"/>
      <c r="LEB288" s="916"/>
      <c r="LEC288" s="916"/>
      <c r="LED288" s="916"/>
      <c r="LEE288" s="916"/>
      <c r="LEF288" s="916"/>
      <c r="LEG288" s="916"/>
      <c r="LEH288" s="916"/>
      <c r="LEI288" s="916"/>
      <c r="LEJ288" s="916"/>
      <c r="LEK288" s="916"/>
      <c r="LEL288" s="916"/>
      <c r="LEM288" s="916"/>
      <c r="LEN288" s="916"/>
      <c r="LEO288" s="916"/>
      <c r="LEP288" s="916"/>
      <c r="LEQ288" s="916"/>
      <c r="LER288" s="916"/>
      <c r="LES288" s="916"/>
      <c r="LET288" s="916"/>
      <c r="LEU288" s="916"/>
      <c r="LEV288" s="916"/>
      <c r="LEW288" s="916"/>
      <c r="LEX288" s="916"/>
      <c r="LEY288" s="916"/>
      <c r="LEZ288" s="916"/>
      <c r="LFA288" s="916"/>
      <c r="LFB288" s="916"/>
      <c r="LFC288" s="916"/>
      <c r="LFD288" s="916"/>
      <c r="LFE288" s="916"/>
      <c r="LFF288" s="916"/>
      <c r="LFG288" s="916"/>
      <c r="LFH288" s="916"/>
      <c r="LFI288" s="916"/>
      <c r="LFJ288" s="916"/>
      <c r="LFK288" s="916"/>
      <c r="LFL288" s="916"/>
      <c r="LFM288" s="916"/>
      <c r="LFN288" s="916"/>
      <c r="LFO288" s="916"/>
      <c r="LFP288" s="916"/>
      <c r="LFQ288" s="916"/>
      <c r="LFR288" s="916"/>
      <c r="LFS288" s="916"/>
      <c r="LFT288" s="916"/>
      <c r="LFU288" s="916"/>
      <c r="LFV288" s="916"/>
      <c r="LFW288" s="916"/>
      <c r="LFX288" s="916"/>
      <c r="LFY288" s="916"/>
      <c r="LFZ288" s="916"/>
      <c r="LGA288" s="916"/>
      <c r="LGB288" s="916"/>
      <c r="LGC288" s="916"/>
      <c r="LGD288" s="916"/>
      <c r="LGE288" s="916"/>
      <c r="LGF288" s="916"/>
      <c r="LGG288" s="916"/>
      <c r="LGH288" s="916"/>
      <c r="LGI288" s="916"/>
      <c r="LGJ288" s="916"/>
      <c r="LGK288" s="916"/>
      <c r="LGL288" s="916"/>
      <c r="LGM288" s="916"/>
      <c r="LGN288" s="916"/>
      <c r="LGO288" s="916"/>
      <c r="LGP288" s="916"/>
      <c r="LGQ288" s="916"/>
      <c r="LGR288" s="916"/>
      <c r="LGS288" s="916"/>
      <c r="LGT288" s="916"/>
      <c r="LGU288" s="916"/>
      <c r="LGV288" s="916"/>
      <c r="LGW288" s="916"/>
      <c r="LGX288" s="916"/>
      <c r="LGY288" s="916"/>
      <c r="LGZ288" s="916"/>
      <c r="LHA288" s="916"/>
      <c r="LHB288" s="916"/>
      <c r="LHC288" s="916"/>
      <c r="LHD288" s="916"/>
      <c r="LHE288" s="916"/>
      <c r="LHF288" s="916"/>
      <c r="LHG288" s="916"/>
      <c r="LHH288" s="916"/>
      <c r="LHI288" s="916"/>
      <c r="LHJ288" s="916"/>
      <c r="LHK288" s="916"/>
      <c r="LHL288" s="916"/>
      <c r="LHM288" s="916"/>
      <c r="LHN288" s="916"/>
      <c r="LHO288" s="916"/>
      <c r="LHP288" s="916"/>
      <c r="LHQ288" s="916"/>
      <c r="LHR288" s="916"/>
      <c r="LHS288" s="916"/>
      <c r="LHT288" s="916"/>
      <c r="LHU288" s="916"/>
      <c r="LHV288" s="916"/>
      <c r="LHW288" s="916"/>
      <c r="LHX288" s="916"/>
      <c r="LHY288" s="916"/>
      <c r="LHZ288" s="916"/>
      <c r="LIA288" s="916"/>
      <c r="LIB288" s="916"/>
      <c r="LIC288" s="916"/>
      <c r="LID288" s="916"/>
      <c r="LIE288" s="916"/>
      <c r="LIF288" s="916"/>
      <c r="LIG288" s="916"/>
      <c r="LIH288" s="916"/>
      <c r="LII288" s="916"/>
      <c r="LIJ288" s="916"/>
      <c r="LIK288" s="916"/>
      <c r="LIL288" s="916"/>
      <c r="LIM288" s="916"/>
      <c r="LIN288" s="916"/>
      <c r="LIO288" s="916"/>
      <c r="LIP288" s="916"/>
      <c r="LIQ288" s="916"/>
      <c r="LIR288" s="916"/>
      <c r="LIS288" s="916"/>
      <c r="LIT288" s="916"/>
      <c r="LIU288" s="916"/>
      <c r="LIV288" s="916"/>
      <c r="LIW288" s="916"/>
      <c r="LIX288" s="916"/>
      <c r="LIY288" s="916"/>
      <c r="LIZ288" s="916"/>
      <c r="LJA288" s="916"/>
      <c r="LJB288" s="916"/>
      <c r="LJC288" s="916"/>
      <c r="LJD288" s="916"/>
      <c r="LJE288" s="916"/>
      <c r="LJF288" s="916"/>
      <c r="LJG288" s="916"/>
      <c r="LJH288" s="916"/>
      <c r="LJI288" s="916"/>
      <c r="LJJ288" s="916"/>
      <c r="LJK288" s="916"/>
      <c r="LJL288" s="916"/>
      <c r="LJM288" s="916"/>
      <c r="LJN288" s="916"/>
      <c r="LJO288" s="916"/>
      <c r="LJP288" s="916"/>
      <c r="LJQ288" s="916"/>
      <c r="LJR288" s="916"/>
      <c r="LJS288" s="916"/>
      <c r="LJT288" s="916"/>
      <c r="LJU288" s="916"/>
      <c r="LJV288" s="916"/>
      <c r="LJW288" s="916"/>
      <c r="LJX288" s="916"/>
      <c r="LJY288" s="916"/>
      <c r="LJZ288" s="916"/>
      <c r="LKA288" s="916"/>
      <c r="LKB288" s="916"/>
      <c r="LKC288" s="916"/>
      <c r="LKD288" s="916"/>
      <c r="LKE288" s="916"/>
      <c r="LKF288" s="916"/>
      <c r="LKG288" s="916"/>
      <c r="LKH288" s="916"/>
      <c r="LKI288" s="916"/>
      <c r="LKJ288" s="916"/>
      <c r="LKK288" s="916"/>
      <c r="LKL288" s="916"/>
      <c r="LKM288" s="916"/>
      <c r="LKN288" s="916"/>
      <c r="LKO288" s="916"/>
      <c r="LKP288" s="916"/>
      <c r="LKQ288" s="916"/>
      <c r="LKR288" s="916"/>
      <c r="LKS288" s="916"/>
      <c r="LKT288" s="916"/>
      <c r="LKU288" s="916"/>
      <c r="LKV288" s="916"/>
      <c r="LKW288" s="916"/>
      <c r="LKX288" s="916"/>
      <c r="LKY288" s="916"/>
      <c r="LKZ288" s="916"/>
      <c r="LLA288" s="916"/>
      <c r="LLB288" s="916"/>
      <c r="LLC288" s="916"/>
      <c r="LLD288" s="916"/>
      <c r="LLE288" s="916"/>
      <c r="LLF288" s="916"/>
      <c r="LLG288" s="916"/>
      <c r="LLH288" s="916"/>
      <c r="LLI288" s="916"/>
      <c r="LLJ288" s="916"/>
      <c r="LLK288" s="916"/>
      <c r="LLL288" s="916"/>
      <c r="LLM288" s="916"/>
      <c r="LLN288" s="916"/>
      <c r="LLO288" s="916"/>
      <c r="LLP288" s="916"/>
      <c r="LLQ288" s="916"/>
      <c r="LLR288" s="916"/>
      <c r="LLS288" s="916"/>
      <c r="LLT288" s="916"/>
      <c r="LLU288" s="916"/>
      <c r="LLV288" s="916"/>
      <c r="LLW288" s="916"/>
      <c r="LLX288" s="916"/>
      <c r="LLY288" s="916"/>
      <c r="LLZ288" s="916"/>
      <c r="LMA288" s="916"/>
      <c r="LMB288" s="916"/>
      <c r="LMC288" s="916"/>
      <c r="LMD288" s="916"/>
      <c r="LME288" s="916"/>
      <c r="LMF288" s="916"/>
      <c r="LMG288" s="916"/>
      <c r="LMH288" s="916"/>
      <c r="LMI288" s="916"/>
      <c r="LMJ288" s="916"/>
      <c r="LMK288" s="916"/>
      <c r="LML288" s="916"/>
      <c r="LMM288" s="916"/>
      <c r="LMN288" s="916"/>
      <c r="LMO288" s="916"/>
      <c r="LMP288" s="916"/>
      <c r="LMQ288" s="916"/>
      <c r="LMR288" s="916"/>
      <c r="LMS288" s="916"/>
      <c r="LMT288" s="916"/>
      <c r="LMU288" s="916"/>
      <c r="LMV288" s="916"/>
      <c r="LMW288" s="916"/>
      <c r="LMX288" s="916"/>
      <c r="LMY288" s="916"/>
      <c r="LMZ288" s="916"/>
      <c r="LNA288" s="916"/>
      <c r="LNB288" s="916"/>
      <c r="LNC288" s="916"/>
      <c r="LND288" s="916"/>
      <c r="LNE288" s="916"/>
      <c r="LNF288" s="916"/>
      <c r="LNG288" s="916"/>
      <c r="LNH288" s="916"/>
      <c r="LNI288" s="916"/>
      <c r="LNJ288" s="916"/>
      <c r="LNK288" s="916"/>
      <c r="LNL288" s="916"/>
      <c r="LNM288" s="916"/>
      <c r="LNN288" s="916"/>
      <c r="LNO288" s="916"/>
      <c r="LNP288" s="916"/>
      <c r="LNQ288" s="916"/>
      <c r="LNR288" s="916"/>
      <c r="LNS288" s="916"/>
      <c r="LNT288" s="916"/>
      <c r="LNU288" s="916"/>
      <c r="LNV288" s="916"/>
      <c r="LNW288" s="916"/>
      <c r="LNX288" s="916"/>
      <c r="LNY288" s="916"/>
      <c r="LNZ288" s="916"/>
      <c r="LOA288" s="916"/>
      <c r="LOB288" s="916"/>
      <c r="LOC288" s="916"/>
      <c r="LOD288" s="916"/>
      <c r="LOE288" s="916"/>
      <c r="LOF288" s="916"/>
      <c r="LOG288" s="916"/>
      <c r="LOH288" s="916"/>
      <c r="LOI288" s="916"/>
      <c r="LOJ288" s="916"/>
      <c r="LOK288" s="916"/>
      <c r="LOL288" s="916"/>
      <c r="LOM288" s="916"/>
      <c r="LON288" s="916"/>
      <c r="LOO288" s="916"/>
      <c r="LOP288" s="916"/>
      <c r="LOQ288" s="916"/>
      <c r="LOR288" s="916"/>
      <c r="LOS288" s="916"/>
      <c r="LOT288" s="916"/>
      <c r="LOU288" s="916"/>
      <c r="LOV288" s="916"/>
      <c r="LOW288" s="916"/>
      <c r="LOX288" s="916"/>
      <c r="LOY288" s="916"/>
      <c r="LOZ288" s="916"/>
      <c r="LPA288" s="916"/>
      <c r="LPB288" s="916"/>
      <c r="LPC288" s="916"/>
      <c r="LPD288" s="916"/>
      <c r="LPE288" s="916"/>
      <c r="LPF288" s="916"/>
      <c r="LPG288" s="916"/>
      <c r="LPH288" s="916"/>
      <c r="LPI288" s="916"/>
      <c r="LPJ288" s="916"/>
      <c r="LPK288" s="916"/>
      <c r="LPL288" s="916"/>
      <c r="LPM288" s="916"/>
      <c r="LPN288" s="916"/>
      <c r="LPO288" s="916"/>
      <c r="LPP288" s="916"/>
      <c r="LPQ288" s="916"/>
      <c r="LPR288" s="916"/>
      <c r="LPS288" s="916"/>
      <c r="LPT288" s="916"/>
      <c r="LPU288" s="916"/>
      <c r="LPV288" s="916"/>
      <c r="LPW288" s="916"/>
      <c r="LPX288" s="916"/>
      <c r="LPY288" s="916"/>
      <c r="LPZ288" s="916"/>
      <c r="LQA288" s="916"/>
      <c r="LQB288" s="916"/>
      <c r="LQC288" s="916"/>
      <c r="LQD288" s="916"/>
      <c r="LQE288" s="916"/>
      <c r="LQF288" s="916"/>
      <c r="LQG288" s="916"/>
      <c r="LQH288" s="916"/>
      <c r="LQI288" s="916"/>
      <c r="LQJ288" s="916"/>
      <c r="LQK288" s="916"/>
      <c r="LQL288" s="916"/>
      <c r="LQM288" s="916"/>
      <c r="LQN288" s="916"/>
      <c r="LQO288" s="916"/>
      <c r="LQP288" s="916"/>
      <c r="LQQ288" s="916"/>
      <c r="LQR288" s="916"/>
      <c r="LQS288" s="916"/>
      <c r="LQT288" s="916"/>
      <c r="LQU288" s="916"/>
      <c r="LQV288" s="916"/>
      <c r="LQW288" s="916"/>
      <c r="LQX288" s="916"/>
      <c r="LQY288" s="916"/>
      <c r="LQZ288" s="916"/>
      <c r="LRA288" s="916"/>
      <c r="LRB288" s="916"/>
      <c r="LRC288" s="916"/>
      <c r="LRD288" s="916"/>
      <c r="LRE288" s="916"/>
      <c r="LRF288" s="916"/>
      <c r="LRG288" s="916"/>
      <c r="LRH288" s="916"/>
      <c r="LRI288" s="916"/>
      <c r="LRJ288" s="916"/>
      <c r="LRK288" s="916"/>
      <c r="LRL288" s="916"/>
      <c r="LRM288" s="916"/>
      <c r="LRN288" s="916"/>
      <c r="LRO288" s="916"/>
      <c r="LRP288" s="916"/>
      <c r="LRQ288" s="916"/>
      <c r="LRR288" s="916"/>
      <c r="LRS288" s="916"/>
      <c r="LRT288" s="916"/>
      <c r="LRU288" s="916"/>
      <c r="LRV288" s="916"/>
      <c r="LRW288" s="916"/>
      <c r="LRX288" s="916"/>
      <c r="LRY288" s="916"/>
      <c r="LRZ288" s="916"/>
      <c r="LSA288" s="916"/>
      <c r="LSB288" s="916"/>
      <c r="LSC288" s="916"/>
      <c r="LSD288" s="916"/>
      <c r="LSE288" s="916"/>
      <c r="LSF288" s="916"/>
      <c r="LSG288" s="916"/>
      <c r="LSH288" s="916"/>
      <c r="LSI288" s="916"/>
      <c r="LSJ288" s="916"/>
      <c r="LSK288" s="916"/>
      <c r="LSL288" s="916"/>
      <c r="LSM288" s="916"/>
      <c r="LSN288" s="916"/>
      <c r="LSO288" s="916"/>
      <c r="LSP288" s="916"/>
      <c r="LSQ288" s="916"/>
      <c r="LSR288" s="916"/>
      <c r="LSS288" s="916"/>
      <c r="LST288" s="916"/>
      <c r="LSU288" s="916"/>
      <c r="LSV288" s="916"/>
      <c r="LSW288" s="916"/>
      <c r="LSX288" s="916"/>
      <c r="LSY288" s="916"/>
      <c r="LSZ288" s="916"/>
      <c r="LTA288" s="916"/>
      <c r="LTB288" s="916"/>
      <c r="LTC288" s="916"/>
      <c r="LTD288" s="916"/>
      <c r="LTE288" s="916"/>
      <c r="LTF288" s="916"/>
      <c r="LTG288" s="916"/>
      <c r="LTH288" s="916"/>
      <c r="LTI288" s="916"/>
      <c r="LTJ288" s="916"/>
      <c r="LTK288" s="916"/>
      <c r="LTL288" s="916"/>
      <c r="LTM288" s="916"/>
      <c r="LTN288" s="916"/>
      <c r="LTO288" s="916"/>
      <c r="LTP288" s="916"/>
      <c r="LTQ288" s="916"/>
      <c r="LTR288" s="916"/>
      <c r="LTS288" s="916"/>
      <c r="LTT288" s="916"/>
      <c r="LTU288" s="916"/>
      <c r="LTV288" s="916"/>
      <c r="LTW288" s="916"/>
      <c r="LTX288" s="916"/>
      <c r="LTY288" s="916"/>
      <c r="LTZ288" s="916"/>
      <c r="LUA288" s="916"/>
      <c r="LUB288" s="916"/>
      <c r="LUC288" s="916"/>
      <c r="LUD288" s="916"/>
      <c r="LUE288" s="916"/>
      <c r="LUF288" s="916"/>
      <c r="LUG288" s="916"/>
      <c r="LUH288" s="916"/>
      <c r="LUI288" s="916"/>
      <c r="LUJ288" s="916"/>
      <c r="LUK288" s="916"/>
      <c r="LUL288" s="916"/>
      <c r="LUM288" s="916"/>
      <c r="LUN288" s="916"/>
      <c r="LUO288" s="916"/>
      <c r="LUP288" s="916"/>
      <c r="LUQ288" s="916"/>
      <c r="LUR288" s="916"/>
      <c r="LUS288" s="916"/>
      <c r="LUT288" s="916"/>
      <c r="LUU288" s="916"/>
      <c r="LUV288" s="916"/>
      <c r="LUW288" s="916"/>
      <c r="LUX288" s="916"/>
      <c r="LUY288" s="916"/>
      <c r="LUZ288" s="916"/>
      <c r="LVA288" s="916"/>
      <c r="LVB288" s="916"/>
      <c r="LVC288" s="916"/>
      <c r="LVD288" s="916"/>
      <c r="LVE288" s="916"/>
      <c r="LVF288" s="916"/>
      <c r="LVG288" s="916"/>
      <c r="LVH288" s="916"/>
      <c r="LVI288" s="916"/>
      <c r="LVJ288" s="916"/>
      <c r="LVK288" s="916"/>
      <c r="LVL288" s="916"/>
      <c r="LVM288" s="916"/>
      <c r="LVN288" s="916"/>
      <c r="LVO288" s="916"/>
      <c r="LVP288" s="916"/>
      <c r="LVQ288" s="916"/>
      <c r="LVR288" s="916"/>
      <c r="LVS288" s="916"/>
      <c r="LVT288" s="916"/>
      <c r="LVU288" s="916"/>
      <c r="LVV288" s="916"/>
      <c r="LVW288" s="916"/>
      <c r="LVX288" s="916"/>
      <c r="LVY288" s="916"/>
      <c r="LVZ288" s="916"/>
      <c r="LWA288" s="916"/>
      <c r="LWB288" s="916"/>
      <c r="LWC288" s="916"/>
      <c r="LWD288" s="916"/>
      <c r="LWE288" s="916"/>
      <c r="LWF288" s="916"/>
      <c r="LWG288" s="916"/>
      <c r="LWH288" s="916"/>
      <c r="LWI288" s="916"/>
      <c r="LWJ288" s="916"/>
      <c r="LWK288" s="916"/>
      <c r="LWL288" s="916"/>
      <c r="LWM288" s="916"/>
      <c r="LWN288" s="916"/>
      <c r="LWO288" s="916"/>
      <c r="LWP288" s="916"/>
      <c r="LWQ288" s="916"/>
      <c r="LWR288" s="916"/>
      <c r="LWS288" s="916"/>
      <c r="LWT288" s="916"/>
      <c r="LWU288" s="916"/>
      <c r="LWV288" s="916"/>
      <c r="LWW288" s="916"/>
      <c r="LWX288" s="916"/>
      <c r="LWY288" s="916"/>
      <c r="LWZ288" s="916"/>
      <c r="LXA288" s="916"/>
      <c r="LXB288" s="916"/>
      <c r="LXC288" s="916"/>
      <c r="LXD288" s="916"/>
      <c r="LXE288" s="916"/>
      <c r="LXF288" s="916"/>
      <c r="LXG288" s="916"/>
      <c r="LXH288" s="916"/>
      <c r="LXI288" s="916"/>
      <c r="LXJ288" s="916"/>
      <c r="LXK288" s="916"/>
      <c r="LXL288" s="916"/>
      <c r="LXM288" s="916"/>
      <c r="LXN288" s="916"/>
      <c r="LXO288" s="916"/>
      <c r="LXP288" s="916"/>
      <c r="LXQ288" s="916"/>
      <c r="LXR288" s="916"/>
      <c r="LXS288" s="916"/>
      <c r="LXT288" s="916"/>
      <c r="LXU288" s="916"/>
      <c r="LXV288" s="916"/>
      <c r="LXW288" s="916"/>
      <c r="LXX288" s="916"/>
      <c r="LXY288" s="916"/>
      <c r="LXZ288" s="916"/>
      <c r="LYA288" s="916"/>
      <c r="LYB288" s="916"/>
      <c r="LYC288" s="916"/>
      <c r="LYD288" s="916"/>
      <c r="LYE288" s="916"/>
      <c r="LYF288" s="916"/>
      <c r="LYG288" s="916"/>
      <c r="LYH288" s="916"/>
      <c r="LYI288" s="916"/>
      <c r="LYJ288" s="916"/>
      <c r="LYK288" s="916"/>
      <c r="LYL288" s="916"/>
      <c r="LYM288" s="916"/>
      <c r="LYN288" s="916"/>
      <c r="LYO288" s="916"/>
      <c r="LYP288" s="916"/>
      <c r="LYQ288" s="916"/>
      <c r="LYR288" s="916"/>
      <c r="LYS288" s="916"/>
      <c r="LYT288" s="916"/>
      <c r="LYU288" s="916"/>
      <c r="LYV288" s="916"/>
      <c r="LYW288" s="916"/>
      <c r="LYX288" s="916"/>
      <c r="LYY288" s="916"/>
      <c r="LYZ288" s="916"/>
      <c r="LZA288" s="916"/>
      <c r="LZB288" s="916"/>
      <c r="LZC288" s="916"/>
      <c r="LZD288" s="916"/>
      <c r="LZE288" s="916"/>
      <c r="LZF288" s="916"/>
      <c r="LZG288" s="916"/>
      <c r="LZH288" s="916"/>
      <c r="LZI288" s="916"/>
      <c r="LZJ288" s="916"/>
      <c r="LZK288" s="916"/>
      <c r="LZL288" s="916"/>
      <c r="LZM288" s="916"/>
      <c r="LZN288" s="916"/>
      <c r="LZO288" s="916"/>
      <c r="LZP288" s="916"/>
      <c r="LZQ288" s="916"/>
      <c r="LZR288" s="916"/>
      <c r="LZS288" s="916"/>
      <c r="LZT288" s="916"/>
      <c r="LZU288" s="916"/>
      <c r="LZV288" s="916"/>
      <c r="LZW288" s="916"/>
      <c r="LZX288" s="916"/>
      <c r="LZY288" s="916"/>
      <c r="LZZ288" s="916"/>
      <c r="MAA288" s="916"/>
      <c r="MAB288" s="916"/>
      <c r="MAC288" s="916"/>
      <c r="MAD288" s="916"/>
      <c r="MAE288" s="916"/>
      <c r="MAF288" s="916"/>
      <c r="MAG288" s="916"/>
      <c r="MAH288" s="916"/>
      <c r="MAI288" s="916"/>
      <c r="MAJ288" s="916"/>
      <c r="MAK288" s="916"/>
      <c r="MAL288" s="916"/>
      <c r="MAM288" s="916"/>
      <c r="MAN288" s="916"/>
      <c r="MAO288" s="916"/>
      <c r="MAP288" s="916"/>
      <c r="MAQ288" s="916"/>
      <c r="MAR288" s="916"/>
      <c r="MAS288" s="916"/>
      <c r="MAT288" s="916"/>
      <c r="MAU288" s="916"/>
      <c r="MAV288" s="916"/>
      <c r="MAW288" s="916"/>
      <c r="MAX288" s="916"/>
      <c r="MAY288" s="916"/>
      <c r="MAZ288" s="916"/>
      <c r="MBA288" s="916"/>
      <c r="MBB288" s="916"/>
      <c r="MBC288" s="916"/>
      <c r="MBD288" s="916"/>
      <c r="MBE288" s="916"/>
      <c r="MBF288" s="916"/>
      <c r="MBG288" s="916"/>
      <c r="MBH288" s="916"/>
      <c r="MBI288" s="916"/>
      <c r="MBJ288" s="916"/>
      <c r="MBK288" s="916"/>
      <c r="MBL288" s="916"/>
      <c r="MBM288" s="916"/>
      <c r="MBN288" s="916"/>
      <c r="MBO288" s="916"/>
      <c r="MBP288" s="916"/>
      <c r="MBQ288" s="916"/>
      <c r="MBR288" s="916"/>
      <c r="MBS288" s="916"/>
      <c r="MBT288" s="916"/>
      <c r="MBU288" s="916"/>
      <c r="MBV288" s="916"/>
      <c r="MBW288" s="916"/>
      <c r="MBX288" s="916"/>
      <c r="MBY288" s="916"/>
      <c r="MBZ288" s="916"/>
      <c r="MCA288" s="916"/>
      <c r="MCB288" s="916"/>
      <c r="MCC288" s="916"/>
      <c r="MCD288" s="916"/>
      <c r="MCE288" s="916"/>
      <c r="MCF288" s="916"/>
      <c r="MCG288" s="916"/>
      <c r="MCH288" s="916"/>
      <c r="MCI288" s="916"/>
      <c r="MCJ288" s="916"/>
      <c r="MCK288" s="916"/>
      <c r="MCL288" s="916"/>
      <c r="MCM288" s="916"/>
      <c r="MCN288" s="916"/>
      <c r="MCO288" s="916"/>
      <c r="MCP288" s="916"/>
      <c r="MCQ288" s="916"/>
      <c r="MCR288" s="916"/>
      <c r="MCS288" s="916"/>
      <c r="MCT288" s="916"/>
      <c r="MCU288" s="916"/>
      <c r="MCV288" s="916"/>
      <c r="MCW288" s="916"/>
      <c r="MCX288" s="916"/>
      <c r="MCY288" s="916"/>
      <c r="MCZ288" s="916"/>
      <c r="MDA288" s="916"/>
      <c r="MDB288" s="916"/>
      <c r="MDC288" s="916"/>
      <c r="MDD288" s="916"/>
      <c r="MDE288" s="916"/>
      <c r="MDF288" s="916"/>
      <c r="MDG288" s="916"/>
      <c r="MDH288" s="916"/>
      <c r="MDI288" s="916"/>
      <c r="MDJ288" s="916"/>
      <c r="MDK288" s="916"/>
      <c r="MDL288" s="916"/>
      <c r="MDM288" s="916"/>
      <c r="MDN288" s="916"/>
      <c r="MDO288" s="916"/>
      <c r="MDP288" s="916"/>
      <c r="MDQ288" s="916"/>
      <c r="MDR288" s="916"/>
      <c r="MDS288" s="916"/>
      <c r="MDT288" s="916"/>
      <c r="MDU288" s="916"/>
      <c r="MDV288" s="916"/>
      <c r="MDW288" s="916"/>
      <c r="MDX288" s="916"/>
      <c r="MDY288" s="916"/>
      <c r="MDZ288" s="916"/>
      <c r="MEA288" s="916"/>
      <c r="MEB288" s="916"/>
      <c r="MEC288" s="916"/>
      <c r="MED288" s="916"/>
      <c r="MEE288" s="916"/>
      <c r="MEF288" s="916"/>
      <c r="MEG288" s="916"/>
      <c r="MEH288" s="916"/>
      <c r="MEI288" s="916"/>
      <c r="MEJ288" s="916"/>
      <c r="MEK288" s="916"/>
      <c r="MEL288" s="916"/>
      <c r="MEM288" s="916"/>
      <c r="MEN288" s="916"/>
      <c r="MEO288" s="916"/>
      <c r="MEP288" s="916"/>
      <c r="MEQ288" s="916"/>
      <c r="MER288" s="916"/>
      <c r="MES288" s="916"/>
      <c r="MET288" s="916"/>
      <c r="MEU288" s="916"/>
      <c r="MEV288" s="916"/>
      <c r="MEW288" s="916"/>
      <c r="MEX288" s="916"/>
      <c r="MEY288" s="916"/>
      <c r="MEZ288" s="916"/>
      <c r="MFA288" s="916"/>
      <c r="MFB288" s="916"/>
      <c r="MFC288" s="916"/>
      <c r="MFD288" s="916"/>
      <c r="MFE288" s="916"/>
      <c r="MFF288" s="916"/>
      <c r="MFG288" s="916"/>
      <c r="MFH288" s="916"/>
      <c r="MFI288" s="916"/>
      <c r="MFJ288" s="916"/>
      <c r="MFK288" s="916"/>
      <c r="MFL288" s="916"/>
      <c r="MFM288" s="916"/>
      <c r="MFN288" s="916"/>
      <c r="MFO288" s="916"/>
      <c r="MFP288" s="916"/>
      <c r="MFQ288" s="916"/>
      <c r="MFR288" s="916"/>
      <c r="MFS288" s="916"/>
      <c r="MFT288" s="916"/>
      <c r="MFU288" s="916"/>
      <c r="MFV288" s="916"/>
      <c r="MFW288" s="916"/>
      <c r="MFX288" s="916"/>
      <c r="MFY288" s="916"/>
      <c r="MFZ288" s="916"/>
      <c r="MGA288" s="916"/>
      <c r="MGB288" s="916"/>
      <c r="MGC288" s="916"/>
      <c r="MGD288" s="916"/>
      <c r="MGE288" s="916"/>
      <c r="MGF288" s="916"/>
      <c r="MGG288" s="916"/>
      <c r="MGH288" s="916"/>
      <c r="MGI288" s="916"/>
      <c r="MGJ288" s="916"/>
      <c r="MGK288" s="916"/>
      <c r="MGL288" s="916"/>
      <c r="MGM288" s="916"/>
      <c r="MGN288" s="916"/>
      <c r="MGO288" s="916"/>
      <c r="MGP288" s="916"/>
      <c r="MGQ288" s="916"/>
      <c r="MGR288" s="916"/>
      <c r="MGS288" s="916"/>
      <c r="MGT288" s="916"/>
      <c r="MGU288" s="916"/>
      <c r="MGV288" s="916"/>
      <c r="MGW288" s="916"/>
      <c r="MGX288" s="916"/>
      <c r="MGY288" s="916"/>
      <c r="MGZ288" s="916"/>
      <c r="MHA288" s="916"/>
      <c r="MHB288" s="916"/>
      <c r="MHC288" s="916"/>
      <c r="MHD288" s="916"/>
      <c r="MHE288" s="916"/>
      <c r="MHF288" s="916"/>
      <c r="MHG288" s="916"/>
      <c r="MHH288" s="916"/>
      <c r="MHI288" s="916"/>
      <c r="MHJ288" s="916"/>
      <c r="MHK288" s="916"/>
      <c r="MHL288" s="916"/>
      <c r="MHM288" s="916"/>
      <c r="MHN288" s="916"/>
      <c r="MHO288" s="916"/>
      <c r="MHP288" s="916"/>
      <c r="MHQ288" s="916"/>
      <c r="MHR288" s="916"/>
      <c r="MHS288" s="916"/>
      <c r="MHT288" s="916"/>
      <c r="MHU288" s="916"/>
      <c r="MHV288" s="916"/>
      <c r="MHW288" s="916"/>
      <c r="MHX288" s="916"/>
      <c r="MHY288" s="916"/>
      <c r="MHZ288" s="916"/>
      <c r="MIA288" s="916"/>
      <c r="MIB288" s="916"/>
      <c r="MIC288" s="916"/>
      <c r="MID288" s="916"/>
      <c r="MIE288" s="916"/>
      <c r="MIF288" s="916"/>
      <c r="MIG288" s="916"/>
      <c r="MIH288" s="916"/>
      <c r="MII288" s="916"/>
      <c r="MIJ288" s="916"/>
      <c r="MIK288" s="916"/>
      <c r="MIL288" s="916"/>
      <c r="MIM288" s="916"/>
      <c r="MIN288" s="916"/>
      <c r="MIO288" s="916"/>
      <c r="MIP288" s="916"/>
      <c r="MIQ288" s="916"/>
      <c r="MIR288" s="916"/>
      <c r="MIS288" s="916"/>
      <c r="MIT288" s="916"/>
      <c r="MIU288" s="916"/>
      <c r="MIV288" s="916"/>
      <c r="MIW288" s="916"/>
      <c r="MIX288" s="916"/>
      <c r="MIY288" s="916"/>
      <c r="MIZ288" s="916"/>
      <c r="MJA288" s="916"/>
      <c r="MJB288" s="916"/>
      <c r="MJC288" s="916"/>
      <c r="MJD288" s="916"/>
      <c r="MJE288" s="916"/>
      <c r="MJF288" s="916"/>
      <c r="MJG288" s="916"/>
      <c r="MJH288" s="916"/>
      <c r="MJI288" s="916"/>
      <c r="MJJ288" s="916"/>
      <c r="MJK288" s="916"/>
      <c r="MJL288" s="916"/>
      <c r="MJM288" s="916"/>
      <c r="MJN288" s="916"/>
      <c r="MJO288" s="916"/>
      <c r="MJP288" s="916"/>
      <c r="MJQ288" s="916"/>
      <c r="MJR288" s="916"/>
      <c r="MJS288" s="916"/>
      <c r="MJT288" s="916"/>
      <c r="MJU288" s="916"/>
      <c r="MJV288" s="916"/>
      <c r="MJW288" s="916"/>
      <c r="MJX288" s="916"/>
      <c r="MJY288" s="916"/>
      <c r="MJZ288" s="916"/>
      <c r="MKA288" s="916"/>
      <c r="MKB288" s="916"/>
      <c r="MKC288" s="916"/>
      <c r="MKD288" s="916"/>
      <c r="MKE288" s="916"/>
      <c r="MKF288" s="916"/>
      <c r="MKG288" s="916"/>
      <c r="MKH288" s="916"/>
      <c r="MKI288" s="916"/>
      <c r="MKJ288" s="916"/>
      <c r="MKK288" s="916"/>
      <c r="MKL288" s="916"/>
      <c r="MKM288" s="916"/>
      <c r="MKN288" s="916"/>
      <c r="MKO288" s="916"/>
      <c r="MKP288" s="916"/>
      <c r="MKQ288" s="916"/>
      <c r="MKR288" s="916"/>
      <c r="MKS288" s="916"/>
      <c r="MKT288" s="916"/>
      <c r="MKU288" s="916"/>
      <c r="MKV288" s="916"/>
      <c r="MKW288" s="916"/>
      <c r="MKX288" s="916"/>
      <c r="MKY288" s="916"/>
      <c r="MKZ288" s="916"/>
      <c r="MLA288" s="916"/>
      <c r="MLB288" s="916"/>
      <c r="MLC288" s="916"/>
      <c r="MLD288" s="916"/>
      <c r="MLE288" s="916"/>
      <c r="MLF288" s="916"/>
      <c r="MLG288" s="916"/>
      <c r="MLH288" s="916"/>
      <c r="MLI288" s="916"/>
      <c r="MLJ288" s="916"/>
      <c r="MLK288" s="916"/>
      <c r="MLL288" s="916"/>
      <c r="MLM288" s="916"/>
      <c r="MLN288" s="916"/>
      <c r="MLO288" s="916"/>
      <c r="MLP288" s="916"/>
      <c r="MLQ288" s="916"/>
      <c r="MLR288" s="916"/>
      <c r="MLS288" s="916"/>
      <c r="MLT288" s="916"/>
      <c r="MLU288" s="916"/>
      <c r="MLV288" s="916"/>
      <c r="MLW288" s="916"/>
      <c r="MLX288" s="916"/>
      <c r="MLY288" s="916"/>
      <c r="MLZ288" s="916"/>
      <c r="MMA288" s="916"/>
      <c r="MMB288" s="916"/>
      <c r="MMC288" s="916"/>
      <c r="MMD288" s="916"/>
      <c r="MME288" s="916"/>
      <c r="MMF288" s="916"/>
      <c r="MMG288" s="916"/>
      <c r="MMH288" s="916"/>
      <c r="MMI288" s="916"/>
      <c r="MMJ288" s="916"/>
      <c r="MMK288" s="916"/>
      <c r="MML288" s="916"/>
      <c r="MMM288" s="916"/>
      <c r="MMN288" s="916"/>
      <c r="MMO288" s="916"/>
      <c r="MMP288" s="916"/>
      <c r="MMQ288" s="916"/>
      <c r="MMR288" s="916"/>
      <c r="MMS288" s="916"/>
      <c r="MMT288" s="916"/>
      <c r="MMU288" s="916"/>
      <c r="MMV288" s="916"/>
      <c r="MMW288" s="916"/>
      <c r="MMX288" s="916"/>
      <c r="MMY288" s="916"/>
      <c r="MMZ288" s="916"/>
      <c r="MNA288" s="916"/>
      <c r="MNB288" s="916"/>
      <c r="MNC288" s="916"/>
      <c r="MND288" s="916"/>
      <c r="MNE288" s="916"/>
      <c r="MNF288" s="916"/>
      <c r="MNG288" s="916"/>
      <c r="MNH288" s="916"/>
      <c r="MNI288" s="916"/>
      <c r="MNJ288" s="916"/>
      <c r="MNK288" s="916"/>
      <c r="MNL288" s="916"/>
      <c r="MNM288" s="916"/>
      <c r="MNN288" s="916"/>
      <c r="MNO288" s="916"/>
      <c r="MNP288" s="916"/>
      <c r="MNQ288" s="916"/>
      <c r="MNR288" s="916"/>
      <c r="MNS288" s="916"/>
      <c r="MNT288" s="916"/>
      <c r="MNU288" s="916"/>
      <c r="MNV288" s="916"/>
      <c r="MNW288" s="916"/>
      <c r="MNX288" s="916"/>
      <c r="MNY288" s="916"/>
      <c r="MNZ288" s="916"/>
      <c r="MOA288" s="916"/>
      <c r="MOB288" s="916"/>
      <c r="MOC288" s="916"/>
      <c r="MOD288" s="916"/>
      <c r="MOE288" s="916"/>
      <c r="MOF288" s="916"/>
      <c r="MOG288" s="916"/>
      <c r="MOH288" s="916"/>
      <c r="MOI288" s="916"/>
      <c r="MOJ288" s="916"/>
      <c r="MOK288" s="916"/>
      <c r="MOL288" s="916"/>
      <c r="MOM288" s="916"/>
      <c r="MON288" s="916"/>
      <c r="MOO288" s="916"/>
      <c r="MOP288" s="916"/>
      <c r="MOQ288" s="916"/>
      <c r="MOR288" s="916"/>
      <c r="MOS288" s="916"/>
      <c r="MOT288" s="916"/>
      <c r="MOU288" s="916"/>
      <c r="MOV288" s="916"/>
      <c r="MOW288" s="916"/>
      <c r="MOX288" s="916"/>
      <c r="MOY288" s="916"/>
      <c r="MOZ288" s="916"/>
      <c r="MPA288" s="916"/>
      <c r="MPB288" s="916"/>
      <c r="MPC288" s="916"/>
      <c r="MPD288" s="916"/>
      <c r="MPE288" s="916"/>
      <c r="MPF288" s="916"/>
      <c r="MPG288" s="916"/>
      <c r="MPH288" s="916"/>
      <c r="MPI288" s="916"/>
      <c r="MPJ288" s="916"/>
      <c r="MPK288" s="916"/>
      <c r="MPL288" s="916"/>
      <c r="MPM288" s="916"/>
      <c r="MPN288" s="916"/>
      <c r="MPO288" s="916"/>
      <c r="MPP288" s="916"/>
      <c r="MPQ288" s="916"/>
      <c r="MPR288" s="916"/>
      <c r="MPS288" s="916"/>
      <c r="MPT288" s="916"/>
      <c r="MPU288" s="916"/>
      <c r="MPV288" s="916"/>
      <c r="MPW288" s="916"/>
      <c r="MPX288" s="916"/>
      <c r="MPY288" s="916"/>
      <c r="MPZ288" s="916"/>
      <c r="MQA288" s="916"/>
      <c r="MQB288" s="916"/>
      <c r="MQC288" s="916"/>
      <c r="MQD288" s="916"/>
      <c r="MQE288" s="916"/>
      <c r="MQF288" s="916"/>
      <c r="MQG288" s="916"/>
      <c r="MQH288" s="916"/>
      <c r="MQI288" s="916"/>
      <c r="MQJ288" s="916"/>
      <c r="MQK288" s="916"/>
      <c r="MQL288" s="916"/>
      <c r="MQM288" s="916"/>
      <c r="MQN288" s="916"/>
      <c r="MQO288" s="916"/>
      <c r="MQP288" s="916"/>
      <c r="MQQ288" s="916"/>
      <c r="MQR288" s="916"/>
      <c r="MQS288" s="916"/>
      <c r="MQT288" s="916"/>
      <c r="MQU288" s="916"/>
      <c r="MQV288" s="916"/>
      <c r="MQW288" s="916"/>
      <c r="MQX288" s="916"/>
      <c r="MQY288" s="916"/>
      <c r="MQZ288" s="916"/>
      <c r="MRA288" s="916"/>
      <c r="MRB288" s="916"/>
      <c r="MRC288" s="916"/>
      <c r="MRD288" s="916"/>
      <c r="MRE288" s="916"/>
      <c r="MRF288" s="916"/>
      <c r="MRG288" s="916"/>
      <c r="MRH288" s="916"/>
      <c r="MRI288" s="916"/>
      <c r="MRJ288" s="916"/>
      <c r="MRK288" s="916"/>
      <c r="MRL288" s="916"/>
      <c r="MRM288" s="916"/>
      <c r="MRN288" s="916"/>
      <c r="MRO288" s="916"/>
      <c r="MRP288" s="916"/>
      <c r="MRQ288" s="916"/>
      <c r="MRR288" s="916"/>
      <c r="MRS288" s="916"/>
      <c r="MRT288" s="916"/>
      <c r="MRU288" s="916"/>
      <c r="MRV288" s="916"/>
      <c r="MRW288" s="916"/>
      <c r="MRX288" s="916"/>
      <c r="MRY288" s="916"/>
      <c r="MRZ288" s="916"/>
      <c r="MSA288" s="916"/>
      <c r="MSB288" s="916"/>
      <c r="MSC288" s="916"/>
      <c r="MSD288" s="916"/>
      <c r="MSE288" s="916"/>
      <c r="MSF288" s="916"/>
      <c r="MSG288" s="916"/>
      <c r="MSH288" s="916"/>
      <c r="MSI288" s="916"/>
      <c r="MSJ288" s="916"/>
      <c r="MSK288" s="916"/>
      <c r="MSL288" s="916"/>
      <c r="MSM288" s="916"/>
      <c r="MSN288" s="916"/>
      <c r="MSO288" s="916"/>
      <c r="MSP288" s="916"/>
      <c r="MSQ288" s="916"/>
      <c r="MSR288" s="916"/>
      <c r="MSS288" s="916"/>
      <c r="MST288" s="916"/>
      <c r="MSU288" s="916"/>
      <c r="MSV288" s="916"/>
      <c r="MSW288" s="916"/>
      <c r="MSX288" s="916"/>
      <c r="MSY288" s="916"/>
      <c r="MSZ288" s="916"/>
      <c r="MTA288" s="916"/>
      <c r="MTB288" s="916"/>
      <c r="MTC288" s="916"/>
      <c r="MTD288" s="916"/>
      <c r="MTE288" s="916"/>
      <c r="MTF288" s="916"/>
      <c r="MTG288" s="916"/>
      <c r="MTH288" s="916"/>
      <c r="MTI288" s="916"/>
      <c r="MTJ288" s="916"/>
      <c r="MTK288" s="916"/>
      <c r="MTL288" s="916"/>
      <c r="MTM288" s="916"/>
      <c r="MTN288" s="916"/>
      <c r="MTO288" s="916"/>
      <c r="MTP288" s="916"/>
      <c r="MTQ288" s="916"/>
      <c r="MTR288" s="916"/>
      <c r="MTS288" s="916"/>
      <c r="MTT288" s="916"/>
      <c r="MTU288" s="916"/>
      <c r="MTV288" s="916"/>
      <c r="MTW288" s="916"/>
      <c r="MTX288" s="916"/>
      <c r="MTY288" s="916"/>
      <c r="MTZ288" s="916"/>
      <c r="MUA288" s="916"/>
      <c r="MUB288" s="916"/>
      <c r="MUC288" s="916"/>
      <c r="MUD288" s="916"/>
      <c r="MUE288" s="916"/>
      <c r="MUF288" s="916"/>
      <c r="MUG288" s="916"/>
      <c r="MUH288" s="916"/>
      <c r="MUI288" s="916"/>
      <c r="MUJ288" s="916"/>
      <c r="MUK288" s="916"/>
      <c r="MUL288" s="916"/>
      <c r="MUM288" s="916"/>
      <c r="MUN288" s="916"/>
      <c r="MUO288" s="916"/>
      <c r="MUP288" s="916"/>
      <c r="MUQ288" s="916"/>
      <c r="MUR288" s="916"/>
      <c r="MUS288" s="916"/>
      <c r="MUT288" s="916"/>
      <c r="MUU288" s="916"/>
      <c r="MUV288" s="916"/>
      <c r="MUW288" s="916"/>
      <c r="MUX288" s="916"/>
      <c r="MUY288" s="916"/>
      <c r="MUZ288" s="916"/>
      <c r="MVA288" s="916"/>
      <c r="MVB288" s="916"/>
      <c r="MVC288" s="916"/>
      <c r="MVD288" s="916"/>
      <c r="MVE288" s="916"/>
      <c r="MVF288" s="916"/>
      <c r="MVG288" s="916"/>
      <c r="MVH288" s="916"/>
      <c r="MVI288" s="916"/>
      <c r="MVJ288" s="916"/>
      <c r="MVK288" s="916"/>
      <c r="MVL288" s="916"/>
      <c r="MVM288" s="916"/>
      <c r="MVN288" s="916"/>
      <c r="MVO288" s="916"/>
      <c r="MVP288" s="916"/>
      <c r="MVQ288" s="916"/>
      <c r="MVR288" s="916"/>
      <c r="MVS288" s="916"/>
      <c r="MVT288" s="916"/>
      <c r="MVU288" s="916"/>
      <c r="MVV288" s="916"/>
      <c r="MVW288" s="916"/>
      <c r="MVX288" s="916"/>
      <c r="MVY288" s="916"/>
      <c r="MVZ288" s="916"/>
      <c r="MWA288" s="916"/>
      <c r="MWB288" s="916"/>
      <c r="MWC288" s="916"/>
      <c r="MWD288" s="916"/>
      <c r="MWE288" s="916"/>
      <c r="MWF288" s="916"/>
      <c r="MWG288" s="916"/>
      <c r="MWH288" s="916"/>
      <c r="MWI288" s="916"/>
      <c r="MWJ288" s="916"/>
      <c r="MWK288" s="916"/>
      <c r="MWL288" s="916"/>
      <c r="MWM288" s="916"/>
      <c r="MWN288" s="916"/>
      <c r="MWO288" s="916"/>
      <c r="MWP288" s="916"/>
      <c r="MWQ288" s="916"/>
      <c r="MWR288" s="916"/>
      <c r="MWS288" s="916"/>
      <c r="MWT288" s="916"/>
      <c r="MWU288" s="916"/>
      <c r="MWV288" s="916"/>
      <c r="MWW288" s="916"/>
      <c r="MWX288" s="916"/>
      <c r="MWY288" s="916"/>
      <c r="MWZ288" s="916"/>
      <c r="MXA288" s="916"/>
      <c r="MXB288" s="916"/>
      <c r="MXC288" s="916"/>
      <c r="MXD288" s="916"/>
      <c r="MXE288" s="916"/>
      <c r="MXF288" s="916"/>
      <c r="MXG288" s="916"/>
      <c r="MXH288" s="916"/>
      <c r="MXI288" s="916"/>
      <c r="MXJ288" s="916"/>
      <c r="MXK288" s="916"/>
      <c r="MXL288" s="916"/>
      <c r="MXM288" s="916"/>
      <c r="MXN288" s="916"/>
      <c r="MXO288" s="916"/>
      <c r="MXP288" s="916"/>
      <c r="MXQ288" s="916"/>
      <c r="MXR288" s="916"/>
      <c r="MXS288" s="916"/>
      <c r="MXT288" s="916"/>
      <c r="MXU288" s="916"/>
      <c r="MXV288" s="916"/>
      <c r="MXW288" s="916"/>
      <c r="MXX288" s="916"/>
      <c r="MXY288" s="916"/>
      <c r="MXZ288" s="916"/>
      <c r="MYA288" s="916"/>
      <c r="MYB288" s="916"/>
      <c r="MYC288" s="916"/>
      <c r="MYD288" s="916"/>
      <c r="MYE288" s="916"/>
      <c r="MYF288" s="916"/>
      <c r="MYG288" s="916"/>
      <c r="MYH288" s="916"/>
      <c r="MYI288" s="916"/>
      <c r="MYJ288" s="916"/>
      <c r="MYK288" s="916"/>
      <c r="MYL288" s="916"/>
      <c r="MYM288" s="916"/>
      <c r="MYN288" s="916"/>
      <c r="MYO288" s="916"/>
      <c r="MYP288" s="916"/>
      <c r="MYQ288" s="916"/>
      <c r="MYR288" s="916"/>
      <c r="MYS288" s="916"/>
      <c r="MYT288" s="916"/>
      <c r="MYU288" s="916"/>
      <c r="MYV288" s="916"/>
      <c r="MYW288" s="916"/>
      <c r="MYX288" s="916"/>
      <c r="MYY288" s="916"/>
      <c r="MYZ288" s="916"/>
      <c r="MZA288" s="916"/>
      <c r="MZB288" s="916"/>
      <c r="MZC288" s="916"/>
      <c r="MZD288" s="916"/>
      <c r="MZE288" s="916"/>
      <c r="MZF288" s="916"/>
      <c r="MZG288" s="916"/>
      <c r="MZH288" s="916"/>
      <c r="MZI288" s="916"/>
      <c r="MZJ288" s="916"/>
      <c r="MZK288" s="916"/>
      <c r="MZL288" s="916"/>
      <c r="MZM288" s="916"/>
      <c r="MZN288" s="916"/>
      <c r="MZO288" s="916"/>
      <c r="MZP288" s="916"/>
      <c r="MZQ288" s="916"/>
      <c r="MZR288" s="916"/>
      <c r="MZS288" s="916"/>
      <c r="MZT288" s="916"/>
      <c r="MZU288" s="916"/>
      <c r="MZV288" s="916"/>
      <c r="MZW288" s="916"/>
      <c r="MZX288" s="916"/>
      <c r="MZY288" s="916"/>
      <c r="MZZ288" s="916"/>
      <c r="NAA288" s="916"/>
      <c r="NAB288" s="916"/>
      <c r="NAC288" s="916"/>
      <c r="NAD288" s="916"/>
      <c r="NAE288" s="916"/>
      <c r="NAF288" s="916"/>
      <c r="NAG288" s="916"/>
      <c r="NAH288" s="916"/>
      <c r="NAI288" s="916"/>
      <c r="NAJ288" s="916"/>
      <c r="NAK288" s="916"/>
      <c r="NAL288" s="916"/>
      <c r="NAM288" s="916"/>
      <c r="NAN288" s="916"/>
      <c r="NAO288" s="916"/>
      <c r="NAP288" s="916"/>
      <c r="NAQ288" s="916"/>
      <c r="NAR288" s="916"/>
      <c r="NAS288" s="916"/>
      <c r="NAT288" s="916"/>
      <c r="NAU288" s="916"/>
      <c r="NAV288" s="916"/>
      <c r="NAW288" s="916"/>
      <c r="NAX288" s="916"/>
      <c r="NAY288" s="916"/>
      <c r="NAZ288" s="916"/>
      <c r="NBA288" s="916"/>
      <c r="NBB288" s="916"/>
      <c r="NBC288" s="916"/>
      <c r="NBD288" s="916"/>
      <c r="NBE288" s="916"/>
      <c r="NBF288" s="916"/>
      <c r="NBG288" s="916"/>
      <c r="NBH288" s="916"/>
      <c r="NBI288" s="916"/>
      <c r="NBJ288" s="916"/>
      <c r="NBK288" s="916"/>
      <c r="NBL288" s="916"/>
      <c r="NBM288" s="916"/>
      <c r="NBN288" s="916"/>
      <c r="NBO288" s="916"/>
      <c r="NBP288" s="916"/>
      <c r="NBQ288" s="916"/>
      <c r="NBR288" s="916"/>
      <c r="NBS288" s="916"/>
      <c r="NBT288" s="916"/>
      <c r="NBU288" s="916"/>
      <c r="NBV288" s="916"/>
      <c r="NBW288" s="916"/>
      <c r="NBX288" s="916"/>
      <c r="NBY288" s="916"/>
      <c r="NBZ288" s="916"/>
      <c r="NCA288" s="916"/>
      <c r="NCB288" s="916"/>
      <c r="NCC288" s="916"/>
      <c r="NCD288" s="916"/>
      <c r="NCE288" s="916"/>
      <c r="NCF288" s="916"/>
      <c r="NCG288" s="916"/>
      <c r="NCH288" s="916"/>
      <c r="NCI288" s="916"/>
      <c r="NCJ288" s="916"/>
      <c r="NCK288" s="916"/>
      <c r="NCL288" s="916"/>
      <c r="NCM288" s="916"/>
      <c r="NCN288" s="916"/>
      <c r="NCO288" s="916"/>
      <c r="NCP288" s="916"/>
      <c r="NCQ288" s="916"/>
      <c r="NCR288" s="916"/>
      <c r="NCS288" s="916"/>
      <c r="NCT288" s="916"/>
      <c r="NCU288" s="916"/>
      <c r="NCV288" s="916"/>
      <c r="NCW288" s="916"/>
      <c r="NCX288" s="916"/>
      <c r="NCY288" s="916"/>
      <c r="NCZ288" s="916"/>
      <c r="NDA288" s="916"/>
      <c r="NDB288" s="916"/>
      <c r="NDC288" s="916"/>
      <c r="NDD288" s="916"/>
      <c r="NDE288" s="916"/>
      <c r="NDF288" s="916"/>
      <c r="NDG288" s="916"/>
      <c r="NDH288" s="916"/>
      <c r="NDI288" s="916"/>
      <c r="NDJ288" s="916"/>
      <c r="NDK288" s="916"/>
      <c r="NDL288" s="916"/>
      <c r="NDM288" s="916"/>
      <c r="NDN288" s="916"/>
      <c r="NDO288" s="916"/>
      <c r="NDP288" s="916"/>
      <c r="NDQ288" s="916"/>
      <c r="NDR288" s="916"/>
      <c r="NDS288" s="916"/>
      <c r="NDT288" s="916"/>
      <c r="NDU288" s="916"/>
      <c r="NDV288" s="916"/>
      <c r="NDW288" s="916"/>
      <c r="NDX288" s="916"/>
      <c r="NDY288" s="916"/>
      <c r="NDZ288" s="916"/>
      <c r="NEA288" s="916"/>
      <c r="NEB288" s="916"/>
      <c r="NEC288" s="916"/>
      <c r="NED288" s="916"/>
      <c r="NEE288" s="916"/>
      <c r="NEF288" s="916"/>
      <c r="NEG288" s="916"/>
      <c r="NEH288" s="916"/>
      <c r="NEI288" s="916"/>
      <c r="NEJ288" s="916"/>
      <c r="NEK288" s="916"/>
      <c r="NEL288" s="916"/>
      <c r="NEM288" s="916"/>
      <c r="NEN288" s="916"/>
      <c r="NEO288" s="916"/>
      <c r="NEP288" s="916"/>
      <c r="NEQ288" s="916"/>
      <c r="NER288" s="916"/>
      <c r="NES288" s="916"/>
      <c r="NET288" s="916"/>
      <c r="NEU288" s="916"/>
      <c r="NEV288" s="916"/>
      <c r="NEW288" s="916"/>
      <c r="NEX288" s="916"/>
      <c r="NEY288" s="916"/>
      <c r="NEZ288" s="916"/>
      <c r="NFA288" s="916"/>
      <c r="NFB288" s="916"/>
      <c r="NFC288" s="916"/>
      <c r="NFD288" s="916"/>
      <c r="NFE288" s="916"/>
      <c r="NFF288" s="916"/>
      <c r="NFG288" s="916"/>
      <c r="NFH288" s="916"/>
      <c r="NFI288" s="916"/>
      <c r="NFJ288" s="916"/>
      <c r="NFK288" s="916"/>
      <c r="NFL288" s="916"/>
      <c r="NFM288" s="916"/>
      <c r="NFN288" s="916"/>
      <c r="NFO288" s="916"/>
      <c r="NFP288" s="916"/>
      <c r="NFQ288" s="916"/>
      <c r="NFR288" s="916"/>
      <c r="NFS288" s="916"/>
      <c r="NFT288" s="916"/>
      <c r="NFU288" s="916"/>
      <c r="NFV288" s="916"/>
      <c r="NFW288" s="916"/>
      <c r="NFX288" s="916"/>
      <c r="NFY288" s="916"/>
      <c r="NFZ288" s="916"/>
      <c r="NGA288" s="916"/>
      <c r="NGB288" s="916"/>
      <c r="NGC288" s="916"/>
      <c r="NGD288" s="916"/>
      <c r="NGE288" s="916"/>
      <c r="NGF288" s="916"/>
      <c r="NGG288" s="916"/>
      <c r="NGH288" s="916"/>
      <c r="NGI288" s="916"/>
      <c r="NGJ288" s="916"/>
      <c r="NGK288" s="916"/>
      <c r="NGL288" s="916"/>
      <c r="NGM288" s="916"/>
      <c r="NGN288" s="916"/>
      <c r="NGO288" s="916"/>
      <c r="NGP288" s="916"/>
      <c r="NGQ288" s="916"/>
      <c r="NGR288" s="916"/>
      <c r="NGS288" s="916"/>
      <c r="NGT288" s="916"/>
      <c r="NGU288" s="916"/>
      <c r="NGV288" s="916"/>
      <c r="NGW288" s="916"/>
      <c r="NGX288" s="916"/>
      <c r="NGY288" s="916"/>
      <c r="NGZ288" s="916"/>
      <c r="NHA288" s="916"/>
      <c r="NHB288" s="916"/>
      <c r="NHC288" s="916"/>
      <c r="NHD288" s="916"/>
      <c r="NHE288" s="916"/>
      <c r="NHF288" s="916"/>
      <c r="NHG288" s="916"/>
      <c r="NHH288" s="916"/>
      <c r="NHI288" s="916"/>
      <c r="NHJ288" s="916"/>
      <c r="NHK288" s="916"/>
      <c r="NHL288" s="916"/>
      <c r="NHM288" s="916"/>
      <c r="NHN288" s="916"/>
      <c r="NHO288" s="916"/>
      <c r="NHP288" s="916"/>
      <c r="NHQ288" s="916"/>
      <c r="NHR288" s="916"/>
      <c r="NHS288" s="916"/>
      <c r="NHT288" s="916"/>
      <c r="NHU288" s="916"/>
      <c r="NHV288" s="916"/>
      <c r="NHW288" s="916"/>
      <c r="NHX288" s="916"/>
      <c r="NHY288" s="916"/>
      <c r="NHZ288" s="916"/>
      <c r="NIA288" s="916"/>
      <c r="NIB288" s="916"/>
      <c r="NIC288" s="916"/>
      <c r="NID288" s="916"/>
      <c r="NIE288" s="916"/>
      <c r="NIF288" s="916"/>
      <c r="NIG288" s="916"/>
      <c r="NIH288" s="916"/>
      <c r="NII288" s="916"/>
      <c r="NIJ288" s="916"/>
      <c r="NIK288" s="916"/>
      <c r="NIL288" s="916"/>
      <c r="NIM288" s="916"/>
      <c r="NIN288" s="916"/>
      <c r="NIO288" s="916"/>
      <c r="NIP288" s="916"/>
      <c r="NIQ288" s="916"/>
      <c r="NIR288" s="916"/>
      <c r="NIS288" s="916"/>
      <c r="NIT288" s="916"/>
      <c r="NIU288" s="916"/>
      <c r="NIV288" s="916"/>
      <c r="NIW288" s="916"/>
      <c r="NIX288" s="916"/>
      <c r="NIY288" s="916"/>
      <c r="NIZ288" s="916"/>
      <c r="NJA288" s="916"/>
      <c r="NJB288" s="916"/>
      <c r="NJC288" s="916"/>
      <c r="NJD288" s="916"/>
      <c r="NJE288" s="916"/>
      <c r="NJF288" s="916"/>
      <c r="NJG288" s="916"/>
      <c r="NJH288" s="916"/>
      <c r="NJI288" s="916"/>
      <c r="NJJ288" s="916"/>
      <c r="NJK288" s="916"/>
      <c r="NJL288" s="916"/>
      <c r="NJM288" s="916"/>
      <c r="NJN288" s="916"/>
      <c r="NJO288" s="916"/>
      <c r="NJP288" s="916"/>
      <c r="NJQ288" s="916"/>
      <c r="NJR288" s="916"/>
      <c r="NJS288" s="916"/>
      <c r="NJT288" s="916"/>
      <c r="NJU288" s="916"/>
      <c r="NJV288" s="916"/>
      <c r="NJW288" s="916"/>
      <c r="NJX288" s="916"/>
      <c r="NJY288" s="916"/>
      <c r="NJZ288" s="916"/>
      <c r="NKA288" s="916"/>
      <c r="NKB288" s="916"/>
      <c r="NKC288" s="916"/>
      <c r="NKD288" s="916"/>
      <c r="NKE288" s="916"/>
      <c r="NKF288" s="916"/>
      <c r="NKG288" s="916"/>
      <c r="NKH288" s="916"/>
      <c r="NKI288" s="916"/>
      <c r="NKJ288" s="916"/>
      <c r="NKK288" s="916"/>
      <c r="NKL288" s="916"/>
      <c r="NKM288" s="916"/>
      <c r="NKN288" s="916"/>
      <c r="NKO288" s="916"/>
      <c r="NKP288" s="916"/>
      <c r="NKQ288" s="916"/>
      <c r="NKR288" s="916"/>
      <c r="NKS288" s="916"/>
      <c r="NKT288" s="916"/>
      <c r="NKU288" s="916"/>
      <c r="NKV288" s="916"/>
      <c r="NKW288" s="916"/>
      <c r="NKX288" s="916"/>
      <c r="NKY288" s="916"/>
      <c r="NKZ288" s="916"/>
      <c r="NLA288" s="916"/>
      <c r="NLB288" s="916"/>
      <c r="NLC288" s="916"/>
      <c r="NLD288" s="916"/>
      <c r="NLE288" s="916"/>
      <c r="NLF288" s="916"/>
      <c r="NLG288" s="916"/>
      <c r="NLH288" s="916"/>
      <c r="NLI288" s="916"/>
      <c r="NLJ288" s="916"/>
      <c r="NLK288" s="916"/>
      <c r="NLL288" s="916"/>
      <c r="NLM288" s="916"/>
      <c r="NLN288" s="916"/>
      <c r="NLO288" s="916"/>
      <c r="NLP288" s="916"/>
      <c r="NLQ288" s="916"/>
      <c r="NLR288" s="916"/>
      <c r="NLS288" s="916"/>
      <c r="NLT288" s="916"/>
      <c r="NLU288" s="916"/>
      <c r="NLV288" s="916"/>
      <c r="NLW288" s="916"/>
      <c r="NLX288" s="916"/>
      <c r="NLY288" s="916"/>
      <c r="NLZ288" s="916"/>
      <c r="NMA288" s="916"/>
      <c r="NMB288" s="916"/>
      <c r="NMC288" s="916"/>
      <c r="NMD288" s="916"/>
      <c r="NME288" s="916"/>
      <c r="NMF288" s="916"/>
      <c r="NMG288" s="916"/>
      <c r="NMH288" s="916"/>
      <c r="NMI288" s="916"/>
      <c r="NMJ288" s="916"/>
      <c r="NMK288" s="916"/>
      <c r="NML288" s="916"/>
      <c r="NMM288" s="916"/>
      <c r="NMN288" s="916"/>
      <c r="NMO288" s="916"/>
      <c r="NMP288" s="916"/>
      <c r="NMQ288" s="916"/>
      <c r="NMR288" s="916"/>
      <c r="NMS288" s="916"/>
      <c r="NMT288" s="916"/>
      <c r="NMU288" s="916"/>
      <c r="NMV288" s="916"/>
      <c r="NMW288" s="916"/>
      <c r="NMX288" s="916"/>
      <c r="NMY288" s="916"/>
      <c r="NMZ288" s="916"/>
      <c r="NNA288" s="916"/>
      <c r="NNB288" s="916"/>
      <c r="NNC288" s="916"/>
      <c r="NND288" s="916"/>
      <c r="NNE288" s="916"/>
      <c r="NNF288" s="916"/>
      <c r="NNG288" s="916"/>
      <c r="NNH288" s="916"/>
      <c r="NNI288" s="916"/>
      <c r="NNJ288" s="916"/>
      <c r="NNK288" s="916"/>
      <c r="NNL288" s="916"/>
      <c r="NNM288" s="916"/>
      <c r="NNN288" s="916"/>
      <c r="NNO288" s="916"/>
      <c r="NNP288" s="916"/>
      <c r="NNQ288" s="916"/>
      <c r="NNR288" s="916"/>
      <c r="NNS288" s="916"/>
      <c r="NNT288" s="916"/>
      <c r="NNU288" s="916"/>
      <c r="NNV288" s="916"/>
      <c r="NNW288" s="916"/>
      <c r="NNX288" s="916"/>
      <c r="NNY288" s="916"/>
      <c r="NNZ288" s="916"/>
      <c r="NOA288" s="916"/>
      <c r="NOB288" s="916"/>
      <c r="NOC288" s="916"/>
      <c r="NOD288" s="916"/>
      <c r="NOE288" s="916"/>
      <c r="NOF288" s="916"/>
      <c r="NOG288" s="916"/>
      <c r="NOH288" s="916"/>
      <c r="NOI288" s="916"/>
      <c r="NOJ288" s="916"/>
      <c r="NOK288" s="916"/>
      <c r="NOL288" s="916"/>
      <c r="NOM288" s="916"/>
      <c r="NON288" s="916"/>
      <c r="NOO288" s="916"/>
      <c r="NOP288" s="916"/>
      <c r="NOQ288" s="916"/>
      <c r="NOR288" s="916"/>
      <c r="NOS288" s="916"/>
      <c r="NOT288" s="916"/>
      <c r="NOU288" s="916"/>
      <c r="NOV288" s="916"/>
      <c r="NOW288" s="916"/>
      <c r="NOX288" s="916"/>
      <c r="NOY288" s="916"/>
      <c r="NOZ288" s="916"/>
      <c r="NPA288" s="916"/>
      <c r="NPB288" s="916"/>
      <c r="NPC288" s="916"/>
      <c r="NPD288" s="916"/>
      <c r="NPE288" s="916"/>
      <c r="NPF288" s="916"/>
      <c r="NPG288" s="916"/>
      <c r="NPH288" s="916"/>
      <c r="NPI288" s="916"/>
      <c r="NPJ288" s="916"/>
      <c r="NPK288" s="916"/>
      <c r="NPL288" s="916"/>
      <c r="NPM288" s="916"/>
      <c r="NPN288" s="916"/>
      <c r="NPO288" s="916"/>
      <c r="NPP288" s="916"/>
      <c r="NPQ288" s="916"/>
      <c r="NPR288" s="916"/>
      <c r="NPS288" s="916"/>
      <c r="NPT288" s="916"/>
      <c r="NPU288" s="916"/>
      <c r="NPV288" s="916"/>
      <c r="NPW288" s="916"/>
      <c r="NPX288" s="916"/>
      <c r="NPY288" s="916"/>
      <c r="NPZ288" s="916"/>
      <c r="NQA288" s="916"/>
      <c r="NQB288" s="916"/>
      <c r="NQC288" s="916"/>
      <c r="NQD288" s="916"/>
      <c r="NQE288" s="916"/>
      <c r="NQF288" s="916"/>
      <c r="NQG288" s="916"/>
      <c r="NQH288" s="916"/>
      <c r="NQI288" s="916"/>
      <c r="NQJ288" s="916"/>
      <c r="NQK288" s="916"/>
      <c r="NQL288" s="916"/>
      <c r="NQM288" s="916"/>
      <c r="NQN288" s="916"/>
      <c r="NQO288" s="916"/>
      <c r="NQP288" s="916"/>
      <c r="NQQ288" s="916"/>
      <c r="NQR288" s="916"/>
      <c r="NQS288" s="916"/>
      <c r="NQT288" s="916"/>
      <c r="NQU288" s="916"/>
      <c r="NQV288" s="916"/>
      <c r="NQW288" s="916"/>
      <c r="NQX288" s="916"/>
      <c r="NQY288" s="916"/>
      <c r="NQZ288" s="916"/>
      <c r="NRA288" s="916"/>
      <c r="NRB288" s="916"/>
      <c r="NRC288" s="916"/>
      <c r="NRD288" s="916"/>
      <c r="NRE288" s="916"/>
      <c r="NRF288" s="916"/>
      <c r="NRG288" s="916"/>
      <c r="NRH288" s="916"/>
      <c r="NRI288" s="916"/>
      <c r="NRJ288" s="916"/>
      <c r="NRK288" s="916"/>
      <c r="NRL288" s="916"/>
      <c r="NRM288" s="916"/>
      <c r="NRN288" s="916"/>
      <c r="NRO288" s="916"/>
      <c r="NRP288" s="916"/>
      <c r="NRQ288" s="916"/>
      <c r="NRR288" s="916"/>
      <c r="NRS288" s="916"/>
      <c r="NRT288" s="916"/>
      <c r="NRU288" s="916"/>
      <c r="NRV288" s="916"/>
      <c r="NRW288" s="916"/>
      <c r="NRX288" s="916"/>
      <c r="NRY288" s="916"/>
      <c r="NRZ288" s="916"/>
      <c r="NSA288" s="916"/>
      <c r="NSB288" s="916"/>
      <c r="NSC288" s="916"/>
      <c r="NSD288" s="916"/>
      <c r="NSE288" s="916"/>
      <c r="NSF288" s="916"/>
      <c r="NSG288" s="916"/>
      <c r="NSH288" s="916"/>
      <c r="NSI288" s="916"/>
      <c r="NSJ288" s="916"/>
      <c r="NSK288" s="916"/>
      <c r="NSL288" s="916"/>
      <c r="NSM288" s="916"/>
      <c r="NSN288" s="916"/>
      <c r="NSO288" s="916"/>
      <c r="NSP288" s="916"/>
      <c r="NSQ288" s="916"/>
      <c r="NSR288" s="916"/>
      <c r="NSS288" s="916"/>
      <c r="NST288" s="916"/>
      <c r="NSU288" s="916"/>
      <c r="NSV288" s="916"/>
      <c r="NSW288" s="916"/>
      <c r="NSX288" s="916"/>
      <c r="NSY288" s="916"/>
      <c r="NSZ288" s="916"/>
      <c r="NTA288" s="916"/>
      <c r="NTB288" s="916"/>
      <c r="NTC288" s="916"/>
      <c r="NTD288" s="916"/>
      <c r="NTE288" s="916"/>
      <c r="NTF288" s="916"/>
      <c r="NTG288" s="916"/>
      <c r="NTH288" s="916"/>
      <c r="NTI288" s="916"/>
      <c r="NTJ288" s="916"/>
      <c r="NTK288" s="916"/>
      <c r="NTL288" s="916"/>
      <c r="NTM288" s="916"/>
      <c r="NTN288" s="916"/>
      <c r="NTO288" s="916"/>
      <c r="NTP288" s="916"/>
      <c r="NTQ288" s="916"/>
      <c r="NTR288" s="916"/>
      <c r="NTS288" s="916"/>
      <c r="NTT288" s="916"/>
      <c r="NTU288" s="916"/>
      <c r="NTV288" s="916"/>
      <c r="NTW288" s="916"/>
      <c r="NTX288" s="916"/>
      <c r="NTY288" s="916"/>
      <c r="NTZ288" s="916"/>
      <c r="NUA288" s="916"/>
      <c r="NUB288" s="916"/>
      <c r="NUC288" s="916"/>
      <c r="NUD288" s="916"/>
      <c r="NUE288" s="916"/>
      <c r="NUF288" s="916"/>
      <c r="NUG288" s="916"/>
      <c r="NUH288" s="916"/>
      <c r="NUI288" s="916"/>
      <c r="NUJ288" s="916"/>
      <c r="NUK288" s="916"/>
      <c r="NUL288" s="916"/>
      <c r="NUM288" s="916"/>
      <c r="NUN288" s="916"/>
      <c r="NUO288" s="916"/>
      <c r="NUP288" s="916"/>
      <c r="NUQ288" s="916"/>
      <c r="NUR288" s="916"/>
      <c r="NUS288" s="916"/>
      <c r="NUT288" s="916"/>
      <c r="NUU288" s="916"/>
      <c r="NUV288" s="916"/>
      <c r="NUW288" s="916"/>
      <c r="NUX288" s="916"/>
      <c r="NUY288" s="916"/>
      <c r="NUZ288" s="916"/>
      <c r="NVA288" s="916"/>
      <c r="NVB288" s="916"/>
      <c r="NVC288" s="916"/>
      <c r="NVD288" s="916"/>
      <c r="NVE288" s="916"/>
      <c r="NVF288" s="916"/>
      <c r="NVG288" s="916"/>
      <c r="NVH288" s="916"/>
      <c r="NVI288" s="916"/>
      <c r="NVJ288" s="916"/>
      <c r="NVK288" s="916"/>
      <c r="NVL288" s="916"/>
      <c r="NVM288" s="916"/>
      <c r="NVN288" s="916"/>
      <c r="NVO288" s="916"/>
      <c r="NVP288" s="916"/>
      <c r="NVQ288" s="916"/>
      <c r="NVR288" s="916"/>
      <c r="NVS288" s="916"/>
      <c r="NVT288" s="916"/>
      <c r="NVU288" s="916"/>
      <c r="NVV288" s="916"/>
      <c r="NVW288" s="916"/>
      <c r="NVX288" s="916"/>
      <c r="NVY288" s="916"/>
      <c r="NVZ288" s="916"/>
      <c r="NWA288" s="916"/>
      <c r="NWB288" s="916"/>
      <c r="NWC288" s="916"/>
      <c r="NWD288" s="916"/>
      <c r="NWE288" s="916"/>
      <c r="NWF288" s="916"/>
      <c r="NWG288" s="916"/>
      <c r="NWH288" s="916"/>
      <c r="NWI288" s="916"/>
      <c r="NWJ288" s="916"/>
      <c r="NWK288" s="916"/>
      <c r="NWL288" s="916"/>
      <c r="NWM288" s="916"/>
      <c r="NWN288" s="916"/>
      <c r="NWO288" s="916"/>
      <c r="NWP288" s="916"/>
      <c r="NWQ288" s="916"/>
      <c r="NWR288" s="916"/>
      <c r="NWS288" s="916"/>
      <c r="NWT288" s="916"/>
      <c r="NWU288" s="916"/>
      <c r="NWV288" s="916"/>
      <c r="NWW288" s="916"/>
      <c r="NWX288" s="916"/>
      <c r="NWY288" s="916"/>
      <c r="NWZ288" s="916"/>
      <c r="NXA288" s="916"/>
      <c r="NXB288" s="916"/>
      <c r="NXC288" s="916"/>
      <c r="NXD288" s="916"/>
      <c r="NXE288" s="916"/>
      <c r="NXF288" s="916"/>
      <c r="NXG288" s="916"/>
      <c r="NXH288" s="916"/>
      <c r="NXI288" s="916"/>
      <c r="NXJ288" s="916"/>
      <c r="NXK288" s="916"/>
      <c r="NXL288" s="916"/>
      <c r="NXM288" s="916"/>
      <c r="NXN288" s="916"/>
      <c r="NXO288" s="916"/>
      <c r="NXP288" s="916"/>
      <c r="NXQ288" s="916"/>
      <c r="NXR288" s="916"/>
      <c r="NXS288" s="916"/>
      <c r="NXT288" s="916"/>
      <c r="NXU288" s="916"/>
      <c r="NXV288" s="916"/>
      <c r="NXW288" s="916"/>
      <c r="NXX288" s="916"/>
      <c r="NXY288" s="916"/>
      <c r="NXZ288" s="916"/>
      <c r="NYA288" s="916"/>
      <c r="NYB288" s="916"/>
      <c r="NYC288" s="916"/>
      <c r="NYD288" s="916"/>
      <c r="NYE288" s="916"/>
      <c r="NYF288" s="916"/>
      <c r="NYG288" s="916"/>
      <c r="NYH288" s="916"/>
      <c r="NYI288" s="916"/>
      <c r="NYJ288" s="916"/>
      <c r="NYK288" s="916"/>
      <c r="NYL288" s="916"/>
      <c r="NYM288" s="916"/>
      <c r="NYN288" s="916"/>
      <c r="NYO288" s="916"/>
      <c r="NYP288" s="916"/>
      <c r="NYQ288" s="916"/>
      <c r="NYR288" s="916"/>
      <c r="NYS288" s="916"/>
      <c r="NYT288" s="916"/>
      <c r="NYU288" s="916"/>
      <c r="NYV288" s="916"/>
      <c r="NYW288" s="916"/>
      <c r="NYX288" s="916"/>
      <c r="NYY288" s="916"/>
      <c r="NYZ288" s="916"/>
      <c r="NZA288" s="916"/>
      <c r="NZB288" s="916"/>
      <c r="NZC288" s="916"/>
      <c r="NZD288" s="916"/>
      <c r="NZE288" s="916"/>
      <c r="NZF288" s="916"/>
      <c r="NZG288" s="916"/>
      <c r="NZH288" s="916"/>
      <c r="NZI288" s="916"/>
      <c r="NZJ288" s="916"/>
      <c r="NZK288" s="916"/>
      <c r="NZL288" s="916"/>
      <c r="NZM288" s="916"/>
      <c r="NZN288" s="916"/>
      <c r="NZO288" s="916"/>
      <c r="NZP288" s="916"/>
      <c r="NZQ288" s="916"/>
      <c r="NZR288" s="916"/>
      <c r="NZS288" s="916"/>
      <c r="NZT288" s="916"/>
      <c r="NZU288" s="916"/>
      <c r="NZV288" s="916"/>
      <c r="NZW288" s="916"/>
      <c r="NZX288" s="916"/>
      <c r="NZY288" s="916"/>
      <c r="NZZ288" s="916"/>
      <c r="OAA288" s="916"/>
      <c r="OAB288" s="916"/>
      <c r="OAC288" s="916"/>
      <c r="OAD288" s="916"/>
      <c r="OAE288" s="916"/>
      <c r="OAF288" s="916"/>
      <c r="OAG288" s="916"/>
      <c r="OAH288" s="916"/>
      <c r="OAI288" s="916"/>
      <c r="OAJ288" s="916"/>
      <c r="OAK288" s="916"/>
      <c r="OAL288" s="916"/>
      <c r="OAM288" s="916"/>
      <c r="OAN288" s="916"/>
      <c r="OAO288" s="916"/>
      <c r="OAP288" s="916"/>
      <c r="OAQ288" s="916"/>
      <c r="OAR288" s="916"/>
      <c r="OAS288" s="916"/>
      <c r="OAT288" s="916"/>
      <c r="OAU288" s="916"/>
      <c r="OAV288" s="916"/>
      <c r="OAW288" s="916"/>
      <c r="OAX288" s="916"/>
      <c r="OAY288" s="916"/>
      <c r="OAZ288" s="916"/>
      <c r="OBA288" s="916"/>
      <c r="OBB288" s="916"/>
      <c r="OBC288" s="916"/>
      <c r="OBD288" s="916"/>
      <c r="OBE288" s="916"/>
      <c r="OBF288" s="916"/>
      <c r="OBG288" s="916"/>
      <c r="OBH288" s="916"/>
      <c r="OBI288" s="916"/>
      <c r="OBJ288" s="916"/>
      <c r="OBK288" s="916"/>
      <c r="OBL288" s="916"/>
      <c r="OBM288" s="916"/>
      <c r="OBN288" s="916"/>
      <c r="OBO288" s="916"/>
      <c r="OBP288" s="916"/>
      <c r="OBQ288" s="916"/>
      <c r="OBR288" s="916"/>
      <c r="OBS288" s="916"/>
      <c r="OBT288" s="916"/>
      <c r="OBU288" s="916"/>
      <c r="OBV288" s="916"/>
      <c r="OBW288" s="916"/>
      <c r="OBX288" s="916"/>
      <c r="OBY288" s="916"/>
      <c r="OBZ288" s="916"/>
      <c r="OCA288" s="916"/>
      <c r="OCB288" s="916"/>
      <c r="OCC288" s="916"/>
      <c r="OCD288" s="916"/>
      <c r="OCE288" s="916"/>
      <c r="OCF288" s="916"/>
      <c r="OCG288" s="916"/>
      <c r="OCH288" s="916"/>
      <c r="OCI288" s="916"/>
      <c r="OCJ288" s="916"/>
      <c r="OCK288" s="916"/>
      <c r="OCL288" s="916"/>
      <c r="OCM288" s="916"/>
      <c r="OCN288" s="916"/>
      <c r="OCO288" s="916"/>
      <c r="OCP288" s="916"/>
      <c r="OCQ288" s="916"/>
      <c r="OCR288" s="916"/>
      <c r="OCS288" s="916"/>
      <c r="OCT288" s="916"/>
      <c r="OCU288" s="916"/>
      <c r="OCV288" s="916"/>
      <c r="OCW288" s="916"/>
      <c r="OCX288" s="916"/>
      <c r="OCY288" s="916"/>
      <c r="OCZ288" s="916"/>
      <c r="ODA288" s="916"/>
      <c r="ODB288" s="916"/>
      <c r="ODC288" s="916"/>
      <c r="ODD288" s="916"/>
      <c r="ODE288" s="916"/>
      <c r="ODF288" s="916"/>
      <c r="ODG288" s="916"/>
      <c r="ODH288" s="916"/>
      <c r="ODI288" s="916"/>
      <c r="ODJ288" s="916"/>
      <c r="ODK288" s="916"/>
      <c r="ODL288" s="916"/>
      <c r="ODM288" s="916"/>
      <c r="ODN288" s="916"/>
      <c r="ODO288" s="916"/>
      <c r="ODP288" s="916"/>
      <c r="ODQ288" s="916"/>
      <c r="ODR288" s="916"/>
      <c r="ODS288" s="916"/>
      <c r="ODT288" s="916"/>
      <c r="ODU288" s="916"/>
      <c r="ODV288" s="916"/>
      <c r="ODW288" s="916"/>
      <c r="ODX288" s="916"/>
      <c r="ODY288" s="916"/>
      <c r="ODZ288" s="916"/>
      <c r="OEA288" s="916"/>
      <c r="OEB288" s="916"/>
      <c r="OEC288" s="916"/>
      <c r="OED288" s="916"/>
      <c r="OEE288" s="916"/>
      <c r="OEF288" s="916"/>
      <c r="OEG288" s="916"/>
      <c r="OEH288" s="916"/>
      <c r="OEI288" s="916"/>
      <c r="OEJ288" s="916"/>
      <c r="OEK288" s="916"/>
      <c r="OEL288" s="916"/>
      <c r="OEM288" s="916"/>
      <c r="OEN288" s="916"/>
      <c r="OEO288" s="916"/>
      <c r="OEP288" s="916"/>
      <c r="OEQ288" s="916"/>
      <c r="OER288" s="916"/>
      <c r="OES288" s="916"/>
      <c r="OET288" s="916"/>
      <c r="OEU288" s="916"/>
      <c r="OEV288" s="916"/>
      <c r="OEW288" s="916"/>
      <c r="OEX288" s="916"/>
      <c r="OEY288" s="916"/>
      <c r="OEZ288" s="916"/>
      <c r="OFA288" s="916"/>
      <c r="OFB288" s="916"/>
      <c r="OFC288" s="916"/>
      <c r="OFD288" s="916"/>
      <c r="OFE288" s="916"/>
      <c r="OFF288" s="916"/>
      <c r="OFG288" s="916"/>
      <c r="OFH288" s="916"/>
      <c r="OFI288" s="916"/>
      <c r="OFJ288" s="916"/>
      <c r="OFK288" s="916"/>
      <c r="OFL288" s="916"/>
      <c r="OFM288" s="916"/>
      <c r="OFN288" s="916"/>
      <c r="OFO288" s="916"/>
      <c r="OFP288" s="916"/>
      <c r="OFQ288" s="916"/>
      <c r="OFR288" s="916"/>
      <c r="OFS288" s="916"/>
      <c r="OFT288" s="916"/>
      <c r="OFU288" s="916"/>
      <c r="OFV288" s="916"/>
      <c r="OFW288" s="916"/>
      <c r="OFX288" s="916"/>
      <c r="OFY288" s="916"/>
      <c r="OFZ288" s="916"/>
      <c r="OGA288" s="916"/>
      <c r="OGB288" s="916"/>
      <c r="OGC288" s="916"/>
      <c r="OGD288" s="916"/>
      <c r="OGE288" s="916"/>
      <c r="OGF288" s="916"/>
      <c r="OGG288" s="916"/>
      <c r="OGH288" s="916"/>
      <c r="OGI288" s="916"/>
      <c r="OGJ288" s="916"/>
      <c r="OGK288" s="916"/>
      <c r="OGL288" s="916"/>
      <c r="OGM288" s="916"/>
      <c r="OGN288" s="916"/>
      <c r="OGO288" s="916"/>
      <c r="OGP288" s="916"/>
      <c r="OGQ288" s="916"/>
      <c r="OGR288" s="916"/>
      <c r="OGS288" s="916"/>
      <c r="OGT288" s="916"/>
      <c r="OGU288" s="916"/>
      <c r="OGV288" s="916"/>
      <c r="OGW288" s="916"/>
      <c r="OGX288" s="916"/>
      <c r="OGY288" s="916"/>
      <c r="OGZ288" s="916"/>
      <c r="OHA288" s="916"/>
      <c r="OHB288" s="916"/>
      <c r="OHC288" s="916"/>
      <c r="OHD288" s="916"/>
      <c r="OHE288" s="916"/>
      <c r="OHF288" s="916"/>
      <c r="OHG288" s="916"/>
      <c r="OHH288" s="916"/>
      <c r="OHI288" s="916"/>
      <c r="OHJ288" s="916"/>
      <c r="OHK288" s="916"/>
      <c r="OHL288" s="916"/>
      <c r="OHM288" s="916"/>
      <c r="OHN288" s="916"/>
      <c r="OHO288" s="916"/>
      <c r="OHP288" s="916"/>
      <c r="OHQ288" s="916"/>
      <c r="OHR288" s="916"/>
      <c r="OHS288" s="916"/>
      <c r="OHT288" s="916"/>
      <c r="OHU288" s="916"/>
      <c r="OHV288" s="916"/>
      <c r="OHW288" s="916"/>
      <c r="OHX288" s="916"/>
      <c r="OHY288" s="916"/>
      <c r="OHZ288" s="916"/>
      <c r="OIA288" s="916"/>
      <c r="OIB288" s="916"/>
      <c r="OIC288" s="916"/>
      <c r="OID288" s="916"/>
      <c r="OIE288" s="916"/>
      <c r="OIF288" s="916"/>
      <c r="OIG288" s="916"/>
      <c r="OIH288" s="916"/>
      <c r="OII288" s="916"/>
      <c r="OIJ288" s="916"/>
      <c r="OIK288" s="916"/>
      <c r="OIL288" s="916"/>
      <c r="OIM288" s="916"/>
      <c r="OIN288" s="916"/>
      <c r="OIO288" s="916"/>
      <c r="OIP288" s="916"/>
      <c r="OIQ288" s="916"/>
      <c r="OIR288" s="916"/>
      <c r="OIS288" s="916"/>
      <c r="OIT288" s="916"/>
      <c r="OIU288" s="916"/>
      <c r="OIV288" s="916"/>
      <c r="OIW288" s="916"/>
      <c r="OIX288" s="916"/>
      <c r="OIY288" s="916"/>
      <c r="OIZ288" s="916"/>
      <c r="OJA288" s="916"/>
      <c r="OJB288" s="916"/>
      <c r="OJC288" s="916"/>
      <c r="OJD288" s="916"/>
      <c r="OJE288" s="916"/>
      <c r="OJF288" s="916"/>
      <c r="OJG288" s="916"/>
      <c r="OJH288" s="916"/>
      <c r="OJI288" s="916"/>
      <c r="OJJ288" s="916"/>
      <c r="OJK288" s="916"/>
      <c r="OJL288" s="916"/>
      <c r="OJM288" s="916"/>
      <c r="OJN288" s="916"/>
      <c r="OJO288" s="916"/>
      <c r="OJP288" s="916"/>
      <c r="OJQ288" s="916"/>
      <c r="OJR288" s="916"/>
      <c r="OJS288" s="916"/>
      <c r="OJT288" s="916"/>
      <c r="OJU288" s="916"/>
      <c r="OJV288" s="916"/>
      <c r="OJW288" s="916"/>
      <c r="OJX288" s="916"/>
      <c r="OJY288" s="916"/>
      <c r="OJZ288" s="916"/>
      <c r="OKA288" s="916"/>
      <c r="OKB288" s="916"/>
      <c r="OKC288" s="916"/>
      <c r="OKD288" s="916"/>
      <c r="OKE288" s="916"/>
      <c r="OKF288" s="916"/>
      <c r="OKG288" s="916"/>
      <c r="OKH288" s="916"/>
      <c r="OKI288" s="916"/>
      <c r="OKJ288" s="916"/>
      <c r="OKK288" s="916"/>
      <c r="OKL288" s="916"/>
      <c r="OKM288" s="916"/>
      <c r="OKN288" s="916"/>
      <c r="OKO288" s="916"/>
      <c r="OKP288" s="916"/>
      <c r="OKQ288" s="916"/>
      <c r="OKR288" s="916"/>
      <c r="OKS288" s="916"/>
      <c r="OKT288" s="916"/>
      <c r="OKU288" s="916"/>
      <c r="OKV288" s="916"/>
      <c r="OKW288" s="916"/>
      <c r="OKX288" s="916"/>
      <c r="OKY288" s="916"/>
      <c r="OKZ288" s="916"/>
      <c r="OLA288" s="916"/>
      <c r="OLB288" s="916"/>
      <c r="OLC288" s="916"/>
      <c r="OLD288" s="916"/>
      <c r="OLE288" s="916"/>
      <c r="OLF288" s="916"/>
      <c r="OLG288" s="916"/>
      <c r="OLH288" s="916"/>
      <c r="OLI288" s="916"/>
      <c r="OLJ288" s="916"/>
      <c r="OLK288" s="916"/>
      <c r="OLL288" s="916"/>
      <c r="OLM288" s="916"/>
      <c r="OLN288" s="916"/>
      <c r="OLO288" s="916"/>
      <c r="OLP288" s="916"/>
      <c r="OLQ288" s="916"/>
      <c r="OLR288" s="916"/>
      <c r="OLS288" s="916"/>
      <c r="OLT288" s="916"/>
      <c r="OLU288" s="916"/>
      <c r="OLV288" s="916"/>
      <c r="OLW288" s="916"/>
      <c r="OLX288" s="916"/>
      <c r="OLY288" s="916"/>
      <c r="OLZ288" s="916"/>
      <c r="OMA288" s="916"/>
      <c r="OMB288" s="916"/>
      <c r="OMC288" s="916"/>
      <c r="OMD288" s="916"/>
      <c r="OME288" s="916"/>
      <c r="OMF288" s="916"/>
      <c r="OMG288" s="916"/>
      <c r="OMH288" s="916"/>
      <c r="OMI288" s="916"/>
      <c r="OMJ288" s="916"/>
      <c r="OMK288" s="916"/>
      <c r="OML288" s="916"/>
      <c r="OMM288" s="916"/>
      <c r="OMN288" s="916"/>
      <c r="OMO288" s="916"/>
      <c r="OMP288" s="916"/>
      <c r="OMQ288" s="916"/>
      <c r="OMR288" s="916"/>
      <c r="OMS288" s="916"/>
      <c r="OMT288" s="916"/>
      <c r="OMU288" s="916"/>
      <c r="OMV288" s="916"/>
      <c r="OMW288" s="916"/>
      <c r="OMX288" s="916"/>
      <c r="OMY288" s="916"/>
      <c r="OMZ288" s="916"/>
      <c r="ONA288" s="916"/>
      <c r="ONB288" s="916"/>
      <c r="ONC288" s="916"/>
      <c r="OND288" s="916"/>
      <c r="ONE288" s="916"/>
      <c r="ONF288" s="916"/>
      <c r="ONG288" s="916"/>
      <c r="ONH288" s="916"/>
      <c r="ONI288" s="916"/>
      <c r="ONJ288" s="916"/>
      <c r="ONK288" s="916"/>
      <c r="ONL288" s="916"/>
      <c r="ONM288" s="916"/>
      <c r="ONN288" s="916"/>
      <c r="ONO288" s="916"/>
      <c r="ONP288" s="916"/>
      <c r="ONQ288" s="916"/>
      <c r="ONR288" s="916"/>
      <c r="ONS288" s="916"/>
      <c r="ONT288" s="916"/>
      <c r="ONU288" s="916"/>
      <c r="ONV288" s="916"/>
      <c r="ONW288" s="916"/>
      <c r="ONX288" s="916"/>
      <c r="ONY288" s="916"/>
      <c r="ONZ288" s="916"/>
      <c r="OOA288" s="916"/>
      <c r="OOB288" s="916"/>
      <c r="OOC288" s="916"/>
      <c r="OOD288" s="916"/>
      <c r="OOE288" s="916"/>
      <c r="OOF288" s="916"/>
      <c r="OOG288" s="916"/>
      <c r="OOH288" s="916"/>
      <c r="OOI288" s="916"/>
      <c r="OOJ288" s="916"/>
      <c r="OOK288" s="916"/>
      <c r="OOL288" s="916"/>
      <c r="OOM288" s="916"/>
      <c r="OON288" s="916"/>
      <c r="OOO288" s="916"/>
      <c r="OOP288" s="916"/>
      <c r="OOQ288" s="916"/>
      <c r="OOR288" s="916"/>
      <c r="OOS288" s="916"/>
      <c r="OOT288" s="916"/>
      <c r="OOU288" s="916"/>
      <c r="OOV288" s="916"/>
      <c r="OOW288" s="916"/>
      <c r="OOX288" s="916"/>
      <c r="OOY288" s="916"/>
      <c r="OOZ288" s="916"/>
      <c r="OPA288" s="916"/>
      <c r="OPB288" s="916"/>
      <c r="OPC288" s="916"/>
      <c r="OPD288" s="916"/>
      <c r="OPE288" s="916"/>
      <c r="OPF288" s="916"/>
      <c r="OPG288" s="916"/>
      <c r="OPH288" s="916"/>
      <c r="OPI288" s="916"/>
      <c r="OPJ288" s="916"/>
      <c r="OPK288" s="916"/>
      <c r="OPL288" s="916"/>
      <c r="OPM288" s="916"/>
      <c r="OPN288" s="916"/>
      <c r="OPO288" s="916"/>
      <c r="OPP288" s="916"/>
      <c r="OPQ288" s="916"/>
      <c r="OPR288" s="916"/>
      <c r="OPS288" s="916"/>
      <c r="OPT288" s="916"/>
      <c r="OPU288" s="916"/>
      <c r="OPV288" s="916"/>
      <c r="OPW288" s="916"/>
      <c r="OPX288" s="916"/>
      <c r="OPY288" s="916"/>
      <c r="OPZ288" s="916"/>
      <c r="OQA288" s="916"/>
      <c r="OQB288" s="916"/>
      <c r="OQC288" s="916"/>
      <c r="OQD288" s="916"/>
      <c r="OQE288" s="916"/>
      <c r="OQF288" s="916"/>
      <c r="OQG288" s="916"/>
      <c r="OQH288" s="916"/>
      <c r="OQI288" s="916"/>
      <c r="OQJ288" s="916"/>
      <c r="OQK288" s="916"/>
      <c r="OQL288" s="916"/>
      <c r="OQM288" s="916"/>
      <c r="OQN288" s="916"/>
      <c r="OQO288" s="916"/>
      <c r="OQP288" s="916"/>
      <c r="OQQ288" s="916"/>
      <c r="OQR288" s="916"/>
      <c r="OQS288" s="916"/>
      <c r="OQT288" s="916"/>
      <c r="OQU288" s="916"/>
      <c r="OQV288" s="916"/>
      <c r="OQW288" s="916"/>
      <c r="OQX288" s="916"/>
      <c r="OQY288" s="916"/>
      <c r="OQZ288" s="916"/>
      <c r="ORA288" s="916"/>
      <c r="ORB288" s="916"/>
      <c r="ORC288" s="916"/>
      <c r="ORD288" s="916"/>
      <c r="ORE288" s="916"/>
      <c r="ORF288" s="916"/>
      <c r="ORG288" s="916"/>
      <c r="ORH288" s="916"/>
      <c r="ORI288" s="916"/>
      <c r="ORJ288" s="916"/>
      <c r="ORK288" s="916"/>
      <c r="ORL288" s="916"/>
      <c r="ORM288" s="916"/>
      <c r="ORN288" s="916"/>
      <c r="ORO288" s="916"/>
      <c r="ORP288" s="916"/>
      <c r="ORQ288" s="916"/>
      <c r="ORR288" s="916"/>
      <c r="ORS288" s="916"/>
      <c r="ORT288" s="916"/>
      <c r="ORU288" s="916"/>
      <c r="ORV288" s="916"/>
      <c r="ORW288" s="916"/>
      <c r="ORX288" s="916"/>
      <c r="ORY288" s="916"/>
      <c r="ORZ288" s="916"/>
      <c r="OSA288" s="916"/>
      <c r="OSB288" s="916"/>
      <c r="OSC288" s="916"/>
      <c r="OSD288" s="916"/>
      <c r="OSE288" s="916"/>
      <c r="OSF288" s="916"/>
      <c r="OSG288" s="916"/>
      <c r="OSH288" s="916"/>
      <c r="OSI288" s="916"/>
      <c r="OSJ288" s="916"/>
      <c r="OSK288" s="916"/>
      <c r="OSL288" s="916"/>
      <c r="OSM288" s="916"/>
      <c r="OSN288" s="916"/>
      <c r="OSO288" s="916"/>
      <c r="OSP288" s="916"/>
      <c r="OSQ288" s="916"/>
      <c r="OSR288" s="916"/>
      <c r="OSS288" s="916"/>
      <c r="OST288" s="916"/>
      <c r="OSU288" s="916"/>
      <c r="OSV288" s="916"/>
      <c r="OSW288" s="916"/>
      <c r="OSX288" s="916"/>
      <c r="OSY288" s="916"/>
      <c r="OSZ288" s="916"/>
      <c r="OTA288" s="916"/>
      <c r="OTB288" s="916"/>
      <c r="OTC288" s="916"/>
      <c r="OTD288" s="916"/>
      <c r="OTE288" s="916"/>
      <c r="OTF288" s="916"/>
      <c r="OTG288" s="916"/>
      <c r="OTH288" s="916"/>
      <c r="OTI288" s="916"/>
      <c r="OTJ288" s="916"/>
      <c r="OTK288" s="916"/>
      <c r="OTL288" s="916"/>
      <c r="OTM288" s="916"/>
      <c r="OTN288" s="916"/>
      <c r="OTO288" s="916"/>
      <c r="OTP288" s="916"/>
      <c r="OTQ288" s="916"/>
      <c r="OTR288" s="916"/>
      <c r="OTS288" s="916"/>
      <c r="OTT288" s="916"/>
      <c r="OTU288" s="916"/>
      <c r="OTV288" s="916"/>
      <c r="OTW288" s="916"/>
      <c r="OTX288" s="916"/>
      <c r="OTY288" s="916"/>
      <c r="OTZ288" s="916"/>
      <c r="OUA288" s="916"/>
      <c r="OUB288" s="916"/>
      <c r="OUC288" s="916"/>
      <c r="OUD288" s="916"/>
      <c r="OUE288" s="916"/>
      <c r="OUF288" s="916"/>
      <c r="OUG288" s="916"/>
      <c r="OUH288" s="916"/>
      <c r="OUI288" s="916"/>
      <c r="OUJ288" s="916"/>
      <c r="OUK288" s="916"/>
      <c r="OUL288" s="916"/>
      <c r="OUM288" s="916"/>
      <c r="OUN288" s="916"/>
      <c r="OUO288" s="916"/>
      <c r="OUP288" s="916"/>
      <c r="OUQ288" s="916"/>
      <c r="OUR288" s="916"/>
      <c r="OUS288" s="916"/>
      <c r="OUT288" s="916"/>
      <c r="OUU288" s="916"/>
      <c r="OUV288" s="916"/>
      <c r="OUW288" s="916"/>
      <c r="OUX288" s="916"/>
      <c r="OUY288" s="916"/>
      <c r="OUZ288" s="916"/>
      <c r="OVA288" s="916"/>
      <c r="OVB288" s="916"/>
      <c r="OVC288" s="916"/>
      <c r="OVD288" s="916"/>
      <c r="OVE288" s="916"/>
      <c r="OVF288" s="916"/>
      <c r="OVG288" s="916"/>
      <c r="OVH288" s="916"/>
      <c r="OVI288" s="916"/>
      <c r="OVJ288" s="916"/>
      <c r="OVK288" s="916"/>
      <c r="OVL288" s="916"/>
      <c r="OVM288" s="916"/>
      <c r="OVN288" s="916"/>
      <c r="OVO288" s="916"/>
      <c r="OVP288" s="916"/>
      <c r="OVQ288" s="916"/>
      <c r="OVR288" s="916"/>
      <c r="OVS288" s="916"/>
      <c r="OVT288" s="916"/>
      <c r="OVU288" s="916"/>
      <c r="OVV288" s="916"/>
      <c r="OVW288" s="916"/>
      <c r="OVX288" s="916"/>
      <c r="OVY288" s="916"/>
      <c r="OVZ288" s="916"/>
      <c r="OWA288" s="916"/>
      <c r="OWB288" s="916"/>
      <c r="OWC288" s="916"/>
      <c r="OWD288" s="916"/>
      <c r="OWE288" s="916"/>
      <c r="OWF288" s="916"/>
      <c r="OWG288" s="916"/>
      <c r="OWH288" s="916"/>
      <c r="OWI288" s="916"/>
      <c r="OWJ288" s="916"/>
      <c r="OWK288" s="916"/>
      <c r="OWL288" s="916"/>
      <c r="OWM288" s="916"/>
      <c r="OWN288" s="916"/>
      <c r="OWO288" s="916"/>
      <c r="OWP288" s="916"/>
      <c r="OWQ288" s="916"/>
      <c r="OWR288" s="916"/>
      <c r="OWS288" s="916"/>
      <c r="OWT288" s="916"/>
      <c r="OWU288" s="916"/>
      <c r="OWV288" s="916"/>
      <c r="OWW288" s="916"/>
      <c r="OWX288" s="916"/>
      <c r="OWY288" s="916"/>
      <c r="OWZ288" s="916"/>
      <c r="OXA288" s="916"/>
      <c r="OXB288" s="916"/>
      <c r="OXC288" s="916"/>
      <c r="OXD288" s="916"/>
      <c r="OXE288" s="916"/>
      <c r="OXF288" s="916"/>
      <c r="OXG288" s="916"/>
      <c r="OXH288" s="916"/>
      <c r="OXI288" s="916"/>
      <c r="OXJ288" s="916"/>
      <c r="OXK288" s="916"/>
      <c r="OXL288" s="916"/>
      <c r="OXM288" s="916"/>
      <c r="OXN288" s="916"/>
      <c r="OXO288" s="916"/>
      <c r="OXP288" s="916"/>
      <c r="OXQ288" s="916"/>
      <c r="OXR288" s="916"/>
      <c r="OXS288" s="916"/>
      <c r="OXT288" s="916"/>
      <c r="OXU288" s="916"/>
      <c r="OXV288" s="916"/>
      <c r="OXW288" s="916"/>
      <c r="OXX288" s="916"/>
      <c r="OXY288" s="916"/>
      <c r="OXZ288" s="916"/>
      <c r="OYA288" s="916"/>
      <c r="OYB288" s="916"/>
      <c r="OYC288" s="916"/>
      <c r="OYD288" s="916"/>
      <c r="OYE288" s="916"/>
      <c r="OYF288" s="916"/>
      <c r="OYG288" s="916"/>
      <c r="OYH288" s="916"/>
      <c r="OYI288" s="916"/>
      <c r="OYJ288" s="916"/>
      <c r="OYK288" s="916"/>
      <c r="OYL288" s="916"/>
      <c r="OYM288" s="916"/>
      <c r="OYN288" s="916"/>
      <c r="OYO288" s="916"/>
      <c r="OYP288" s="916"/>
      <c r="OYQ288" s="916"/>
      <c r="OYR288" s="916"/>
      <c r="OYS288" s="916"/>
      <c r="OYT288" s="916"/>
      <c r="OYU288" s="916"/>
      <c r="OYV288" s="916"/>
      <c r="OYW288" s="916"/>
      <c r="OYX288" s="916"/>
      <c r="OYY288" s="916"/>
      <c r="OYZ288" s="916"/>
      <c r="OZA288" s="916"/>
      <c r="OZB288" s="916"/>
      <c r="OZC288" s="916"/>
      <c r="OZD288" s="916"/>
      <c r="OZE288" s="916"/>
      <c r="OZF288" s="916"/>
      <c r="OZG288" s="916"/>
      <c r="OZH288" s="916"/>
      <c r="OZI288" s="916"/>
      <c r="OZJ288" s="916"/>
      <c r="OZK288" s="916"/>
      <c r="OZL288" s="916"/>
      <c r="OZM288" s="916"/>
      <c r="OZN288" s="916"/>
      <c r="OZO288" s="916"/>
      <c r="OZP288" s="916"/>
      <c r="OZQ288" s="916"/>
      <c r="OZR288" s="916"/>
      <c r="OZS288" s="916"/>
      <c r="OZT288" s="916"/>
      <c r="OZU288" s="916"/>
      <c r="OZV288" s="916"/>
      <c r="OZW288" s="916"/>
      <c r="OZX288" s="916"/>
      <c r="OZY288" s="916"/>
      <c r="OZZ288" s="916"/>
      <c r="PAA288" s="916"/>
      <c r="PAB288" s="916"/>
      <c r="PAC288" s="916"/>
      <c r="PAD288" s="916"/>
      <c r="PAE288" s="916"/>
      <c r="PAF288" s="916"/>
      <c r="PAG288" s="916"/>
      <c r="PAH288" s="916"/>
      <c r="PAI288" s="916"/>
      <c r="PAJ288" s="916"/>
      <c r="PAK288" s="916"/>
      <c r="PAL288" s="916"/>
      <c r="PAM288" s="916"/>
      <c r="PAN288" s="916"/>
      <c r="PAO288" s="916"/>
      <c r="PAP288" s="916"/>
      <c r="PAQ288" s="916"/>
      <c r="PAR288" s="916"/>
      <c r="PAS288" s="916"/>
      <c r="PAT288" s="916"/>
      <c r="PAU288" s="916"/>
      <c r="PAV288" s="916"/>
      <c r="PAW288" s="916"/>
      <c r="PAX288" s="916"/>
      <c r="PAY288" s="916"/>
      <c r="PAZ288" s="916"/>
      <c r="PBA288" s="916"/>
      <c r="PBB288" s="916"/>
      <c r="PBC288" s="916"/>
      <c r="PBD288" s="916"/>
      <c r="PBE288" s="916"/>
      <c r="PBF288" s="916"/>
      <c r="PBG288" s="916"/>
      <c r="PBH288" s="916"/>
      <c r="PBI288" s="916"/>
      <c r="PBJ288" s="916"/>
      <c r="PBK288" s="916"/>
      <c r="PBL288" s="916"/>
      <c r="PBM288" s="916"/>
      <c r="PBN288" s="916"/>
      <c r="PBO288" s="916"/>
      <c r="PBP288" s="916"/>
      <c r="PBQ288" s="916"/>
      <c r="PBR288" s="916"/>
      <c r="PBS288" s="916"/>
      <c r="PBT288" s="916"/>
      <c r="PBU288" s="916"/>
      <c r="PBV288" s="916"/>
      <c r="PBW288" s="916"/>
      <c r="PBX288" s="916"/>
      <c r="PBY288" s="916"/>
      <c r="PBZ288" s="916"/>
      <c r="PCA288" s="916"/>
      <c r="PCB288" s="916"/>
      <c r="PCC288" s="916"/>
      <c r="PCD288" s="916"/>
      <c r="PCE288" s="916"/>
      <c r="PCF288" s="916"/>
      <c r="PCG288" s="916"/>
      <c r="PCH288" s="916"/>
      <c r="PCI288" s="916"/>
      <c r="PCJ288" s="916"/>
      <c r="PCK288" s="916"/>
      <c r="PCL288" s="916"/>
      <c r="PCM288" s="916"/>
      <c r="PCN288" s="916"/>
      <c r="PCO288" s="916"/>
      <c r="PCP288" s="916"/>
      <c r="PCQ288" s="916"/>
      <c r="PCR288" s="916"/>
      <c r="PCS288" s="916"/>
      <c r="PCT288" s="916"/>
      <c r="PCU288" s="916"/>
      <c r="PCV288" s="916"/>
      <c r="PCW288" s="916"/>
      <c r="PCX288" s="916"/>
      <c r="PCY288" s="916"/>
      <c r="PCZ288" s="916"/>
      <c r="PDA288" s="916"/>
      <c r="PDB288" s="916"/>
      <c r="PDC288" s="916"/>
      <c r="PDD288" s="916"/>
      <c r="PDE288" s="916"/>
      <c r="PDF288" s="916"/>
      <c r="PDG288" s="916"/>
      <c r="PDH288" s="916"/>
      <c r="PDI288" s="916"/>
      <c r="PDJ288" s="916"/>
      <c r="PDK288" s="916"/>
      <c r="PDL288" s="916"/>
      <c r="PDM288" s="916"/>
      <c r="PDN288" s="916"/>
      <c r="PDO288" s="916"/>
      <c r="PDP288" s="916"/>
      <c r="PDQ288" s="916"/>
      <c r="PDR288" s="916"/>
      <c r="PDS288" s="916"/>
      <c r="PDT288" s="916"/>
      <c r="PDU288" s="916"/>
      <c r="PDV288" s="916"/>
      <c r="PDW288" s="916"/>
      <c r="PDX288" s="916"/>
      <c r="PDY288" s="916"/>
      <c r="PDZ288" s="916"/>
      <c r="PEA288" s="916"/>
      <c r="PEB288" s="916"/>
      <c r="PEC288" s="916"/>
      <c r="PED288" s="916"/>
      <c r="PEE288" s="916"/>
      <c r="PEF288" s="916"/>
      <c r="PEG288" s="916"/>
      <c r="PEH288" s="916"/>
      <c r="PEI288" s="916"/>
      <c r="PEJ288" s="916"/>
      <c r="PEK288" s="916"/>
      <c r="PEL288" s="916"/>
      <c r="PEM288" s="916"/>
      <c r="PEN288" s="916"/>
      <c r="PEO288" s="916"/>
      <c r="PEP288" s="916"/>
      <c r="PEQ288" s="916"/>
      <c r="PER288" s="916"/>
      <c r="PES288" s="916"/>
      <c r="PET288" s="916"/>
      <c r="PEU288" s="916"/>
      <c r="PEV288" s="916"/>
      <c r="PEW288" s="916"/>
      <c r="PEX288" s="916"/>
      <c r="PEY288" s="916"/>
      <c r="PEZ288" s="916"/>
      <c r="PFA288" s="916"/>
      <c r="PFB288" s="916"/>
      <c r="PFC288" s="916"/>
      <c r="PFD288" s="916"/>
      <c r="PFE288" s="916"/>
      <c r="PFF288" s="916"/>
      <c r="PFG288" s="916"/>
      <c r="PFH288" s="916"/>
      <c r="PFI288" s="916"/>
      <c r="PFJ288" s="916"/>
      <c r="PFK288" s="916"/>
      <c r="PFL288" s="916"/>
      <c r="PFM288" s="916"/>
      <c r="PFN288" s="916"/>
      <c r="PFO288" s="916"/>
      <c r="PFP288" s="916"/>
      <c r="PFQ288" s="916"/>
      <c r="PFR288" s="916"/>
      <c r="PFS288" s="916"/>
      <c r="PFT288" s="916"/>
      <c r="PFU288" s="916"/>
      <c r="PFV288" s="916"/>
      <c r="PFW288" s="916"/>
      <c r="PFX288" s="916"/>
      <c r="PFY288" s="916"/>
      <c r="PFZ288" s="916"/>
      <c r="PGA288" s="916"/>
      <c r="PGB288" s="916"/>
      <c r="PGC288" s="916"/>
      <c r="PGD288" s="916"/>
      <c r="PGE288" s="916"/>
      <c r="PGF288" s="916"/>
      <c r="PGG288" s="916"/>
      <c r="PGH288" s="916"/>
      <c r="PGI288" s="916"/>
      <c r="PGJ288" s="916"/>
      <c r="PGK288" s="916"/>
      <c r="PGL288" s="916"/>
      <c r="PGM288" s="916"/>
      <c r="PGN288" s="916"/>
      <c r="PGO288" s="916"/>
      <c r="PGP288" s="916"/>
      <c r="PGQ288" s="916"/>
      <c r="PGR288" s="916"/>
      <c r="PGS288" s="916"/>
      <c r="PGT288" s="916"/>
      <c r="PGU288" s="916"/>
      <c r="PGV288" s="916"/>
      <c r="PGW288" s="916"/>
      <c r="PGX288" s="916"/>
      <c r="PGY288" s="916"/>
      <c r="PGZ288" s="916"/>
      <c r="PHA288" s="916"/>
      <c r="PHB288" s="916"/>
      <c r="PHC288" s="916"/>
      <c r="PHD288" s="916"/>
      <c r="PHE288" s="916"/>
      <c r="PHF288" s="916"/>
      <c r="PHG288" s="916"/>
      <c r="PHH288" s="916"/>
      <c r="PHI288" s="916"/>
      <c r="PHJ288" s="916"/>
      <c r="PHK288" s="916"/>
      <c r="PHL288" s="916"/>
      <c r="PHM288" s="916"/>
      <c r="PHN288" s="916"/>
      <c r="PHO288" s="916"/>
      <c r="PHP288" s="916"/>
      <c r="PHQ288" s="916"/>
      <c r="PHR288" s="916"/>
      <c r="PHS288" s="916"/>
      <c r="PHT288" s="916"/>
      <c r="PHU288" s="916"/>
      <c r="PHV288" s="916"/>
      <c r="PHW288" s="916"/>
      <c r="PHX288" s="916"/>
      <c r="PHY288" s="916"/>
      <c r="PHZ288" s="916"/>
      <c r="PIA288" s="916"/>
      <c r="PIB288" s="916"/>
      <c r="PIC288" s="916"/>
      <c r="PID288" s="916"/>
      <c r="PIE288" s="916"/>
      <c r="PIF288" s="916"/>
      <c r="PIG288" s="916"/>
      <c r="PIH288" s="916"/>
      <c r="PII288" s="916"/>
      <c r="PIJ288" s="916"/>
      <c r="PIK288" s="916"/>
      <c r="PIL288" s="916"/>
      <c r="PIM288" s="916"/>
      <c r="PIN288" s="916"/>
      <c r="PIO288" s="916"/>
      <c r="PIP288" s="916"/>
      <c r="PIQ288" s="916"/>
      <c r="PIR288" s="916"/>
      <c r="PIS288" s="916"/>
      <c r="PIT288" s="916"/>
      <c r="PIU288" s="916"/>
      <c r="PIV288" s="916"/>
      <c r="PIW288" s="916"/>
      <c r="PIX288" s="916"/>
      <c r="PIY288" s="916"/>
      <c r="PIZ288" s="916"/>
      <c r="PJA288" s="916"/>
      <c r="PJB288" s="916"/>
      <c r="PJC288" s="916"/>
      <c r="PJD288" s="916"/>
      <c r="PJE288" s="916"/>
      <c r="PJF288" s="916"/>
      <c r="PJG288" s="916"/>
      <c r="PJH288" s="916"/>
      <c r="PJI288" s="916"/>
      <c r="PJJ288" s="916"/>
      <c r="PJK288" s="916"/>
      <c r="PJL288" s="916"/>
      <c r="PJM288" s="916"/>
      <c r="PJN288" s="916"/>
      <c r="PJO288" s="916"/>
      <c r="PJP288" s="916"/>
      <c r="PJQ288" s="916"/>
      <c r="PJR288" s="916"/>
      <c r="PJS288" s="916"/>
      <c r="PJT288" s="916"/>
      <c r="PJU288" s="916"/>
      <c r="PJV288" s="916"/>
      <c r="PJW288" s="916"/>
      <c r="PJX288" s="916"/>
      <c r="PJY288" s="916"/>
      <c r="PJZ288" s="916"/>
      <c r="PKA288" s="916"/>
      <c r="PKB288" s="916"/>
      <c r="PKC288" s="916"/>
      <c r="PKD288" s="916"/>
      <c r="PKE288" s="916"/>
      <c r="PKF288" s="916"/>
      <c r="PKG288" s="916"/>
      <c r="PKH288" s="916"/>
      <c r="PKI288" s="916"/>
      <c r="PKJ288" s="916"/>
      <c r="PKK288" s="916"/>
      <c r="PKL288" s="916"/>
      <c r="PKM288" s="916"/>
      <c r="PKN288" s="916"/>
      <c r="PKO288" s="916"/>
      <c r="PKP288" s="916"/>
      <c r="PKQ288" s="916"/>
      <c r="PKR288" s="916"/>
      <c r="PKS288" s="916"/>
      <c r="PKT288" s="916"/>
      <c r="PKU288" s="916"/>
      <c r="PKV288" s="916"/>
      <c r="PKW288" s="916"/>
      <c r="PKX288" s="916"/>
      <c r="PKY288" s="916"/>
      <c r="PKZ288" s="916"/>
      <c r="PLA288" s="916"/>
      <c r="PLB288" s="916"/>
      <c r="PLC288" s="916"/>
      <c r="PLD288" s="916"/>
      <c r="PLE288" s="916"/>
      <c r="PLF288" s="916"/>
      <c r="PLG288" s="916"/>
      <c r="PLH288" s="916"/>
      <c r="PLI288" s="916"/>
      <c r="PLJ288" s="916"/>
      <c r="PLK288" s="916"/>
      <c r="PLL288" s="916"/>
      <c r="PLM288" s="916"/>
      <c r="PLN288" s="916"/>
      <c r="PLO288" s="916"/>
      <c r="PLP288" s="916"/>
      <c r="PLQ288" s="916"/>
      <c r="PLR288" s="916"/>
      <c r="PLS288" s="916"/>
      <c r="PLT288" s="916"/>
      <c r="PLU288" s="916"/>
      <c r="PLV288" s="916"/>
      <c r="PLW288" s="916"/>
      <c r="PLX288" s="916"/>
      <c r="PLY288" s="916"/>
      <c r="PLZ288" s="916"/>
      <c r="PMA288" s="916"/>
      <c r="PMB288" s="916"/>
      <c r="PMC288" s="916"/>
      <c r="PMD288" s="916"/>
      <c r="PME288" s="916"/>
      <c r="PMF288" s="916"/>
      <c r="PMG288" s="916"/>
      <c r="PMH288" s="916"/>
      <c r="PMI288" s="916"/>
      <c r="PMJ288" s="916"/>
      <c r="PMK288" s="916"/>
      <c r="PML288" s="916"/>
      <c r="PMM288" s="916"/>
      <c r="PMN288" s="916"/>
      <c r="PMO288" s="916"/>
      <c r="PMP288" s="916"/>
      <c r="PMQ288" s="916"/>
      <c r="PMR288" s="916"/>
      <c r="PMS288" s="916"/>
      <c r="PMT288" s="916"/>
      <c r="PMU288" s="916"/>
      <c r="PMV288" s="916"/>
      <c r="PMW288" s="916"/>
      <c r="PMX288" s="916"/>
      <c r="PMY288" s="916"/>
      <c r="PMZ288" s="916"/>
      <c r="PNA288" s="916"/>
      <c r="PNB288" s="916"/>
      <c r="PNC288" s="916"/>
      <c r="PND288" s="916"/>
      <c r="PNE288" s="916"/>
      <c r="PNF288" s="916"/>
      <c r="PNG288" s="916"/>
      <c r="PNH288" s="916"/>
      <c r="PNI288" s="916"/>
      <c r="PNJ288" s="916"/>
      <c r="PNK288" s="916"/>
      <c r="PNL288" s="916"/>
      <c r="PNM288" s="916"/>
      <c r="PNN288" s="916"/>
      <c r="PNO288" s="916"/>
      <c r="PNP288" s="916"/>
      <c r="PNQ288" s="916"/>
      <c r="PNR288" s="916"/>
      <c r="PNS288" s="916"/>
      <c r="PNT288" s="916"/>
      <c r="PNU288" s="916"/>
      <c r="PNV288" s="916"/>
      <c r="PNW288" s="916"/>
      <c r="PNX288" s="916"/>
      <c r="PNY288" s="916"/>
      <c r="PNZ288" s="916"/>
      <c r="POA288" s="916"/>
      <c r="POB288" s="916"/>
      <c r="POC288" s="916"/>
      <c r="POD288" s="916"/>
      <c r="POE288" s="916"/>
      <c r="POF288" s="916"/>
      <c r="POG288" s="916"/>
      <c r="POH288" s="916"/>
      <c r="POI288" s="916"/>
      <c r="POJ288" s="916"/>
      <c r="POK288" s="916"/>
      <c r="POL288" s="916"/>
      <c r="POM288" s="916"/>
      <c r="PON288" s="916"/>
      <c r="POO288" s="916"/>
      <c r="POP288" s="916"/>
      <c r="POQ288" s="916"/>
      <c r="POR288" s="916"/>
      <c r="POS288" s="916"/>
      <c r="POT288" s="916"/>
      <c r="POU288" s="916"/>
      <c r="POV288" s="916"/>
      <c r="POW288" s="916"/>
      <c r="POX288" s="916"/>
      <c r="POY288" s="916"/>
      <c r="POZ288" s="916"/>
      <c r="PPA288" s="916"/>
      <c r="PPB288" s="916"/>
      <c r="PPC288" s="916"/>
      <c r="PPD288" s="916"/>
      <c r="PPE288" s="916"/>
      <c r="PPF288" s="916"/>
      <c r="PPG288" s="916"/>
      <c r="PPH288" s="916"/>
      <c r="PPI288" s="916"/>
      <c r="PPJ288" s="916"/>
      <c r="PPK288" s="916"/>
      <c r="PPL288" s="916"/>
      <c r="PPM288" s="916"/>
      <c r="PPN288" s="916"/>
      <c r="PPO288" s="916"/>
      <c r="PPP288" s="916"/>
      <c r="PPQ288" s="916"/>
      <c r="PPR288" s="916"/>
      <c r="PPS288" s="916"/>
      <c r="PPT288" s="916"/>
      <c r="PPU288" s="916"/>
      <c r="PPV288" s="916"/>
      <c r="PPW288" s="916"/>
      <c r="PPX288" s="916"/>
      <c r="PPY288" s="916"/>
      <c r="PPZ288" s="916"/>
      <c r="PQA288" s="916"/>
      <c r="PQB288" s="916"/>
      <c r="PQC288" s="916"/>
      <c r="PQD288" s="916"/>
      <c r="PQE288" s="916"/>
      <c r="PQF288" s="916"/>
      <c r="PQG288" s="916"/>
      <c r="PQH288" s="916"/>
      <c r="PQI288" s="916"/>
      <c r="PQJ288" s="916"/>
      <c r="PQK288" s="916"/>
      <c r="PQL288" s="916"/>
      <c r="PQM288" s="916"/>
      <c r="PQN288" s="916"/>
      <c r="PQO288" s="916"/>
      <c r="PQP288" s="916"/>
      <c r="PQQ288" s="916"/>
      <c r="PQR288" s="916"/>
      <c r="PQS288" s="916"/>
      <c r="PQT288" s="916"/>
      <c r="PQU288" s="916"/>
      <c r="PQV288" s="916"/>
      <c r="PQW288" s="916"/>
      <c r="PQX288" s="916"/>
      <c r="PQY288" s="916"/>
      <c r="PQZ288" s="916"/>
      <c r="PRA288" s="916"/>
      <c r="PRB288" s="916"/>
      <c r="PRC288" s="916"/>
      <c r="PRD288" s="916"/>
      <c r="PRE288" s="916"/>
      <c r="PRF288" s="916"/>
      <c r="PRG288" s="916"/>
      <c r="PRH288" s="916"/>
      <c r="PRI288" s="916"/>
      <c r="PRJ288" s="916"/>
      <c r="PRK288" s="916"/>
      <c r="PRL288" s="916"/>
      <c r="PRM288" s="916"/>
      <c r="PRN288" s="916"/>
      <c r="PRO288" s="916"/>
      <c r="PRP288" s="916"/>
      <c r="PRQ288" s="916"/>
      <c r="PRR288" s="916"/>
      <c r="PRS288" s="916"/>
      <c r="PRT288" s="916"/>
      <c r="PRU288" s="916"/>
      <c r="PRV288" s="916"/>
      <c r="PRW288" s="916"/>
      <c r="PRX288" s="916"/>
      <c r="PRY288" s="916"/>
      <c r="PRZ288" s="916"/>
      <c r="PSA288" s="916"/>
      <c r="PSB288" s="916"/>
      <c r="PSC288" s="916"/>
      <c r="PSD288" s="916"/>
      <c r="PSE288" s="916"/>
      <c r="PSF288" s="916"/>
      <c r="PSG288" s="916"/>
      <c r="PSH288" s="916"/>
      <c r="PSI288" s="916"/>
      <c r="PSJ288" s="916"/>
      <c r="PSK288" s="916"/>
      <c r="PSL288" s="916"/>
      <c r="PSM288" s="916"/>
      <c r="PSN288" s="916"/>
      <c r="PSO288" s="916"/>
      <c r="PSP288" s="916"/>
      <c r="PSQ288" s="916"/>
      <c r="PSR288" s="916"/>
      <c r="PSS288" s="916"/>
      <c r="PST288" s="916"/>
      <c r="PSU288" s="916"/>
      <c r="PSV288" s="916"/>
      <c r="PSW288" s="916"/>
      <c r="PSX288" s="916"/>
      <c r="PSY288" s="916"/>
      <c r="PSZ288" s="916"/>
      <c r="PTA288" s="916"/>
      <c r="PTB288" s="916"/>
      <c r="PTC288" s="916"/>
      <c r="PTD288" s="916"/>
      <c r="PTE288" s="916"/>
      <c r="PTF288" s="916"/>
      <c r="PTG288" s="916"/>
      <c r="PTH288" s="916"/>
      <c r="PTI288" s="916"/>
      <c r="PTJ288" s="916"/>
      <c r="PTK288" s="916"/>
      <c r="PTL288" s="916"/>
      <c r="PTM288" s="916"/>
      <c r="PTN288" s="916"/>
      <c r="PTO288" s="916"/>
      <c r="PTP288" s="916"/>
      <c r="PTQ288" s="916"/>
      <c r="PTR288" s="916"/>
      <c r="PTS288" s="916"/>
      <c r="PTT288" s="916"/>
      <c r="PTU288" s="916"/>
      <c r="PTV288" s="916"/>
      <c r="PTW288" s="916"/>
      <c r="PTX288" s="916"/>
      <c r="PTY288" s="916"/>
      <c r="PTZ288" s="916"/>
      <c r="PUA288" s="916"/>
      <c r="PUB288" s="916"/>
      <c r="PUC288" s="916"/>
      <c r="PUD288" s="916"/>
      <c r="PUE288" s="916"/>
      <c r="PUF288" s="916"/>
      <c r="PUG288" s="916"/>
      <c r="PUH288" s="916"/>
      <c r="PUI288" s="916"/>
      <c r="PUJ288" s="916"/>
      <c r="PUK288" s="916"/>
      <c r="PUL288" s="916"/>
      <c r="PUM288" s="916"/>
      <c r="PUN288" s="916"/>
      <c r="PUO288" s="916"/>
      <c r="PUP288" s="916"/>
      <c r="PUQ288" s="916"/>
      <c r="PUR288" s="916"/>
      <c r="PUS288" s="916"/>
      <c r="PUT288" s="916"/>
      <c r="PUU288" s="916"/>
      <c r="PUV288" s="916"/>
      <c r="PUW288" s="916"/>
      <c r="PUX288" s="916"/>
      <c r="PUY288" s="916"/>
      <c r="PUZ288" s="916"/>
      <c r="PVA288" s="916"/>
      <c r="PVB288" s="916"/>
      <c r="PVC288" s="916"/>
      <c r="PVD288" s="916"/>
      <c r="PVE288" s="916"/>
      <c r="PVF288" s="916"/>
      <c r="PVG288" s="916"/>
      <c r="PVH288" s="916"/>
      <c r="PVI288" s="916"/>
      <c r="PVJ288" s="916"/>
      <c r="PVK288" s="916"/>
      <c r="PVL288" s="916"/>
      <c r="PVM288" s="916"/>
      <c r="PVN288" s="916"/>
      <c r="PVO288" s="916"/>
      <c r="PVP288" s="916"/>
      <c r="PVQ288" s="916"/>
      <c r="PVR288" s="916"/>
      <c r="PVS288" s="916"/>
      <c r="PVT288" s="916"/>
      <c r="PVU288" s="916"/>
      <c r="PVV288" s="916"/>
      <c r="PVW288" s="916"/>
      <c r="PVX288" s="916"/>
      <c r="PVY288" s="916"/>
      <c r="PVZ288" s="916"/>
      <c r="PWA288" s="916"/>
      <c r="PWB288" s="916"/>
      <c r="PWC288" s="916"/>
      <c r="PWD288" s="916"/>
      <c r="PWE288" s="916"/>
      <c r="PWF288" s="916"/>
      <c r="PWG288" s="916"/>
      <c r="PWH288" s="916"/>
      <c r="PWI288" s="916"/>
      <c r="PWJ288" s="916"/>
      <c r="PWK288" s="916"/>
      <c r="PWL288" s="916"/>
      <c r="PWM288" s="916"/>
      <c r="PWN288" s="916"/>
      <c r="PWO288" s="916"/>
      <c r="PWP288" s="916"/>
      <c r="PWQ288" s="916"/>
      <c r="PWR288" s="916"/>
      <c r="PWS288" s="916"/>
      <c r="PWT288" s="916"/>
      <c r="PWU288" s="916"/>
      <c r="PWV288" s="916"/>
      <c r="PWW288" s="916"/>
      <c r="PWX288" s="916"/>
      <c r="PWY288" s="916"/>
      <c r="PWZ288" s="916"/>
      <c r="PXA288" s="916"/>
      <c r="PXB288" s="916"/>
      <c r="PXC288" s="916"/>
      <c r="PXD288" s="916"/>
      <c r="PXE288" s="916"/>
      <c r="PXF288" s="916"/>
      <c r="PXG288" s="916"/>
      <c r="PXH288" s="916"/>
      <c r="PXI288" s="916"/>
      <c r="PXJ288" s="916"/>
      <c r="PXK288" s="916"/>
      <c r="PXL288" s="916"/>
      <c r="PXM288" s="916"/>
      <c r="PXN288" s="916"/>
      <c r="PXO288" s="916"/>
      <c r="PXP288" s="916"/>
      <c r="PXQ288" s="916"/>
      <c r="PXR288" s="916"/>
      <c r="PXS288" s="916"/>
      <c r="PXT288" s="916"/>
      <c r="PXU288" s="916"/>
      <c r="PXV288" s="916"/>
      <c r="PXW288" s="916"/>
      <c r="PXX288" s="916"/>
      <c r="PXY288" s="916"/>
      <c r="PXZ288" s="916"/>
      <c r="PYA288" s="916"/>
      <c r="PYB288" s="916"/>
      <c r="PYC288" s="916"/>
      <c r="PYD288" s="916"/>
      <c r="PYE288" s="916"/>
      <c r="PYF288" s="916"/>
      <c r="PYG288" s="916"/>
      <c r="PYH288" s="916"/>
      <c r="PYI288" s="916"/>
      <c r="PYJ288" s="916"/>
      <c r="PYK288" s="916"/>
      <c r="PYL288" s="916"/>
      <c r="PYM288" s="916"/>
      <c r="PYN288" s="916"/>
      <c r="PYO288" s="916"/>
      <c r="PYP288" s="916"/>
      <c r="PYQ288" s="916"/>
      <c r="PYR288" s="916"/>
      <c r="PYS288" s="916"/>
      <c r="PYT288" s="916"/>
      <c r="PYU288" s="916"/>
      <c r="PYV288" s="916"/>
      <c r="PYW288" s="916"/>
      <c r="PYX288" s="916"/>
      <c r="PYY288" s="916"/>
      <c r="PYZ288" s="916"/>
      <c r="PZA288" s="916"/>
      <c r="PZB288" s="916"/>
      <c r="PZC288" s="916"/>
      <c r="PZD288" s="916"/>
      <c r="PZE288" s="916"/>
      <c r="PZF288" s="916"/>
      <c r="PZG288" s="916"/>
      <c r="PZH288" s="916"/>
      <c r="PZI288" s="916"/>
      <c r="PZJ288" s="916"/>
      <c r="PZK288" s="916"/>
      <c r="PZL288" s="916"/>
      <c r="PZM288" s="916"/>
      <c r="PZN288" s="916"/>
      <c r="PZO288" s="916"/>
      <c r="PZP288" s="916"/>
      <c r="PZQ288" s="916"/>
      <c r="PZR288" s="916"/>
      <c r="PZS288" s="916"/>
      <c r="PZT288" s="916"/>
      <c r="PZU288" s="916"/>
      <c r="PZV288" s="916"/>
      <c r="PZW288" s="916"/>
      <c r="PZX288" s="916"/>
      <c r="PZY288" s="916"/>
      <c r="PZZ288" s="916"/>
      <c r="QAA288" s="916"/>
      <c r="QAB288" s="916"/>
      <c r="QAC288" s="916"/>
      <c r="QAD288" s="916"/>
      <c r="QAE288" s="916"/>
      <c r="QAF288" s="916"/>
      <c r="QAG288" s="916"/>
      <c r="QAH288" s="916"/>
      <c r="QAI288" s="916"/>
      <c r="QAJ288" s="916"/>
      <c r="QAK288" s="916"/>
      <c r="QAL288" s="916"/>
      <c r="QAM288" s="916"/>
      <c r="QAN288" s="916"/>
      <c r="QAO288" s="916"/>
      <c r="QAP288" s="916"/>
      <c r="QAQ288" s="916"/>
      <c r="QAR288" s="916"/>
      <c r="QAS288" s="916"/>
      <c r="QAT288" s="916"/>
      <c r="QAU288" s="916"/>
      <c r="QAV288" s="916"/>
      <c r="QAW288" s="916"/>
      <c r="QAX288" s="916"/>
      <c r="QAY288" s="916"/>
      <c r="QAZ288" s="916"/>
      <c r="QBA288" s="916"/>
      <c r="QBB288" s="916"/>
      <c r="QBC288" s="916"/>
      <c r="QBD288" s="916"/>
      <c r="QBE288" s="916"/>
      <c r="QBF288" s="916"/>
      <c r="QBG288" s="916"/>
      <c r="QBH288" s="916"/>
      <c r="QBI288" s="916"/>
      <c r="QBJ288" s="916"/>
      <c r="QBK288" s="916"/>
      <c r="QBL288" s="916"/>
      <c r="QBM288" s="916"/>
      <c r="QBN288" s="916"/>
      <c r="QBO288" s="916"/>
      <c r="QBP288" s="916"/>
      <c r="QBQ288" s="916"/>
      <c r="QBR288" s="916"/>
      <c r="QBS288" s="916"/>
      <c r="QBT288" s="916"/>
      <c r="QBU288" s="916"/>
      <c r="QBV288" s="916"/>
      <c r="QBW288" s="916"/>
      <c r="QBX288" s="916"/>
      <c r="QBY288" s="916"/>
      <c r="QBZ288" s="916"/>
      <c r="QCA288" s="916"/>
      <c r="QCB288" s="916"/>
      <c r="QCC288" s="916"/>
      <c r="QCD288" s="916"/>
      <c r="QCE288" s="916"/>
      <c r="QCF288" s="916"/>
      <c r="QCG288" s="916"/>
      <c r="QCH288" s="916"/>
      <c r="QCI288" s="916"/>
      <c r="QCJ288" s="916"/>
      <c r="QCK288" s="916"/>
      <c r="QCL288" s="916"/>
      <c r="QCM288" s="916"/>
      <c r="QCN288" s="916"/>
      <c r="QCO288" s="916"/>
      <c r="QCP288" s="916"/>
      <c r="QCQ288" s="916"/>
      <c r="QCR288" s="916"/>
      <c r="QCS288" s="916"/>
      <c r="QCT288" s="916"/>
      <c r="QCU288" s="916"/>
      <c r="QCV288" s="916"/>
      <c r="QCW288" s="916"/>
      <c r="QCX288" s="916"/>
      <c r="QCY288" s="916"/>
      <c r="QCZ288" s="916"/>
      <c r="QDA288" s="916"/>
      <c r="QDB288" s="916"/>
      <c r="QDC288" s="916"/>
      <c r="QDD288" s="916"/>
      <c r="QDE288" s="916"/>
      <c r="QDF288" s="916"/>
      <c r="QDG288" s="916"/>
      <c r="QDH288" s="916"/>
      <c r="QDI288" s="916"/>
      <c r="QDJ288" s="916"/>
      <c r="QDK288" s="916"/>
      <c r="QDL288" s="916"/>
      <c r="QDM288" s="916"/>
      <c r="QDN288" s="916"/>
      <c r="QDO288" s="916"/>
      <c r="QDP288" s="916"/>
      <c r="QDQ288" s="916"/>
      <c r="QDR288" s="916"/>
      <c r="QDS288" s="916"/>
      <c r="QDT288" s="916"/>
      <c r="QDU288" s="916"/>
      <c r="QDV288" s="916"/>
      <c r="QDW288" s="916"/>
      <c r="QDX288" s="916"/>
      <c r="QDY288" s="916"/>
      <c r="QDZ288" s="916"/>
      <c r="QEA288" s="916"/>
      <c r="QEB288" s="916"/>
      <c r="QEC288" s="916"/>
      <c r="QED288" s="916"/>
      <c r="QEE288" s="916"/>
      <c r="QEF288" s="916"/>
      <c r="QEG288" s="916"/>
      <c r="QEH288" s="916"/>
      <c r="QEI288" s="916"/>
      <c r="QEJ288" s="916"/>
      <c r="QEK288" s="916"/>
      <c r="QEL288" s="916"/>
      <c r="QEM288" s="916"/>
      <c r="QEN288" s="916"/>
      <c r="QEO288" s="916"/>
      <c r="QEP288" s="916"/>
      <c r="QEQ288" s="916"/>
      <c r="QER288" s="916"/>
      <c r="QES288" s="916"/>
      <c r="QET288" s="916"/>
      <c r="QEU288" s="916"/>
      <c r="QEV288" s="916"/>
      <c r="QEW288" s="916"/>
      <c r="QEX288" s="916"/>
      <c r="QEY288" s="916"/>
      <c r="QEZ288" s="916"/>
      <c r="QFA288" s="916"/>
      <c r="QFB288" s="916"/>
      <c r="QFC288" s="916"/>
      <c r="QFD288" s="916"/>
      <c r="QFE288" s="916"/>
      <c r="QFF288" s="916"/>
      <c r="QFG288" s="916"/>
      <c r="QFH288" s="916"/>
      <c r="QFI288" s="916"/>
      <c r="QFJ288" s="916"/>
      <c r="QFK288" s="916"/>
      <c r="QFL288" s="916"/>
      <c r="QFM288" s="916"/>
      <c r="QFN288" s="916"/>
      <c r="QFO288" s="916"/>
      <c r="QFP288" s="916"/>
      <c r="QFQ288" s="916"/>
      <c r="QFR288" s="916"/>
      <c r="QFS288" s="916"/>
      <c r="QFT288" s="916"/>
      <c r="QFU288" s="916"/>
      <c r="QFV288" s="916"/>
      <c r="QFW288" s="916"/>
      <c r="QFX288" s="916"/>
      <c r="QFY288" s="916"/>
      <c r="QFZ288" s="916"/>
      <c r="QGA288" s="916"/>
      <c r="QGB288" s="916"/>
      <c r="QGC288" s="916"/>
      <c r="QGD288" s="916"/>
      <c r="QGE288" s="916"/>
      <c r="QGF288" s="916"/>
      <c r="QGG288" s="916"/>
      <c r="QGH288" s="916"/>
      <c r="QGI288" s="916"/>
      <c r="QGJ288" s="916"/>
      <c r="QGK288" s="916"/>
      <c r="QGL288" s="916"/>
      <c r="QGM288" s="916"/>
      <c r="QGN288" s="916"/>
      <c r="QGO288" s="916"/>
      <c r="QGP288" s="916"/>
      <c r="QGQ288" s="916"/>
      <c r="QGR288" s="916"/>
      <c r="QGS288" s="916"/>
      <c r="QGT288" s="916"/>
      <c r="QGU288" s="916"/>
      <c r="QGV288" s="916"/>
      <c r="QGW288" s="916"/>
      <c r="QGX288" s="916"/>
      <c r="QGY288" s="916"/>
      <c r="QGZ288" s="916"/>
      <c r="QHA288" s="916"/>
      <c r="QHB288" s="916"/>
      <c r="QHC288" s="916"/>
      <c r="QHD288" s="916"/>
      <c r="QHE288" s="916"/>
      <c r="QHF288" s="916"/>
      <c r="QHG288" s="916"/>
      <c r="QHH288" s="916"/>
      <c r="QHI288" s="916"/>
      <c r="QHJ288" s="916"/>
      <c r="QHK288" s="916"/>
      <c r="QHL288" s="916"/>
      <c r="QHM288" s="916"/>
      <c r="QHN288" s="916"/>
      <c r="QHO288" s="916"/>
      <c r="QHP288" s="916"/>
      <c r="QHQ288" s="916"/>
      <c r="QHR288" s="916"/>
      <c r="QHS288" s="916"/>
      <c r="QHT288" s="916"/>
      <c r="QHU288" s="916"/>
      <c r="QHV288" s="916"/>
      <c r="QHW288" s="916"/>
      <c r="QHX288" s="916"/>
      <c r="QHY288" s="916"/>
      <c r="QHZ288" s="916"/>
      <c r="QIA288" s="916"/>
      <c r="QIB288" s="916"/>
      <c r="QIC288" s="916"/>
      <c r="QID288" s="916"/>
      <c r="QIE288" s="916"/>
      <c r="QIF288" s="916"/>
      <c r="QIG288" s="916"/>
      <c r="QIH288" s="916"/>
      <c r="QII288" s="916"/>
      <c r="QIJ288" s="916"/>
      <c r="QIK288" s="916"/>
      <c r="QIL288" s="916"/>
      <c r="QIM288" s="916"/>
      <c r="QIN288" s="916"/>
      <c r="QIO288" s="916"/>
      <c r="QIP288" s="916"/>
      <c r="QIQ288" s="916"/>
      <c r="QIR288" s="916"/>
      <c r="QIS288" s="916"/>
      <c r="QIT288" s="916"/>
      <c r="QIU288" s="916"/>
      <c r="QIV288" s="916"/>
      <c r="QIW288" s="916"/>
      <c r="QIX288" s="916"/>
      <c r="QIY288" s="916"/>
      <c r="QIZ288" s="916"/>
      <c r="QJA288" s="916"/>
      <c r="QJB288" s="916"/>
      <c r="QJC288" s="916"/>
      <c r="QJD288" s="916"/>
      <c r="QJE288" s="916"/>
      <c r="QJF288" s="916"/>
      <c r="QJG288" s="916"/>
      <c r="QJH288" s="916"/>
      <c r="QJI288" s="916"/>
      <c r="QJJ288" s="916"/>
      <c r="QJK288" s="916"/>
      <c r="QJL288" s="916"/>
      <c r="QJM288" s="916"/>
      <c r="QJN288" s="916"/>
      <c r="QJO288" s="916"/>
      <c r="QJP288" s="916"/>
      <c r="QJQ288" s="916"/>
      <c r="QJR288" s="916"/>
      <c r="QJS288" s="916"/>
      <c r="QJT288" s="916"/>
      <c r="QJU288" s="916"/>
      <c r="QJV288" s="916"/>
      <c r="QJW288" s="916"/>
      <c r="QJX288" s="916"/>
      <c r="QJY288" s="916"/>
      <c r="QJZ288" s="916"/>
      <c r="QKA288" s="916"/>
      <c r="QKB288" s="916"/>
      <c r="QKC288" s="916"/>
      <c r="QKD288" s="916"/>
      <c r="QKE288" s="916"/>
      <c r="QKF288" s="916"/>
      <c r="QKG288" s="916"/>
      <c r="QKH288" s="916"/>
      <c r="QKI288" s="916"/>
      <c r="QKJ288" s="916"/>
      <c r="QKK288" s="916"/>
      <c r="QKL288" s="916"/>
      <c r="QKM288" s="916"/>
      <c r="QKN288" s="916"/>
      <c r="QKO288" s="916"/>
      <c r="QKP288" s="916"/>
      <c r="QKQ288" s="916"/>
      <c r="QKR288" s="916"/>
      <c r="QKS288" s="916"/>
      <c r="QKT288" s="916"/>
      <c r="QKU288" s="916"/>
      <c r="QKV288" s="916"/>
      <c r="QKW288" s="916"/>
      <c r="QKX288" s="916"/>
      <c r="QKY288" s="916"/>
      <c r="QKZ288" s="916"/>
      <c r="QLA288" s="916"/>
      <c r="QLB288" s="916"/>
      <c r="QLC288" s="916"/>
      <c r="QLD288" s="916"/>
      <c r="QLE288" s="916"/>
      <c r="QLF288" s="916"/>
      <c r="QLG288" s="916"/>
      <c r="QLH288" s="916"/>
      <c r="QLI288" s="916"/>
      <c r="QLJ288" s="916"/>
      <c r="QLK288" s="916"/>
      <c r="QLL288" s="916"/>
      <c r="QLM288" s="916"/>
      <c r="QLN288" s="916"/>
      <c r="QLO288" s="916"/>
      <c r="QLP288" s="916"/>
      <c r="QLQ288" s="916"/>
      <c r="QLR288" s="916"/>
      <c r="QLS288" s="916"/>
      <c r="QLT288" s="916"/>
      <c r="QLU288" s="916"/>
      <c r="QLV288" s="916"/>
      <c r="QLW288" s="916"/>
      <c r="QLX288" s="916"/>
      <c r="QLY288" s="916"/>
      <c r="QLZ288" s="916"/>
      <c r="QMA288" s="916"/>
      <c r="QMB288" s="916"/>
      <c r="QMC288" s="916"/>
      <c r="QMD288" s="916"/>
      <c r="QME288" s="916"/>
      <c r="QMF288" s="916"/>
      <c r="QMG288" s="916"/>
      <c r="QMH288" s="916"/>
      <c r="QMI288" s="916"/>
      <c r="QMJ288" s="916"/>
      <c r="QMK288" s="916"/>
      <c r="QML288" s="916"/>
      <c r="QMM288" s="916"/>
      <c r="QMN288" s="916"/>
      <c r="QMO288" s="916"/>
      <c r="QMP288" s="916"/>
      <c r="QMQ288" s="916"/>
      <c r="QMR288" s="916"/>
      <c r="QMS288" s="916"/>
      <c r="QMT288" s="916"/>
      <c r="QMU288" s="916"/>
      <c r="QMV288" s="916"/>
      <c r="QMW288" s="916"/>
      <c r="QMX288" s="916"/>
      <c r="QMY288" s="916"/>
      <c r="QMZ288" s="916"/>
      <c r="QNA288" s="916"/>
      <c r="QNB288" s="916"/>
      <c r="QNC288" s="916"/>
      <c r="QND288" s="916"/>
      <c r="QNE288" s="916"/>
      <c r="QNF288" s="916"/>
      <c r="QNG288" s="916"/>
      <c r="QNH288" s="916"/>
      <c r="QNI288" s="916"/>
      <c r="QNJ288" s="916"/>
      <c r="QNK288" s="916"/>
      <c r="QNL288" s="916"/>
      <c r="QNM288" s="916"/>
      <c r="QNN288" s="916"/>
      <c r="QNO288" s="916"/>
      <c r="QNP288" s="916"/>
      <c r="QNQ288" s="916"/>
      <c r="QNR288" s="916"/>
      <c r="QNS288" s="916"/>
      <c r="QNT288" s="916"/>
      <c r="QNU288" s="916"/>
      <c r="QNV288" s="916"/>
      <c r="QNW288" s="916"/>
      <c r="QNX288" s="916"/>
      <c r="QNY288" s="916"/>
      <c r="QNZ288" s="916"/>
      <c r="QOA288" s="916"/>
      <c r="QOB288" s="916"/>
      <c r="QOC288" s="916"/>
      <c r="QOD288" s="916"/>
      <c r="QOE288" s="916"/>
      <c r="QOF288" s="916"/>
      <c r="QOG288" s="916"/>
      <c r="QOH288" s="916"/>
      <c r="QOI288" s="916"/>
      <c r="QOJ288" s="916"/>
      <c r="QOK288" s="916"/>
      <c r="QOL288" s="916"/>
      <c r="QOM288" s="916"/>
      <c r="QON288" s="916"/>
      <c r="QOO288" s="916"/>
      <c r="QOP288" s="916"/>
      <c r="QOQ288" s="916"/>
      <c r="QOR288" s="916"/>
      <c r="QOS288" s="916"/>
      <c r="QOT288" s="916"/>
      <c r="QOU288" s="916"/>
      <c r="QOV288" s="916"/>
      <c r="QOW288" s="916"/>
      <c r="QOX288" s="916"/>
      <c r="QOY288" s="916"/>
      <c r="QOZ288" s="916"/>
      <c r="QPA288" s="916"/>
      <c r="QPB288" s="916"/>
      <c r="QPC288" s="916"/>
      <c r="QPD288" s="916"/>
      <c r="QPE288" s="916"/>
      <c r="QPF288" s="916"/>
      <c r="QPG288" s="916"/>
      <c r="QPH288" s="916"/>
      <c r="QPI288" s="916"/>
      <c r="QPJ288" s="916"/>
      <c r="QPK288" s="916"/>
      <c r="QPL288" s="916"/>
      <c r="QPM288" s="916"/>
      <c r="QPN288" s="916"/>
      <c r="QPO288" s="916"/>
      <c r="QPP288" s="916"/>
      <c r="QPQ288" s="916"/>
      <c r="QPR288" s="916"/>
      <c r="QPS288" s="916"/>
      <c r="QPT288" s="916"/>
      <c r="QPU288" s="916"/>
      <c r="QPV288" s="916"/>
      <c r="QPW288" s="916"/>
      <c r="QPX288" s="916"/>
      <c r="QPY288" s="916"/>
      <c r="QPZ288" s="916"/>
      <c r="QQA288" s="916"/>
      <c r="QQB288" s="916"/>
      <c r="QQC288" s="916"/>
      <c r="QQD288" s="916"/>
      <c r="QQE288" s="916"/>
      <c r="QQF288" s="916"/>
      <c r="QQG288" s="916"/>
      <c r="QQH288" s="916"/>
      <c r="QQI288" s="916"/>
      <c r="QQJ288" s="916"/>
      <c r="QQK288" s="916"/>
      <c r="QQL288" s="916"/>
      <c r="QQM288" s="916"/>
      <c r="QQN288" s="916"/>
      <c r="QQO288" s="916"/>
      <c r="QQP288" s="916"/>
      <c r="QQQ288" s="916"/>
      <c r="QQR288" s="916"/>
      <c r="QQS288" s="916"/>
      <c r="QQT288" s="916"/>
      <c r="QQU288" s="916"/>
      <c r="QQV288" s="916"/>
      <c r="QQW288" s="916"/>
      <c r="QQX288" s="916"/>
      <c r="QQY288" s="916"/>
      <c r="QQZ288" s="916"/>
      <c r="QRA288" s="916"/>
      <c r="QRB288" s="916"/>
      <c r="QRC288" s="916"/>
      <c r="QRD288" s="916"/>
      <c r="QRE288" s="916"/>
      <c r="QRF288" s="916"/>
      <c r="QRG288" s="916"/>
      <c r="QRH288" s="916"/>
      <c r="QRI288" s="916"/>
      <c r="QRJ288" s="916"/>
      <c r="QRK288" s="916"/>
      <c r="QRL288" s="916"/>
      <c r="QRM288" s="916"/>
      <c r="QRN288" s="916"/>
      <c r="QRO288" s="916"/>
      <c r="QRP288" s="916"/>
      <c r="QRQ288" s="916"/>
      <c r="QRR288" s="916"/>
      <c r="QRS288" s="916"/>
      <c r="QRT288" s="916"/>
      <c r="QRU288" s="916"/>
      <c r="QRV288" s="916"/>
      <c r="QRW288" s="916"/>
      <c r="QRX288" s="916"/>
      <c r="QRY288" s="916"/>
      <c r="QRZ288" s="916"/>
      <c r="QSA288" s="916"/>
      <c r="QSB288" s="916"/>
      <c r="QSC288" s="916"/>
      <c r="QSD288" s="916"/>
      <c r="QSE288" s="916"/>
      <c r="QSF288" s="916"/>
      <c r="QSG288" s="916"/>
      <c r="QSH288" s="916"/>
      <c r="QSI288" s="916"/>
      <c r="QSJ288" s="916"/>
      <c r="QSK288" s="916"/>
      <c r="QSL288" s="916"/>
      <c r="QSM288" s="916"/>
      <c r="QSN288" s="916"/>
      <c r="QSO288" s="916"/>
      <c r="QSP288" s="916"/>
      <c r="QSQ288" s="916"/>
      <c r="QSR288" s="916"/>
      <c r="QSS288" s="916"/>
      <c r="QST288" s="916"/>
      <c r="QSU288" s="916"/>
      <c r="QSV288" s="916"/>
      <c r="QSW288" s="916"/>
      <c r="QSX288" s="916"/>
      <c r="QSY288" s="916"/>
      <c r="QSZ288" s="916"/>
      <c r="QTA288" s="916"/>
      <c r="QTB288" s="916"/>
      <c r="QTC288" s="916"/>
      <c r="QTD288" s="916"/>
      <c r="QTE288" s="916"/>
      <c r="QTF288" s="916"/>
      <c r="QTG288" s="916"/>
      <c r="QTH288" s="916"/>
      <c r="QTI288" s="916"/>
      <c r="QTJ288" s="916"/>
      <c r="QTK288" s="916"/>
      <c r="QTL288" s="916"/>
      <c r="QTM288" s="916"/>
      <c r="QTN288" s="916"/>
      <c r="QTO288" s="916"/>
      <c r="QTP288" s="916"/>
      <c r="QTQ288" s="916"/>
      <c r="QTR288" s="916"/>
      <c r="QTS288" s="916"/>
      <c r="QTT288" s="916"/>
      <c r="QTU288" s="916"/>
      <c r="QTV288" s="916"/>
      <c r="QTW288" s="916"/>
      <c r="QTX288" s="916"/>
      <c r="QTY288" s="916"/>
      <c r="QTZ288" s="916"/>
      <c r="QUA288" s="916"/>
      <c r="QUB288" s="916"/>
      <c r="QUC288" s="916"/>
      <c r="QUD288" s="916"/>
      <c r="QUE288" s="916"/>
      <c r="QUF288" s="916"/>
      <c r="QUG288" s="916"/>
      <c r="QUH288" s="916"/>
      <c r="QUI288" s="916"/>
      <c r="QUJ288" s="916"/>
      <c r="QUK288" s="916"/>
      <c r="QUL288" s="916"/>
      <c r="QUM288" s="916"/>
      <c r="QUN288" s="916"/>
      <c r="QUO288" s="916"/>
      <c r="QUP288" s="916"/>
      <c r="QUQ288" s="916"/>
      <c r="QUR288" s="916"/>
      <c r="QUS288" s="916"/>
      <c r="QUT288" s="916"/>
      <c r="QUU288" s="916"/>
      <c r="QUV288" s="916"/>
      <c r="QUW288" s="916"/>
      <c r="QUX288" s="916"/>
      <c r="QUY288" s="916"/>
      <c r="QUZ288" s="916"/>
      <c r="QVA288" s="916"/>
      <c r="QVB288" s="916"/>
      <c r="QVC288" s="916"/>
      <c r="QVD288" s="916"/>
      <c r="QVE288" s="916"/>
      <c r="QVF288" s="916"/>
      <c r="QVG288" s="916"/>
      <c r="QVH288" s="916"/>
      <c r="QVI288" s="916"/>
      <c r="QVJ288" s="916"/>
      <c r="QVK288" s="916"/>
      <c r="QVL288" s="916"/>
      <c r="QVM288" s="916"/>
      <c r="QVN288" s="916"/>
      <c r="QVO288" s="916"/>
      <c r="QVP288" s="916"/>
      <c r="QVQ288" s="916"/>
      <c r="QVR288" s="916"/>
      <c r="QVS288" s="916"/>
      <c r="QVT288" s="916"/>
      <c r="QVU288" s="916"/>
      <c r="QVV288" s="916"/>
      <c r="QVW288" s="916"/>
      <c r="QVX288" s="916"/>
      <c r="QVY288" s="916"/>
      <c r="QVZ288" s="916"/>
      <c r="QWA288" s="916"/>
      <c r="QWB288" s="916"/>
      <c r="QWC288" s="916"/>
      <c r="QWD288" s="916"/>
      <c r="QWE288" s="916"/>
      <c r="QWF288" s="916"/>
      <c r="QWG288" s="916"/>
      <c r="QWH288" s="916"/>
      <c r="QWI288" s="916"/>
      <c r="QWJ288" s="916"/>
      <c r="QWK288" s="916"/>
      <c r="QWL288" s="916"/>
      <c r="QWM288" s="916"/>
      <c r="QWN288" s="916"/>
      <c r="QWO288" s="916"/>
      <c r="QWP288" s="916"/>
      <c r="QWQ288" s="916"/>
      <c r="QWR288" s="916"/>
      <c r="QWS288" s="916"/>
      <c r="QWT288" s="916"/>
      <c r="QWU288" s="916"/>
      <c r="QWV288" s="916"/>
      <c r="QWW288" s="916"/>
      <c r="QWX288" s="916"/>
      <c r="QWY288" s="916"/>
      <c r="QWZ288" s="916"/>
      <c r="QXA288" s="916"/>
      <c r="QXB288" s="916"/>
      <c r="QXC288" s="916"/>
      <c r="QXD288" s="916"/>
      <c r="QXE288" s="916"/>
      <c r="QXF288" s="916"/>
      <c r="QXG288" s="916"/>
      <c r="QXH288" s="916"/>
      <c r="QXI288" s="916"/>
      <c r="QXJ288" s="916"/>
      <c r="QXK288" s="916"/>
      <c r="QXL288" s="916"/>
      <c r="QXM288" s="916"/>
      <c r="QXN288" s="916"/>
      <c r="QXO288" s="916"/>
      <c r="QXP288" s="916"/>
      <c r="QXQ288" s="916"/>
      <c r="QXR288" s="916"/>
      <c r="QXS288" s="916"/>
      <c r="QXT288" s="916"/>
      <c r="QXU288" s="916"/>
      <c r="QXV288" s="916"/>
      <c r="QXW288" s="916"/>
      <c r="QXX288" s="916"/>
      <c r="QXY288" s="916"/>
      <c r="QXZ288" s="916"/>
      <c r="QYA288" s="916"/>
      <c r="QYB288" s="916"/>
      <c r="QYC288" s="916"/>
      <c r="QYD288" s="916"/>
      <c r="QYE288" s="916"/>
      <c r="QYF288" s="916"/>
      <c r="QYG288" s="916"/>
      <c r="QYH288" s="916"/>
      <c r="QYI288" s="916"/>
      <c r="QYJ288" s="916"/>
      <c r="QYK288" s="916"/>
      <c r="QYL288" s="916"/>
      <c r="QYM288" s="916"/>
      <c r="QYN288" s="916"/>
      <c r="QYO288" s="916"/>
      <c r="QYP288" s="916"/>
      <c r="QYQ288" s="916"/>
      <c r="QYR288" s="916"/>
      <c r="QYS288" s="916"/>
      <c r="QYT288" s="916"/>
      <c r="QYU288" s="916"/>
      <c r="QYV288" s="916"/>
      <c r="QYW288" s="916"/>
      <c r="QYX288" s="916"/>
      <c r="QYY288" s="916"/>
      <c r="QYZ288" s="916"/>
      <c r="QZA288" s="916"/>
      <c r="QZB288" s="916"/>
      <c r="QZC288" s="916"/>
      <c r="QZD288" s="916"/>
      <c r="QZE288" s="916"/>
      <c r="QZF288" s="916"/>
      <c r="QZG288" s="916"/>
      <c r="QZH288" s="916"/>
      <c r="QZI288" s="916"/>
      <c r="QZJ288" s="916"/>
      <c r="QZK288" s="916"/>
      <c r="QZL288" s="916"/>
      <c r="QZM288" s="916"/>
      <c r="QZN288" s="916"/>
      <c r="QZO288" s="916"/>
      <c r="QZP288" s="916"/>
      <c r="QZQ288" s="916"/>
      <c r="QZR288" s="916"/>
      <c r="QZS288" s="916"/>
      <c r="QZT288" s="916"/>
      <c r="QZU288" s="916"/>
      <c r="QZV288" s="916"/>
      <c r="QZW288" s="916"/>
      <c r="QZX288" s="916"/>
      <c r="QZY288" s="916"/>
      <c r="QZZ288" s="916"/>
      <c r="RAA288" s="916"/>
      <c r="RAB288" s="916"/>
      <c r="RAC288" s="916"/>
      <c r="RAD288" s="916"/>
      <c r="RAE288" s="916"/>
      <c r="RAF288" s="916"/>
      <c r="RAG288" s="916"/>
      <c r="RAH288" s="916"/>
      <c r="RAI288" s="916"/>
      <c r="RAJ288" s="916"/>
      <c r="RAK288" s="916"/>
      <c r="RAL288" s="916"/>
      <c r="RAM288" s="916"/>
      <c r="RAN288" s="916"/>
      <c r="RAO288" s="916"/>
      <c r="RAP288" s="916"/>
      <c r="RAQ288" s="916"/>
      <c r="RAR288" s="916"/>
      <c r="RAS288" s="916"/>
      <c r="RAT288" s="916"/>
      <c r="RAU288" s="916"/>
      <c r="RAV288" s="916"/>
      <c r="RAW288" s="916"/>
      <c r="RAX288" s="916"/>
      <c r="RAY288" s="916"/>
      <c r="RAZ288" s="916"/>
      <c r="RBA288" s="916"/>
      <c r="RBB288" s="916"/>
      <c r="RBC288" s="916"/>
      <c r="RBD288" s="916"/>
      <c r="RBE288" s="916"/>
      <c r="RBF288" s="916"/>
      <c r="RBG288" s="916"/>
      <c r="RBH288" s="916"/>
      <c r="RBI288" s="916"/>
      <c r="RBJ288" s="916"/>
      <c r="RBK288" s="916"/>
      <c r="RBL288" s="916"/>
      <c r="RBM288" s="916"/>
      <c r="RBN288" s="916"/>
      <c r="RBO288" s="916"/>
      <c r="RBP288" s="916"/>
      <c r="RBQ288" s="916"/>
      <c r="RBR288" s="916"/>
      <c r="RBS288" s="916"/>
      <c r="RBT288" s="916"/>
      <c r="RBU288" s="916"/>
      <c r="RBV288" s="916"/>
      <c r="RBW288" s="916"/>
      <c r="RBX288" s="916"/>
      <c r="RBY288" s="916"/>
      <c r="RBZ288" s="916"/>
      <c r="RCA288" s="916"/>
      <c r="RCB288" s="916"/>
      <c r="RCC288" s="916"/>
      <c r="RCD288" s="916"/>
      <c r="RCE288" s="916"/>
      <c r="RCF288" s="916"/>
      <c r="RCG288" s="916"/>
      <c r="RCH288" s="916"/>
      <c r="RCI288" s="916"/>
      <c r="RCJ288" s="916"/>
      <c r="RCK288" s="916"/>
      <c r="RCL288" s="916"/>
      <c r="RCM288" s="916"/>
      <c r="RCN288" s="916"/>
      <c r="RCO288" s="916"/>
      <c r="RCP288" s="916"/>
      <c r="RCQ288" s="916"/>
      <c r="RCR288" s="916"/>
      <c r="RCS288" s="916"/>
      <c r="RCT288" s="916"/>
      <c r="RCU288" s="916"/>
      <c r="RCV288" s="916"/>
      <c r="RCW288" s="916"/>
      <c r="RCX288" s="916"/>
      <c r="RCY288" s="916"/>
      <c r="RCZ288" s="916"/>
      <c r="RDA288" s="916"/>
      <c r="RDB288" s="916"/>
      <c r="RDC288" s="916"/>
      <c r="RDD288" s="916"/>
      <c r="RDE288" s="916"/>
      <c r="RDF288" s="916"/>
      <c r="RDG288" s="916"/>
      <c r="RDH288" s="916"/>
      <c r="RDI288" s="916"/>
      <c r="RDJ288" s="916"/>
      <c r="RDK288" s="916"/>
      <c r="RDL288" s="916"/>
      <c r="RDM288" s="916"/>
      <c r="RDN288" s="916"/>
      <c r="RDO288" s="916"/>
      <c r="RDP288" s="916"/>
      <c r="RDQ288" s="916"/>
      <c r="RDR288" s="916"/>
      <c r="RDS288" s="916"/>
      <c r="RDT288" s="916"/>
      <c r="RDU288" s="916"/>
      <c r="RDV288" s="916"/>
      <c r="RDW288" s="916"/>
      <c r="RDX288" s="916"/>
      <c r="RDY288" s="916"/>
      <c r="RDZ288" s="916"/>
      <c r="REA288" s="916"/>
      <c r="REB288" s="916"/>
      <c r="REC288" s="916"/>
      <c r="RED288" s="916"/>
      <c r="REE288" s="916"/>
      <c r="REF288" s="916"/>
      <c r="REG288" s="916"/>
      <c r="REH288" s="916"/>
      <c r="REI288" s="916"/>
      <c r="REJ288" s="916"/>
      <c r="REK288" s="916"/>
      <c r="REL288" s="916"/>
      <c r="REM288" s="916"/>
      <c r="REN288" s="916"/>
      <c r="REO288" s="916"/>
      <c r="REP288" s="916"/>
      <c r="REQ288" s="916"/>
      <c r="RER288" s="916"/>
      <c r="RES288" s="916"/>
      <c r="RET288" s="916"/>
      <c r="REU288" s="916"/>
      <c r="REV288" s="916"/>
      <c r="REW288" s="916"/>
      <c r="REX288" s="916"/>
      <c r="REY288" s="916"/>
      <c r="REZ288" s="916"/>
      <c r="RFA288" s="916"/>
      <c r="RFB288" s="916"/>
      <c r="RFC288" s="916"/>
      <c r="RFD288" s="916"/>
      <c r="RFE288" s="916"/>
      <c r="RFF288" s="916"/>
      <c r="RFG288" s="916"/>
      <c r="RFH288" s="916"/>
      <c r="RFI288" s="916"/>
      <c r="RFJ288" s="916"/>
      <c r="RFK288" s="916"/>
      <c r="RFL288" s="916"/>
      <c r="RFM288" s="916"/>
      <c r="RFN288" s="916"/>
      <c r="RFO288" s="916"/>
      <c r="RFP288" s="916"/>
      <c r="RFQ288" s="916"/>
      <c r="RFR288" s="916"/>
      <c r="RFS288" s="916"/>
      <c r="RFT288" s="916"/>
      <c r="RFU288" s="916"/>
      <c r="RFV288" s="916"/>
      <c r="RFW288" s="916"/>
      <c r="RFX288" s="916"/>
      <c r="RFY288" s="916"/>
      <c r="RFZ288" s="916"/>
      <c r="RGA288" s="916"/>
      <c r="RGB288" s="916"/>
      <c r="RGC288" s="916"/>
      <c r="RGD288" s="916"/>
      <c r="RGE288" s="916"/>
      <c r="RGF288" s="916"/>
      <c r="RGG288" s="916"/>
      <c r="RGH288" s="916"/>
      <c r="RGI288" s="916"/>
      <c r="RGJ288" s="916"/>
      <c r="RGK288" s="916"/>
      <c r="RGL288" s="916"/>
      <c r="RGM288" s="916"/>
      <c r="RGN288" s="916"/>
      <c r="RGO288" s="916"/>
      <c r="RGP288" s="916"/>
      <c r="RGQ288" s="916"/>
      <c r="RGR288" s="916"/>
      <c r="RGS288" s="916"/>
      <c r="RGT288" s="916"/>
      <c r="RGU288" s="916"/>
      <c r="RGV288" s="916"/>
      <c r="RGW288" s="916"/>
      <c r="RGX288" s="916"/>
      <c r="RGY288" s="916"/>
      <c r="RGZ288" s="916"/>
      <c r="RHA288" s="916"/>
      <c r="RHB288" s="916"/>
      <c r="RHC288" s="916"/>
      <c r="RHD288" s="916"/>
      <c r="RHE288" s="916"/>
      <c r="RHF288" s="916"/>
      <c r="RHG288" s="916"/>
      <c r="RHH288" s="916"/>
      <c r="RHI288" s="916"/>
      <c r="RHJ288" s="916"/>
      <c r="RHK288" s="916"/>
      <c r="RHL288" s="916"/>
      <c r="RHM288" s="916"/>
      <c r="RHN288" s="916"/>
      <c r="RHO288" s="916"/>
      <c r="RHP288" s="916"/>
      <c r="RHQ288" s="916"/>
      <c r="RHR288" s="916"/>
      <c r="RHS288" s="916"/>
      <c r="RHT288" s="916"/>
      <c r="RHU288" s="916"/>
      <c r="RHV288" s="916"/>
      <c r="RHW288" s="916"/>
      <c r="RHX288" s="916"/>
      <c r="RHY288" s="916"/>
      <c r="RHZ288" s="916"/>
      <c r="RIA288" s="916"/>
      <c r="RIB288" s="916"/>
      <c r="RIC288" s="916"/>
      <c r="RID288" s="916"/>
      <c r="RIE288" s="916"/>
      <c r="RIF288" s="916"/>
      <c r="RIG288" s="916"/>
      <c r="RIH288" s="916"/>
      <c r="RII288" s="916"/>
      <c r="RIJ288" s="916"/>
      <c r="RIK288" s="916"/>
      <c r="RIL288" s="916"/>
      <c r="RIM288" s="916"/>
      <c r="RIN288" s="916"/>
      <c r="RIO288" s="916"/>
      <c r="RIP288" s="916"/>
      <c r="RIQ288" s="916"/>
      <c r="RIR288" s="916"/>
      <c r="RIS288" s="916"/>
      <c r="RIT288" s="916"/>
      <c r="RIU288" s="916"/>
      <c r="RIV288" s="916"/>
      <c r="RIW288" s="916"/>
      <c r="RIX288" s="916"/>
      <c r="RIY288" s="916"/>
      <c r="RIZ288" s="916"/>
      <c r="RJA288" s="916"/>
      <c r="RJB288" s="916"/>
      <c r="RJC288" s="916"/>
      <c r="RJD288" s="916"/>
      <c r="RJE288" s="916"/>
      <c r="RJF288" s="916"/>
      <c r="RJG288" s="916"/>
      <c r="RJH288" s="916"/>
      <c r="RJI288" s="916"/>
      <c r="RJJ288" s="916"/>
      <c r="RJK288" s="916"/>
      <c r="RJL288" s="916"/>
      <c r="RJM288" s="916"/>
      <c r="RJN288" s="916"/>
      <c r="RJO288" s="916"/>
      <c r="RJP288" s="916"/>
      <c r="RJQ288" s="916"/>
      <c r="RJR288" s="916"/>
      <c r="RJS288" s="916"/>
      <c r="RJT288" s="916"/>
      <c r="RJU288" s="916"/>
      <c r="RJV288" s="916"/>
      <c r="RJW288" s="916"/>
      <c r="RJX288" s="916"/>
      <c r="RJY288" s="916"/>
      <c r="RJZ288" s="916"/>
      <c r="RKA288" s="916"/>
      <c r="RKB288" s="916"/>
      <c r="RKC288" s="916"/>
      <c r="RKD288" s="916"/>
      <c r="RKE288" s="916"/>
      <c r="RKF288" s="916"/>
      <c r="RKG288" s="916"/>
      <c r="RKH288" s="916"/>
      <c r="RKI288" s="916"/>
      <c r="RKJ288" s="916"/>
      <c r="RKK288" s="916"/>
      <c r="RKL288" s="916"/>
      <c r="RKM288" s="916"/>
      <c r="RKN288" s="916"/>
      <c r="RKO288" s="916"/>
      <c r="RKP288" s="916"/>
      <c r="RKQ288" s="916"/>
      <c r="RKR288" s="916"/>
      <c r="RKS288" s="916"/>
      <c r="RKT288" s="916"/>
      <c r="RKU288" s="916"/>
      <c r="RKV288" s="916"/>
      <c r="RKW288" s="916"/>
      <c r="RKX288" s="916"/>
      <c r="RKY288" s="916"/>
      <c r="RKZ288" s="916"/>
      <c r="RLA288" s="916"/>
      <c r="RLB288" s="916"/>
      <c r="RLC288" s="916"/>
      <c r="RLD288" s="916"/>
      <c r="RLE288" s="916"/>
      <c r="RLF288" s="916"/>
      <c r="RLG288" s="916"/>
      <c r="RLH288" s="916"/>
      <c r="RLI288" s="916"/>
      <c r="RLJ288" s="916"/>
      <c r="RLK288" s="916"/>
      <c r="RLL288" s="916"/>
      <c r="RLM288" s="916"/>
      <c r="RLN288" s="916"/>
      <c r="RLO288" s="916"/>
      <c r="RLP288" s="916"/>
      <c r="RLQ288" s="916"/>
      <c r="RLR288" s="916"/>
      <c r="RLS288" s="916"/>
      <c r="RLT288" s="916"/>
      <c r="RLU288" s="916"/>
      <c r="RLV288" s="916"/>
      <c r="RLW288" s="916"/>
      <c r="RLX288" s="916"/>
      <c r="RLY288" s="916"/>
      <c r="RLZ288" s="916"/>
      <c r="RMA288" s="916"/>
      <c r="RMB288" s="916"/>
      <c r="RMC288" s="916"/>
      <c r="RMD288" s="916"/>
      <c r="RME288" s="916"/>
      <c r="RMF288" s="916"/>
      <c r="RMG288" s="916"/>
      <c r="RMH288" s="916"/>
      <c r="RMI288" s="916"/>
      <c r="RMJ288" s="916"/>
      <c r="RMK288" s="916"/>
      <c r="RML288" s="916"/>
      <c r="RMM288" s="916"/>
      <c r="RMN288" s="916"/>
      <c r="RMO288" s="916"/>
      <c r="RMP288" s="916"/>
      <c r="RMQ288" s="916"/>
      <c r="RMR288" s="916"/>
      <c r="RMS288" s="916"/>
      <c r="RMT288" s="916"/>
      <c r="RMU288" s="916"/>
      <c r="RMV288" s="916"/>
      <c r="RMW288" s="916"/>
      <c r="RMX288" s="916"/>
      <c r="RMY288" s="916"/>
      <c r="RMZ288" s="916"/>
      <c r="RNA288" s="916"/>
      <c r="RNB288" s="916"/>
      <c r="RNC288" s="916"/>
      <c r="RND288" s="916"/>
      <c r="RNE288" s="916"/>
      <c r="RNF288" s="916"/>
      <c r="RNG288" s="916"/>
      <c r="RNH288" s="916"/>
      <c r="RNI288" s="916"/>
      <c r="RNJ288" s="916"/>
      <c r="RNK288" s="916"/>
      <c r="RNL288" s="916"/>
      <c r="RNM288" s="916"/>
      <c r="RNN288" s="916"/>
      <c r="RNO288" s="916"/>
      <c r="RNP288" s="916"/>
      <c r="RNQ288" s="916"/>
      <c r="RNR288" s="916"/>
      <c r="RNS288" s="916"/>
      <c r="RNT288" s="916"/>
      <c r="RNU288" s="916"/>
      <c r="RNV288" s="916"/>
      <c r="RNW288" s="916"/>
      <c r="RNX288" s="916"/>
      <c r="RNY288" s="916"/>
      <c r="RNZ288" s="916"/>
      <c r="ROA288" s="916"/>
      <c r="ROB288" s="916"/>
      <c r="ROC288" s="916"/>
      <c r="ROD288" s="916"/>
      <c r="ROE288" s="916"/>
      <c r="ROF288" s="916"/>
      <c r="ROG288" s="916"/>
      <c r="ROH288" s="916"/>
      <c r="ROI288" s="916"/>
      <c r="ROJ288" s="916"/>
      <c r="ROK288" s="916"/>
      <c r="ROL288" s="916"/>
      <c r="ROM288" s="916"/>
      <c r="RON288" s="916"/>
      <c r="ROO288" s="916"/>
      <c r="ROP288" s="916"/>
      <c r="ROQ288" s="916"/>
      <c r="ROR288" s="916"/>
      <c r="ROS288" s="916"/>
      <c r="ROT288" s="916"/>
      <c r="ROU288" s="916"/>
      <c r="ROV288" s="916"/>
      <c r="ROW288" s="916"/>
      <c r="ROX288" s="916"/>
      <c r="ROY288" s="916"/>
      <c r="ROZ288" s="916"/>
      <c r="RPA288" s="916"/>
      <c r="RPB288" s="916"/>
      <c r="RPC288" s="916"/>
      <c r="RPD288" s="916"/>
      <c r="RPE288" s="916"/>
      <c r="RPF288" s="916"/>
      <c r="RPG288" s="916"/>
      <c r="RPH288" s="916"/>
      <c r="RPI288" s="916"/>
      <c r="RPJ288" s="916"/>
      <c r="RPK288" s="916"/>
      <c r="RPL288" s="916"/>
      <c r="RPM288" s="916"/>
      <c r="RPN288" s="916"/>
      <c r="RPO288" s="916"/>
      <c r="RPP288" s="916"/>
      <c r="RPQ288" s="916"/>
      <c r="RPR288" s="916"/>
      <c r="RPS288" s="916"/>
      <c r="RPT288" s="916"/>
      <c r="RPU288" s="916"/>
      <c r="RPV288" s="916"/>
      <c r="RPW288" s="916"/>
      <c r="RPX288" s="916"/>
      <c r="RPY288" s="916"/>
      <c r="RPZ288" s="916"/>
      <c r="RQA288" s="916"/>
      <c r="RQB288" s="916"/>
      <c r="RQC288" s="916"/>
      <c r="RQD288" s="916"/>
      <c r="RQE288" s="916"/>
      <c r="RQF288" s="916"/>
      <c r="RQG288" s="916"/>
      <c r="RQH288" s="916"/>
      <c r="RQI288" s="916"/>
      <c r="RQJ288" s="916"/>
      <c r="RQK288" s="916"/>
      <c r="RQL288" s="916"/>
      <c r="RQM288" s="916"/>
      <c r="RQN288" s="916"/>
      <c r="RQO288" s="916"/>
      <c r="RQP288" s="916"/>
      <c r="RQQ288" s="916"/>
      <c r="RQR288" s="916"/>
      <c r="RQS288" s="916"/>
      <c r="RQT288" s="916"/>
      <c r="RQU288" s="916"/>
      <c r="RQV288" s="916"/>
      <c r="RQW288" s="916"/>
      <c r="RQX288" s="916"/>
      <c r="RQY288" s="916"/>
      <c r="RQZ288" s="916"/>
      <c r="RRA288" s="916"/>
      <c r="RRB288" s="916"/>
      <c r="RRC288" s="916"/>
      <c r="RRD288" s="916"/>
      <c r="RRE288" s="916"/>
      <c r="RRF288" s="916"/>
      <c r="RRG288" s="916"/>
      <c r="RRH288" s="916"/>
      <c r="RRI288" s="916"/>
      <c r="RRJ288" s="916"/>
      <c r="RRK288" s="916"/>
      <c r="RRL288" s="916"/>
      <c r="RRM288" s="916"/>
      <c r="RRN288" s="916"/>
      <c r="RRO288" s="916"/>
      <c r="RRP288" s="916"/>
      <c r="RRQ288" s="916"/>
      <c r="RRR288" s="916"/>
      <c r="RRS288" s="916"/>
      <c r="RRT288" s="916"/>
      <c r="RRU288" s="916"/>
      <c r="RRV288" s="916"/>
      <c r="RRW288" s="916"/>
      <c r="RRX288" s="916"/>
      <c r="RRY288" s="916"/>
      <c r="RRZ288" s="916"/>
      <c r="RSA288" s="916"/>
      <c r="RSB288" s="916"/>
      <c r="RSC288" s="916"/>
      <c r="RSD288" s="916"/>
      <c r="RSE288" s="916"/>
      <c r="RSF288" s="916"/>
      <c r="RSG288" s="916"/>
      <c r="RSH288" s="916"/>
      <c r="RSI288" s="916"/>
      <c r="RSJ288" s="916"/>
      <c r="RSK288" s="916"/>
      <c r="RSL288" s="916"/>
      <c r="RSM288" s="916"/>
      <c r="RSN288" s="916"/>
      <c r="RSO288" s="916"/>
      <c r="RSP288" s="916"/>
      <c r="RSQ288" s="916"/>
      <c r="RSR288" s="916"/>
      <c r="RSS288" s="916"/>
      <c r="RST288" s="916"/>
      <c r="RSU288" s="916"/>
      <c r="RSV288" s="916"/>
      <c r="RSW288" s="916"/>
      <c r="RSX288" s="916"/>
      <c r="RSY288" s="916"/>
      <c r="RSZ288" s="916"/>
      <c r="RTA288" s="916"/>
      <c r="RTB288" s="916"/>
      <c r="RTC288" s="916"/>
      <c r="RTD288" s="916"/>
      <c r="RTE288" s="916"/>
      <c r="RTF288" s="916"/>
      <c r="RTG288" s="916"/>
      <c r="RTH288" s="916"/>
      <c r="RTI288" s="916"/>
      <c r="RTJ288" s="916"/>
      <c r="RTK288" s="916"/>
      <c r="RTL288" s="916"/>
      <c r="RTM288" s="916"/>
      <c r="RTN288" s="916"/>
      <c r="RTO288" s="916"/>
      <c r="RTP288" s="916"/>
      <c r="RTQ288" s="916"/>
      <c r="RTR288" s="916"/>
      <c r="RTS288" s="916"/>
      <c r="RTT288" s="916"/>
      <c r="RTU288" s="916"/>
      <c r="RTV288" s="916"/>
      <c r="RTW288" s="916"/>
      <c r="RTX288" s="916"/>
      <c r="RTY288" s="916"/>
      <c r="RTZ288" s="916"/>
      <c r="RUA288" s="916"/>
      <c r="RUB288" s="916"/>
      <c r="RUC288" s="916"/>
      <c r="RUD288" s="916"/>
      <c r="RUE288" s="916"/>
      <c r="RUF288" s="916"/>
      <c r="RUG288" s="916"/>
      <c r="RUH288" s="916"/>
      <c r="RUI288" s="916"/>
      <c r="RUJ288" s="916"/>
      <c r="RUK288" s="916"/>
      <c r="RUL288" s="916"/>
      <c r="RUM288" s="916"/>
      <c r="RUN288" s="916"/>
      <c r="RUO288" s="916"/>
      <c r="RUP288" s="916"/>
      <c r="RUQ288" s="916"/>
      <c r="RUR288" s="916"/>
      <c r="RUS288" s="916"/>
      <c r="RUT288" s="916"/>
      <c r="RUU288" s="916"/>
      <c r="RUV288" s="916"/>
      <c r="RUW288" s="916"/>
      <c r="RUX288" s="916"/>
      <c r="RUY288" s="916"/>
      <c r="RUZ288" s="916"/>
      <c r="RVA288" s="916"/>
      <c r="RVB288" s="916"/>
      <c r="RVC288" s="916"/>
      <c r="RVD288" s="916"/>
      <c r="RVE288" s="916"/>
      <c r="RVF288" s="916"/>
      <c r="RVG288" s="916"/>
      <c r="RVH288" s="916"/>
      <c r="RVI288" s="916"/>
      <c r="RVJ288" s="916"/>
      <c r="RVK288" s="916"/>
      <c r="RVL288" s="916"/>
      <c r="RVM288" s="916"/>
      <c r="RVN288" s="916"/>
      <c r="RVO288" s="916"/>
      <c r="RVP288" s="916"/>
      <c r="RVQ288" s="916"/>
      <c r="RVR288" s="916"/>
      <c r="RVS288" s="916"/>
      <c r="RVT288" s="916"/>
      <c r="RVU288" s="916"/>
      <c r="RVV288" s="916"/>
      <c r="RVW288" s="916"/>
      <c r="RVX288" s="916"/>
      <c r="RVY288" s="916"/>
      <c r="RVZ288" s="916"/>
      <c r="RWA288" s="916"/>
      <c r="RWB288" s="916"/>
      <c r="RWC288" s="916"/>
      <c r="RWD288" s="916"/>
      <c r="RWE288" s="916"/>
      <c r="RWF288" s="916"/>
      <c r="RWG288" s="916"/>
      <c r="RWH288" s="916"/>
      <c r="RWI288" s="916"/>
      <c r="RWJ288" s="916"/>
      <c r="RWK288" s="916"/>
      <c r="RWL288" s="916"/>
      <c r="RWM288" s="916"/>
      <c r="RWN288" s="916"/>
      <c r="RWO288" s="916"/>
      <c r="RWP288" s="916"/>
      <c r="RWQ288" s="916"/>
      <c r="RWR288" s="916"/>
      <c r="RWS288" s="916"/>
      <c r="RWT288" s="916"/>
      <c r="RWU288" s="916"/>
      <c r="RWV288" s="916"/>
      <c r="RWW288" s="916"/>
      <c r="RWX288" s="916"/>
      <c r="RWY288" s="916"/>
      <c r="RWZ288" s="916"/>
      <c r="RXA288" s="916"/>
      <c r="RXB288" s="916"/>
      <c r="RXC288" s="916"/>
      <c r="RXD288" s="916"/>
      <c r="RXE288" s="916"/>
      <c r="RXF288" s="916"/>
      <c r="RXG288" s="916"/>
      <c r="RXH288" s="916"/>
      <c r="RXI288" s="916"/>
      <c r="RXJ288" s="916"/>
      <c r="RXK288" s="916"/>
      <c r="RXL288" s="916"/>
      <c r="RXM288" s="916"/>
      <c r="RXN288" s="916"/>
      <c r="RXO288" s="916"/>
      <c r="RXP288" s="916"/>
      <c r="RXQ288" s="916"/>
      <c r="RXR288" s="916"/>
      <c r="RXS288" s="916"/>
      <c r="RXT288" s="916"/>
      <c r="RXU288" s="916"/>
      <c r="RXV288" s="916"/>
      <c r="RXW288" s="916"/>
      <c r="RXX288" s="916"/>
      <c r="RXY288" s="916"/>
      <c r="RXZ288" s="916"/>
      <c r="RYA288" s="916"/>
      <c r="RYB288" s="916"/>
      <c r="RYC288" s="916"/>
      <c r="RYD288" s="916"/>
      <c r="RYE288" s="916"/>
      <c r="RYF288" s="916"/>
      <c r="RYG288" s="916"/>
      <c r="RYH288" s="916"/>
      <c r="RYI288" s="916"/>
      <c r="RYJ288" s="916"/>
      <c r="RYK288" s="916"/>
      <c r="RYL288" s="916"/>
      <c r="RYM288" s="916"/>
      <c r="RYN288" s="916"/>
      <c r="RYO288" s="916"/>
      <c r="RYP288" s="916"/>
      <c r="RYQ288" s="916"/>
      <c r="RYR288" s="916"/>
      <c r="RYS288" s="916"/>
      <c r="RYT288" s="916"/>
      <c r="RYU288" s="916"/>
      <c r="RYV288" s="916"/>
      <c r="RYW288" s="916"/>
      <c r="RYX288" s="916"/>
      <c r="RYY288" s="916"/>
      <c r="RYZ288" s="916"/>
      <c r="RZA288" s="916"/>
      <c r="RZB288" s="916"/>
      <c r="RZC288" s="916"/>
      <c r="RZD288" s="916"/>
      <c r="RZE288" s="916"/>
      <c r="RZF288" s="916"/>
      <c r="RZG288" s="916"/>
      <c r="RZH288" s="916"/>
      <c r="RZI288" s="916"/>
      <c r="RZJ288" s="916"/>
      <c r="RZK288" s="916"/>
      <c r="RZL288" s="916"/>
      <c r="RZM288" s="916"/>
      <c r="RZN288" s="916"/>
      <c r="RZO288" s="916"/>
      <c r="RZP288" s="916"/>
      <c r="RZQ288" s="916"/>
      <c r="RZR288" s="916"/>
      <c r="RZS288" s="916"/>
      <c r="RZT288" s="916"/>
      <c r="RZU288" s="916"/>
      <c r="RZV288" s="916"/>
      <c r="RZW288" s="916"/>
      <c r="RZX288" s="916"/>
      <c r="RZY288" s="916"/>
      <c r="RZZ288" s="916"/>
      <c r="SAA288" s="916"/>
      <c r="SAB288" s="916"/>
      <c r="SAC288" s="916"/>
      <c r="SAD288" s="916"/>
      <c r="SAE288" s="916"/>
      <c r="SAF288" s="916"/>
      <c r="SAG288" s="916"/>
      <c r="SAH288" s="916"/>
      <c r="SAI288" s="916"/>
      <c r="SAJ288" s="916"/>
      <c r="SAK288" s="916"/>
      <c r="SAL288" s="916"/>
      <c r="SAM288" s="916"/>
      <c r="SAN288" s="916"/>
      <c r="SAO288" s="916"/>
      <c r="SAP288" s="916"/>
      <c r="SAQ288" s="916"/>
      <c r="SAR288" s="916"/>
      <c r="SAS288" s="916"/>
      <c r="SAT288" s="916"/>
      <c r="SAU288" s="916"/>
      <c r="SAV288" s="916"/>
      <c r="SAW288" s="916"/>
      <c r="SAX288" s="916"/>
      <c r="SAY288" s="916"/>
      <c r="SAZ288" s="916"/>
      <c r="SBA288" s="916"/>
      <c r="SBB288" s="916"/>
      <c r="SBC288" s="916"/>
      <c r="SBD288" s="916"/>
      <c r="SBE288" s="916"/>
      <c r="SBF288" s="916"/>
      <c r="SBG288" s="916"/>
      <c r="SBH288" s="916"/>
      <c r="SBI288" s="916"/>
      <c r="SBJ288" s="916"/>
      <c r="SBK288" s="916"/>
      <c r="SBL288" s="916"/>
      <c r="SBM288" s="916"/>
      <c r="SBN288" s="916"/>
      <c r="SBO288" s="916"/>
      <c r="SBP288" s="916"/>
      <c r="SBQ288" s="916"/>
      <c r="SBR288" s="916"/>
      <c r="SBS288" s="916"/>
      <c r="SBT288" s="916"/>
      <c r="SBU288" s="916"/>
      <c r="SBV288" s="916"/>
      <c r="SBW288" s="916"/>
      <c r="SBX288" s="916"/>
      <c r="SBY288" s="916"/>
      <c r="SBZ288" s="916"/>
      <c r="SCA288" s="916"/>
      <c r="SCB288" s="916"/>
      <c r="SCC288" s="916"/>
      <c r="SCD288" s="916"/>
      <c r="SCE288" s="916"/>
      <c r="SCF288" s="916"/>
      <c r="SCG288" s="916"/>
      <c r="SCH288" s="916"/>
      <c r="SCI288" s="916"/>
      <c r="SCJ288" s="916"/>
      <c r="SCK288" s="916"/>
      <c r="SCL288" s="916"/>
      <c r="SCM288" s="916"/>
      <c r="SCN288" s="916"/>
      <c r="SCO288" s="916"/>
      <c r="SCP288" s="916"/>
      <c r="SCQ288" s="916"/>
      <c r="SCR288" s="916"/>
      <c r="SCS288" s="916"/>
      <c r="SCT288" s="916"/>
      <c r="SCU288" s="916"/>
      <c r="SCV288" s="916"/>
      <c r="SCW288" s="916"/>
      <c r="SCX288" s="916"/>
      <c r="SCY288" s="916"/>
      <c r="SCZ288" s="916"/>
      <c r="SDA288" s="916"/>
      <c r="SDB288" s="916"/>
      <c r="SDC288" s="916"/>
      <c r="SDD288" s="916"/>
      <c r="SDE288" s="916"/>
      <c r="SDF288" s="916"/>
      <c r="SDG288" s="916"/>
      <c r="SDH288" s="916"/>
      <c r="SDI288" s="916"/>
      <c r="SDJ288" s="916"/>
      <c r="SDK288" s="916"/>
      <c r="SDL288" s="916"/>
      <c r="SDM288" s="916"/>
      <c r="SDN288" s="916"/>
      <c r="SDO288" s="916"/>
      <c r="SDP288" s="916"/>
      <c r="SDQ288" s="916"/>
      <c r="SDR288" s="916"/>
      <c r="SDS288" s="916"/>
      <c r="SDT288" s="916"/>
      <c r="SDU288" s="916"/>
      <c r="SDV288" s="916"/>
      <c r="SDW288" s="916"/>
      <c r="SDX288" s="916"/>
      <c r="SDY288" s="916"/>
      <c r="SDZ288" s="916"/>
      <c r="SEA288" s="916"/>
      <c r="SEB288" s="916"/>
      <c r="SEC288" s="916"/>
      <c r="SED288" s="916"/>
      <c r="SEE288" s="916"/>
      <c r="SEF288" s="916"/>
      <c r="SEG288" s="916"/>
      <c r="SEH288" s="916"/>
      <c r="SEI288" s="916"/>
      <c r="SEJ288" s="916"/>
      <c r="SEK288" s="916"/>
      <c r="SEL288" s="916"/>
      <c r="SEM288" s="916"/>
      <c r="SEN288" s="916"/>
      <c r="SEO288" s="916"/>
      <c r="SEP288" s="916"/>
      <c r="SEQ288" s="916"/>
      <c r="SER288" s="916"/>
      <c r="SES288" s="916"/>
      <c r="SET288" s="916"/>
      <c r="SEU288" s="916"/>
      <c r="SEV288" s="916"/>
      <c r="SEW288" s="916"/>
      <c r="SEX288" s="916"/>
      <c r="SEY288" s="916"/>
      <c r="SEZ288" s="916"/>
      <c r="SFA288" s="916"/>
      <c r="SFB288" s="916"/>
      <c r="SFC288" s="916"/>
      <c r="SFD288" s="916"/>
      <c r="SFE288" s="916"/>
      <c r="SFF288" s="916"/>
      <c r="SFG288" s="916"/>
      <c r="SFH288" s="916"/>
      <c r="SFI288" s="916"/>
      <c r="SFJ288" s="916"/>
      <c r="SFK288" s="916"/>
      <c r="SFL288" s="916"/>
      <c r="SFM288" s="916"/>
      <c r="SFN288" s="916"/>
      <c r="SFO288" s="916"/>
      <c r="SFP288" s="916"/>
      <c r="SFQ288" s="916"/>
      <c r="SFR288" s="916"/>
      <c r="SFS288" s="916"/>
      <c r="SFT288" s="916"/>
      <c r="SFU288" s="916"/>
      <c r="SFV288" s="916"/>
      <c r="SFW288" s="916"/>
      <c r="SFX288" s="916"/>
      <c r="SFY288" s="916"/>
      <c r="SFZ288" s="916"/>
      <c r="SGA288" s="916"/>
      <c r="SGB288" s="916"/>
      <c r="SGC288" s="916"/>
      <c r="SGD288" s="916"/>
      <c r="SGE288" s="916"/>
      <c r="SGF288" s="916"/>
      <c r="SGG288" s="916"/>
      <c r="SGH288" s="916"/>
      <c r="SGI288" s="916"/>
      <c r="SGJ288" s="916"/>
      <c r="SGK288" s="916"/>
      <c r="SGL288" s="916"/>
      <c r="SGM288" s="916"/>
      <c r="SGN288" s="916"/>
      <c r="SGO288" s="916"/>
      <c r="SGP288" s="916"/>
      <c r="SGQ288" s="916"/>
      <c r="SGR288" s="916"/>
      <c r="SGS288" s="916"/>
      <c r="SGT288" s="916"/>
      <c r="SGU288" s="916"/>
      <c r="SGV288" s="916"/>
      <c r="SGW288" s="916"/>
      <c r="SGX288" s="916"/>
      <c r="SGY288" s="916"/>
      <c r="SGZ288" s="916"/>
      <c r="SHA288" s="916"/>
      <c r="SHB288" s="916"/>
      <c r="SHC288" s="916"/>
      <c r="SHD288" s="916"/>
      <c r="SHE288" s="916"/>
      <c r="SHF288" s="916"/>
      <c r="SHG288" s="916"/>
      <c r="SHH288" s="916"/>
      <c r="SHI288" s="916"/>
      <c r="SHJ288" s="916"/>
      <c r="SHK288" s="916"/>
      <c r="SHL288" s="916"/>
      <c r="SHM288" s="916"/>
      <c r="SHN288" s="916"/>
      <c r="SHO288" s="916"/>
      <c r="SHP288" s="916"/>
      <c r="SHQ288" s="916"/>
      <c r="SHR288" s="916"/>
      <c r="SHS288" s="916"/>
      <c r="SHT288" s="916"/>
      <c r="SHU288" s="916"/>
      <c r="SHV288" s="916"/>
      <c r="SHW288" s="916"/>
      <c r="SHX288" s="916"/>
      <c r="SHY288" s="916"/>
      <c r="SHZ288" s="916"/>
      <c r="SIA288" s="916"/>
      <c r="SIB288" s="916"/>
      <c r="SIC288" s="916"/>
      <c r="SID288" s="916"/>
      <c r="SIE288" s="916"/>
      <c r="SIF288" s="916"/>
      <c r="SIG288" s="916"/>
      <c r="SIH288" s="916"/>
      <c r="SII288" s="916"/>
      <c r="SIJ288" s="916"/>
      <c r="SIK288" s="916"/>
      <c r="SIL288" s="916"/>
      <c r="SIM288" s="916"/>
      <c r="SIN288" s="916"/>
      <c r="SIO288" s="916"/>
      <c r="SIP288" s="916"/>
      <c r="SIQ288" s="916"/>
      <c r="SIR288" s="916"/>
      <c r="SIS288" s="916"/>
      <c r="SIT288" s="916"/>
      <c r="SIU288" s="916"/>
      <c r="SIV288" s="916"/>
      <c r="SIW288" s="916"/>
      <c r="SIX288" s="916"/>
      <c r="SIY288" s="916"/>
      <c r="SIZ288" s="916"/>
      <c r="SJA288" s="916"/>
      <c r="SJB288" s="916"/>
      <c r="SJC288" s="916"/>
      <c r="SJD288" s="916"/>
      <c r="SJE288" s="916"/>
      <c r="SJF288" s="916"/>
      <c r="SJG288" s="916"/>
      <c r="SJH288" s="916"/>
      <c r="SJI288" s="916"/>
      <c r="SJJ288" s="916"/>
      <c r="SJK288" s="916"/>
      <c r="SJL288" s="916"/>
      <c r="SJM288" s="916"/>
      <c r="SJN288" s="916"/>
      <c r="SJO288" s="916"/>
      <c r="SJP288" s="916"/>
      <c r="SJQ288" s="916"/>
      <c r="SJR288" s="916"/>
      <c r="SJS288" s="916"/>
      <c r="SJT288" s="916"/>
      <c r="SJU288" s="916"/>
      <c r="SJV288" s="916"/>
      <c r="SJW288" s="916"/>
      <c r="SJX288" s="916"/>
      <c r="SJY288" s="916"/>
      <c r="SJZ288" s="916"/>
      <c r="SKA288" s="916"/>
      <c r="SKB288" s="916"/>
      <c r="SKC288" s="916"/>
      <c r="SKD288" s="916"/>
      <c r="SKE288" s="916"/>
      <c r="SKF288" s="916"/>
      <c r="SKG288" s="916"/>
      <c r="SKH288" s="916"/>
      <c r="SKI288" s="916"/>
      <c r="SKJ288" s="916"/>
      <c r="SKK288" s="916"/>
      <c r="SKL288" s="916"/>
      <c r="SKM288" s="916"/>
      <c r="SKN288" s="916"/>
      <c r="SKO288" s="916"/>
      <c r="SKP288" s="916"/>
      <c r="SKQ288" s="916"/>
      <c r="SKR288" s="916"/>
      <c r="SKS288" s="916"/>
      <c r="SKT288" s="916"/>
      <c r="SKU288" s="916"/>
      <c r="SKV288" s="916"/>
      <c r="SKW288" s="916"/>
      <c r="SKX288" s="916"/>
      <c r="SKY288" s="916"/>
      <c r="SKZ288" s="916"/>
      <c r="SLA288" s="916"/>
      <c r="SLB288" s="916"/>
      <c r="SLC288" s="916"/>
      <c r="SLD288" s="916"/>
      <c r="SLE288" s="916"/>
      <c r="SLF288" s="916"/>
      <c r="SLG288" s="916"/>
      <c r="SLH288" s="916"/>
      <c r="SLI288" s="916"/>
      <c r="SLJ288" s="916"/>
      <c r="SLK288" s="916"/>
      <c r="SLL288" s="916"/>
      <c r="SLM288" s="916"/>
      <c r="SLN288" s="916"/>
      <c r="SLO288" s="916"/>
      <c r="SLP288" s="916"/>
      <c r="SLQ288" s="916"/>
      <c r="SLR288" s="916"/>
      <c r="SLS288" s="916"/>
      <c r="SLT288" s="916"/>
      <c r="SLU288" s="916"/>
      <c r="SLV288" s="916"/>
      <c r="SLW288" s="916"/>
      <c r="SLX288" s="916"/>
      <c r="SLY288" s="916"/>
      <c r="SLZ288" s="916"/>
      <c r="SMA288" s="916"/>
      <c r="SMB288" s="916"/>
      <c r="SMC288" s="916"/>
      <c r="SMD288" s="916"/>
      <c r="SME288" s="916"/>
      <c r="SMF288" s="916"/>
      <c r="SMG288" s="916"/>
      <c r="SMH288" s="916"/>
      <c r="SMI288" s="916"/>
      <c r="SMJ288" s="916"/>
      <c r="SMK288" s="916"/>
      <c r="SML288" s="916"/>
      <c r="SMM288" s="916"/>
      <c r="SMN288" s="916"/>
      <c r="SMO288" s="916"/>
      <c r="SMP288" s="916"/>
      <c r="SMQ288" s="916"/>
      <c r="SMR288" s="916"/>
      <c r="SMS288" s="916"/>
      <c r="SMT288" s="916"/>
      <c r="SMU288" s="916"/>
      <c r="SMV288" s="916"/>
      <c r="SMW288" s="916"/>
      <c r="SMX288" s="916"/>
      <c r="SMY288" s="916"/>
      <c r="SMZ288" s="916"/>
      <c r="SNA288" s="916"/>
      <c r="SNB288" s="916"/>
      <c r="SNC288" s="916"/>
      <c r="SND288" s="916"/>
      <c r="SNE288" s="916"/>
      <c r="SNF288" s="916"/>
      <c r="SNG288" s="916"/>
      <c r="SNH288" s="916"/>
      <c r="SNI288" s="916"/>
      <c r="SNJ288" s="916"/>
      <c r="SNK288" s="916"/>
      <c r="SNL288" s="916"/>
      <c r="SNM288" s="916"/>
      <c r="SNN288" s="916"/>
      <c r="SNO288" s="916"/>
      <c r="SNP288" s="916"/>
      <c r="SNQ288" s="916"/>
      <c r="SNR288" s="916"/>
      <c r="SNS288" s="916"/>
      <c r="SNT288" s="916"/>
      <c r="SNU288" s="916"/>
      <c r="SNV288" s="916"/>
      <c r="SNW288" s="916"/>
      <c r="SNX288" s="916"/>
      <c r="SNY288" s="916"/>
      <c r="SNZ288" s="916"/>
      <c r="SOA288" s="916"/>
      <c r="SOB288" s="916"/>
      <c r="SOC288" s="916"/>
      <c r="SOD288" s="916"/>
      <c r="SOE288" s="916"/>
      <c r="SOF288" s="916"/>
      <c r="SOG288" s="916"/>
      <c r="SOH288" s="916"/>
      <c r="SOI288" s="916"/>
      <c r="SOJ288" s="916"/>
      <c r="SOK288" s="916"/>
      <c r="SOL288" s="916"/>
      <c r="SOM288" s="916"/>
      <c r="SON288" s="916"/>
      <c r="SOO288" s="916"/>
      <c r="SOP288" s="916"/>
      <c r="SOQ288" s="916"/>
      <c r="SOR288" s="916"/>
      <c r="SOS288" s="916"/>
      <c r="SOT288" s="916"/>
      <c r="SOU288" s="916"/>
      <c r="SOV288" s="916"/>
      <c r="SOW288" s="916"/>
      <c r="SOX288" s="916"/>
      <c r="SOY288" s="916"/>
      <c r="SOZ288" s="916"/>
      <c r="SPA288" s="916"/>
      <c r="SPB288" s="916"/>
      <c r="SPC288" s="916"/>
      <c r="SPD288" s="916"/>
      <c r="SPE288" s="916"/>
      <c r="SPF288" s="916"/>
      <c r="SPG288" s="916"/>
      <c r="SPH288" s="916"/>
      <c r="SPI288" s="916"/>
      <c r="SPJ288" s="916"/>
      <c r="SPK288" s="916"/>
      <c r="SPL288" s="916"/>
      <c r="SPM288" s="916"/>
      <c r="SPN288" s="916"/>
      <c r="SPO288" s="916"/>
      <c r="SPP288" s="916"/>
      <c r="SPQ288" s="916"/>
      <c r="SPR288" s="916"/>
      <c r="SPS288" s="916"/>
      <c r="SPT288" s="916"/>
      <c r="SPU288" s="916"/>
      <c r="SPV288" s="916"/>
      <c r="SPW288" s="916"/>
      <c r="SPX288" s="916"/>
      <c r="SPY288" s="916"/>
      <c r="SPZ288" s="916"/>
      <c r="SQA288" s="916"/>
      <c r="SQB288" s="916"/>
      <c r="SQC288" s="916"/>
      <c r="SQD288" s="916"/>
      <c r="SQE288" s="916"/>
      <c r="SQF288" s="916"/>
      <c r="SQG288" s="916"/>
      <c r="SQH288" s="916"/>
      <c r="SQI288" s="916"/>
      <c r="SQJ288" s="916"/>
      <c r="SQK288" s="916"/>
      <c r="SQL288" s="916"/>
      <c r="SQM288" s="916"/>
      <c r="SQN288" s="916"/>
      <c r="SQO288" s="916"/>
      <c r="SQP288" s="916"/>
      <c r="SQQ288" s="916"/>
      <c r="SQR288" s="916"/>
      <c r="SQS288" s="916"/>
      <c r="SQT288" s="916"/>
      <c r="SQU288" s="916"/>
      <c r="SQV288" s="916"/>
      <c r="SQW288" s="916"/>
      <c r="SQX288" s="916"/>
      <c r="SQY288" s="916"/>
      <c r="SQZ288" s="916"/>
      <c r="SRA288" s="916"/>
      <c r="SRB288" s="916"/>
      <c r="SRC288" s="916"/>
      <c r="SRD288" s="916"/>
      <c r="SRE288" s="916"/>
      <c r="SRF288" s="916"/>
      <c r="SRG288" s="916"/>
      <c r="SRH288" s="916"/>
      <c r="SRI288" s="916"/>
      <c r="SRJ288" s="916"/>
      <c r="SRK288" s="916"/>
      <c r="SRL288" s="916"/>
      <c r="SRM288" s="916"/>
      <c r="SRN288" s="916"/>
      <c r="SRO288" s="916"/>
      <c r="SRP288" s="916"/>
      <c r="SRQ288" s="916"/>
      <c r="SRR288" s="916"/>
      <c r="SRS288" s="916"/>
      <c r="SRT288" s="916"/>
      <c r="SRU288" s="916"/>
      <c r="SRV288" s="916"/>
      <c r="SRW288" s="916"/>
      <c r="SRX288" s="916"/>
      <c r="SRY288" s="916"/>
      <c r="SRZ288" s="916"/>
      <c r="SSA288" s="916"/>
      <c r="SSB288" s="916"/>
      <c r="SSC288" s="916"/>
      <c r="SSD288" s="916"/>
      <c r="SSE288" s="916"/>
      <c r="SSF288" s="916"/>
      <c r="SSG288" s="916"/>
      <c r="SSH288" s="916"/>
      <c r="SSI288" s="916"/>
      <c r="SSJ288" s="916"/>
      <c r="SSK288" s="916"/>
      <c r="SSL288" s="916"/>
      <c r="SSM288" s="916"/>
      <c r="SSN288" s="916"/>
      <c r="SSO288" s="916"/>
      <c r="SSP288" s="916"/>
      <c r="SSQ288" s="916"/>
      <c r="SSR288" s="916"/>
      <c r="SSS288" s="916"/>
      <c r="SST288" s="916"/>
      <c r="SSU288" s="916"/>
      <c r="SSV288" s="916"/>
      <c r="SSW288" s="916"/>
      <c r="SSX288" s="916"/>
      <c r="SSY288" s="916"/>
      <c r="SSZ288" s="916"/>
      <c r="STA288" s="916"/>
      <c r="STB288" s="916"/>
      <c r="STC288" s="916"/>
      <c r="STD288" s="916"/>
      <c r="STE288" s="916"/>
      <c r="STF288" s="916"/>
      <c r="STG288" s="916"/>
      <c r="STH288" s="916"/>
      <c r="STI288" s="916"/>
      <c r="STJ288" s="916"/>
      <c r="STK288" s="916"/>
      <c r="STL288" s="916"/>
      <c r="STM288" s="916"/>
      <c r="STN288" s="916"/>
      <c r="STO288" s="916"/>
      <c r="STP288" s="916"/>
      <c r="STQ288" s="916"/>
      <c r="STR288" s="916"/>
      <c r="STS288" s="916"/>
      <c r="STT288" s="916"/>
      <c r="STU288" s="916"/>
      <c r="STV288" s="916"/>
      <c r="STW288" s="916"/>
      <c r="STX288" s="916"/>
      <c r="STY288" s="916"/>
      <c r="STZ288" s="916"/>
      <c r="SUA288" s="916"/>
      <c r="SUB288" s="916"/>
      <c r="SUC288" s="916"/>
      <c r="SUD288" s="916"/>
      <c r="SUE288" s="916"/>
      <c r="SUF288" s="916"/>
      <c r="SUG288" s="916"/>
      <c r="SUH288" s="916"/>
      <c r="SUI288" s="916"/>
      <c r="SUJ288" s="916"/>
      <c r="SUK288" s="916"/>
      <c r="SUL288" s="916"/>
      <c r="SUM288" s="916"/>
      <c r="SUN288" s="916"/>
      <c r="SUO288" s="916"/>
      <c r="SUP288" s="916"/>
      <c r="SUQ288" s="916"/>
      <c r="SUR288" s="916"/>
      <c r="SUS288" s="916"/>
      <c r="SUT288" s="916"/>
      <c r="SUU288" s="916"/>
      <c r="SUV288" s="916"/>
      <c r="SUW288" s="916"/>
      <c r="SUX288" s="916"/>
      <c r="SUY288" s="916"/>
      <c r="SUZ288" s="916"/>
      <c r="SVA288" s="916"/>
      <c r="SVB288" s="916"/>
      <c r="SVC288" s="916"/>
      <c r="SVD288" s="916"/>
      <c r="SVE288" s="916"/>
      <c r="SVF288" s="916"/>
      <c r="SVG288" s="916"/>
      <c r="SVH288" s="916"/>
      <c r="SVI288" s="916"/>
      <c r="SVJ288" s="916"/>
      <c r="SVK288" s="916"/>
      <c r="SVL288" s="916"/>
      <c r="SVM288" s="916"/>
      <c r="SVN288" s="916"/>
      <c r="SVO288" s="916"/>
      <c r="SVP288" s="916"/>
      <c r="SVQ288" s="916"/>
      <c r="SVR288" s="916"/>
      <c r="SVS288" s="916"/>
      <c r="SVT288" s="916"/>
      <c r="SVU288" s="916"/>
      <c r="SVV288" s="916"/>
      <c r="SVW288" s="916"/>
      <c r="SVX288" s="916"/>
      <c r="SVY288" s="916"/>
      <c r="SVZ288" s="916"/>
      <c r="SWA288" s="916"/>
      <c r="SWB288" s="916"/>
      <c r="SWC288" s="916"/>
      <c r="SWD288" s="916"/>
      <c r="SWE288" s="916"/>
      <c r="SWF288" s="916"/>
      <c r="SWG288" s="916"/>
      <c r="SWH288" s="916"/>
      <c r="SWI288" s="916"/>
      <c r="SWJ288" s="916"/>
      <c r="SWK288" s="916"/>
      <c r="SWL288" s="916"/>
      <c r="SWM288" s="916"/>
      <c r="SWN288" s="916"/>
      <c r="SWO288" s="916"/>
      <c r="SWP288" s="916"/>
      <c r="SWQ288" s="916"/>
      <c r="SWR288" s="916"/>
      <c r="SWS288" s="916"/>
      <c r="SWT288" s="916"/>
      <c r="SWU288" s="916"/>
      <c r="SWV288" s="916"/>
      <c r="SWW288" s="916"/>
      <c r="SWX288" s="916"/>
      <c r="SWY288" s="916"/>
      <c r="SWZ288" s="916"/>
      <c r="SXA288" s="916"/>
      <c r="SXB288" s="916"/>
      <c r="SXC288" s="916"/>
      <c r="SXD288" s="916"/>
      <c r="SXE288" s="916"/>
      <c r="SXF288" s="916"/>
      <c r="SXG288" s="916"/>
      <c r="SXH288" s="916"/>
      <c r="SXI288" s="916"/>
      <c r="SXJ288" s="916"/>
      <c r="SXK288" s="916"/>
      <c r="SXL288" s="916"/>
      <c r="SXM288" s="916"/>
      <c r="SXN288" s="916"/>
      <c r="SXO288" s="916"/>
      <c r="SXP288" s="916"/>
      <c r="SXQ288" s="916"/>
      <c r="SXR288" s="916"/>
      <c r="SXS288" s="916"/>
      <c r="SXT288" s="916"/>
      <c r="SXU288" s="916"/>
      <c r="SXV288" s="916"/>
      <c r="SXW288" s="916"/>
      <c r="SXX288" s="916"/>
      <c r="SXY288" s="916"/>
      <c r="SXZ288" s="916"/>
      <c r="SYA288" s="916"/>
      <c r="SYB288" s="916"/>
      <c r="SYC288" s="916"/>
      <c r="SYD288" s="916"/>
      <c r="SYE288" s="916"/>
      <c r="SYF288" s="916"/>
      <c r="SYG288" s="916"/>
      <c r="SYH288" s="916"/>
      <c r="SYI288" s="916"/>
      <c r="SYJ288" s="916"/>
      <c r="SYK288" s="916"/>
      <c r="SYL288" s="916"/>
      <c r="SYM288" s="916"/>
      <c r="SYN288" s="916"/>
      <c r="SYO288" s="916"/>
      <c r="SYP288" s="916"/>
      <c r="SYQ288" s="916"/>
      <c r="SYR288" s="916"/>
      <c r="SYS288" s="916"/>
      <c r="SYT288" s="916"/>
      <c r="SYU288" s="916"/>
      <c r="SYV288" s="916"/>
      <c r="SYW288" s="916"/>
      <c r="SYX288" s="916"/>
      <c r="SYY288" s="916"/>
      <c r="SYZ288" s="916"/>
      <c r="SZA288" s="916"/>
      <c r="SZB288" s="916"/>
      <c r="SZC288" s="916"/>
      <c r="SZD288" s="916"/>
      <c r="SZE288" s="916"/>
      <c r="SZF288" s="916"/>
      <c r="SZG288" s="916"/>
      <c r="SZH288" s="916"/>
      <c r="SZI288" s="916"/>
      <c r="SZJ288" s="916"/>
      <c r="SZK288" s="916"/>
      <c r="SZL288" s="916"/>
      <c r="SZM288" s="916"/>
      <c r="SZN288" s="916"/>
      <c r="SZO288" s="916"/>
      <c r="SZP288" s="916"/>
      <c r="SZQ288" s="916"/>
      <c r="SZR288" s="916"/>
      <c r="SZS288" s="916"/>
      <c r="SZT288" s="916"/>
      <c r="SZU288" s="916"/>
      <c r="SZV288" s="916"/>
      <c r="SZW288" s="916"/>
      <c r="SZX288" s="916"/>
      <c r="SZY288" s="916"/>
      <c r="SZZ288" s="916"/>
      <c r="TAA288" s="916"/>
      <c r="TAB288" s="916"/>
      <c r="TAC288" s="916"/>
      <c r="TAD288" s="916"/>
      <c r="TAE288" s="916"/>
      <c r="TAF288" s="916"/>
      <c r="TAG288" s="916"/>
      <c r="TAH288" s="916"/>
      <c r="TAI288" s="916"/>
      <c r="TAJ288" s="916"/>
      <c r="TAK288" s="916"/>
      <c r="TAL288" s="916"/>
      <c r="TAM288" s="916"/>
      <c r="TAN288" s="916"/>
      <c r="TAO288" s="916"/>
      <c r="TAP288" s="916"/>
      <c r="TAQ288" s="916"/>
      <c r="TAR288" s="916"/>
      <c r="TAS288" s="916"/>
      <c r="TAT288" s="916"/>
      <c r="TAU288" s="916"/>
      <c r="TAV288" s="916"/>
      <c r="TAW288" s="916"/>
      <c r="TAX288" s="916"/>
      <c r="TAY288" s="916"/>
      <c r="TAZ288" s="916"/>
      <c r="TBA288" s="916"/>
      <c r="TBB288" s="916"/>
      <c r="TBC288" s="916"/>
      <c r="TBD288" s="916"/>
      <c r="TBE288" s="916"/>
      <c r="TBF288" s="916"/>
      <c r="TBG288" s="916"/>
      <c r="TBH288" s="916"/>
      <c r="TBI288" s="916"/>
      <c r="TBJ288" s="916"/>
      <c r="TBK288" s="916"/>
      <c r="TBL288" s="916"/>
      <c r="TBM288" s="916"/>
      <c r="TBN288" s="916"/>
      <c r="TBO288" s="916"/>
      <c r="TBP288" s="916"/>
      <c r="TBQ288" s="916"/>
      <c r="TBR288" s="916"/>
      <c r="TBS288" s="916"/>
      <c r="TBT288" s="916"/>
      <c r="TBU288" s="916"/>
      <c r="TBV288" s="916"/>
      <c r="TBW288" s="916"/>
      <c r="TBX288" s="916"/>
      <c r="TBY288" s="916"/>
      <c r="TBZ288" s="916"/>
      <c r="TCA288" s="916"/>
      <c r="TCB288" s="916"/>
      <c r="TCC288" s="916"/>
      <c r="TCD288" s="916"/>
      <c r="TCE288" s="916"/>
      <c r="TCF288" s="916"/>
      <c r="TCG288" s="916"/>
      <c r="TCH288" s="916"/>
      <c r="TCI288" s="916"/>
      <c r="TCJ288" s="916"/>
      <c r="TCK288" s="916"/>
      <c r="TCL288" s="916"/>
      <c r="TCM288" s="916"/>
      <c r="TCN288" s="916"/>
      <c r="TCO288" s="916"/>
      <c r="TCP288" s="916"/>
      <c r="TCQ288" s="916"/>
      <c r="TCR288" s="916"/>
      <c r="TCS288" s="916"/>
      <c r="TCT288" s="916"/>
      <c r="TCU288" s="916"/>
      <c r="TCV288" s="916"/>
      <c r="TCW288" s="916"/>
      <c r="TCX288" s="916"/>
      <c r="TCY288" s="916"/>
      <c r="TCZ288" s="916"/>
      <c r="TDA288" s="916"/>
      <c r="TDB288" s="916"/>
      <c r="TDC288" s="916"/>
      <c r="TDD288" s="916"/>
      <c r="TDE288" s="916"/>
      <c r="TDF288" s="916"/>
      <c r="TDG288" s="916"/>
      <c r="TDH288" s="916"/>
      <c r="TDI288" s="916"/>
      <c r="TDJ288" s="916"/>
      <c r="TDK288" s="916"/>
      <c r="TDL288" s="916"/>
      <c r="TDM288" s="916"/>
      <c r="TDN288" s="916"/>
      <c r="TDO288" s="916"/>
      <c r="TDP288" s="916"/>
      <c r="TDQ288" s="916"/>
      <c r="TDR288" s="916"/>
      <c r="TDS288" s="916"/>
      <c r="TDT288" s="916"/>
      <c r="TDU288" s="916"/>
      <c r="TDV288" s="916"/>
      <c r="TDW288" s="916"/>
      <c r="TDX288" s="916"/>
      <c r="TDY288" s="916"/>
      <c r="TDZ288" s="916"/>
      <c r="TEA288" s="916"/>
      <c r="TEB288" s="916"/>
      <c r="TEC288" s="916"/>
      <c r="TED288" s="916"/>
      <c r="TEE288" s="916"/>
      <c r="TEF288" s="916"/>
      <c r="TEG288" s="916"/>
      <c r="TEH288" s="916"/>
      <c r="TEI288" s="916"/>
      <c r="TEJ288" s="916"/>
      <c r="TEK288" s="916"/>
      <c r="TEL288" s="916"/>
      <c r="TEM288" s="916"/>
      <c r="TEN288" s="916"/>
      <c r="TEO288" s="916"/>
      <c r="TEP288" s="916"/>
      <c r="TEQ288" s="916"/>
      <c r="TER288" s="916"/>
      <c r="TES288" s="916"/>
      <c r="TET288" s="916"/>
      <c r="TEU288" s="916"/>
      <c r="TEV288" s="916"/>
      <c r="TEW288" s="916"/>
      <c r="TEX288" s="916"/>
      <c r="TEY288" s="916"/>
      <c r="TEZ288" s="916"/>
      <c r="TFA288" s="916"/>
      <c r="TFB288" s="916"/>
      <c r="TFC288" s="916"/>
      <c r="TFD288" s="916"/>
      <c r="TFE288" s="916"/>
      <c r="TFF288" s="916"/>
      <c r="TFG288" s="916"/>
      <c r="TFH288" s="916"/>
      <c r="TFI288" s="916"/>
      <c r="TFJ288" s="916"/>
      <c r="TFK288" s="916"/>
      <c r="TFL288" s="916"/>
      <c r="TFM288" s="916"/>
      <c r="TFN288" s="916"/>
      <c r="TFO288" s="916"/>
      <c r="TFP288" s="916"/>
      <c r="TFQ288" s="916"/>
      <c r="TFR288" s="916"/>
      <c r="TFS288" s="916"/>
      <c r="TFT288" s="916"/>
      <c r="TFU288" s="916"/>
      <c r="TFV288" s="916"/>
      <c r="TFW288" s="916"/>
      <c r="TFX288" s="916"/>
      <c r="TFY288" s="916"/>
      <c r="TFZ288" s="916"/>
      <c r="TGA288" s="916"/>
      <c r="TGB288" s="916"/>
      <c r="TGC288" s="916"/>
      <c r="TGD288" s="916"/>
      <c r="TGE288" s="916"/>
      <c r="TGF288" s="916"/>
      <c r="TGG288" s="916"/>
      <c r="TGH288" s="916"/>
      <c r="TGI288" s="916"/>
      <c r="TGJ288" s="916"/>
      <c r="TGK288" s="916"/>
      <c r="TGL288" s="916"/>
      <c r="TGM288" s="916"/>
      <c r="TGN288" s="916"/>
      <c r="TGO288" s="916"/>
      <c r="TGP288" s="916"/>
      <c r="TGQ288" s="916"/>
      <c r="TGR288" s="916"/>
      <c r="TGS288" s="916"/>
      <c r="TGT288" s="916"/>
      <c r="TGU288" s="916"/>
      <c r="TGV288" s="916"/>
      <c r="TGW288" s="916"/>
      <c r="TGX288" s="916"/>
      <c r="TGY288" s="916"/>
      <c r="TGZ288" s="916"/>
      <c r="THA288" s="916"/>
      <c r="THB288" s="916"/>
      <c r="THC288" s="916"/>
      <c r="THD288" s="916"/>
      <c r="THE288" s="916"/>
      <c r="THF288" s="916"/>
      <c r="THG288" s="916"/>
      <c r="THH288" s="916"/>
      <c r="THI288" s="916"/>
      <c r="THJ288" s="916"/>
      <c r="THK288" s="916"/>
      <c r="THL288" s="916"/>
      <c r="THM288" s="916"/>
      <c r="THN288" s="916"/>
      <c r="THO288" s="916"/>
      <c r="THP288" s="916"/>
      <c r="THQ288" s="916"/>
      <c r="THR288" s="916"/>
      <c r="THS288" s="916"/>
      <c r="THT288" s="916"/>
      <c r="THU288" s="916"/>
      <c r="THV288" s="916"/>
      <c r="THW288" s="916"/>
      <c r="THX288" s="916"/>
      <c r="THY288" s="916"/>
      <c r="THZ288" s="916"/>
      <c r="TIA288" s="916"/>
      <c r="TIB288" s="916"/>
      <c r="TIC288" s="916"/>
      <c r="TID288" s="916"/>
      <c r="TIE288" s="916"/>
      <c r="TIF288" s="916"/>
      <c r="TIG288" s="916"/>
      <c r="TIH288" s="916"/>
      <c r="TII288" s="916"/>
      <c r="TIJ288" s="916"/>
      <c r="TIK288" s="916"/>
      <c r="TIL288" s="916"/>
      <c r="TIM288" s="916"/>
      <c r="TIN288" s="916"/>
      <c r="TIO288" s="916"/>
      <c r="TIP288" s="916"/>
      <c r="TIQ288" s="916"/>
      <c r="TIR288" s="916"/>
      <c r="TIS288" s="916"/>
      <c r="TIT288" s="916"/>
      <c r="TIU288" s="916"/>
      <c r="TIV288" s="916"/>
      <c r="TIW288" s="916"/>
      <c r="TIX288" s="916"/>
      <c r="TIY288" s="916"/>
      <c r="TIZ288" s="916"/>
      <c r="TJA288" s="916"/>
      <c r="TJB288" s="916"/>
      <c r="TJC288" s="916"/>
      <c r="TJD288" s="916"/>
      <c r="TJE288" s="916"/>
      <c r="TJF288" s="916"/>
      <c r="TJG288" s="916"/>
      <c r="TJH288" s="916"/>
      <c r="TJI288" s="916"/>
      <c r="TJJ288" s="916"/>
      <c r="TJK288" s="916"/>
      <c r="TJL288" s="916"/>
      <c r="TJM288" s="916"/>
      <c r="TJN288" s="916"/>
      <c r="TJO288" s="916"/>
      <c r="TJP288" s="916"/>
      <c r="TJQ288" s="916"/>
      <c r="TJR288" s="916"/>
      <c r="TJS288" s="916"/>
      <c r="TJT288" s="916"/>
      <c r="TJU288" s="916"/>
      <c r="TJV288" s="916"/>
      <c r="TJW288" s="916"/>
      <c r="TJX288" s="916"/>
      <c r="TJY288" s="916"/>
      <c r="TJZ288" s="916"/>
      <c r="TKA288" s="916"/>
      <c r="TKB288" s="916"/>
      <c r="TKC288" s="916"/>
      <c r="TKD288" s="916"/>
      <c r="TKE288" s="916"/>
      <c r="TKF288" s="916"/>
      <c r="TKG288" s="916"/>
      <c r="TKH288" s="916"/>
      <c r="TKI288" s="916"/>
      <c r="TKJ288" s="916"/>
      <c r="TKK288" s="916"/>
      <c r="TKL288" s="916"/>
      <c r="TKM288" s="916"/>
      <c r="TKN288" s="916"/>
      <c r="TKO288" s="916"/>
      <c r="TKP288" s="916"/>
      <c r="TKQ288" s="916"/>
      <c r="TKR288" s="916"/>
      <c r="TKS288" s="916"/>
      <c r="TKT288" s="916"/>
      <c r="TKU288" s="916"/>
      <c r="TKV288" s="916"/>
      <c r="TKW288" s="916"/>
      <c r="TKX288" s="916"/>
      <c r="TKY288" s="916"/>
      <c r="TKZ288" s="916"/>
      <c r="TLA288" s="916"/>
      <c r="TLB288" s="916"/>
      <c r="TLC288" s="916"/>
      <c r="TLD288" s="916"/>
      <c r="TLE288" s="916"/>
      <c r="TLF288" s="916"/>
      <c r="TLG288" s="916"/>
      <c r="TLH288" s="916"/>
      <c r="TLI288" s="916"/>
      <c r="TLJ288" s="916"/>
      <c r="TLK288" s="916"/>
      <c r="TLL288" s="916"/>
      <c r="TLM288" s="916"/>
      <c r="TLN288" s="916"/>
      <c r="TLO288" s="916"/>
      <c r="TLP288" s="916"/>
      <c r="TLQ288" s="916"/>
      <c r="TLR288" s="916"/>
      <c r="TLS288" s="916"/>
      <c r="TLT288" s="916"/>
      <c r="TLU288" s="916"/>
      <c r="TLV288" s="916"/>
      <c r="TLW288" s="916"/>
      <c r="TLX288" s="916"/>
      <c r="TLY288" s="916"/>
      <c r="TLZ288" s="916"/>
      <c r="TMA288" s="916"/>
      <c r="TMB288" s="916"/>
      <c r="TMC288" s="916"/>
      <c r="TMD288" s="916"/>
      <c r="TME288" s="916"/>
      <c r="TMF288" s="916"/>
      <c r="TMG288" s="916"/>
      <c r="TMH288" s="916"/>
      <c r="TMI288" s="916"/>
      <c r="TMJ288" s="916"/>
      <c r="TMK288" s="916"/>
      <c r="TML288" s="916"/>
      <c r="TMM288" s="916"/>
      <c r="TMN288" s="916"/>
      <c r="TMO288" s="916"/>
      <c r="TMP288" s="916"/>
      <c r="TMQ288" s="916"/>
      <c r="TMR288" s="916"/>
      <c r="TMS288" s="916"/>
      <c r="TMT288" s="916"/>
      <c r="TMU288" s="916"/>
      <c r="TMV288" s="916"/>
      <c r="TMW288" s="916"/>
      <c r="TMX288" s="916"/>
      <c r="TMY288" s="916"/>
      <c r="TMZ288" s="916"/>
      <c r="TNA288" s="916"/>
      <c r="TNB288" s="916"/>
      <c r="TNC288" s="916"/>
      <c r="TND288" s="916"/>
      <c r="TNE288" s="916"/>
      <c r="TNF288" s="916"/>
      <c r="TNG288" s="916"/>
      <c r="TNH288" s="916"/>
      <c r="TNI288" s="916"/>
      <c r="TNJ288" s="916"/>
      <c r="TNK288" s="916"/>
      <c r="TNL288" s="916"/>
      <c r="TNM288" s="916"/>
      <c r="TNN288" s="916"/>
      <c r="TNO288" s="916"/>
      <c r="TNP288" s="916"/>
      <c r="TNQ288" s="916"/>
      <c r="TNR288" s="916"/>
      <c r="TNS288" s="916"/>
      <c r="TNT288" s="916"/>
      <c r="TNU288" s="916"/>
      <c r="TNV288" s="916"/>
      <c r="TNW288" s="916"/>
      <c r="TNX288" s="916"/>
      <c r="TNY288" s="916"/>
      <c r="TNZ288" s="916"/>
      <c r="TOA288" s="916"/>
      <c r="TOB288" s="916"/>
      <c r="TOC288" s="916"/>
      <c r="TOD288" s="916"/>
      <c r="TOE288" s="916"/>
      <c r="TOF288" s="916"/>
      <c r="TOG288" s="916"/>
      <c r="TOH288" s="916"/>
      <c r="TOI288" s="916"/>
      <c r="TOJ288" s="916"/>
      <c r="TOK288" s="916"/>
      <c r="TOL288" s="916"/>
      <c r="TOM288" s="916"/>
      <c r="TON288" s="916"/>
      <c r="TOO288" s="916"/>
      <c r="TOP288" s="916"/>
      <c r="TOQ288" s="916"/>
      <c r="TOR288" s="916"/>
      <c r="TOS288" s="916"/>
      <c r="TOT288" s="916"/>
      <c r="TOU288" s="916"/>
      <c r="TOV288" s="916"/>
      <c r="TOW288" s="916"/>
      <c r="TOX288" s="916"/>
      <c r="TOY288" s="916"/>
      <c r="TOZ288" s="916"/>
      <c r="TPA288" s="916"/>
      <c r="TPB288" s="916"/>
      <c r="TPC288" s="916"/>
      <c r="TPD288" s="916"/>
      <c r="TPE288" s="916"/>
      <c r="TPF288" s="916"/>
      <c r="TPG288" s="916"/>
      <c r="TPH288" s="916"/>
      <c r="TPI288" s="916"/>
      <c r="TPJ288" s="916"/>
      <c r="TPK288" s="916"/>
      <c r="TPL288" s="916"/>
      <c r="TPM288" s="916"/>
      <c r="TPN288" s="916"/>
      <c r="TPO288" s="916"/>
      <c r="TPP288" s="916"/>
      <c r="TPQ288" s="916"/>
      <c r="TPR288" s="916"/>
      <c r="TPS288" s="916"/>
      <c r="TPT288" s="916"/>
      <c r="TPU288" s="916"/>
      <c r="TPV288" s="916"/>
      <c r="TPW288" s="916"/>
      <c r="TPX288" s="916"/>
      <c r="TPY288" s="916"/>
      <c r="TPZ288" s="916"/>
      <c r="TQA288" s="916"/>
      <c r="TQB288" s="916"/>
      <c r="TQC288" s="916"/>
      <c r="TQD288" s="916"/>
      <c r="TQE288" s="916"/>
      <c r="TQF288" s="916"/>
      <c r="TQG288" s="916"/>
      <c r="TQH288" s="916"/>
      <c r="TQI288" s="916"/>
      <c r="TQJ288" s="916"/>
      <c r="TQK288" s="916"/>
      <c r="TQL288" s="916"/>
      <c r="TQM288" s="916"/>
      <c r="TQN288" s="916"/>
      <c r="TQO288" s="916"/>
      <c r="TQP288" s="916"/>
      <c r="TQQ288" s="916"/>
      <c r="TQR288" s="916"/>
      <c r="TQS288" s="916"/>
      <c r="TQT288" s="916"/>
      <c r="TQU288" s="916"/>
      <c r="TQV288" s="916"/>
      <c r="TQW288" s="916"/>
      <c r="TQX288" s="916"/>
      <c r="TQY288" s="916"/>
      <c r="TQZ288" s="916"/>
      <c r="TRA288" s="916"/>
      <c r="TRB288" s="916"/>
      <c r="TRC288" s="916"/>
      <c r="TRD288" s="916"/>
      <c r="TRE288" s="916"/>
      <c r="TRF288" s="916"/>
      <c r="TRG288" s="916"/>
      <c r="TRH288" s="916"/>
      <c r="TRI288" s="916"/>
      <c r="TRJ288" s="916"/>
      <c r="TRK288" s="916"/>
      <c r="TRL288" s="916"/>
      <c r="TRM288" s="916"/>
      <c r="TRN288" s="916"/>
      <c r="TRO288" s="916"/>
      <c r="TRP288" s="916"/>
      <c r="TRQ288" s="916"/>
      <c r="TRR288" s="916"/>
      <c r="TRS288" s="916"/>
      <c r="TRT288" s="916"/>
      <c r="TRU288" s="916"/>
      <c r="TRV288" s="916"/>
      <c r="TRW288" s="916"/>
      <c r="TRX288" s="916"/>
      <c r="TRY288" s="916"/>
      <c r="TRZ288" s="916"/>
      <c r="TSA288" s="916"/>
      <c r="TSB288" s="916"/>
      <c r="TSC288" s="916"/>
      <c r="TSD288" s="916"/>
      <c r="TSE288" s="916"/>
      <c r="TSF288" s="916"/>
      <c r="TSG288" s="916"/>
      <c r="TSH288" s="916"/>
      <c r="TSI288" s="916"/>
      <c r="TSJ288" s="916"/>
      <c r="TSK288" s="916"/>
      <c r="TSL288" s="916"/>
      <c r="TSM288" s="916"/>
      <c r="TSN288" s="916"/>
      <c r="TSO288" s="916"/>
      <c r="TSP288" s="916"/>
      <c r="TSQ288" s="916"/>
      <c r="TSR288" s="916"/>
      <c r="TSS288" s="916"/>
      <c r="TST288" s="916"/>
      <c r="TSU288" s="916"/>
      <c r="TSV288" s="916"/>
      <c r="TSW288" s="916"/>
      <c r="TSX288" s="916"/>
      <c r="TSY288" s="916"/>
      <c r="TSZ288" s="916"/>
      <c r="TTA288" s="916"/>
      <c r="TTB288" s="916"/>
      <c r="TTC288" s="916"/>
      <c r="TTD288" s="916"/>
      <c r="TTE288" s="916"/>
      <c r="TTF288" s="916"/>
      <c r="TTG288" s="916"/>
      <c r="TTH288" s="916"/>
      <c r="TTI288" s="916"/>
      <c r="TTJ288" s="916"/>
      <c r="TTK288" s="916"/>
      <c r="TTL288" s="916"/>
      <c r="TTM288" s="916"/>
      <c r="TTN288" s="916"/>
      <c r="TTO288" s="916"/>
      <c r="TTP288" s="916"/>
      <c r="TTQ288" s="916"/>
      <c r="TTR288" s="916"/>
      <c r="TTS288" s="916"/>
      <c r="TTT288" s="916"/>
      <c r="TTU288" s="916"/>
      <c r="TTV288" s="916"/>
      <c r="TTW288" s="916"/>
      <c r="TTX288" s="916"/>
      <c r="TTY288" s="916"/>
      <c r="TTZ288" s="916"/>
      <c r="TUA288" s="916"/>
      <c r="TUB288" s="916"/>
      <c r="TUC288" s="916"/>
      <c r="TUD288" s="916"/>
      <c r="TUE288" s="916"/>
      <c r="TUF288" s="916"/>
      <c r="TUG288" s="916"/>
      <c r="TUH288" s="916"/>
      <c r="TUI288" s="916"/>
      <c r="TUJ288" s="916"/>
      <c r="TUK288" s="916"/>
      <c r="TUL288" s="916"/>
      <c r="TUM288" s="916"/>
      <c r="TUN288" s="916"/>
      <c r="TUO288" s="916"/>
      <c r="TUP288" s="916"/>
      <c r="TUQ288" s="916"/>
      <c r="TUR288" s="916"/>
      <c r="TUS288" s="916"/>
      <c r="TUT288" s="916"/>
      <c r="TUU288" s="916"/>
      <c r="TUV288" s="916"/>
      <c r="TUW288" s="916"/>
      <c r="TUX288" s="916"/>
      <c r="TUY288" s="916"/>
      <c r="TUZ288" s="916"/>
      <c r="TVA288" s="916"/>
      <c r="TVB288" s="916"/>
      <c r="TVC288" s="916"/>
      <c r="TVD288" s="916"/>
      <c r="TVE288" s="916"/>
      <c r="TVF288" s="916"/>
      <c r="TVG288" s="916"/>
      <c r="TVH288" s="916"/>
      <c r="TVI288" s="916"/>
      <c r="TVJ288" s="916"/>
      <c r="TVK288" s="916"/>
      <c r="TVL288" s="916"/>
      <c r="TVM288" s="916"/>
      <c r="TVN288" s="916"/>
      <c r="TVO288" s="916"/>
      <c r="TVP288" s="916"/>
      <c r="TVQ288" s="916"/>
      <c r="TVR288" s="916"/>
      <c r="TVS288" s="916"/>
      <c r="TVT288" s="916"/>
      <c r="TVU288" s="916"/>
      <c r="TVV288" s="916"/>
      <c r="TVW288" s="916"/>
      <c r="TVX288" s="916"/>
      <c r="TVY288" s="916"/>
      <c r="TVZ288" s="916"/>
      <c r="TWA288" s="916"/>
      <c r="TWB288" s="916"/>
      <c r="TWC288" s="916"/>
      <c r="TWD288" s="916"/>
      <c r="TWE288" s="916"/>
      <c r="TWF288" s="916"/>
      <c r="TWG288" s="916"/>
      <c r="TWH288" s="916"/>
      <c r="TWI288" s="916"/>
      <c r="TWJ288" s="916"/>
      <c r="TWK288" s="916"/>
      <c r="TWL288" s="916"/>
      <c r="TWM288" s="916"/>
      <c r="TWN288" s="916"/>
      <c r="TWO288" s="916"/>
      <c r="TWP288" s="916"/>
      <c r="TWQ288" s="916"/>
      <c r="TWR288" s="916"/>
      <c r="TWS288" s="916"/>
      <c r="TWT288" s="916"/>
      <c r="TWU288" s="916"/>
      <c r="TWV288" s="916"/>
      <c r="TWW288" s="916"/>
      <c r="TWX288" s="916"/>
      <c r="TWY288" s="916"/>
      <c r="TWZ288" s="916"/>
      <c r="TXA288" s="916"/>
      <c r="TXB288" s="916"/>
      <c r="TXC288" s="916"/>
      <c r="TXD288" s="916"/>
      <c r="TXE288" s="916"/>
      <c r="TXF288" s="916"/>
      <c r="TXG288" s="916"/>
      <c r="TXH288" s="916"/>
      <c r="TXI288" s="916"/>
      <c r="TXJ288" s="916"/>
      <c r="TXK288" s="916"/>
      <c r="TXL288" s="916"/>
      <c r="TXM288" s="916"/>
      <c r="TXN288" s="916"/>
      <c r="TXO288" s="916"/>
      <c r="TXP288" s="916"/>
      <c r="TXQ288" s="916"/>
      <c r="TXR288" s="916"/>
      <c r="TXS288" s="916"/>
      <c r="TXT288" s="916"/>
      <c r="TXU288" s="916"/>
      <c r="TXV288" s="916"/>
      <c r="TXW288" s="916"/>
      <c r="TXX288" s="916"/>
      <c r="TXY288" s="916"/>
      <c r="TXZ288" s="916"/>
      <c r="TYA288" s="916"/>
      <c r="TYB288" s="916"/>
      <c r="TYC288" s="916"/>
      <c r="TYD288" s="916"/>
      <c r="TYE288" s="916"/>
      <c r="TYF288" s="916"/>
      <c r="TYG288" s="916"/>
      <c r="TYH288" s="916"/>
      <c r="TYI288" s="916"/>
      <c r="TYJ288" s="916"/>
      <c r="TYK288" s="916"/>
      <c r="TYL288" s="916"/>
      <c r="TYM288" s="916"/>
      <c r="TYN288" s="916"/>
      <c r="TYO288" s="916"/>
      <c r="TYP288" s="916"/>
      <c r="TYQ288" s="916"/>
      <c r="TYR288" s="916"/>
      <c r="TYS288" s="916"/>
      <c r="TYT288" s="916"/>
      <c r="TYU288" s="916"/>
      <c r="TYV288" s="916"/>
      <c r="TYW288" s="916"/>
      <c r="TYX288" s="916"/>
      <c r="TYY288" s="916"/>
      <c r="TYZ288" s="916"/>
      <c r="TZA288" s="916"/>
      <c r="TZB288" s="916"/>
      <c r="TZC288" s="916"/>
      <c r="TZD288" s="916"/>
      <c r="TZE288" s="916"/>
      <c r="TZF288" s="916"/>
      <c r="TZG288" s="916"/>
      <c r="TZH288" s="916"/>
      <c r="TZI288" s="916"/>
      <c r="TZJ288" s="916"/>
      <c r="TZK288" s="916"/>
      <c r="TZL288" s="916"/>
      <c r="TZM288" s="916"/>
      <c r="TZN288" s="916"/>
      <c r="TZO288" s="916"/>
      <c r="TZP288" s="916"/>
      <c r="TZQ288" s="916"/>
      <c r="TZR288" s="916"/>
      <c r="TZS288" s="916"/>
      <c r="TZT288" s="916"/>
      <c r="TZU288" s="916"/>
      <c r="TZV288" s="916"/>
      <c r="TZW288" s="916"/>
      <c r="TZX288" s="916"/>
      <c r="TZY288" s="916"/>
      <c r="TZZ288" s="916"/>
      <c r="UAA288" s="916"/>
      <c r="UAB288" s="916"/>
      <c r="UAC288" s="916"/>
      <c r="UAD288" s="916"/>
      <c r="UAE288" s="916"/>
      <c r="UAF288" s="916"/>
      <c r="UAG288" s="916"/>
      <c r="UAH288" s="916"/>
      <c r="UAI288" s="916"/>
      <c r="UAJ288" s="916"/>
      <c r="UAK288" s="916"/>
      <c r="UAL288" s="916"/>
      <c r="UAM288" s="916"/>
      <c r="UAN288" s="916"/>
      <c r="UAO288" s="916"/>
      <c r="UAP288" s="916"/>
      <c r="UAQ288" s="916"/>
      <c r="UAR288" s="916"/>
      <c r="UAS288" s="916"/>
      <c r="UAT288" s="916"/>
      <c r="UAU288" s="916"/>
      <c r="UAV288" s="916"/>
      <c r="UAW288" s="916"/>
      <c r="UAX288" s="916"/>
      <c r="UAY288" s="916"/>
      <c r="UAZ288" s="916"/>
      <c r="UBA288" s="916"/>
      <c r="UBB288" s="916"/>
      <c r="UBC288" s="916"/>
      <c r="UBD288" s="916"/>
      <c r="UBE288" s="916"/>
      <c r="UBF288" s="916"/>
      <c r="UBG288" s="916"/>
      <c r="UBH288" s="916"/>
      <c r="UBI288" s="916"/>
      <c r="UBJ288" s="916"/>
      <c r="UBK288" s="916"/>
      <c r="UBL288" s="916"/>
      <c r="UBM288" s="916"/>
      <c r="UBN288" s="916"/>
      <c r="UBO288" s="916"/>
      <c r="UBP288" s="916"/>
      <c r="UBQ288" s="916"/>
      <c r="UBR288" s="916"/>
      <c r="UBS288" s="916"/>
      <c r="UBT288" s="916"/>
      <c r="UBU288" s="916"/>
      <c r="UBV288" s="916"/>
      <c r="UBW288" s="916"/>
      <c r="UBX288" s="916"/>
      <c r="UBY288" s="916"/>
      <c r="UBZ288" s="916"/>
      <c r="UCA288" s="916"/>
      <c r="UCB288" s="916"/>
      <c r="UCC288" s="916"/>
      <c r="UCD288" s="916"/>
      <c r="UCE288" s="916"/>
      <c r="UCF288" s="916"/>
      <c r="UCG288" s="916"/>
      <c r="UCH288" s="916"/>
      <c r="UCI288" s="916"/>
      <c r="UCJ288" s="916"/>
      <c r="UCK288" s="916"/>
      <c r="UCL288" s="916"/>
      <c r="UCM288" s="916"/>
      <c r="UCN288" s="916"/>
      <c r="UCO288" s="916"/>
      <c r="UCP288" s="916"/>
      <c r="UCQ288" s="916"/>
      <c r="UCR288" s="916"/>
      <c r="UCS288" s="916"/>
      <c r="UCT288" s="916"/>
      <c r="UCU288" s="916"/>
      <c r="UCV288" s="916"/>
      <c r="UCW288" s="916"/>
      <c r="UCX288" s="916"/>
      <c r="UCY288" s="916"/>
      <c r="UCZ288" s="916"/>
      <c r="UDA288" s="916"/>
      <c r="UDB288" s="916"/>
      <c r="UDC288" s="916"/>
      <c r="UDD288" s="916"/>
      <c r="UDE288" s="916"/>
      <c r="UDF288" s="916"/>
      <c r="UDG288" s="916"/>
      <c r="UDH288" s="916"/>
      <c r="UDI288" s="916"/>
      <c r="UDJ288" s="916"/>
      <c r="UDK288" s="916"/>
      <c r="UDL288" s="916"/>
      <c r="UDM288" s="916"/>
      <c r="UDN288" s="916"/>
      <c r="UDO288" s="916"/>
      <c r="UDP288" s="916"/>
      <c r="UDQ288" s="916"/>
      <c r="UDR288" s="916"/>
      <c r="UDS288" s="916"/>
      <c r="UDT288" s="916"/>
      <c r="UDU288" s="916"/>
      <c r="UDV288" s="916"/>
      <c r="UDW288" s="916"/>
      <c r="UDX288" s="916"/>
      <c r="UDY288" s="916"/>
      <c r="UDZ288" s="916"/>
      <c r="UEA288" s="916"/>
      <c r="UEB288" s="916"/>
      <c r="UEC288" s="916"/>
      <c r="UED288" s="916"/>
      <c r="UEE288" s="916"/>
      <c r="UEF288" s="916"/>
      <c r="UEG288" s="916"/>
      <c r="UEH288" s="916"/>
      <c r="UEI288" s="916"/>
      <c r="UEJ288" s="916"/>
      <c r="UEK288" s="916"/>
      <c r="UEL288" s="916"/>
      <c r="UEM288" s="916"/>
      <c r="UEN288" s="916"/>
      <c r="UEO288" s="916"/>
      <c r="UEP288" s="916"/>
      <c r="UEQ288" s="916"/>
      <c r="UER288" s="916"/>
      <c r="UES288" s="916"/>
      <c r="UET288" s="916"/>
      <c r="UEU288" s="916"/>
      <c r="UEV288" s="916"/>
      <c r="UEW288" s="916"/>
      <c r="UEX288" s="916"/>
      <c r="UEY288" s="916"/>
      <c r="UEZ288" s="916"/>
      <c r="UFA288" s="916"/>
      <c r="UFB288" s="916"/>
      <c r="UFC288" s="916"/>
      <c r="UFD288" s="916"/>
      <c r="UFE288" s="916"/>
      <c r="UFF288" s="916"/>
      <c r="UFG288" s="916"/>
      <c r="UFH288" s="916"/>
      <c r="UFI288" s="916"/>
      <c r="UFJ288" s="916"/>
      <c r="UFK288" s="916"/>
      <c r="UFL288" s="916"/>
      <c r="UFM288" s="916"/>
      <c r="UFN288" s="916"/>
      <c r="UFO288" s="916"/>
      <c r="UFP288" s="916"/>
      <c r="UFQ288" s="916"/>
      <c r="UFR288" s="916"/>
      <c r="UFS288" s="916"/>
      <c r="UFT288" s="916"/>
      <c r="UFU288" s="916"/>
      <c r="UFV288" s="916"/>
      <c r="UFW288" s="916"/>
      <c r="UFX288" s="916"/>
      <c r="UFY288" s="916"/>
      <c r="UFZ288" s="916"/>
      <c r="UGA288" s="916"/>
      <c r="UGB288" s="916"/>
      <c r="UGC288" s="916"/>
      <c r="UGD288" s="916"/>
      <c r="UGE288" s="916"/>
      <c r="UGF288" s="916"/>
      <c r="UGG288" s="916"/>
      <c r="UGH288" s="916"/>
      <c r="UGI288" s="916"/>
      <c r="UGJ288" s="916"/>
      <c r="UGK288" s="916"/>
      <c r="UGL288" s="916"/>
      <c r="UGM288" s="916"/>
      <c r="UGN288" s="916"/>
      <c r="UGO288" s="916"/>
      <c r="UGP288" s="916"/>
      <c r="UGQ288" s="916"/>
      <c r="UGR288" s="916"/>
      <c r="UGS288" s="916"/>
      <c r="UGT288" s="916"/>
      <c r="UGU288" s="916"/>
      <c r="UGV288" s="916"/>
      <c r="UGW288" s="916"/>
      <c r="UGX288" s="916"/>
      <c r="UGY288" s="916"/>
      <c r="UGZ288" s="916"/>
      <c r="UHA288" s="916"/>
      <c r="UHB288" s="916"/>
      <c r="UHC288" s="916"/>
      <c r="UHD288" s="916"/>
      <c r="UHE288" s="916"/>
      <c r="UHF288" s="916"/>
      <c r="UHG288" s="916"/>
      <c r="UHH288" s="916"/>
      <c r="UHI288" s="916"/>
      <c r="UHJ288" s="916"/>
      <c r="UHK288" s="916"/>
      <c r="UHL288" s="916"/>
      <c r="UHM288" s="916"/>
      <c r="UHN288" s="916"/>
      <c r="UHO288" s="916"/>
      <c r="UHP288" s="916"/>
      <c r="UHQ288" s="916"/>
      <c r="UHR288" s="916"/>
      <c r="UHS288" s="916"/>
      <c r="UHT288" s="916"/>
      <c r="UHU288" s="916"/>
      <c r="UHV288" s="916"/>
      <c r="UHW288" s="916"/>
      <c r="UHX288" s="916"/>
      <c r="UHY288" s="916"/>
      <c r="UHZ288" s="916"/>
      <c r="UIA288" s="916"/>
      <c r="UIB288" s="916"/>
      <c r="UIC288" s="916"/>
      <c r="UID288" s="916"/>
      <c r="UIE288" s="916"/>
      <c r="UIF288" s="916"/>
      <c r="UIG288" s="916"/>
      <c r="UIH288" s="916"/>
      <c r="UII288" s="916"/>
      <c r="UIJ288" s="916"/>
      <c r="UIK288" s="916"/>
      <c r="UIL288" s="916"/>
      <c r="UIM288" s="916"/>
      <c r="UIN288" s="916"/>
      <c r="UIO288" s="916"/>
      <c r="UIP288" s="916"/>
      <c r="UIQ288" s="916"/>
      <c r="UIR288" s="916"/>
      <c r="UIS288" s="916"/>
      <c r="UIT288" s="916"/>
      <c r="UIU288" s="916"/>
      <c r="UIV288" s="916"/>
      <c r="UIW288" s="916"/>
      <c r="UIX288" s="916"/>
      <c r="UIY288" s="916"/>
      <c r="UIZ288" s="916"/>
      <c r="UJA288" s="916"/>
      <c r="UJB288" s="916"/>
      <c r="UJC288" s="916"/>
      <c r="UJD288" s="916"/>
      <c r="UJE288" s="916"/>
      <c r="UJF288" s="916"/>
      <c r="UJG288" s="916"/>
      <c r="UJH288" s="916"/>
      <c r="UJI288" s="916"/>
      <c r="UJJ288" s="916"/>
      <c r="UJK288" s="916"/>
      <c r="UJL288" s="916"/>
      <c r="UJM288" s="916"/>
      <c r="UJN288" s="916"/>
      <c r="UJO288" s="916"/>
      <c r="UJP288" s="916"/>
      <c r="UJQ288" s="916"/>
      <c r="UJR288" s="916"/>
      <c r="UJS288" s="916"/>
      <c r="UJT288" s="916"/>
      <c r="UJU288" s="916"/>
      <c r="UJV288" s="916"/>
      <c r="UJW288" s="916"/>
      <c r="UJX288" s="916"/>
      <c r="UJY288" s="916"/>
      <c r="UJZ288" s="916"/>
      <c r="UKA288" s="916"/>
      <c r="UKB288" s="916"/>
      <c r="UKC288" s="916"/>
      <c r="UKD288" s="916"/>
      <c r="UKE288" s="916"/>
      <c r="UKF288" s="916"/>
      <c r="UKG288" s="916"/>
      <c r="UKH288" s="916"/>
      <c r="UKI288" s="916"/>
      <c r="UKJ288" s="916"/>
      <c r="UKK288" s="916"/>
      <c r="UKL288" s="916"/>
      <c r="UKM288" s="916"/>
      <c r="UKN288" s="916"/>
      <c r="UKO288" s="916"/>
      <c r="UKP288" s="916"/>
      <c r="UKQ288" s="916"/>
      <c r="UKR288" s="916"/>
      <c r="UKS288" s="916"/>
      <c r="UKT288" s="916"/>
      <c r="UKU288" s="916"/>
      <c r="UKV288" s="916"/>
      <c r="UKW288" s="916"/>
      <c r="UKX288" s="916"/>
      <c r="UKY288" s="916"/>
      <c r="UKZ288" s="916"/>
      <c r="ULA288" s="916"/>
      <c r="ULB288" s="916"/>
      <c r="ULC288" s="916"/>
      <c r="ULD288" s="916"/>
      <c r="ULE288" s="916"/>
      <c r="ULF288" s="916"/>
      <c r="ULG288" s="916"/>
      <c r="ULH288" s="916"/>
      <c r="ULI288" s="916"/>
      <c r="ULJ288" s="916"/>
      <c r="ULK288" s="916"/>
      <c r="ULL288" s="916"/>
      <c r="ULM288" s="916"/>
      <c r="ULN288" s="916"/>
      <c r="ULO288" s="916"/>
      <c r="ULP288" s="916"/>
      <c r="ULQ288" s="916"/>
      <c r="ULR288" s="916"/>
      <c r="ULS288" s="916"/>
      <c r="ULT288" s="916"/>
      <c r="ULU288" s="916"/>
      <c r="ULV288" s="916"/>
      <c r="ULW288" s="916"/>
      <c r="ULX288" s="916"/>
      <c r="ULY288" s="916"/>
      <c r="ULZ288" s="916"/>
      <c r="UMA288" s="916"/>
      <c r="UMB288" s="916"/>
      <c r="UMC288" s="916"/>
      <c r="UMD288" s="916"/>
      <c r="UME288" s="916"/>
      <c r="UMF288" s="916"/>
      <c r="UMG288" s="916"/>
      <c r="UMH288" s="916"/>
      <c r="UMI288" s="916"/>
      <c r="UMJ288" s="916"/>
      <c r="UMK288" s="916"/>
      <c r="UML288" s="916"/>
      <c r="UMM288" s="916"/>
      <c r="UMN288" s="916"/>
      <c r="UMO288" s="916"/>
      <c r="UMP288" s="916"/>
      <c r="UMQ288" s="916"/>
      <c r="UMR288" s="916"/>
      <c r="UMS288" s="916"/>
      <c r="UMT288" s="916"/>
      <c r="UMU288" s="916"/>
      <c r="UMV288" s="916"/>
      <c r="UMW288" s="916"/>
      <c r="UMX288" s="916"/>
      <c r="UMY288" s="916"/>
      <c r="UMZ288" s="916"/>
      <c r="UNA288" s="916"/>
      <c r="UNB288" s="916"/>
      <c r="UNC288" s="916"/>
      <c r="UND288" s="916"/>
      <c r="UNE288" s="916"/>
      <c r="UNF288" s="916"/>
      <c r="UNG288" s="916"/>
      <c r="UNH288" s="916"/>
      <c r="UNI288" s="916"/>
      <c r="UNJ288" s="916"/>
      <c r="UNK288" s="916"/>
      <c r="UNL288" s="916"/>
      <c r="UNM288" s="916"/>
      <c r="UNN288" s="916"/>
      <c r="UNO288" s="916"/>
      <c r="UNP288" s="916"/>
      <c r="UNQ288" s="916"/>
      <c r="UNR288" s="916"/>
      <c r="UNS288" s="916"/>
      <c r="UNT288" s="916"/>
      <c r="UNU288" s="916"/>
      <c r="UNV288" s="916"/>
      <c r="UNW288" s="916"/>
      <c r="UNX288" s="916"/>
      <c r="UNY288" s="916"/>
      <c r="UNZ288" s="916"/>
      <c r="UOA288" s="916"/>
      <c r="UOB288" s="916"/>
      <c r="UOC288" s="916"/>
      <c r="UOD288" s="916"/>
      <c r="UOE288" s="916"/>
      <c r="UOF288" s="916"/>
      <c r="UOG288" s="916"/>
      <c r="UOH288" s="916"/>
      <c r="UOI288" s="916"/>
      <c r="UOJ288" s="916"/>
      <c r="UOK288" s="916"/>
      <c r="UOL288" s="916"/>
      <c r="UOM288" s="916"/>
      <c r="UON288" s="916"/>
      <c r="UOO288" s="916"/>
      <c r="UOP288" s="916"/>
      <c r="UOQ288" s="916"/>
      <c r="UOR288" s="916"/>
      <c r="UOS288" s="916"/>
      <c r="UOT288" s="916"/>
      <c r="UOU288" s="916"/>
      <c r="UOV288" s="916"/>
      <c r="UOW288" s="916"/>
      <c r="UOX288" s="916"/>
      <c r="UOY288" s="916"/>
      <c r="UOZ288" s="916"/>
      <c r="UPA288" s="916"/>
      <c r="UPB288" s="916"/>
      <c r="UPC288" s="916"/>
      <c r="UPD288" s="916"/>
      <c r="UPE288" s="916"/>
      <c r="UPF288" s="916"/>
      <c r="UPG288" s="916"/>
      <c r="UPH288" s="916"/>
      <c r="UPI288" s="916"/>
      <c r="UPJ288" s="916"/>
      <c r="UPK288" s="916"/>
      <c r="UPL288" s="916"/>
      <c r="UPM288" s="916"/>
      <c r="UPN288" s="916"/>
      <c r="UPO288" s="916"/>
      <c r="UPP288" s="916"/>
      <c r="UPQ288" s="916"/>
      <c r="UPR288" s="916"/>
      <c r="UPS288" s="916"/>
      <c r="UPT288" s="916"/>
      <c r="UPU288" s="916"/>
      <c r="UPV288" s="916"/>
      <c r="UPW288" s="916"/>
      <c r="UPX288" s="916"/>
      <c r="UPY288" s="916"/>
      <c r="UPZ288" s="916"/>
      <c r="UQA288" s="916"/>
      <c r="UQB288" s="916"/>
      <c r="UQC288" s="916"/>
      <c r="UQD288" s="916"/>
      <c r="UQE288" s="916"/>
      <c r="UQF288" s="916"/>
      <c r="UQG288" s="916"/>
      <c r="UQH288" s="916"/>
      <c r="UQI288" s="916"/>
      <c r="UQJ288" s="916"/>
      <c r="UQK288" s="916"/>
      <c r="UQL288" s="916"/>
      <c r="UQM288" s="916"/>
      <c r="UQN288" s="916"/>
      <c r="UQO288" s="916"/>
      <c r="UQP288" s="916"/>
      <c r="UQQ288" s="916"/>
      <c r="UQR288" s="916"/>
      <c r="UQS288" s="916"/>
      <c r="UQT288" s="916"/>
      <c r="UQU288" s="916"/>
      <c r="UQV288" s="916"/>
      <c r="UQW288" s="916"/>
      <c r="UQX288" s="916"/>
      <c r="UQY288" s="916"/>
      <c r="UQZ288" s="916"/>
      <c r="URA288" s="916"/>
      <c r="URB288" s="916"/>
      <c r="URC288" s="916"/>
      <c r="URD288" s="916"/>
      <c r="URE288" s="916"/>
      <c r="URF288" s="916"/>
      <c r="URG288" s="916"/>
      <c r="URH288" s="916"/>
      <c r="URI288" s="916"/>
      <c r="URJ288" s="916"/>
      <c r="URK288" s="916"/>
      <c r="URL288" s="916"/>
      <c r="URM288" s="916"/>
      <c r="URN288" s="916"/>
      <c r="URO288" s="916"/>
      <c r="URP288" s="916"/>
      <c r="URQ288" s="916"/>
      <c r="URR288" s="916"/>
      <c r="URS288" s="916"/>
      <c r="URT288" s="916"/>
      <c r="URU288" s="916"/>
      <c r="URV288" s="916"/>
      <c r="URW288" s="916"/>
      <c r="URX288" s="916"/>
      <c r="URY288" s="916"/>
      <c r="URZ288" s="916"/>
      <c r="USA288" s="916"/>
      <c r="USB288" s="916"/>
      <c r="USC288" s="916"/>
      <c r="USD288" s="916"/>
      <c r="USE288" s="916"/>
      <c r="USF288" s="916"/>
      <c r="USG288" s="916"/>
      <c r="USH288" s="916"/>
      <c r="USI288" s="916"/>
      <c r="USJ288" s="916"/>
      <c r="USK288" s="916"/>
      <c r="USL288" s="916"/>
      <c r="USM288" s="916"/>
      <c r="USN288" s="916"/>
      <c r="USO288" s="916"/>
      <c r="USP288" s="916"/>
      <c r="USQ288" s="916"/>
      <c r="USR288" s="916"/>
      <c r="USS288" s="916"/>
      <c r="UST288" s="916"/>
      <c r="USU288" s="916"/>
      <c r="USV288" s="916"/>
      <c r="USW288" s="916"/>
      <c r="USX288" s="916"/>
      <c r="USY288" s="916"/>
      <c r="USZ288" s="916"/>
      <c r="UTA288" s="916"/>
      <c r="UTB288" s="916"/>
      <c r="UTC288" s="916"/>
      <c r="UTD288" s="916"/>
      <c r="UTE288" s="916"/>
      <c r="UTF288" s="916"/>
      <c r="UTG288" s="916"/>
      <c r="UTH288" s="916"/>
      <c r="UTI288" s="916"/>
      <c r="UTJ288" s="916"/>
      <c r="UTK288" s="916"/>
      <c r="UTL288" s="916"/>
      <c r="UTM288" s="916"/>
      <c r="UTN288" s="916"/>
      <c r="UTO288" s="916"/>
      <c r="UTP288" s="916"/>
      <c r="UTQ288" s="916"/>
      <c r="UTR288" s="916"/>
      <c r="UTS288" s="916"/>
      <c r="UTT288" s="916"/>
      <c r="UTU288" s="916"/>
      <c r="UTV288" s="916"/>
      <c r="UTW288" s="916"/>
      <c r="UTX288" s="916"/>
      <c r="UTY288" s="916"/>
      <c r="UTZ288" s="916"/>
      <c r="UUA288" s="916"/>
      <c r="UUB288" s="916"/>
      <c r="UUC288" s="916"/>
      <c r="UUD288" s="916"/>
      <c r="UUE288" s="916"/>
      <c r="UUF288" s="916"/>
      <c r="UUG288" s="916"/>
      <c r="UUH288" s="916"/>
      <c r="UUI288" s="916"/>
      <c r="UUJ288" s="916"/>
      <c r="UUK288" s="916"/>
      <c r="UUL288" s="916"/>
      <c r="UUM288" s="916"/>
      <c r="UUN288" s="916"/>
      <c r="UUO288" s="916"/>
      <c r="UUP288" s="916"/>
      <c r="UUQ288" s="916"/>
      <c r="UUR288" s="916"/>
      <c r="UUS288" s="916"/>
      <c r="UUT288" s="916"/>
      <c r="UUU288" s="916"/>
      <c r="UUV288" s="916"/>
      <c r="UUW288" s="916"/>
      <c r="UUX288" s="916"/>
      <c r="UUY288" s="916"/>
      <c r="UUZ288" s="916"/>
      <c r="UVA288" s="916"/>
      <c r="UVB288" s="916"/>
      <c r="UVC288" s="916"/>
      <c r="UVD288" s="916"/>
      <c r="UVE288" s="916"/>
      <c r="UVF288" s="916"/>
      <c r="UVG288" s="916"/>
      <c r="UVH288" s="916"/>
      <c r="UVI288" s="916"/>
      <c r="UVJ288" s="916"/>
      <c r="UVK288" s="916"/>
      <c r="UVL288" s="916"/>
      <c r="UVM288" s="916"/>
      <c r="UVN288" s="916"/>
      <c r="UVO288" s="916"/>
      <c r="UVP288" s="916"/>
      <c r="UVQ288" s="916"/>
      <c r="UVR288" s="916"/>
      <c r="UVS288" s="916"/>
      <c r="UVT288" s="916"/>
      <c r="UVU288" s="916"/>
      <c r="UVV288" s="916"/>
      <c r="UVW288" s="916"/>
      <c r="UVX288" s="916"/>
      <c r="UVY288" s="916"/>
      <c r="UVZ288" s="916"/>
      <c r="UWA288" s="916"/>
      <c r="UWB288" s="916"/>
      <c r="UWC288" s="916"/>
      <c r="UWD288" s="916"/>
      <c r="UWE288" s="916"/>
      <c r="UWF288" s="916"/>
      <c r="UWG288" s="916"/>
      <c r="UWH288" s="916"/>
      <c r="UWI288" s="916"/>
      <c r="UWJ288" s="916"/>
      <c r="UWK288" s="916"/>
      <c r="UWL288" s="916"/>
      <c r="UWM288" s="916"/>
      <c r="UWN288" s="916"/>
      <c r="UWO288" s="916"/>
      <c r="UWP288" s="916"/>
      <c r="UWQ288" s="916"/>
      <c r="UWR288" s="916"/>
      <c r="UWS288" s="916"/>
      <c r="UWT288" s="916"/>
      <c r="UWU288" s="916"/>
      <c r="UWV288" s="916"/>
      <c r="UWW288" s="916"/>
      <c r="UWX288" s="916"/>
      <c r="UWY288" s="916"/>
      <c r="UWZ288" s="916"/>
      <c r="UXA288" s="916"/>
      <c r="UXB288" s="916"/>
      <c r="UXC288" s="916"/>
      <c r="UXD288" s="916"/>
      <c r="UXE288" s="916"/>
      <c r="UXF288" s="916"/>
      <c r="UXG288" s="916"/>
      <c r="UXH288" s="916"/>
      <c r="UXI288" s="916"/>
      <c r="UXJ288" s="916"/>
      <c r="UXK288" s="916"/>
      <c r="UXL288" s="916"/>
      <c r="UXM288" s="916"/>
      <c r="UXN288" s="916"/>
      <c r="UXO288" s="916"/>
      <c r="UXP288" s="916"/>
      <c r="UXQ288" s="916"/>
      <c r="UXR288" s="916"/>
      <c r="UXS288" s="916"/>
      <c r="UXT288" s="916"/>
      <c r="UXU288" s="916"/>
      <c r="UXV288" s="916"/>
      <c r="UXW288" s="916"/>
      <c r="UXX288" s="916"/>
      <c r="UXY288" s="916"/>
      <c r="UXZ288" s="916"/>
      <c r="UYA288" s="916"/>
      <c r="UYB288" s="916"/>
      <c r="UYC288" s="916"/>
      <c r="UYD288" s="916"/>
      <c r="UYE288" s="916"/>
      <c r="UYF288" s="916"/>
      <c r="UYG288" s="916"/>
      <c r="UYH288" s="916"/>
      <c r="UYI288" s="916"/>
      <c r="UYJ288" s="916"/>
      <c r="UYK288" s="916"/>
      <c r="UYL288" s="916"/>
      <c r="UYM288" s="916"/>
      <c r="UYN288" s="916"/>
      <c r="UYO288" s="916"/>
      <c r="UYP288" s="916"/>
      <c r="UYQ288" s="916"/>
      <c r="UYR288" s="916"/>
      <c r="UYS288" s="916"/>
      <c r="UYT288" s="916"/>
      <c r="UYU288" s="916"/>
      <c r="UYV288" s="916"/>
      <c r="UYW288" s="916"/>
      <c r="UYX288" s="916"/>
      <c r="UYY288" s="916"/>
      <c r="UYZ288" s="916"/>
      <c r="UZA288" s="916"/>
      <c r="UZB288" s="916"/>
      <c r="UZC288" s="916"/>
      <c r="UZD288" s="916"/>
      <c r="UZE288" s="916"/>
      <c r="UZF288" s="916"/>
      <c r="UZG288" s="916"/>
      <c r="UZH288" s="916"/>
      <c r="UZI288" s="916"/>
      <c r="UZJ288" s="916"/>
      <c r="UZK288" s="916"/>
      <c r="UZL288" s="916"/>
      <c r="UZM288" s="916"/>
      <c r="UZN288" s="916"/>
      <c r="UZO288" s="916"/>
      <c r="UZP288" s="916"/>
      <c r="UZQ288" s="916"/>
      <c r="UZR288" s="916"/>
      <c r="UZS288" s="916"/>
      <c r="UZT288" s="916"/>
      <c r="UZU288" s="916"/>
      <c r="UZV288" s="916"/>
      <c r="UZW288" s="916"/>
      <c r="UZX288" s="916"/>
      <c r="UZY288" s="916"/>
      <c r="UZZ288" s="916"/>
      <c r="VAA288" s="916"/>
      <c r="VAB288" s="916"/>
      <c r="VAC288" s="916"/>
      <c r="VAD288" s="916"/>
      <c r="VAE288" s="916"/>
      <c r="VAF288" s="916"/>
      <c r="VAG288" s="916"/>
      <c r="VAH288" s="916"/>
      <c r="VAI288" s="916"/>
      <c r="VAJ288" s="916"/>
      <c r="VAK288" s="916"/>
      <c r="VAL288" s="916"/>
      <c r="VAM288" s="916"/>
      <c r="VAN288" s="916"/>
      <c r="VAO288" s="916"/>
      <c r="VAP288" s="916"/>
      <c r="VAQ288" s="916"/>
      <c r="VAR288" s="916"/>
      <c r="VAS288" s="916"/>
      <c r="VAT288" s="916"/>
      <c r="VAU288" s="916"/>
      <c r="VAV288" s="916"/>
      <c r="VAW288" s="916"/>
      <c r="VAX288" s="916"/>
      <c r="VAY288" s="916"/>
      <c r="VAZ288" s="916"/>
      <c r="VBA288" s="916"/>
      <c r="VBB288" s="916"/>
      <c r="VBC288" s="916"/>
      <c r="VBD288" s="916"/>
      <c r="VBE288" s="916"/>
      <c r="VBF288" s="916"/>
      <c r="VBG288" s="916"/>
      <c r="VBH288" s="916"/>
      <c r="VBI288" s="916"/>
      <c r="VBJ288" s="916"/>
      <c r="VBK288" s="916"/>
      <c r="VBL288" s="916"/>
      <c r="VBM288" s="916"/>
      <c r="VBN288" s="916"/>
      <c r="VBO288" s="916"/>
      <c r="VBP288" s="916"/>
      <c r="VBQ288" s="916"/>
      <c r="VBR288" s="916"/>
      <c r="VBS288" s="916"/>
      <c r="VBT288" s="916"/>
      <c r="VBU288" s="916"/>
      <c r="VBV288" s="916"/>
      <c r="VBW288" s="916"/>
      <c r="VBX288" s="916"/>
      <c r="VBY288" s="916"/>
      <c r="VBZ288" s="916"/>
      <c r="VCA288" s="916"/>
      <c r="VCB288" s="916"/>
      <c r="VCC288" s="916"/>
      <c r="VCD288" s="916"/>
      <c r="VCE288" s="916"/>
      <c r="VCF288" s="916"/>
      <c r="VCG288" s="916"/>
      <c r="VCH288" s="916"/>
      <c r="VCI288" s="916"/>
      <c r="VCJ288" s="916"/>
      <c r="VCK288" s="916"/>
      <c r="VCL288" s="916"/>
      <c r="VCM288" s="916"/>
      <c r="VCN288" s="916"/>
      <c r="VCO288" s="916"/>
      <c r="VCP288" s="916"/>
      <c r="VCQ288" s="916"/>
      <c r="VCR288" s="916"/>
      <c r="VCS288" s="916"/>
      <c r="VCT288" s="916"/>
      <c r="VCU288" s="916"/>
      <c r="VCV288" s="916"/>
      <c r="VCW288" s="916"/>
      <c r="VCX288" s="916"/>
      <c r="VCY288" s="916"/>
      <c r="VCZ288" s="916"/>
      <c r="VDA288" s="916"/>
      <c r="VDB288" s="916"/>
      <c r="VDC288" s="916"/>
      <c r="VDD288" s="916"/>
      <c r="VDE288" s="916"/>
      <c r="VDF288" s="916"/>
      <c r="VDG288" s="916"/>
      <c r="VDH288" s="916"/>
      <c r="VDI288" s="916"/>
      <c r="VDJ288" s="916"/>
      <c r="VDK288" s="916"/>
      <c r="VDL288" s="916"/>
      <c r="VDM288" s="916"/>
      <c r="VDN288" s="916"/>
      <c r="VDO288" s="916"/>
      <c r="VDP288" s="916"/>
      <c r="VDQ288" s="916"/>
      <c r="VDR288" s="916"/>
      <c r="VDS288" s="916"/>
      <c r="VDT288" s="916"/>
      <c r="VDU288" s="916"/>
      <c r="VDV288" s="916"/>
      <c r="VDW288" s="916"/>
      <c r="VDX288" s="916"/>
      <c r="VDY288" s="916"/>
      <c r="VDZ288" s="916"/>
      <c r="VEA288" s="916"/>
      <c r="VEB288" s="916"/>
      <c r="VEC288" s="916"/>
      <c r="VED288" s="916"/>
      <c r="VEE288" s="916"/>
      <c r="VEF288" s="916"/>
      <c r="VEG288" s="916"/>
      <c r="VEH288" s="916"/>
      <c r="VEI288" s="916"/>
      <c r="VEJ288" s="916"/>
      <c r="VEK288" s="916"/>
      <c r="VEL288" s="916"/>
      <c r="VEM288" s="916"/>
      <c r="VEN288" s="916"/>
      <c r="VEO288" s="916"/>
      <c r="VEP288" s="916"/>
      <c r="VEQ288" s="916"/>
      <c r="VER288" s="916"/>
      <c r="VES288" s="916"/>
      <c r="VET288" s="916"/>
      <c r="VEU288" s="916"/>
      <c r="VEV288" s="916"/>
      <c r="VEW288" s="916"/>
      <c r="VEX288" s="916"/>
      <c r="VEY288" s="916"/>
      <c r="VEZ288" s="916"/>
      <c r="VFA288" s="916"/>
      <c r="VFB288" s="916"/>
      <c r="VFC288" s="916"/>
      <c r="VFD288" s="916"/>
      <c r="VFE288" s="916"/>
      <c r="VFF288" s="916"/>
      <c r="VFG288" s="916"/>
      <c r="VFH288" s="916"/>
      <c r="VFI288" s="916"/>
      <c r="VFJ288" s="916"/>
      <c r="VFK288" s="916"/>
      <c r="VFL288" s="916"/>
      <c r="VFM288" s="916"/>
      <c r="VFN288" s="916"/>
      <c r="VFO288" s="916"/>
      <c r="VFP288" s="916"/>
      <c r="VFQ288" s="916"/>
      <c r="VFR288" s="916"/>
      <c r="VFS288" s="916"/>
      <c r="VFT288" s="916"/>
      <c r="VFU288" s="916"/>
      <c r="VFV288" s="916"/>
      <c r="VFW288" s="916"/>
      <c r="VFX288" s="916"/>
      <c r="VFY288" s="916"/>
      <c r="VFZ288" s="916"/>
      <c r="VGA288" s="916"/>
      <c r="VGB288" s="916"/>
      <c r="VGC288" s="916"/>
      <c r="VGD288" s="916"/>
      <c r="VGE288" s="916"/>
      <c r="VGF288" s="916"/>
      <c r="VGG288" s="916"/>
      <c r="VGH288" s="916"/>
      <c r="VGI288" s="916"/>
      <c r="VGJ288" s="916"/>
      <c r="VGK288" s="916"/>
      <c r="VGL288" s="916"/>
      <c r="VGM288" s="916"/>
      <c r="VGN288" s="916"/>
      <c r="VGO288" s="916"/>
      <c r="VGP288" s="916"/>
      <c r="VGQ288" s="916"/>
      <c r="VGR288" s="916"/>
      <c r="VGS288" s="916"/>
      <c r="VGT288" s="916"/>
      <c r="VGU288" s="916"/>
      <c r="VGV288" s="916"/>
      <c r="VGW288" s="916"/>
      <c r="VGX288" s="916"/>
      <c r="VGY288" s="916"/>
      <c r="VGZ288" s="916"/>
      <c r="VHA288" s="916"/>
      <c r="VHB288" s="916"/>
      <c r="VHC288" s="916"/>
      <c r="VHD288" s="916"/>
      <c r="VHE288" s="916"/>
      <c r="VHF288" s="916"/>
      <c r="VHG288" s="916"/>
      <c r="VHH288" s="916"/>
      <c r="VHI288" s="916"/>
      <c r="VHJ288" s="916"/>
      <c r="VHK288" s="916"/>
      <c r="VHL288" s="916"/>
      <c r="VHM288" s="916"/>
      <c r="VHN288" s="916"/>
      <c r="VHO288" s="916"/>
      <c r="VHP288" s="916"/>
      <c r="VHQ288" s="916"/>
      <c r="VHR288" s="916"/>
      <c r="VHS288" s="916"/>
      <c r="VHT288" s="916"/>
      <c r="VHU288" s="916"/>
      <c r="VHV288" s="916"/>
      <c r="VHW288" s="916"/>
      <c r="VHX288" s="916"/>
      <c r="VHY288" s="916"/>
      <c r="VHZ288" s="916"/>
      <c r="VIA288" s="916"/>
      <c r="VIB288" s="916"/>
      <c r="VIC288" s="916"/>
      <c r="VID288" s="916"/>
      <c r="VIE288" s="916"/>
      <c r="VIF288" s="916"/>
      <c r="VIG288" s="916"/>
      <c r="VIH288" s="916"/>
      <c r="VII288" s="916"/>
      <c r="VIJ288" s="916"/>
      <c r="VIK288" s="916"/>
      <c r="VIL288" s="916"/>
      <c r="VIM288" s="916"/>
      <c r="VIN288" s="916"/>
      <c r="VIO288" s="916"/>
      <c r="VIP288" s="916"/>
      <c r="VIQ288" s="916"/>
      <c r="VIR288" s="916"/>
      <c r="VIS288" s="916"/>
      <c r="VIT288" s="916"/>
      <c r="VIU288" s="916"/>
      <c r="VIV288" s="916"/>
      <c r="VIW288" s="916"/>
      <c r="VIX288" s="916"/>
      <c r="VIY288" s="916"/>
      <c r="VIZ288" s="916"/>
      <c r="VJA288" s="916"/>
      <c r="VJB288" s="916"/>
      <c r="VJC288" s="916"/>
      <c r="VJD288" s="916"/>
      <c r="VJE288" s="916"/>
      <c r="VJF288" s="916"/>
      <c r="VJG288" s="916"/>
      <c r="VJH288" s="916"/>
      <c r="VJI288" s="916"/>
      <c r="VJJ288" s="916"/>
      <c r="VJK288" s="916"/>
      <c r="VJL288" s="916"/>
      <c r="VJM288" s="916"/>
      <c r="VJN288" s="916"/>
      <c r="VJO288" s="916"/>
      <c r="VJP288" s="916"/>
      <c r="VJQ288" s="916"/>
      <c r="VJR288" s="916"/>
      <c r="VJS288" s="916"/>
      <c r="VJT288" s="916"/>
      <c r="VJU288" s="916"/>
      <c r="VJV288" s="916"/>
      <c r="VJW288" s="916"/>
      <c r="VJX288" s="916"/>
      <c r="VJY288" s="916"/>
      <c r="VJZ288" s="916"/>
      <c r="VKA288" s="916"/>
      <c r="VKB288" s="916"/>
      <c r="VKC288" s="916"/>
      <c r="VKD288" s="916"/>
      <c r="VKE288" s="916"/>
      <c r="VKF288" s="916"/>
      <c r="VKG288" s="916"/>
      <c r="VKH288" s="916"/>
      <c r="VKI288" s="916"/>
      <c r="VKJ288" s="916"/>
      <c r="VKK288" s="916"/>
      <c r="VKL288" s="916"/>
      <c r="VKM288" s="916"/>
      <c r="VKN288" s="916"/>
      <c r="VKO288" s="916"/>
      <c r="VKP288" s="916"/>
      <c r="VKQ288" s="916"/>
      <c r="VKR288" s="916"/>
      <c r="VKS288" s="916"/>
      <c r="VKT288" s="916"/>
      <c r="VKU288" s="916"/>
      <c r="VKV288" s="916"/>
      <c r="VKW288" s="916"/>
      <c r="VKX288" s="916"/>
      <c r="VKY288" s="916"/>
      <c r="VKZ288" s="916"/>
      <c r="VLA288" s="916"/>
      <c r="VLB288" s="916"/>
      <c r="VLC288" s="916"/>
      <c r="VLD288" s="916"/>
      <c r="VLE288" s="916"/>
      <c r="VLF288" s="916"/>
      <c r="VLG288" s="916"/>
      <c r="VLH288" s="916"/>
      <c r="VLI288" s="916"/>
      <c r="VLJ288" s="916"/>
      <c r="VLK288" s="916"/>
      <c r="VLL288" s="916"/>
      <c r="VLM288" s="916"/>
      <c r="VLN288" s="916"/>
      <c r="VLO288" s="916"/>
      <c r="VLP288" s="916"/>
      <c r="VLQ288" s="916"/>
      <c r="VLR288" s="916"/>
      <c r="VLS288" s="916"/>
      <c r="VLT288" s="916"/>
      <c r="VLU288" s="916"/>
      <c r="VLV288" s="916"/>
      <c r="VLW288" s="916"/>
      <c r="VLX288" s="916"/>
      <c r="VLY288" s="916"/>
      <c r="VLZ288" s="916"/>
      <c r="VMA288" s="916"/>
      <c r="VMB288" s="916"/>
      <c r="VMC288" s="916"/>
      <c r="VMD288" s="916"/>
      <c r="VME288" s="916"/>
      <c r="VMF288" s="916"/>
      <c r="VMG288" s="916"/>
      <c r="VMH288" s="916"/>
      <c r="VMI288" s="916"/>
      <c r="VMJ288" s="916"/>
      <c r="VMK288" s="916"/>
      <c r="VML288" s="916"/>
      <c r="VMM288" s="916"/>
      <c r="VMN288" s="916"/>
      <c r="VMO288" s="916"/>
      <c r="VMP288" s="916"/>
      <c r="VMQ288" s="916"/>
      <c r="VMR288" s="916"/>
      <c r="VMS288" s="916"/>
      <c r="VMT288" s="916"/>
      <c r="VMU288" s="916"/>
      <c r="VMV288" s="916"/>
      <c r="VMW288" s="916"/>
      <c r="VMX288" s="916"/>
      <c r="VMY288" s="916"/>
      <c r="VMZ288" s="916"/>
      <c r="VNA288" s="916"/>
      <c r="VNB288" s="916"/>
      <c r="VNC288" s="916"/>
      <c r="VND288" s="916"/>
      <c r="VNE288" s="916"/>
      <c r="VNF288" s="916"/>
      <c r="VNG288" s="916"/>
      <c r="VNH288" s="916"/>
      <c r="VNI288" s="916"/>
      <c r="VNJ288" s="916"/>
      <c r="VNK288" s="916"/>
      <c r="VNL288" s="916"/>
      <c r="VNM288" s="916"/>
      <c r="VNN288" s="916"/>
      <c r="VNO288" s="916"/>
      <c r="VNP288" s="916"/>
      <c r="VNQ288" s="916"/>
      <c r="VNR288" s="916"/>
      <c r="VNS288" s="916"/>
      <c r="VNT288" s="916"/>
      <c r="VNU288" s="916"/>
      <c r="VNV288" s="916"/>
      <c r="VNW288" s="916"/>
      <c r="VNX288" s="916"/>
      <c r="VNY288" s="916"/>
      <c r="VNZ288" s="916"/>
      <c r="VOA288" s="916"/>
      <c r="VOB288" s="916"/>
      <c r="VOC288" s="916"/>
      <c r="VOD288" s="916"/>
      <c r="VOE288" s="916"/>
      <c r="VOF288" s="916"/>
      <c r="VOG288" s="916"/>
      <c r="VOH288" s="916"/>
      <c r="VOI288" s="916"/>
      <c r="VOJ288" s="916"/>
      <c r="VOK288" s="916"/>
      <c r="VOL288" s="916"/>
      <c r="VOM288" s="916"/>
      <c r="VON288" s="916"/>
      <c r="VOO288" s="916"/>
      <c r="VOP288" s="916"/>
      <c r="VOQ288" s="916"/>
      <c r="VOR288" s="916"/>
      <c r="VOS288" s="916"/>
      <c r="VOT288" s="916"/>
      <c r="VOU288" s="916"/>
      <c r="VOV288" s="916"/>
      <c r="VOW288" s="916"/>
      <c r="VOX288" s="916"/>
      <c r="VOY288" s="916"/>
      <c r="VOZ288" s="916"/>
      <c r="VPA288" s="916"/>
      <c r="VPB288" s="916"/>
      <c r="VPC288" s="916"/>
      <c r="VPD288" s="916"/>
      <c r="VPE288" s="916"/>
      <c r="VPF288" s="916"/>
      <c r="VPG288" s="916"/>
      <c r="VPH288" s="916"/>
      <c r="VPI288" s="916"/>
      <c r="VPJ288" s="916"/>
      <c r="VPK288" s="916"/>
      <c r="VPL288" s="916"/>
      <c r="VPM288" s="916"/>
      <c r="VPN288" s="916"/>
      <c r="VPO288" s="916"/>
      <c r="VPP288" s="916"/>
      <c r="VPQ288" s="916"/>
      <c r="VPR288" s="916"/>
      <c r="VPS288" s="916"/>
      <c r="VPT288" s="916"/>
      <c r="VPU288" s="916"/>
      <c r="VPV288" s="916"/>
      <c r="VPW288" s="916"/>
      <c r="VPX288" s="916"/>
      <c r="VPY288" s="916"/>
      <c r="VPZ288" s="916"/>
      <c r="VQA288" s="916"/>
      <c r="VQB288" s="916"/>
      <c r="VQC288" s="916"/>
      <c r="VQD288" s="916"/>
      <c r="VQE288" s="916"/>
      <c r="VQF288" s="916"/>
      <c r="VQG288" s="916"/>
      <c r="VQH288" s="916"/>
      <c r="VQI288" s="916"/>
      <c r="VQJ288" s="916"/>
      <c r="VQK288" s="916"/>
      <c r="VQL288" s="916"/>
      <c r="VQM288" s="916"/>
      <c r="VQN288" s="916"/>
      <c r="VQO288" s="916"/>
      <c r="VQP288" s="916"/>
      <c r="VQQ288" s="916"/>
      <c r="VQR288" s="916"/>
      <c r="VQS288" s="916"/>
      <c r="VQT288" s="916"/>
      <c r="VQU288" s="916"/>
      <c r="VQV288" s="916"/>
      <c r="VQW288" s="916"/>
      <c r="VQX288" s="916"/>
      <c r="VQY288" s="916"/>
      <c r="VQZ288" s="916"/>
      <c r="VRA288" s="916"/>
      <c r="VRB288" s="916"/>
      <c r="VRC288" s="916"/>
      <c r="VRD288" s="916"/>
      <c r="VRE288" s="916"/>
      <c r="VRF288" s="916"/>
      <c r="VRG288" s="916"/>
      <c r="VRH288" s="916"/>
      <c r="VRI288" s="916"/>
      <c r="VRJ288" s="916"/>
      <c r="VRK288" s="916"/>
      <c r="VRL288" s="916"/>
      <c r="VRM288" s="916"/>
      <c r="VRN288" s="916"/>
      <c r="VRO288" s="916"/>
      <c r="VRP288" s="916"/>
      <c r="VRQ288" s="916"/>
      <c r="VRR288" s="916"/>
      <c r="VRS288" s="916"/>
      <c r="VRT288" s="916"/>
      <c r="VRU288" s="916"/>
      <c r="VRV288" s="916"/>
      <c r="VRW288" s="916"/>
      <c r="VRX288" s="916"/>
      <c r="VRY288" s="916"/>
      <c r="VRZ288" s="916"/>
      <c r="VSA288" s="916"/>
      <c r="VSB288" s="916"/>
      <c r="VSC288" s="916"/>
      <c r="VSD288" s="916"/>
      <c r="VSE288" s="916"/>
      <c r="VSF288" s="916"/>
      <c r="VSG288" s="916"/>
      <c r="VSH288" s="916"/>
      <c r="VSI288" s="916"/>
      <c r="VSJ288" s="916"/>
      <c r="VSK288" s="916"/>
      <c r="VSL288" s="916"/>
      <c r="VSM288" s="916"/>
      <c r="VSN288" s="916"/>
      <c r="VSO288" s="916"/>
      <c r="VSP288" s="916"/>
      <c r="VSQ288" s="916"/>
      <c r="VSR288" s="916"/>
      <c r="VSS288" s="916"/>
      <c r="VST288" s="916"/>
      <c r="VSU288" s="916"/>
      <c r="VSV288" s="916"/>
      <c r="VSW288" s="916"/>
      <c r="VSX288" s="916"/>
      <c r="VSY288" s="916"/>
      <c r="VSZ288" s="916"/>
      <c r="VTA288" s="916"/>
      <c r="VTB288" s="916"/>
      <c r="VTC288" s="916"/>
      <c r="VTD288" s="916"/>
      <c r="VTE288" s="916"/>
      <c r="VTF288" s="916"/>
      <c r="VTG288" s="916"/>
      <c r="VTH288" s="916"/>
      <c r="VTI288" s="916"/>
      <c r="VTJ288" s="916"/>
      <c r="VTK288" s="916"/>
      <c r="VTL288" s="916"/>
      <c r="VTM288" s="916"/>
      <c r="VTN288" s="916"/>
      <c r="VTO288" s="916"/>
      <c r="VTP288" s="916"/>
      <c r="VTQ288" s="916"/>
      <c r="VTR288" s="916"/>
      <c r="VTS288" s="916"/>
      <c r="VTT288" s="916"/>
      <c r="VTU288" s="916"/>
      <c r="VTV288" s="916"/>
      <c r="VTW288" s="916"/>
      <c r="VTX288" s="916"/>
      <c r="VTY288" s="916"/>
      <c r="VTZ288" s="916"/>
      <c r="VUA288" s="916"/>
      <c r="VUB288" s="916"/>
      <c r="VUC288" s="916"/>
      <c r="VUD288" s="916"/>
      <c r="VUE288" s="916"/>
      <c r="VUF288" s="916"/>
      <c r="VUG288" s="916"/>
      <c r="VUH288" s="916"/>
      <c r="VUI288" s="916"/>
      <c r="VUJ288" s="916"/>
      <c r="VUK288" s="916"/>
      <c r="VUL288" s="916"/>
      <c r="VUM288" s="916"/>
      <c r="VUN288" s="916"/>
      <c r="VUO288" s="916"/>
      <c r="VUP288" s="916"/>
      <c r="VUQ288" s="916"/>
      <c r="VUR288" s="916"/>
      <c r="VUS288" s="916"/>
      <c r="VUT288" s="916"/>
      <c r="VUU288" s="916"/>
      <c r="VUV288" s="916"/>
      <c r="VUW288" s="916"/>
      <c r="VUX288" s="916"/>
      <c r="VUY288" s="916"/>
      <c r="VUZ288" s="916"/>
      <c r="VVA288" s="916"/>
      <c r="VVB288" s="916"/>
      <c r="VVC288" s="916"/>
      <c r="VVD288" s="916"/>
      <c r="VVE288" s="916"/>
      <c r="VVF288" s="916"/>
      <c r="VVG288" s="916"/>
      <c r="VVH288" s="916"/>
      <c r="VVI288" s="916"/>
      <c r="VVJ288" s="916"/>
      <c r="VVK288" s="916"/>
      <c r="VVL288" s="916"/>
      <c r="VVM288" s="916"/>
      <c r="VVN288" s="916"/>
      <c r="VVO288" s="916"/>
      <c r="VVP288" s="916"/>
      <c r="VVQ288" s="916"/>
      <c r="VVR288" s="916"/>
      <c r="VVS288" s="916"/>
      <c r="VVT288" s="916"/>
      <c r="VVU288" s="916"/>
      <c r="VVV288" s="916"/>
      <c r="VVW288" s="916"/>
      <c r="VVX288" s="916"/>
      <c r="VVY288" s="916"/>
      <c r="VVZ288" s="916"/>
      <c r="VWA288" s="916"/>
      <c r="VWB288" s="916"/>
      <c r="VWC288" s="916"/>
      <c r="VWD288" s="916"/>
      <c r="VWE288" s="916"/>
      <c r="VWF288" s="916"/>
      <c r="VWG288" s="916"/>
      <c r="VWH288" s="916"/>
      <c r="VWI288" s="916"/>
      <c r="VWJ288" s="916"/>
      <c r="VWK288" s="916"/>
      <c r="VWL288" s="916"/>
      <c r="VWM288" s="916"/>
      <c r="VWN288" s="916"/>
      <c r="VWO288" s="916"/>
      <c r="VWP288" s="916"/>
      <c r="VWQ288" s="916"/>
      <c r="VWR288" s="916"/>
      <c r="VWS288" s="916"/>
      <c r="VWT288" s="916"/>
      <c r="VWU288" s="916"/>
      <c r="VWV288" s="916"/>
      <c r="VWW288" s="916"/>
      <c r="VWX288" s="916"/>
      <c r="VWY288" s="916"/>
      <c r="VWZ288" s="916"/>
      <c r="VXA288" s="916"/>
      <c r="VXB288" s="916"/>
      <c r="VXC288" s="916"/>
      <c r="VXD288" s="916"/>
      <c r="VXE288" s="916"/>
      <c r="VXF288" s="916"/>
      <c r="VXG288" s="916"/>
      <c r="VXH288" s="916"/>
      <c r="VXI288" s="916"/>
      <c r="VXJ288" s="916"/>
      <c r="VXK288" s="916"/>
      <c r="VXL288" s="916"/>
      <c r="VXM288" s="916"/>
      <c r="VXN288" s="916"/>
      <c r="VXO288" s="916"/>
      <c r="VXP288" s="916"/>
      <c r="VXQ288" s="916"/>
      <c r="VXR288" s="916"/>
      <c r="VXS288" s="916"/>
      <c r="VXT288" s="916"/>
      <c r="VXU288" s="916"/>
      <c r="VXV288" s="916"/>
      <c r="VXW288" s="916"/>
      <c r="VXX288" s="916"/>
      <c r="VXY288" s="916"/>
      <c r="VXZ288" s="916"/>
      <c r="VYA288" s="916"/>
      <c r="VYB288" s="916"/>
      <c r="VYC288" s="916"/>
      <c r="VYD288" s="916"/>
      <c r="VYE288" s="916"/>
      <c r="VYF288" s="916"/>
      <c r="VYG288" s="916"/>
      <c r="VYH288" s="916"/>
      <c r="VYI288" s="916"/>
      <c r="VYJ288" s="916"/>
      <c r="VYK288" s="916"/>
      <c r="VYL288" s="916"/>
      <c r="VYM288" s="916"/>
      <c r="VYN288" s="916"/>
      <c r="VYO288" s="916"/>
      <c r="VYP288" s="916"/>
      <c r="VYQ288" s="916"/>
      <c r="VYR288" s="916"/>
      <c r="VYS288" s="916"/>
      <c r="VYT288" s="916"/>
      <c r="VYU288" s="916"/>
      <c r="VYV288" s="916"/>
      <c r="VYW288" s="916"/>
      <c r="VYX288" s="916"/>
      <c r="VYY288" s="916"/>
      <c r="VYZ288" s="916"/>
      <c r="VZA288" s="916"/>
      <c r="VZB288" s="916"/>
      <c r="VZC288" s="916"/>
      <c r="VZD288" s="916"/>
      <c r="VZE288" s="916"/>
      <c r="VZF288" s="916"/>
      <c r="VZG288" s="916"/>
      <c r="VZH288" s="916"/>
      <c r="VZI288" s="916"/>
      <c r="VZJ288" s="916"/>
      <c r="VZK288" s="916"/>
      <c r="VZL288" s="916"/>
      <c r="VZM288" s="916"/>
      <c r="VZN288" s="916"/>
      <c r="VZO288" s="916"/>
      <c r="VZP288" s="916"/>
      <c r="VZQ288" s="916"/>
      <c r="VZR288" s="916"/>
      <c r="VZS288" s="916"/>
      <c r="VZT288" s="916"/>
      <c r="VZU288" s="916"/>
      <c r="VZV288" s="916"/>
      <c r="VZW288" s="916"/>
      <c r="VZX288" s="916"/>
      <c r="VZY288" s="916"/>
      <c r="VZZ288" s="916"/>
      <c r="WAA288" s="916"/>
      <c r="WAB288" s="916"/>
      <c r="WAC288" s="916"/>
      <c r="WAD288" s="916"/>
      <c r="WAE288" s="916"/>
      <c r="WAF288" s="916"/>
      <c r="WAG288" s="916"/>
      <c r="WAH288" s="916"/>
      <c r="WAI288" s="916"/>
      <c r="WAJ288" s="916"/>
      <c r="WAK288" s="916"/>
      <c r="WAL288" s="916"/>
      <c r="WAM288" s="916"/>
      <c r="WAN288" s="916"/>
      <c r="WAO288" s="916"/>
      <c r="WAP288" s="916"/>
      <c r="WAQ288" s="916"/>
      <c r="WAR288" s="916"/>
      <c r="WAS288" s="916"/>
      <c r="WAT288" s="916"/>
      <c r="WAU288" s="916"/>
      <c r="WAV288" s="916"/>
      <c r="WAW288" s="916"/>
      <c r="WAX288" s="916"/>
      <c r="WAY288" s="916"/>
      <c r="WAZ288" s="916"/>
      <c r="WBA288" s="916"/>
      <c r="WBB288" s="916"/>
      <c r="WBC288" s="916"/>
      <c r="WBD288" s="916"/>
      <c r="WBE288" s="916"/>
      <c r="WBF288" s="916"/>
      <c r="WBG288" s="916"/>
      <c r="WBH288" s="916"/>
      <c r="WBI288" s="916"/>
      <c r="WBJ288" s="916"/>
      <c r="WBK288" s="916"/>
      <c r="WBL288" s="916"/>
      <c r="WBM288" s="916"/>
      <c r="WBN288" s="916"/>
      <c r="WBO288" s="916"/>
      <c r="WBP288" s="916"/>
      <c r="WBQ288" s="916"/>
      <c r="WBR288" s="916"/>
      <c r="WBS288" s="916"/>
      <c r="WBT288" s="916"/>
      <c r="WBU288" s="916"/>
      <c r="WBV288" s="916"/>
      <c r="WBW288" s="916"/>
      <c r="WBX288" s="916"/>
      <c r="WBY288" s="916"/>
      <c r="WBZ288" s="916"/>
      <c r="WCA288" s="916"/>
      <c r="WCB288" s="916"/>
      <c r="WCC288" s="916"/>
      <c r="WCD288" s="916"/>
      <c r="WCE288" s="916"/>
      <c r="WCF288" s="916"/>
      <c r="WCG288" s="916"/>
      <c r="WCH288" s="916"/>
      <c r="WCI288" s="916"/>
      <c r="WCJ288" s="916"/>
      <c r="WCK288" s="916"/>
      <c r="WCL288" s="916"/>
      <c r="WCM288" s="916"/>
      <c r="WCN288" s="916"/>
      <c r="WCO288" s="916"/>
      <c r="WCP288" s="916"/>
      <c r="WCQ288" s="916"/>
      <c r="WCR288" s="916"/>
      <c r="WCS288" s="916"/>
      <c r="WCT288" s="916"/>
      <c r="WCU288" s="916"/>
      <c r="WCV288" s="916"/>
      <c r="WCW288" s="916"/>
      <c r="WCX288" s="916"/>
      <c r="WCY288" s="916"/>
      <c r="WCZ288" s="916"/>
      <c r="WDA288" s="916"/>
      <c r="WDB288" s="916"/>
      <c r="WDC288" s="916"/>
      <c r="WDD288" s="916"/>
      <c r="WDE288" s="916"/>
      <c r="WDF288" s="916"/>
      <c r="WDG288" s="916"/>
      <c r="WDH288" s="916"/>
      <c r="WDI288" s="916"/>
      <c r="WDJ288" s="916"/>
      <c r="WDK288" s="916"/>
      <c r="WDL288" s="916"/>
      <c r="WDM288" s="916"/>
      <c r="WDN288" s="916"/>
      <c r="WDO288" s="916"/>
      <c r="WDP288" s="916"/>
      <c r="WDQ288" s="916"/>
      <c r="WDR288" s="916"/>
      <c r="WDS288" s="916"/>
      <c r="WDT288" s="916"/>
      <c r="WDU288" s="916"/>
      <c r="WDV288" s="916"/>
      <c r="WDW288" s="916"/>
      <c r="WDX288" s="916"/>
      <c r="WDY288" s="916"/>
      <c r="WDZ288" s="916"/>
      <c r="WEA288" s="916"/>
      <c r="WEB288" s="916"/>
      <c r="WEC288" s="916"/>
      <c r="WED288" s="916"/>
      <c r="WEE288" s="916"/>
      <c r="WEF288" s="916"/>
      <c r="WEG288" s="916"/>
      <c r="WEH288" s="916"/>
      <c r="WEI288" s="916"/>
      <c r="WEJ288" s="916"/>
      <c r="WEK288" s="916"/>
      <c r="WEL288" s="916"/>
      <c r="WEM288" s="916"/>
      <c r="WEN288" s="916"/>
      <c r="WEO288" s="916"/>
      <c r="WEP288" s="916"/>
      <c r="WEQ288" s="916"/>
      <c r="WER288" s="916"/>
      <c r="WES288" s="916"/>
      <c r="WET288" s="916"/>
      <c r="WEU288" s="916"/>
      <c r="WEV288" s="916"/>
      <c r="WEW288" s="916"/>
      <c r="WEX288" s="916"/>
      <c r="WEY288" s="916"/>
      <c r="WEZ288" s="916"/>
      <c r="WFA288" s="916"/>
      <c r="WFB288" s="916"/>
      <c r="WFC288" s="916"/>
      <c r="WFD288" s="916"/>
      <c r="WFE288" s="916"/>
      <c r="WFF288" s="916"/>
      <c r="WFG288" s="916"/>
      <c r="WFH288" s="916"/>
      <c r="WFI288" s="916"/>
      <c r="WFJ288" s="916"/>
      <c r="WFK288" s="916"/>
      <c r="WFL288" s="916"/>
      <c r="WFM288" s="916"/>
      <c r="WFN288" s="916"/>
      <c r="WFO288" s="916"/>
      <c r="WFP288" s="916"/>
      <c r="WFQ288" s="916"/>
      <c r="WFR288" s="916"/>
      <c r="WFS288" s="916"/>
      <c r="WFT288" s="916"/>
      <c r="WFU288" s="916"/>
      <c r="WFV288" s="916"/>
      <c r="WFW288" s="916"/>
      <c r="WFX288" s="916"/>
      <c r="WFY288" s="916"/>
      <c r="WFZ288" s="916"/>
      <c r="WGA288" s="916"/>
      <c r="WGB288" s="916"/>
      <c r="WGC288" s="916"/>
      <c r="WGD288" s="916"/>
      <c r="WGE288" s="916"/>
      <c r="WGF288" s="916"/>
      <c r="WGG288" s="916"/>
      <c r="WGH288" s="916"/>
      <c r="WGI288" s="916"/>
      <c r="WGJ288" s="916"/>
      <c r="WGK288" s="916"/>
      <c r="WGL288" s="916"/>
      <c r="WGM288" s="916"/>
      <c r="WGN288" s="916"/>
      <c r="WGO288" s="916"/>
      <c r="WGP288" s="916"/>
      <c r="WGQ288" s="916"/>
      <c r="WGR288" s="916"/>
      <c r="WGS288" s="916"/>
      <c r="WGT288" s="916"/>
      <c r="WGU288" s="916"/>
      <c r="WGV288" s="916"/>
      <c r="WGW288" s="916"/>
      <c r="WGX288" s="916"/>
      <c r="WGY288" s="916"/>
      <c r="WGZ288" s="916"/>
      <c r="WHA288" s="916"/>
      <c r="WHB288" s="916"/>
      <c r="WHC288" s="916"/>
      <c r="WHD288" s="916"/>
      <c r="WHE288" s="916"/>
      <c r="WHF288" s="916"/>
      <c r="WHG288" s="916"/>
      <c r="WHH288" s="916"/>
      <c r="WHI288" s="916"/>
      <c r="WHJ288" s="916"/>
      <c r="WHK288" s="916"/>
      <c r="WHL288" s="916"/>
      <c r="WHM288" s="916"/>
      <c r="WHN288" s="916"/>
      <c r="WHO288" s="916"/>
      <c r="WHP288" s="916"/>
      <c r="WHQ288" s="916"/>
      <c r="WHR288" s="916"/>
      <c r="WHS288" s="916"/>
      <c r="WHT288" s="916"/>
      <c r="WHU288" s="916"/>
      <c r="WHV288" s="916"/>
      <c r="WHW288" s="916"/>
      <c r="WHX288" s="916"/>
      <c r="WHY288" s="916"/>
      <c r="WHZ288" s="916"/>
      <c r="WIA288" s="916"/>
      <c r="WIB288" s="916"/>
      <c r="WIC288" s="916"/>
      <c r="WID288" s="916"/>
      <c r="WIE288" s="916"/>
      <c r="WIF288" s="916"/>
      <c r="WIG288" s="916"/>
      <c r="WIH288" s="916"/>
      <c r="WII288" s="916"/>
      <c r="WIJ288" s="916"/>
      <c r="WIK288" s="916"/>
      <c r="WIL288" s="916"/>
      <c r="WIM288" s="916"/>
      <c r="WIN288" s="916"/>
      <c r="WIO288" s="916"/>
      <c r="WIP288" s="916"/>
      <c r="WIQ288" s="916"/>
      <c r="WIR288" s="916"/>
      <c r="WIS288" s="916"/>
      <c r="WIT288" s="916"/>
      <c r="WIU288" s="916"/>
      <c r="WIV288" s="916"/>
      <c r="WIW288" s="916"/>
      <c r="WIX288" s="916"/>
      <c r="WIY288" s="916"/>
      <c r="WIZ288" s="916"/>
      <c r="WJA288" s="916"/>
      <c r="WJB288" s="916"/>
      <c r="WJC288" s="916"/>
      <c r="WJD288" s="916"/>
      <c r="WJE288" s="916"/>
      <c r="WJF288" s="916"/>
      <c r="WJG288" s="916"/>
      <c r="WJH288" s="916"/>
      <c r="WJI288" s="916"/>
      <c r="WJJ288" s="916"/>
      <c r="WJK288" s="916"/>
      <c r="WJL288" s="916"/>
      <c r="WJM288" s="916"/>
      <c r="WJN288" s="916"/>
      <c r="WJO288" s="916"/>
      <c r="WJP288" s="916"/>
      <c r="WJQ288" s="916"/>
      <c r="WJR288" s="916"/>
      <c r="WJS288" s="916"/>
      <c r="WJT288" s="916"/>
      <c r="WJU288" s="916"/>
      <c r="WJV288" s="916"/>
      <c r="WJW288" s="916"/>
      <c r="WJX288" s="916"/>
      <c r="WJY288" s="916"/>
      <c r="WJZ288" s="916"/>
      <c r="WKA288" s="916"/>
      <c r="WKB288" s="916"/>
      <c r="WKC288" s="916"/>
      <c r="WKD288" s="916"/>
      <c r="WKE288" s="916"/>
      <c r="WKF288" s="916"/>
      <c r="WKG288" s="916"/>
      <c r="WKH288" s="916"/>
      <c r="WKI288" s="916"/>
      <c r="WKJ288" s="916"/>
      <c r="WKK288" s="916"/>
      <c r="WKL288" s="916"/>
      <c r="WKM288" s="916"/>
      <c r="WKN288" s="916"/>
      <c r="WKO288" s="916"/>
      <c r="WKP288" s="916"/>
      <c r="WKQ288" s="916"/>
      <c r="WKR288" s="916"/>
      <c r="WKS288" s="916"/>
      <c r="WKT288" s="916"/>
      <c r="WKU288" s="916"/>
      <c r="WKV288" s="916"/>
      <c r="WKW288" s="916"/>
      <c r="WKX288" s="916"/>
      <c r="WKY288" s="916"/>
      <c r="WKZ288" s="916"/>
      <c r="WLA288" s="916"/>
      <c r="WLB288" s="916"/>
      <c r="WLC288" s="916"/>
      <c r="WLD288" s="916"/>
      <c r="WLE288" s="916"/>
      <c r="WLF288" s="916"/>
      <c r="WLG288" s="916"/>
      <c r="WLH288" s="916"/>
      <c r="WLI288" s="916"/>
      <c r="WLJ288" s="916"/>
      <c r="WLK288" s="916"/>
      <c r="WLL288" s="916"/>
      <c r="WLM288" s="916"/>
      <c r="WLN288" s="916"/>
      <c r="WLO288" s="916"/>
      <c r="WLP288" s="916"/>
      <c r="WLQ288" s="916"/>
      <c r="WLR288" s="916"/>
      <c r="WLS288" s="916"/>
      <c r="WLT288" s="916"/>
      <c r="WLU288" s="916"/>
      <c r="WLV288" s="916"/>
      <c r="WLW288" s="916"/>
      <c r="WLX288" s="916"/>
      <c r="WLY288" s="916"/>
      <c r="WLZ288" s="916"/>
      <c r="WMA288" s="916"/>
      <c r="WMB288" s="916"/>
      <c r="WMC288" s="916"/>
      <c r="WMD288" s="916"/>
      <c r="WME288" s="916"/>
      <c r="WMF288" s="916"/>
      <c r="WMG288" s="916"/>
      <c r="WMH288" s="916"/>
      <c r="WMI288" s="916"/>
      <c r="WMJ288" s="916"/>
      <c r="WMK288" s="916"/>
      <c r="WML288" s="916"/>
      <c r="WMM288" s="916"/>
      <c r="WMN288" s="916"/>
      <c r="WMO288" s="916"/>
      <c r="WMP288" s="916"/>
      <c r="WMQ288" s="916"/>
      <c r="WMR288" s="916"/>
      <c r="WMS288" s="916"/>
      <c r="WMT288" s="916"/>
      <c r="WMU288" s="916"/>
      <c r="WMV288" s="916"/>
      <c r="WMW288" s="916"/>
      <c r="WMX288" s="916"/>
      <c r="WMY288" s="916"/>
      <c r="WMZ288" s="916"/>
      <c r="WNA288" s="916"/>
      <c r="WNB288" s="916"/>
      <c r="WNC288" s="916"/>
      <c r="WND288" s="916"/>
      <c r="WNE288" s="916"/>
      <c r="WNF288" s="916"/>
      <c r="WNG288" s="916"/>
      <c r="WNH288" s="916"/>
      <c r="WNI288" s="916"/>
      <c r="WNJ288" s="916"/>
      <c r="WNK288" s="916"/>
      <c r="WNL288" s="916"/>
      <c r="WNM288" s="916"/>
      <c r="WNN288" s="916"/>
      <c r="WNO288" s="916"/>
      <c r="WNP288" s="916"/>
      <c r="WNQ288" s="916"/>
      <c r="WNR288" s="916"/>
      <c r="WNS288" s="916"/>
      <c r="WNT288" s="916"/>
      <c r="WNU288" s="916"/>
      <c r="WNV288" s="916"/>
      <c r="WNW288" s="916"/>
      <c r="WNX288" s="916"/>
      <c r="WNY288" s="916"/>
      <c r="WNZ288" s="916"/>
      <c r="WOA288" s="916"/>
      <c r="WOB288" s="916"/>
      <c r="WOC288" s="916"/>
      <c r="WOD288" s="916"/>
      <c r="WOE288" s="916"/>
      <c r="WOF288" s="916"/>
      <c r="WOG288" s="916"/>
      <c r="WOH288" s="916"/>
      <c r="WOI288" s="916"/>
      <c r="WOJ288" s="916"/>
      <c r="WOK288" s="916"/>
      <c r="WOL288" s="916"/>
      <c r="WOM288" s="916"/>
      <c r="WON288" s="916"/>
      <c r="WOO288" s="916"/>
      <c r="WOP288" s="916"/>
      <c r="WOQ288" s="916"/>
      <c r="WOR288" s="916"/>
      <c r="WOS288" s="916"/>
      <c r="WOT288" s="916"/>
      <c r="WOU288" s="916"/>
      <c r="WOV288" s="916"/>
      <c r="WOW288" s="916"/>
      <c r="WOX288" s="916"/>
      <c r="WOY288" s="916"/>
      <c r="WOZ288" s="916"/>
      <c r="WPA288" s="916"/>
      <c r="WPB288" s="916"/>
      <c r="WPC288" s="916"/>
      <c r="WPD288" s="916"/>
      <c r="WPE288" s="916"/>
      <c r="WPF288" s="916"/>
      <c r="WPG288" s="916"/>
      <c r="WPH288" s="916"/>
      <c r="WPI288" s="916"/>
      <c r="WPJ288" s="916"/>
      <c r="WPK288" s="916"/>
      <c r="WPL288" s="916"/>
      <c r="WPM288" s="916"/>
      <c r="WPN288" s="916"/>
      <c r="WPO288" s="916"/>
      <c r="WPP288" s="916"/>
      <c r="WPQ288" s="916"/>
      <c r="WPR288" s="916"/>
      <c r="WPS288" s="916"/>
      <c r="WPT288" s="916"/>
      <c r="WPU288" s="916"/>
      <c r="WPV288" s="916"/>
      <c r="WPW288" s="916"/>
      <c r="WPX288" s="916"/>
      <c r="WPY288" s="916"/>
      <c r="WPZ288" s="916"/>
      <c r="WQA288" s="916"/>
      <c r="WQB288" s="916"/>
      <c r="WQC288" s="916"/>
      <c r="WQD288" s="916"/>
      <c r="WQE288" s="916"/>
      <c r="WQF288" s="916"/>
      <c r="WQG288" s="916"/>
      <c r="WQH288" s="916"/>
      <c r="WQI288" s="916"/>
      <c r="WQJ288" s="916"/>
      <c r="WQK288" s="916"/>
      <c r="WQL288" s="916"/>
      <c r="WQM288" s="916"/>
      <c r="WQN288" s="916"/>
      <c r="WQO288" s="916"/>
      <c r="WQP288" s="916"/>
      <c r="WQQ288" s="916"/>
      <c r="WQR288" s="916"/>
      <c r="WQS288" s="916"/>
      <c r="WQT288" s="916"/>
      <c r="WQU288" s="916"/>
      <c r="WQV288" s="916"/>
      <c r="WQW288" s="916"/>
      <c r="WQX288" s="916"/>
      <c r="WQY288" s="916"/>
      <c r="WQZ288" s="916"/>
      <c r="WRA288" s="916"/>
      <c r="WRB288" s="916"/>
      <c r="WRC288" s="916"/>
      <c r="WRD288" s="916"/>
      <c r="WRE288" s="916"/>
      <c r="WRF288" s="916"/>
      <c r="WRG288" s="916"/>
      <c r="WRH288" s="916"/>
      <c r="WRI288" s="916"/>
      <c r="WRJ288" s="916"/>
      <c r="WRK288" s="916"/>
      <c r="WRL288" s="916"/>
      <c r="WRM288" s="916"/>
      <c r="WRN288" s="916"/>
      <c r="WRO288" s="916"/>
      <c r="WRP288" s="916"/>
      <c r="WRQ288" s="916"/>
      <c r="WRR288" s="916"/>
      <c r="WRS288" s="916"/>
      <c r="WRT288" s="916"/>
      <c r="WRU288" s="916"/>
      <c r="WRV288" s="916"/>
      <c r="WRW288" s="916"/>
      <c r="WRX288" s="916"/>
      <c r="WRY288" s="916"/>
      <c r="WRZ288" s="916"/>
      <c r="WSA288" s="916"/>
      <c r="WSB288" s="916"/>
      <c r="WSC288" s="916"/>
      <c r="WSD288" s="916"/>
      <c r="WSE288" s="916"/>
      <c r="WSF288" s="916"/>
      <c r="WSG288" s="916"/>
      <c r="WSH288" s="916"/>
      <c r="WSI288" s="916"/>
      <c r="WSJ288" s="916"/>
      <c r="WSK288" s="916"/>
      <c r="WSL288" s="916"/>
      <c r="WSM288" s="916"/>
      <c r="WSN288" s="916"/>
      <c r="WSO288" s="916"/>
      <c r="WSP288" s="916"/>
      <c r="WSQ288" s="916"/>
      <c r="WSR288" s="916"/>
      <c r="WSS288" s="916"/>
      <c r="WST288" s="916"/>
      <c r="WSU288" s="916"/>
      <c r="WSV288" s="916"/>
      <c r="WSW288" s="916"/>
      <c r="WSX288" s="916"/>
      <c r="WSY288" s="916"/>
      <c r="WSZ288" s="916"/>
      <c r="WTA288" s="916"/>
      <c r="WTB288" s="916"/>
      <c r="WTC288" s="916"/>
      <c r="WTD288" s="916"/>
      <c r="WTE288" s="916"/>
      <c r="WTF288" s="916"/>
      <c r="WTG288" s="916"/>
      <c r="WTH288" s="916"/>
      <c r="WTI288" s="916"/>
      <c r="WTJ288" s="916"/>
      <c r="WTK288" s="916"/>
      <c r="WTL288" s="916"/>
      <c r="WTM288" s="916"/>
      <c r="WTN288" s="916"/>
      <c r="WTO288" s="916"/>
      <c r="WTP288" s="916"/>
      <c r="WTQ288" s="916"/>
      <c r="WTR288" s="916"/>
      <c r="WTS288" s="916"/>
      <c r="WTT288" s="916"/>
      <c r="WTU288" s="916"/>
      <c r="WTV288" s="916"/>
      <c r="WTW288" s="916"/>
      <c r="WTX288" s="916"/>
      <c r="WTY288" s="916"/>
      <c r="WTZ288" s="916"/>
      <c r="WUA288" s="916"/>
      <c r="WUB288" s="916"/>
      <c r="WUC288" s="916"/>
      <c r="WUD288" s="916"/>
      <c r="WUE288" s="916"/>
      <c r="WUF288" s="916"/>
      <c r="WUG288" s="916"/>
      <c r="WUH288" s="916"/>
      <c r="WUI288" s="916"/>
      <c r="WUJ288" s="916"/>
      <c r="WUK288" s="916"/>
      <c r="WUL288" s="916"/>
      <c r="WUM288" s="916"/>
      <c r="WUN288" s="916"/>
      <c r="WUO288" s="916"/>
      <c r="WUP288" s="916"/>
      <c r="WUQ288" s="916"/>
      <c r="WUR288" s="916"/>
      <c r="WUS288" s="916"/>
      <c r="WUT288" s="916"/>
      <c r="WUU288" s="916"/>
      <c r="WUV288" s="916"/>
      <c r="WUW288" s="916"/>
      <c r="WUX288" s="916"/>
      <c r="WUY288" s="916"/>
      <c r="WUZ288" s="916"/>
      <c r="WVA288" s="916"/>
      <c r="WVB288" s="916"/>
      <c r="WVC288" s="916"/>
      <c r="WVD288" s="916"/>
      <c r="WVE288" s="916"/>
      <c r="WVF288" s="916"/>
      <c r="WVG288" s="916"/>
      <c r="WVH288" s="916"/>
      <c r="WVI288" s="916"/>
      <c r="WVJ288" s="916"/>
      <c r="WVK288" s="916"/>
      <c r="WVL288" s="916"/>
      <c r="WVM288" s="916"/>
      <c r="WVN288" s="916"/>
      <c r="WVO288" s="916"/>
      <c r="WVP288" s="916"/>
      <c r="WVQ288" s="916"/>
      <c r="WVR288" s="916"/>
      <c r="WVS288" s="916"/>
      <c r="WVT288" s="916"/>
      <c r="WVU288" s="916"/>
      <c r="WVV288" s="916"/>
      <c r="WVW288" s="916"/>
      <c r="WVX288" s="916"/>
      <c r="WVY288" s="916"/>
      <c r="WVZ288" s="916"/>
      <c r="WWA288" s="916"/>
      <c r="WWB288" s="916"/>
      <c r="WWC288" s="916"/>
      <c r="WWD288" s="916"/>
      <c r="WWE288" s="916"/>
      <c r="WWF288" s="916"/>
      <c r="WWG288" s="916"/>
      <c r="WWH288" s="916"/>
      <c r="WWI288" s="916"/>
      <c r="WWJ288" s="916"/>
      <c r="WWK288" s="916"/>
      <c r="WWL288" s="916"/>
      <c r="WWM288" s="916"/>
      <c r="WWN288" s="916"/>
      <c r="WWO288" s="916"/>
      <c r="WWP288" s="916"/>
      <c r="WWQ288" s="916"/>
      <c r="WWR288" s="916"/>
      <c r="WWS288" s="916"/>
      <c r="WWT288" s="916"/>
      <c r="WWU288" s="916"/>
      <c r="WWV288" s="916"/>
      <c r="WWW288" s="916"/>
      <c r="WWX288" s="916"/>
      <c r="WWY288" s="916"/>
      <c r="WWZ288" s="916"/>
      <c r="WXA288" s="916"/>
      <c r="WXB288" s="916"/>
      <c r="WXC288" s="916"/>
      <c r="WXD288" s="916"/>
      <c r="WXE288" s="916"/>
      <c r="WXF288" s="916"/>
      <c r="WXG288" s="916"/>
      <c r="WXH288" s="916"/>
      <c r="WXI288" s="916"/>
      <c r="WXJ288" s="916"/>
      <c r="WXK288" s="916"/>
      <c r="WXL288" s="916"/>
      <c r="WXM288" s="916"/>
      <c r="WXN288" s="916"/>
      <c r="WXO288" s="916"/>
      <c r="WXP288" s="916"/>
      <c r="WXQ288" s="916"/>
      <c r="WXR288" s="916"/>
      <c r="WXS288" s="916"/>
      <c r="WXT288" s="916"/>
      <c r="WXU288" s="916"/>
      <c r="WXV288" s="916"/>
      <c r="WXW288" s="916"/>
      <c r="WXX288" s="916"/>
      <c r="WXY288" s="916"/>
      <c r="WXZ288" s="916"/>
      <c r="WYA288" s="916"/>
      <c r="WYB288" s="916"/>
      <c r="WYC288" s="916"/>
      <c r="WYD288" s="916"/>
      <c r="WYE288" s="916"/>
      <c r="WYF288" s="916"/>
      <c r="WYG288" s="916"/>
      <c r="WYH288" s="916"/>
      <c r="WYI288" s="916"/>
      <c r="WYJ288" s="916"/>
      <c r="WYK288" s="916"/>
      <c r="WYL288" s="916"/>
      <c r="WYM288" s="916"/>
      <c r="WYN288" s="916"/>
      <c r="WYO288" s="916"/>
      <c r="WYP288" s="916"/>
      <c r="WYQ288" s="916"/>
      <c r="WYR288" s="916"/>
      <c r="WYS288" s="916"/>
      <c r="WYT288" s="916"/>
      <c r="WYU288" s="916"/>
      <c r="WYV288" s="916"/>
      <c r="WYW288" s="916"/>
      <c r="WYX288" s="916"/>
      <c r="WYY288" s="916"/>
      <c r="WYZ288" s="916"/>
      <c r="WZA288" s="916"/>
      <c r="WZB288" s="916"/>
      <c r="WZC288" s="916"/>
      <c r="WZD288" s="916"/>
      <c r="WZE288" s="916"/>
      <c r="WZF288" s="916"/>
      <c r="WZG288" s="916"/>
      <c r="WZH288" s="916"/>
      <c r="WZI288" s="916"/>
      <c r="WZJ288" s="916"/>
      <c r="WZK288" s="916"/>
      <c r="WZL288" s="916"/>
      <c r="WZM288" s="916"/>
      <c r="WZN288" s="916"/>
      <c r="WZO288" s="916"/>
      <c r="WZP288" s="916"/>
      <c r="WZQ288" s="916"/>
      <c r="WZR288" s="916"/>
      <c r="WZS288" s="916"/>
      <c r="WZT288" s="916"/>
      <c r="WZU288" s="916"/>
      <c r="WZV288" s="916"/>
      <c r="WZW288" s="916"/>
      <c r="WZX288" s="916"/>
      <c r="WZY288" s="916"/>
      <c r="WZZ288" s="916"/>
      <c r="XAA288" s="916"/>
      <c r="XAB288" s="916"/>
      <c r="XAC288" s="916"/>
      <c r="XAD288" s="916"/>
      <c r="XAE288" s="916"/>
      <c r="XAF288" s="916"/>
      <c r="XAG288" s="916"/>
      <c r="XAH288" s="916"/>
      <c r="XAI288" s="916"/>
      <c r="XAJ288" s="916"/>
      <c r="XAK288" s="916"/>
      <c r="XAL288" s="916"/>
      <c r="XAM288" s="916"/>
      <c r="XAN288" s="916"/>
      <c r="XAO288" s="916"/>
      <c r="XAP288" s="916"/>
      <c r="XAQ288" s="916"/>
      <c r="XAR288" s="916"/>
      <c r="XAS288" s="916"/>
      <c r="XAT288" s="916"/>
      <c r="XAU288" s="916"/>
      <c r="XAV288" s="916"/>
      <c r="XAW288" s="916"/>
      <c r="XAX288" s="916"/>
      <c r="XAY288" s="916"/>
      <c r="XAZ288" s="916"/>
      <c r="XBA288" s="916"/>
      <c r="XBB288" s="916"/>
      <c r="XBC288" s="916"/>
      <c r="XBD288" s="916"/>
      <c r="XBE288" s="916"/>
      <c r="XBF288" s="916"/>
      <c r="XBG288" s="916"/>
      <c r="XBH288" s="916"/>
      <c r="XBI288" s="916"/>
      <c r="XBJ288" s="916"/>
      <c r="XBK288" s="916"/>
      <c r="XBL288" s="916"/>
      <c r="XBM288" s="916"/>
      <c r="XBN288" s="916"/>
      <c r="XBO288" s="916"/>
      <c r="XBP288" s="916"/>
      <c r="XBQ288" s="916"/>
    </row>
    <row r="289" spans="1:68">
      <c r="A289" s="902">
        <v>287</v>
      </c>
      <c r="B289" s="903" t="s">
        <v>1528</v>
      </c>
      <c r="C289" s="904" t="s">
        <v>124</v>
      </c>
      <c r="D289" s="971">
        <v>0.05</v>
      </c>
      <c r="E289" s="904">
        <v>9</v>
      </c>
      <c r="F289" s="902" t="s">
        <v>48</v>
      </c>
      <c r="G289" s="904" t="s">
        <v>1668</v>
      </c>
      <c r="H289" s="906"/>
      <c r="J289" s="960">
        <f t="shared" si="12"/>
        <v>0.15</v>
      </c>
      <c r="K289" s="905">
        <v>0.15</v>
      </c>
      <c r="BL289" s="947">
        <f t="shared" si="13"/>
        <v>0.15</v>
      </c>
      <c r="BN289" s="905"/>
    </row>
    <row r="290" spans="1:68">
      <c r="A290" s="902">
        <v>288</v>
      </c>
      <c r="B290" s="903" t="s">
        <v>1535</v>
      </c>
      <c r="C290" s="904" t="s">
        <v>124</v>
      </c>
      <c r="D290" s="971">
        <v>0.09</v>
      </c>
      <c r="E290" s="904">
        <v>18</v>
      </c>
      <c r="F290" s="902" t="s">
        <v>48</v>
      </c>
      <c r="G290" s="904" t="s">
        <v>1668</v>
      </c>
      <c r="H290" s="906"/>
      <c r="J290" s="960">
        <f t="shared" si="12"/>
        <v>0</v>
      </c>
      <c r="K290" s="961"/>
      <c r="L290" s="961"/>
      <c r="M290" s="961"/>
      <c r="N290" s="961"/>
      <c r="O290" s="961"/>
      <c r="P290" s="961"/>
      <c r="Q290" s="961"/>
      <c r="R290" s="961"/>
      <c r="S290" s="961"/>
      <c r="T290" s="961"/>
      <c r="U290" s="961"/>
      <c r="V290" s="961"/>
      <c r="W290" s="961"/>
      <c r="X290" s="961"/>
      <c r="Y290" s="961"/>
      <c r="Z290" s="961"/>
      <c r="AA290" s="961"/>
      <c r="AB290" s="961">
        <v>7.0000000000000007E-2</v>
      </c>
      <c r="AC290" s="961"/>
      <c r="AD290" s="961"/>
      <c r="AE290" s="961"/>
      <c r="AF290" s="961"/>
      <c r="AG290" s="961"/>
      <c r="AH290" s="961"/>
      <c r="AI290" s="961"/>
      <c r="AJ290" s="961"/>
      <c r="AK290" s="961"/>
      <c r="AL290" s="961"/>
      <c r="AM290" s="961"/>
      <c r="AN290" s="961"/>
      <c r="AO290" s="961"/>
      <c r="AP290" s="961"/>
      <c r="AQ290" s="961"/>
      <c r="AR290" s="961"/>
      <c r="AS290" s="961"/>
      <c r="AT290" s="961"/>
      <c r="AU290" s="961"/>
      <c r="AV290" s="961"/>
      <c r="AW290" s="961"/>
      <c r="AX290" s="961"/>
      <c r="AY290" s="961"/>
      <c r="AZ290" s="961"/>
      <c r="BA290" s="961"/>
      <c r="BB290" s="961"/>
      <c r="BC290" s="961"/>
      <c r="BD290" s="961"/>
      <c r="BE290" s="961"/>
      <c r="BF290" s="961"/>
      <c r="BG290" s="961"/>
      <c r="BH290" s="961"/>
      <c r="BI290" s="961"/>
      <c r="BL290" s="947">
        <f t="shared" si="13"/>
        <v>7.0000000000000007E-2</v>
      </c>
      <c r="BN290" s="905"/>
    </row>
    <row r="291" spans="1:68" s="951" customFormat="1" ht="31.5">
      <c r="A291" s="902">
        <v>289</v>
      </c>
      <c r="B291" s="903" t="s">
        <v>221</v>
      </c>
      <c r="C291" s="904" t="s">
        <v>122</v>
      </c>
      <c r="D291" s="970">
        <v>0.01</v>
      </c>
      <c r="E291" s="904" t="s">
        <v>220</v>
      </c>
      <c r="F291" s="904" t="s">
        <v>48</v>
      </c>
      <c r="G291" s="904" t="s">
        <v>1126</v>
      </c>
      <c r="H291" s="906"/>
      <c r="I291" s="906"/>
      <c r="J291" s="960">
        <f t="shared" si="12"/>
        <v>0</v>
      </c>
      <c r="K291" s="961"/>
      <c r="L291" s="961"/>
      <c r="M291" s="961"/>
      <c r="N291" s="961"/>
      <c r="O291" s="961"/>
      <c r="P291" s="961"/>
      <c r="Q291" s="961"/>
      <c r="R291" s="961"/>
      <c r="S291" s="961"/>
      <c r="T291" s="961"/>
      <c r="U291" s="961"/>
      <c r="V291" s="961"/>
      <c r="W291" s="961"/>
      <c r="X291" s="961"/>
      <c r="Y291" s="961"/>
      <c r="Z291" s="961"/>
      <c r="AA291" s="961"/>
      <c r="AB291" s="961"/>
      <c r="AC291" s="961"/>
      <c r="AD291" s="961"/>
      <c r="AE291" s="961"/>
      <c r="AF291" s="961"/>
      <c r="AG291" s="961"/>
      <c r="AH291" s="961"/>
      <c r="AI291" s="961"/>
      <c r="AJ291" s="961"/>
      <c r="AK291" s="961"/>
      <c r="AL291" s="961"/>
      <c r="AM291" s="961"/>
      <c r="AN291" s="961"/>
      <c r="AO291" s="961"/>
      <c r="AP291" s="961"/>
      <c r="AQ291" s="961"/>
      <c r="AR291" s="961"/>
      <c r="AS291" s="961"/>
      <c r="AT291" s="961"/>
      <c r="AU291" s="961"/>
      <c r="AV291" s="961"/>
      <c r="AW291" s="961"/>
      <c r="AX291" s="961"/>
      <c r="AY291" s="961">
        <v>0.03</v>
      </c>
      <c r="AZ291" s="961"/>
      <c r="BA291" s="961"/>
      <c r="BB291" s="961"/>
      <c r="BC291" s="961"/>
      <c r="BD291" s="961"/>
      <c r="BE291" s="961"/>
      <c r="BF291" s="961"/>
      <c r="BG291" s="961"/>
      <c r="BH291" s="961"/>
      <c r="BI291" s="961"/>
      <c r="BJ291" s="905"/>
      <c r="BK291" s="905"/>
      <c r="BL291" s="947">
        <f t="shared" si="13"/>
        <v>0.03</v>
      </c>
      <c r="BM291" s="905"/>
      <c r="BN291" s="905"/>
      <c r="BO291" s="905"/>
      <c r="BP291" s="905"/>
    </row>
    <row r="292" spans="1:68" s="951" customFormat="1" ht="31.5">
      <c r="A292" s="902">
        <v>290</v>
      </c>
      <c r="B292" s="903" t="s">
        <v>1317</v>
      </c>
      <c r="C292" s="904" t="s">
        <v>122</v>
      </c>
      <c r="D292" s="970">
        <v>1.05</v>
      </c>
      <c r="E292" s="904" t="s">
        <v>960</v>
      </c>
      <c r="F292" s="904" t="s">
        <v>48</v>
      </c>
      <c r="G292" s="904" t="s">
        <v>1126</v>
      </c>
      <c r="H292" s="906"/>
      <c r="I292" s="906"/>
      <c r="J292" s="960">
        <f t="shared" si="12"/>
        <v>0.43</v>
      </c>
      <c r="K292" s="961">
        <v>0.43</v>
      </c>
      <c r="L292" s="961"/>
      <c r="M292" s="961">
        <v>7.0000000000000007E-2</v>
      </c>
      <c r="N292" s="961"/>
      <c r="O292" s="961"/>
      <c r="P292" s="961"/>
      <c r="Q292" s="961"/>
      <c r="R292" s="961"/>
      <c r="S292" s="961"/>
      <c r="T292" s="961"/>
      <c r="U292" s="961"/>
      <c r="V292" s="961"/>
      <c r="W292" s="961"/>
      <c r="X292" s="961"/>
      <c r="Y292" s="961"/>
      <c r="Z292" s="961"/>
      <c r="AA292" s="961"/>
      <c r="AB292" s="961"/>
      <c r="AC292" s="961"/>
      <c r="AD292" s="961"/>
      <c r="AE292" s="961"/>
      <c r="AF292" s="961"/>
      <c r="AG292" s="961">
        <v>0.02</v>
      </c>
      <c r="AH292" s="961"/>
      <c r="AI292" s="961"/>
      <c r="AJ292" s="961"/>
      <c r="AK292" s="961"/>
      <c r="AL292" s="961"/>
      <c r="AM292" s="961"/>
      <c r="AN292" s="961"/>
      <c r="AO292" s="961"/>
      <c r="AP292" s="961"/>
      <c r="AQ292" s="961"/>
      <c r="AR292" s="961"/>
      <c r="AS292" s="961"/>
      <c r="AT292" s="961"/>
      <c r="AU292" s="961"/>
      <c r="AV292" s="961"/>
      <c r="AW292" s="961"/>
      <c r="AX292" s="961"/>
      <c r="AY292" s="961"/>
      <c r="AZ292" s="961"/>
      <c r="BA292" s="961"/>
      <c r="BB292" s="961"/>
      <c r="BC292" s="961"/>
      <c r="BD292" s="961"/>
      <c r="BE292" s="961"/>
      <c r="BF292" s="961"/>
      <c r="BG292" s="961"/>
      <c r="BH292" s="961"/>
      <c r="BI292" s="961"/>
      <c r="BJ292" s="905" t="s">
        <v>387</v>
      </c>
      <c r="BK292" s="905" t="s">
        <v>1066</v>
      </c>
      <c r="BL292" s="947">
        <f t="shared" si="13"/>
        <v>0.52</v>
      </c>
      <c r="BM292" s="905"/>
      <c r="BN292" s="905"/>
      <c r="BO292" s="905"/>
      <c r="BP292" s="905"/>
    </row>
    <row r="293" spans="1:68" ht="31.5">
      <c r="A293" s="902">
        <v>291</v>
      </c>
      <c r="B293" s="919" t="s">
        <v>1266</v>
      </c>
      <c r="C293" s="904" t="s">
        <v>122</v>
      </c>
      <c r="D293" s="970">
        <v>2.0500000000000003</v>
      </c>
      <c r="E293" s="904">
        <v>10</v>
      </c>
      <c r="F293" s="904" t="s">
        <v>48</v>
      </c>
      <c r="G293" s="904" t="s">
        <v>1668</v>
      </c>
    </row>
    <row r="294" spans="1:68" ht="63">
      <c r="A294" s="902">
        <v>292</v>
      </c>
      <c r="B294" s="919" t="s">
        <v>1262</v>
      </c>
      <c r="C294" s="904" t="s">
        <v>122</v>
      </c>
      <c r="D294" s="970">
        <v>17.64</v>
      </c>
      <c r="E294" s="904" t="s">
        <v>1475</v>
      </c>
      <c r="F294" s="904" t="s">
        <v>48</v>
      </c>
      <c r="G294" s="904" t="s">
        <v>1668</v>
      </c>
    </row>
    <row r="295" spans="1:68" ht="31.5">
      <c r="A295" s="902">
        <v>293</v>
      </c>
      <c r="B295" s="903" t="s">
        <v>1629</v>
      </c>
      <c r="C295" s="938" t="s">
        <v>1325</v>
      </c>
      <c r="D295" s="970">
        <v>0.04</v>
      </c>
      <c r="E295" s="927">
        <v>10</v>
      </c>
      <c r="F295" s="904" t="s">
        <v>48</v>
      </c>
      <c r="G295" s="904" t="s">
        <v>1628</v>
      </c>
    </row>
    <row r="296" spans="1:68" ht="31.5">
      <c r="A296" s="902">
        <v>294</v>
      </c>
      <c r="B296" s="903" t="s">
        <v>1630</v>
      </c>
      <c r="C296" s="938" t="s">
        <v>1325</v>
      </c>
      <c r="D296" s="970">
        <v>0.18</v>
      </c>
      <c r="E296" s="927">
        <v>12</v>
      </c>
      <c r="F296" s="904" t="s">
        <v>48</v>
      </c>
      <c r="G296" s="904" t="s">
        <v>1628</v>
      </c>
    </row>
    <row r="297" spans="1:68">
      <c r="A297" s="902">
        <v>295</v>
      </c>
      <c r="B297" s="903" t="s">
        <v>418</v>
      </c>
      <c r="C297" s="938" t="s">
        <v>1325</v>
      </c>
      <c r="D297" s="970">
        <v>0.39400000000000002</v>
      </c>
      <c r="E297" s="927">
        <v>17</v>
      </c>
      <c r="F297" s="904" t="s">
        <v>48</v>
      </c>
      <c r="G297" s="904" t="s">
        <v>1414</v>
      </c>
    </row>
    <row r="298" spans="1:68" ht="31.5">
      <c r="A298" s="902">
        <v>296</v>
      </c>
      <c r="B298" s="903" t="s">
        <v>1426</v>
      </c>
      <c r="C298" s="938" t="s">
        <v>1325</v>
      </c>
      <c r="D298" s="970">
        <v>0.73</v>
      </c>
      <c r="E298" s="927" t="s">
        <v>420</v>
      </c>
      <c r="F298" s="904" t="s">
        <v>48</v>
      </c>
      <c r="G298" s="904" t="s">
        <v>1625</v>
      </c>
    </row>
    <row r="299" spans="1:68">
      <c r="A299" s="902">
        <v>297</v>
      </c>
      <c r="B299" s="903" t="s">
        <v>750</v>
      </c>
      <c r="C299" s="904" t="s">
        <v>125</v>
      </c>
      <c r="D299" s="970">
        <v>0.85</v>
      </c>
      <c r="E299" s="904" t="s">
        <v>867</v>
      </c>
      <c r="F299" s="904" t="s">
        <v>48</v>
      </c>
      <c r="G299" s="904" t="s">
        <v>1126</v>
      </c>
    </row>
    <row r="300" spans="1:68">
      <c r="A300" s="902">
        <v>298</v>
      </c>
      <c r="B300" s="903" t="s">
        <v>751</v>
      </c>
      <c r="C300" s="904" t="s">
        <v>125</v>
      </c>
      <c r="D300" s="970">
        <v>0.59</v>
      </c>
      <c r="E300" s="904" t="s">
        <v>1581</v>
      </c>
      <c r="F300" s="904" t="s">
        <v>48</v>
      </c>
      <c r="G300" s="904" t="s">
        <v>1126</v>
      </c>
    </row>
    <row r="301" spans="1:68">
      <c r="A301" s="902">
        <v>299</v>
      </c>
      <c r="B301" s="903" t="s">
        <v>752</v>
      </c>
      <c r="C301" s="904" t="s">
        <v>125</v>
      </c>
      <c r="D301" s="970">
        <v>0.38</v>
      </c>
      <c r="E301" s="904" t="s">
        <v>865</v>
      </c>
      <c r="F301" s="904" t="s">
        <v>48</v>
      </c>
      <c r="G301" s="904" t="s">
        <v>1126</v>
      </c>
    </row>
    <row r="302" spans="1:68">
      <c r="A302" s="902">
        <v>300</v>
      </c>
      <c r="B302" s="903" t="s">
        <v>753</v>
      </c>
      <c r="C302" s="904" t="s">
        <v>125</v>
      </c>
      <c r="D302" s="970">
        <v>0.45</v>
      </c>
      <c r="E302" s="904" t="s">
        <v>960</v>
      </c>
      <c r="F302" s="904" t="s">
        <v>48</v>
      </c>
      <c r="G302" s="904" t="s">
        <v>1126</v>
      </c>
    </row>
    <row r="303" spans="1:68" ht="78.75">
      <c r="A303" s="902">
        <v>301</v>
      </c>
      <c r="B303" s="903" t="s">
        <v>486</v>
      </c>
      <c r="C303" s="904" t="s">
        <v>125</v>
      </c>
      <c r="D303" s="970">
        <v>10.14</v>
      </c>
      <c r="E303" s="904" t="s">
        <v>971</v>
      </c>
      <c r="F303" s="904" t="s">
        <v>48</v>
      </c>
      <c r="G303" s="904" t="s">
        <v>1126</v>
      </c>
    </row>
    <row r="304" spans="1:68" ht="31.5">
      <c r="A304" s="902">
        <v>302</v>
      </c>
      <c r="B304" s="903" t="s">
        <v>1318</v>
      </c>
      <c r="C304" s="904" t="s">
        <v>125</v>
      </c>
      <c r="D304" s="970">
        <v>0.03</v>
      </c>
      <c r="E304" s="904" t="s">
        <v>970</v>
      </c>
      <c r="F304" s="904" t="s">
        <v>48</v>
      </c>
      <c r="G304" s="904" t="s">
        <v>1126</v>
      </c>
    </row>
    <row r="305" spans="1:7" ht="31.5">
      <c r="A305" s="902">
        <v>303</v>
      </c>
      <c r="B305" s="903" t="s">
        <v>1634</v>
      </c>
      <c r="C305" s="902" t="s">
        <v>125</v>
      </c>
      <c r="D305" s="970">
        <v>0.03</v>
      </c>
      <c r="E305" s="902">
        <v>28</v>
      </c>
      <c r="F305" s="902" t="s">
        <v>48</v>
      </c>
      <c r="G305" s="904" t="s">
        <v>1635</v>
      </c>
    </row>
    <row r="306" spans="1:7">
      <c r="A306" s="902">
        <v>304</v>
      </c>
      <c r="B306" s="919" t="s">
        <v>1132</v>
      </c>
      <c r="C306" s="904" t="s">
        <v>125</v>
      </c>
      <c r="D306" s="970">
        <v>0.04</v>
      </c>
      <c r="E306" s="904">
        <v>34</v>
      </c>
      <c r="F306" s="904" t="s">
        <v>48</v>
      </c>
      <c r="G306" s="904" t="s">
        <v>1668</v>
      </c>
    </row>
    <row r="307" spans="1:7" ht="31.5">
      <c r="A307" s="902">
        <v>305</v>
      </c>
      <c r="B307" s="919" t="s">
        <v>1181</v>
      </c>
      <c r="C307" s="904" t="s">
        <v>125</v>
      </c>
      <c r="D307" s="970">
        <v>3</v>
      </c>
      <c r="E307" s="904" t="s">
        <v>1477</v>
      </c>
      <c r="F307" s="904" t="s">
        <v>48</v>
      </c>
      <c r="G307" s="904" t="s">
        <v>1668</v>
      </c>
    </row>
    <row r="308" spans="1:7" ht="31.5">
      <c r="A308" s="902">
        <v>306</v>
      </c>
      <c r="B308" s="919" t="s">
        <v>1243</v>
      </c>
      <c r="C308" s="904" t="s">
        <v>125</v>
      </c>
      <c r="D308" s="970">
        <v>0.05</v>
      </c>
      <c r="E308" s="904">
        <v>9</v>
      </c>
      <c r="F308" s="904" t="s">
        <v>48</v>
      </c>
      <c r="G308" s="904" t="s">
        <v>1668</v>
      </c>
    </row>
    <row r="309" spans="1:7" ht="31.5">
      <c r="A309" s="902">
        <v>307</v>
      </c>
      <c r="B309" s="919" t="s">
        <v>1245</v>
      </c>
      <c r="C309" s="904" t="s">
        <v>125</v>
      </c>
      <c r="D309" s="970">
        <v>0.68</v>
      </c>
      <c r="E309" s="904" t="s">
        <v>556</v>
      </c>
      <c r="F309" s="904" t="s">
        <v>48</v>
      </c>
      <c r="G309" s="904" t="s">
        <v>1668</v>
      </c>
    </row>
    <row r="310" spans="1:7" ht="31.5">
      <c r="A310" s="902">
        <v>308</v>
      </c>
      <c r="B310" s="919" t="s">
        <v>1151</v>
      </c>
      <c r="C310" s="904" t="s">
        <v>125</v>
      </c>
      <c r="D310" s="970">
        <v>0.04</v>
      </c>
      <c r="E310" s="904">
        <v>20</v>
      </c>
      <c r="F310" s="904" t="s">
        <v>48</v>
      </c>
      <c r="G310" s="904" t="s">
        <v>1668</v>
      </c>
    </row>
    <row r="311" spans="1:7" ht="31.5">
      <c r="A311" s="902">
        <v>309</v>
      </c>
      <c r="B311" s="919" t="s">
        <v>1114</v>
      </c>
      <c r="C311" s="904" t="s">
        <v>125</v>
      </c>
      <c r="D311" s="970">
        <v>7.0000000000000007E-2</v>
      </c>
      <c r="E311" s="904">
        <v>6</v>
      </c>
      <c r="F311" s="904" t="s">
        <v>48</v>
      </c>
      <c r="G311" s="904" t="s">
        <v>1668</v>
      </c>
    </row>
    <row r="312" spans="1:7" ht="31.5">
      <c r="A312" s="902">
        <v>310</v>
      </c>
      <c r="B312" s="919" t="s">
        <v>1246</v>
      </c>
      <c r="C312" s="904" t="s">
        <v>125</v>
      </c>
      <c r="D312" s="970">
        <v>0.02</v>
      </c>
      <c r="E312" s="904">
        <v>34</v>
      </c>
      <c r="F312" s="904" t="s">
        <v>48</v>
      </c>
      <c r="G312" s="904" t="s">
        <v>1668</v>
      </c>
    </row>
    <row r="313" spans="1:7" ht="31.5">
      <c r="A313" s="902">
        <v>311</v>
      </c>
      <c r="B313" s="919" t="s">
        <v>1244</v>
      </c>
      <c r="C313" s="904" t="s">
        <v>125</v>
      </c>
      <c r="D313" s="970">
        <v>0.1</v>
      </c>
      <c r="E313" s="904">
        <v>13</v>
      </c>
      <c r="F313" s="904" t="s">
        <v>48</v>
      </c>
      <c r="G313" s="904" t="s">
        <v>1668</v>
      </c>
    </row>
    <row r="314" spans="1:7" ht="31.5">
      <c r="A314" s="902">
        <v>312</v>
      </c>
      <c r="B314" s="919" t="s">
        <v>1267</v>
      </c>
      <c r="C314" s="904" t="s">
        <v>125</v>
      </c>
      <c r="D314" s="970">
        <v>0.16999999999999998</v>
      </c>
      <c r="E314" s="904">
        <v>20</v>
      </c>
      <c r="F314" s="904" t="s">
        <v>48</v>
      </c>
      <c r="G314" s="904" t="s">
        <v>1668</v>
      </c>
    </row>
    <row r="315" spans="1:7" ht="31.5">
      <c r="A315" s="902">
        <v>313</v>
      </c>
      <c r="B315" s="919" t="s">
        <v>1159</v>
      </c>
      <c r="C315" s="904" t="s">
        <v>125</v>
      </c>
      <c r="D315" s="970">
        <v>0.01</v>
      </c>
      <c r="E315" s="904">
        <v>6</v>
      </c>
      <c r="F315" s="904" t="s">
        <v>48</v>
      </c>
      <c r="G315" s="904" t="s">
        <v>1668</v>
      </c>
    </row>
    <row r="316" spans="1:7">
      <c r="A316" s="902">
        <v>314</v>
      </c>
      <c r="B316" s="919" t="s">
        <v>1154</v>
      </c>
      <c r="C316" s="904" t="s">
        <v>125</v>
      </c>
      <c r="D316" s="970">
        <v>0.3</v>
      </c>
      <c r="E316" s="904">
        <v>17</v>
      </c>
      <c r="F316" s="904" t="s">
        <v>48</v>
      </c>
      <c r="G316" s="904" t="s">
        <v>1668</v>
      </c>
    </row>
    <row r="317" spans="1:7" ht="31.5">
      <c r="A317" s="902">
        <v>315</v>
      </c>
      <c r="B317" s="919" t="s">
        <v>1111</v>
      </c>
      <c r="C317" s="904" t="s">
        <v>125</v>
      </c>
      <c r="D317" s="970">
        <v>0.09</v>
      </c>
      <c r="E317" s="904">
        <v>32</v>
      </c>
      <c r="F317" s="904" t="s">
        <v>48</v>
      </c>
      <c r="G317" s="904" t="s">
        <v>1668</v>
      </c>
    </row>
    <row r="318" spans="1:7" ht="31.5">
      <c r="A318" s="902">
        <v>316</v>
      </c>
      <c r="B318" s="919" t="s">
        <v>1112</v>
      </c>
      <c r="C318" s="904" t="s">
        <v>125</v>
      </c>
      <c r="D318" s="970">
        <v>0.02</v>
      </c>
      <c r="E318" s="904">
        <v>17</v>
      </c>
      <c r="F318" s="904" t="s">
        <v>48</v>
      </c>
      <c r="G318" s="904" t="s">
        <v>1668</v>
      </c>
    </row>
    <row r="319" spans="1:7">
      <c r="A319" s="902">
        <v>317</v>
      </c>
      <c r="B319" s="919" t="s">
        <v>1153</v>
      </c>
      <c r="C319" s="904" t="s">
        <v>125</v>
      </c>
      <c r="D319" s="970">
        <v>0.17</v>
      </c>
      <c r="E319" s="904">
        <v>17</v>
      </c>
      <c r="F319" s="904" t="s">
        <v>48</v>
      </c>
      <c r="G319" s="904" t="s">
        <v>1668</v>
      </c>
    </row>
    <row r="320" spans="1:7" ht="31.5">
      <c r="A320" s="902">
        <v>318</v>
      </c>
      <c r="B320" s="919" t="s">
        <v>1152</v>
      </c>
      <c r="C320" s="904" t="s">
        <v>125</v>
      </c>
      <c r="D320" s="970">
        <v>0.06</v>
      </c>
      <c r="E320" s="904">
        <v>30</v>
      </c>
      <c r="F320" s="904" t="s">
        <v>48</v>
      </c>
      <c r="G320" s="904" t="s">
        <v>1668</v>
      </c>
    </row>
    <row r="321" spans="1:7" ht="31.5">
      <c r="A321" s="902">
        <v>319</v>
      </c>
      <c r="B321" s="919" t="s">
        <v>1238</v>
      </c>
      <c r="C321" s="904" t="s">
        <v>125</v>
      </c>
      <c r="D321" s="970">
        <v>0.1</v>
      </c>
      <c r="E321" s="904">
        <v>29</v>
      </c>
      <c r="F321" s="904" t="s">
        <v>48</v>
      </c>
      <c r="G321" s="904" t="s">
        <v>1668</v>
      </c>
    </row>
    <row r="322" spans="1:7" ht="31.5">
      <c r="A322" s="902">
        <v>320</v>
      </c>
      <c r="B322" s="919" t="s">
        <v>1242</v>
      </c>
      <c r="C322" s="904" t="s">
        <v>125</v>
      </c>
      <c r="D322" s="970">
        <v>0.88</v>
      </c>
      <c r="E322" s="904">
        <v>6</v>
      </c>
      <c r="F322" s="904" t="s">
        <v>48</v>
      </c>
      <c r="G322" s="904" t="s">
        <v>1668</v>
      </c>
    </row>
    <row r="323" spans="1:7" ht="31.5">
      <c r="A323" s="902">
        <v>321</v>
      </c>
      <c r="B323" s="903" t="s">
        <v>1673</v>
      </c>
      <c r="C323" s="904" t="s">
        <v>126</v>
      </c>
      <c r="D323" s="970">
        <v>1</v>
      </c>
      <c r="E323" s="904" t="s">
        <v>1017</v>
      </c>
      <c r="F323" s="904" t="s">
        <v>48</v>
      </c>
      <c r="G323" s="904" t="s">
        <v>1126</v>
      </c>
    </row>
    <row r="324" spans="1:7">
      <c r="A324" s="902">
        <v>322</v>
      </c>
      <c r="B324" s="903" t="s">
        <v>803</v>
      </c>
      <c r="C324" s="904" t="s">
        <v>126</v>
      </c>
      <c r="D324" s="970">
        <v>1.98</v>
      </c>
      <c r="E324" s="904" t="s">
        <v>1019</v>
      </c>
      <c r="F324" s="904" t="s">
        <v>48</v>
      </c>
      <c r="G324" s="904" t="s">
        <v>1126</v>
      </c>
    </row>
    <row r="325" spans="1:7">
      <c r="A325" s="902">
        <v>323</v>
      </c>
      <c r="B325" s="903" t="s">
        <v>804</v>
      </c>
      <c r="C325" s="904" t="s">
        <v>126</v>
      </c>
      <c r="D325" s="970">
        <v>0.45</v>
      </c>
      <c r="E325" s="904" t="s">
        <v>962</v>
      </c>
      <c r="F325" s="904" t="s">
        <v>48</v>
      </c>
      <c r="G325" s="904" t="s">
        <v>1126</v>
      </c>
    </row>
    <row r="326" spans="1:7">
      <c r="A326" s="902">
        <v>324</v>
      </c>
      <c r="B326" s="903" t="s">
        <v>805</v>
      </c>
      <c r="C326" s="904" t="s">
        <v>126</v>
      </c>
      <c r="D326" s="970">
        <v>1</v>
      </c>
      <c r="E326" s="904" t="s">
        <v>1020</v>
      </c>
      <c r="F326" s="904" t="s">
        <v>48</v>
      </c>
      <c r="G326" s="904" t="s">
        <v>1126</v>
      </c>
    </row>
    <row r="327" spans="1:7" ht="63">
      <c r="A327" s="902">
        <v>325</v>
      </c>
      <c r="B327" s="903" t="s">
        <v>486</v>
      </c>
      <c r="C327" s="904" t="s">
        <v>126</v>
      </c>
      <c r="D327" s="970">
        <v>2.81</v>
      </c>
      <c r="E327" s="904" t="s">
        <v>1498</v>
      </c>
      <c r="F327" s="904" t="s">
        <v>48</v>
      </c>
      <c r="G327" s="904" t="s">
        <v>1126</v>
      </c>
    </row>
    <row r="328" spans="1:7">
      <c r="A328" s="902">
        <v>326</v>
      </c>
      <c r="B328" s="919" t="s">
        <v>501</v>
      </c>
      <c r="C328" s="904" t="s">
        <v>126</v>
      </c>
      <c r="D328" s="970">
        <v>1.5400000000000003</v>
      </c>
      <c r="E328" s="902" t="s">
        <v>506</v>
      </c>
      <c r="F328" s="902" t="s">
        <v>48</v>
      </c>
      <c r="G328" s="904" t="s">
        <v>1068</v>
      </c>
    </row>
    <row r="329" spans="1:7" ht="31.5">
      <c r="A329" s="902">
        <v>327</v>
      </c>
      <c r="B329" s="919" t="s">
        <v>503</v>
      </c>
      <c r="C329" s="904" t="s">
        <v>126</v>
      </c>
      <c r="D329" s="970">
        <v>6.2</v>
      </c>
      <c r="E329" s="902">
        <v>10</v>
      </c>
      <c r="F329" s="902" t="s">
        <v>48</v>
      </c>
      <c r="G329" s="904" t="s">
        <v>1416</v>
      </c>
    </row>
    <row r="330" spans="1:7" ht="31.5">
      <c r="A330" s="902">
        <v>328</v>
      </c>
      <c r="B330" s="903" t="s">
        <v>823</v>
      </c>
      <c r="C330" s="904" t="s">
        <v>127</v>
      </c>
      <c r="D330" s="970">
        <v>0.16500000000000001</v>
      </c>
      <c r="E330" s="904" t="s">
        <v>1037</v>
      </c>
      <c r="F330" s="904" t="s">
        <v>48</v>
      </c>
      <c r="G330" s="904" t="s">
        <v>1126</v>
      </c>
    </row>
    <row r="331" spans="1:7" ht="31.5">
      <c r="A331" s="902">
        <v>329</v>
      </c>
      <c r="B331" s="903" t="s">
        <v>824</v>
      </c>
      <c r="C331" s="904" t="s">
        <v>127</v>
      </c>
      <c r="D331" s="970">
        <v>0.14000000000000001</v>
      </c>
      <c r="E331" s="904" t="s">
        <v>1038</v>
      </c>
      <c r="F331" s="904" t="s">
        <v>48</v>
      </c>
      <c r="G331" s="904" t="s">
        <v>1126</v>
      </c>
    </row>
    <row r="332" spans="1:7" ht="31.5">
      <c r="A332" s="902">
        <v>330</v>
      </c>
      <c r="B332" s="903" t="s">
        <v>825</v>
      </c>
      <c r="C332" s="904" t="s">
        <v>127</v>
      </c>
      <c r="D332" s="970">
        <v>0.17</v>
      </c>
      <c r="E332" s="904" t="s">
        <v>1039</v>
      </c>
      <c r="F332" s="904" t="s">
        <v>48</v>
      </c>
      <c r="G332" s="904" t="s">
        <v>1126</v>
      </c>
    </row>
    <row r="333" spans="1:7" ht="31.5">
      <c r="A333" s="902">
        <v>331</v>
      </c>
      <c r="B333" s="903" t="s">
        <v>827</v>
      </c>
      <c r="C333" s="904" t="s">
        <v>127</v>
      </c>
      <c r="D333" s="970">
        <v>7.0000000000000007E-2</v>
      </c>
      <c r="E333" s="904" t="s">
        <v>1041</v>
      </c>
      <c r="F333" s="904" t="s">
        <v>48</v>
      </c>
      <c r="G333" s="904" t="s">
        <v>1126</v>
      </c>
    </row>
    <row r="334" spans="1:7" ht="63">
      <c r="A334" s="902">
        <v>332</v>
      </c>
      <c r="B334" s="903" t="s">
        <v>486</v>
      </c>
      <c r="C334" s="904" t="s">
        <v>127</v>
      </c>
      <c r="D334" s="970">
        <v>2.5099999999999998</v>
      </c>
      <c r="E334" s="904" t="s">
        <v>1035</v>
      </c>
      <c r="F334" s="904" t="s">
        <v>48</v>
      </c>
      <c r="G334" s="904" t="s">
        <v>1126</v>
      </c>
    </row>
    <row r="335" spans="1:7" ht="31.5">
      <c r="A335" s="902">
        <v>333</v>
      </c>
      <c r="B335" s="903" t="s">
        <v>822</v>
      </c>
      <c r="C335" s="904" t="s">
        <v>127</v>
      </c>
      <c r="D335" s="970">
        <v>0.08</v>
      </c>
      <c r="E335" s="904" t="s">
        <v>1036</v>
      </c>
      <c r="F335" s="904" t="s">
        <v>48</v>
      </c>
      <c r="G335" s="904" t="s">
        <v>1126</v>
      </c>
    </row>
    <row r="336" spans="1:7" ht="31.5">
      <c r="A336" s="902">
        <v>334</v>
      </c>
      <c r="B336" s="925" t="s">
        <v>68</v>
      </c>
      <c r="C336" s="926" t="s">
        <v>127</v>
      </c>
      <c r="D336" s="970">
        <v>1</v>
      </c>
      <c r="E336" s="946" t="s">
        <v>380</v>
      </c>
      <c r="F336" s="904" t="s">
        <v>48</v>
      </c>
      <c r="G336" s="904" t="s">
        <v>1416</v>
      </c>
    </row>
    <row r="337" spans="1:7" ht="31.5">
      <c r="A337" s="902">
        <v>335</v>
      </c>
      <c r="B337" s="903" t="s">
        <v>836</v>
      </c>
      <c r="C337" s="904" t="s">
        <v>119</v>
      </c>
      <c r="D337" s="970">
        <v>0.03</v>
      </c>
      <c r="E337" s="904" t="s">
        <v>1047</v>
      </c>
      <c r="F337" s="904" t="s">
        <v>48</v>
      </c>
      <c r="G337" s="904" t="s">
        <v>1126</v>
      </c>
    </row>
    <row r="338" spans="1:7" ht="31.5">
      <c r="A338" s="902">
        <v>336</v>
      </c>
      <c r="B338" s="903" t="s">
        <v>835</v>
      </c>
      <c r="C338" s="904" t="s">
        <v>119</v>
      </c>
      <c r="D338" s="970">
        <v>0.06</v>
      </c>
      <c r="E338" s="904" t="s">
        <v>1046</v>
      </c>
      <c r="F338" s="904" t="s">
        <v>48</v>
      </c>
      <c r="G338" s="904" t="s">
        <v>1126</v>
      </c>
    </row>
    <row r="339" spans="1:7">
      <c r="A339" s="902">
        <v>337</v>
      </c>
      <c r="B339" s="903" t="s">
        <v>837</v>
      </c>
      <c r="C339" s="904" t="s">
        <v>119</v>
      </c>
      <c r="D339" s="970">
        <v>0.15</v>
      </c>
      <c r="E339" s="904" t="s">
        <v>867</v>
      </c>
      <c r="F339" s="904" t="s">
        <v>48</v>
      </c>
      <c r="G339" s="904" t="s">
        <v>1126</v>
      </c>
    </row>
    <row r="340" spans="1:7" ht="31.5">
      <c r="A340" s="902">
        <v>338</v>
      </c>
      <c r="B340" s="903" t="s">
        <v>1319</v>
      </c>
      <c r="C340" s="904" t="s">
        <v>119</v>
      </c>
      <c r="D340" s="970">
        <v>0.26</v>
      </c>
      <c r="E340" s="904" t="s">
        <v>1048</v>
      </c>
      <c r="F340" s="904" t="s">
        <v>48</v>
      </c>
      <c r="G340" s="904" t="s">
        <v>1126</v>
      </c>
    </row>
    <row r="341" spans="1:7" ht="31.5">
      <c r="A341" s="902">
        <v>339</v>
      </c>
      <c r="B341" s="903" t="s">
        <v>839</v>
      </c>
      <c r="C341" s="904" t="s">
        <v>119</v>
      </c>
      <c r="D341" s="970">
        <v>0.17</v>
      </c>
      <c r="E341" s="904" t="s">
        <v>1613</v>
      </c>
      <c r="F341" s="904" t="s">
        <v>48</v>
      </c>
      <c r="G341" s="904" t="s">
        <v>1126</v>
      </c>
    </row>
    <row r="342" spans="1:7" ht="24" customHeight="1">
      <c r="A342" s="902">
        <v>340</v>
      </c>
      <c r="B342" s="903" t="s">
        <v>840</v>
      </c>
      <c r="C342" s="904" t="s">
        <v>119</v>
      </c>
      <c r="D342" s="970">
        <v>0.24</v>
      </c>
      <c r="E342" s="904" t="s">
        <v>867</v>
      </c>
      <c r="F342" s="904" t="s">
        <v>48</v>
      </c>
      <c r="G342" s="904" t="s">
        <v>1126</v>
      </c>
    </row>
    <row r="343" spans="1:7">
      <c r="A343" s="902">
        <v>341</v>
      </c>
      <c r="B343" s="903" t="s">
        <v>841</v>
      </c>
      <c r="C343" s="904" t="s">
        <v>119</v>
      </c>
      <c r="D343" s="970">
        <v>0.36000000000000004</v>
      </c>
      <c r="E343" s="904" t="s">
        <v>867</v>
      </c>
      <c r="F343" s="904" t="s">
        <v>48</v>
      </c>
      <c r="G343" s="904" t="s">
        <v>1126</v>
      </c>
    </row>
    <row r="344" spans="1:7" ht="31.5">
      <c r="A344" s="902">
        <v>342</v>
      </c>
      <c r="B344" s="903" t="s">
        <v>1320</v>
      </c>
      <c r="C344" s="904" t="s">
        <v>119</v>
      </c>
      <c r="D344" s="970">
        <v>5.22</v>
      </c>
      <c r="E344" s="904" t="s">
        <v>1050</v>
      </c>
      <c r="F344" s="904" t="s">
        <v>48</v>
      </c>
      <c r="G344" s="904" t="s">
        <v>1126</v>
      </c>
    </row>
    <row r="345" spans="1:7" ht="31.5">
      <c r="A345" s="902">
        <v>343</v>
      </c>
      <c r="B345" s="919" t="s">
        <v>1321</v>
      </c>
      <c r="C345" s="904" t="s">
        <v>119</v>
      </c>
      <c r="D345" s="970">
        <v>0.42</v>
      </c>
      <c r="E345" s="939" t="s">
        <v>1051</v>
      </c>
      <c r="F345" s="904" t="s">
        <v>48</v>
      </c>
      <c r="G345" s="904" t="s">
        <v>1126</v>
      </c>
    </row>
    <row r="346" spans="1:7" ht="21.6" customHeight="1">
      <c r="A346" s="902">
        <v>344</v>
      </c>
      <c r="B346" s="903" t="s">
        <v>1322</v>
      </c>
      <c r="C346" s="904" t="s">
        <v>119</v>
      </c>
      <c r="D346" s="970">
        <v>4.9899999999999993</v>
      </c>
      <c r="E346" s="904" t="s">
        <v>1023</v>
      </c>
      <c r="F346" s="904" t="s">
        <v>48</v>
      </c>
      <c r="G346" s="904" t="s">
        <v>1126</v>
      </c>
    </row>
    <row r="347" spans="1:7" ht="47.25">
      <c r="A347" s="902">
        <v>345</v>
      </c>
      <c r="B347" s="919" t="s">
        <v>486</v>
      </c>
      <c r="C347" s="904" t="s">
        <v>119</v>
      </c>
      <c r="D347" s="970">
        <v>5.2700000000000005</v>
      </c>
      <c r="E347" s="904" t="s">
        <v>481</v>
      </c>
      <c r="F347" s="902" t="s">
        <v>48</v>
      </c>
      <c r="G347" s="904" t="s">
        <v>1416</v>
      </c>
    </row>
    <row r="348" spans="1:7" ht="63">
      <c r="A348" s="902">
        <v>346</v>
      </c>
      <c r="B348" s="903" t="s">
        <v>485</v>
      </c>
      <c r="C348" s="904" t="s">
        <v>119</v>
      </c>
      <c r="D348" s="970">
        <v>1.76</v>
      </c>
      <c r="E348" s="904" t="s">
        <v>1478</v>
      </c>
      <c r="F348" s="904" t="s">
        <v>48</v>
      </c>
      <c r="G348" s="904" t="s">
        <v>1668</v>
      </c>
    </row>
    <row r="349" spans="1:7" ht="47.25">
      <c r="A349" s="902">
        <v>347</v>
      </c>
      <c r="B349" s="903" t="s">
        <v>348</v>
      </c>
      <c r="C349" s="904" t="s">
        <v>119</v>
      </c>
      <c r="D349" s="970">
        <v>0.8600000000000001</v>
      </c>
      <c r="E349" s="904" t="s">
        <v>1479</v>
      </c>
      <c r="F349" s="904" t="s">
        <v>48</v>
      </c>
      <c r="G349" s="904" t="s">
        <v>1668</v>
      </c>
    </row>
    <row r="350" spans="1:7" ht="31.5">
      <c r="A350" s="902">
        <v>348</v>
      </c>
      <c r="B350" s="968" t="s">
        <v>342</v>
      </c>
      <c r="C350" s="935" t="s">
        <v>1567</v>
      </c>
      <c r="D350" s="970">
        <v>4</v>
      </c>
      <c r="E350" s="902" t="s">
        <v>1578</v>
      </c>
      <c r="F350" s="902" t="s">
        <v>48</v>
      </c>
      <c r="G350" s="904" t="s">
        <v>1126</v>
      </c>
    </row>
    <row r="351" spans="1:7" ht="31.5">
      <c r="A351" s="902">
        <v>349</v>
      </c>
      <c r="B351" s="903" t="s">
        <v>766</v>
      </c>
      <c r="C351" s="904" t="s">
        <v>129</v>
      </c>
      <c r="D351" s="970">
        <v>7.0000000000000007E-2</v>
      </c>
      <c r="E351" s="904" t="s">
        <v>986</v>
      </c>
      <c r="F351" s="904" t="s">
        <v>48</v>
      </c>
      <c r="G351" s="904" t="s">
        <v>1126</v>
      </c>
    </row>
    <row r="352" spans="1:7" ht="31.5">
      <c r="A352" s="902">
        <v>350</v>
      </c>
      <c r="B352" s="903" t="s">
        <v>767</v>
      </c>
      <c r="C352" s="930" t="s">
        <v>129</v>
      </c>
      <c r="D352" s="970">
        <v>0.04</v>
      </c>
      <c r="E352" s="904" t="s">
        <v>987</v>
      </c>
      <c r="F352" s="904" t="s">
        <v>48</v>
      </c>
      <c r="G352" s="904" t="s">
        <v>1126</v>
      </c>
    </row>
    <row r="353" spans="1:7" ht="63">
      <c r="A353" s="902">
        <v>351</v>
      </c>
      <c r="B353" s="903" t="s">
        <v>486</v>
      </c>
      <c r="C353" s="904" t="s">
        <v>129</v>
      </c>
      <c r="D353" s="970">
        <v>7.1400000000000006</v>
      </c>
      <c r="E353" s="904" t="s">
        <v>985</v>
      </c>
      <c r="F353" s="904" t="s">
        <v>48</v>
      </c>
      <c r="G353" s="904" t="s">
        <v>1126</v>
      </c>
    </row>
    <row r="354" spans="1:7" ht="31.5">
      <c r="A354" s="902">
        <v>352</v>
      </c>
      <c r="B354" s="903" t="s">
        <v>781</v>
      </c>
      <c r="C354" s="904" t="s">
        <v>128</v>
      </c>
      <c r="D354" s="970">
        <v>0.14000000000000001</v>
      </c>
      <c r="E354" s="904" t="s">
        <v>998</v>
      </c>
      <c r="F354" s="904" t="s">
        <v>48</v>
      </c>
      <c r="G354" s="904" t="s">
        <v>1126</v>
      </c>
    </row>
    <row r="355" spans="1:7">
      <c r="A355" s="902">
        <v>353</v>
      </c>
      <c r="B355" s="903" t="s">
        <v>782</v>
      </c>
      <c r="C355" s="904" t="s">
        <v>128</v>
      </c>
      <c r="D355" s="970">
        <v>0.58000000000000007</v>
      </c>
      <c r="E355" s="904" t="s">
        <v>999</v>
      </c>
      <c r="F355" s="904" t="s">
        <v>48</v>
      </c>
      <c r="G355" s="904" t="s">
        <v>1126</v>
      </c>
    </row>
    <row r="356" spans="1:7">
      <c r="A356" s="902">
        <v>354</v>
      </c>
      <c r="B356" s="903" t="s">
        <v>783</v>
      </c>
      <c r="C356" s="904" t="s">
        <v>128</v>
      </c>
      <c r="D356" s="970">
        <v>0.99</v>
      </c>
      <c r="E356" s="904" t="s">
        <v>962</v>
      </c>
      <c r="F356" s="904" t="s">
        <v>48</v>
      </c>
      <c r="G356" s="904" t="s">
        <v>1126</v>
      </c>
    </row>
    <row r="357" spans="1:7">
      <c r="A357" s="902">
        <v>355</v>
      </c>
      <c r="B357" s="903" t="s">
        <v>784</v>
      </c>
      <c r="C357" s="904" t="s">
        <v>128</v>
      </c>
      <c r="D357" s="970">
        <v>3.3299999999999996</v>
      </c>
      <c r="E357" s="904" t="s">
        <v>1000</v>
      </c>
      <c r="F357" s="904" t="s">
        <v>48</v>
      </c>
      <c r="G357" s="904" t="s">
        <v>1126</v>
      </c>
    </row>
    <row r="358" spans="1:7" ht="126">
      <c r="A358" s="902">
        <v>356</v>
      </c>
      <c r="B358" s="903" t="s">
        <v>785</v>
      </c>
      <c r="C358" s="904" t="s">
        <v>128</v>
      </c>
      <c r="D358" s="970">
        <v>2.0299999999999998</v>
      </c>
      <c r="E358" s="904" t="s">
        <v>1001</v>
      </c>
      <c r="F358" s="904" t="s">
        <v>48</v>
      </c>
      <c r="G358" s="904" t="s">
        <v>1126</v>
      </c>
    </row>
    <row r="359" spans="1:7" ht="78.75">
      <c r="A359" s="902">
        <v>357</v>
      </c>
      <c r="B359" s="903" t="s">
        <v>486</v>
      </c>
      <c r="C359" s="904" t="s">
        <v>128</v>
      </c>
      <c r="D359" s="970">
        <v>6.3999999999999995</v>
      </c>
      <c r="E359" s="904" t="s">
        <v>997</v>
      </c>
      <c r="F359" s="904" t="s">
        <v>48</v>
      </c>
      <c r="G359" s="904" t="s">
        <v>1126</v>
      </c>
    </row>
    <row r="360" spans="1:7">
      <c r="A360" s="902">
        <v>358</v>
      </c>
      <c r="B360" s="919" t="s">
        <v>1260</v>
      </c>
      <c r="C360" s="904" t="s">
        <v>128</v>
      </c>
      <c r="D360" s="970">
        <v>0.43</v>
      </c>
      <c r="E360" s="904" t="s">
        <v>497</v>
      </c>
      <c r="F360" s="904" t="s">
        <v>48</v>
      </c>
      <c r="G360" s="904" t="s">
        <v>1668</v>
      </c>
    </row>
    <row r="361" spans="1:7" ht="47.25">
      <c r="A361" s="902">
        <v>359</v>
      </c>
      <c r="B361" s="903" t="s">
        <v>1490</v>
      </c>
      <c r="C361" s="904" t="s">
        <v>296</v>
      </c>
      <c r="D361" s="971">
        <v>0.12</v>
      </c>
      <c r="E361" s="904" t="s">
        <v>1491</v>
      </c>
      <c r="F361" s="902" t="s">
        <v>48</v>
      </c>
      <c r="G361" s="904" t="s">
        <v>1668</v>
      </c>
    </row>
    <row r="362" spans="1:7" ht="31.5">
      <c r="A362" s="902">
        <v>360</v>
      </c>
      <c r="B362" s="903" t="s">
        <v>1495</v>
      </c>
      <c r="C362" s="904" t="s">
        <v>296</v>
      </c>
      <c r="D362" s="971">
        <v>0.02</v>
      </c>
      <c r="E362" s="904" t="s">
        <v>1496</v>
      </c>
      <c r="F362" s="902" t="s">
        <v>48</v>
      </c>
      <c r="G362" s="904" t="s">
        <v>1668</v>
      </c>
    </row>
    <row r="363" spans="1:7" ht="31.5">
      <c r="A363" s="902">
        <v>361</v>
      </c>
      <c r="B363" s="903" t="s">
        <v>850</v>
      </c>
      <c r="C363" s="904" t="s">
        <v>121</v>
      </c>
      <c r="D363" s="970">
        <v>0.22</v>
      </c>
      <c r="E363" s="904" t="s">
        <v>1058</v>
      </c>
      <c r="F363" s="904" t="s">
        <v>48</v>
      </c>
      <c r="G363" s="904" t="s">
        <v>1126</v>
      </c>
    </row>
    <row r="364" spans="1:7" ht="47.25">
      <c r="A364" s="902">
        <v>362</v>
      </c>
      <c r="B364" s="903" t="s">
        <v>1077</v>
      </c>
      <c r="C364" s="904" t="s">
        <v>121</v>
      </c>
      <c r="D364" s="970">
        <v>0.15</v>
      </c>
      <c r="E364" s="904" t="s">
        <v>1060</v>
      </c>
      <c r="F364" s="904" t="s">
        <v>48</v>
      </c>
      <c r="G364" s="904" t="s">
        <v>1126</v>
      </c>
    </row>
    <row r="365" spans="1:7">
      <c r="A365" s="902">
        <v>363</v>
      </c>
      <c r="B365" s="903" t="s">
        <v>852</v>
      </c>
      <c r="C365" s="904" t="s">
        <v>121</v>
      </c>
      <c r="D365" s="970">
        <v>0.76</v>
      </c>
      <c r="E365" s="904" t="s">
        <v>961</v>
      </c>
      <c r="F365" s="904" t="s">
        <v>48</v>
      </c>
      <c r="G365" s="904" t="s">
        <v>1126</v>
      </c>
    </row>
    <row r="366" spans="1:7" ht="78.75">
      <c r="A366" s="902">
        <v>364</v>
      </c>
      <c r="B366" s="903" t="s">
        <v>486</v>
      </c>
      <c r="C366" s="904" t="s">
        <v>121</v>
      </c>
      <c r="D366" s="970">
        <v>5.54</v>
      </c>
      <c r="E366" s="904" t="s">
        <v>1059</v>
      </c>
      <c r="F366" s="904" t="s">
        <v>48</v>
      </c>
      <c r="G366" s="904" t="s">
        <v>1126</v>
      </c>
    </row>
    <row r="367" spans="1:7" ht="47.25">
      <c r="A367" s="902">
        <v>365</v>
      </c>
      <c r="B367" s="903" t="s">
        <v>1636</v>
      </c>
      <c r="C367" s="904" t="s">
        <v>121</v>
      </c>
      <c r="D367" s="970">
        <v>1.21</v>
      </c>
      <c r="E367" s="904" t="s">
        <v>1598</v>
      </c>
      <c r="F367" s="904" t="s">
        <v>48</v>
      </c>
      <c r="G367" s="904" t="s">
        <v>1625</v>
      </c>
    </row>
    <row r="368" spans="1:7" ht="31.5">
      <c r="A368" s="902">
        <v>366</v>
      </c>
      <c r="B368" s="931" t="s">
        <v>678</v>
      </c>
      <c r="C368" s="939" t="s">
        <v>285</v>
      </c>
      <c r="D368" s="970">
        <v>2.6999999999999997</v>
      </c>
      <c r="E368" s="939" t="s">
        <v>916</v>
      </c>
      <c r="F368" s="939" t="s">
        <v>56</v>
      </c>
      <c r="G368" s="904" t="s">
        <v>1126</v>
      </c>
    </row>
    <row r="369" spans="1:7" ht="31.5">
      <c r="A369" s="902">
        <v>367</v>
      </c>
      <c r="B369" s="931" t="s">
        <v>679</v>
      </c>
      <c r="C369" s="939" t="s">
        <v>285</v>
      </c>
      <c r="D369" s="970">
        <v>2.63</v>
      </c>
      <c r="E369" s="939" t="s">
        <v>917</v>
      </c>
      <c r="F369" s="939" t="s">
        <v>56</v>
      </c>
      <c r="G369" s="904" t="s">
        <v>1126</v>
      </c>
    </row>
    <row r="370" spans="1:7" ht="31.5">
      <c r="A370" s="902">
        <v>368</v>
      </c>
      <c r="B370" s="903" t="s">
        <v>629</v>
      </c>
      <c r="C370" s="902" t="s">
        <v>123</v>
      </c>
      <c r="D370" s="970">
        <v>0.4</v>
      </c>
      <c r="E370" s="904" t="s">
        <v>874</v>
      </c>
      <c r="F370" s="904" t="s">
        <v>56</v>
      </c>
      <c r="G370" s="904" t="s">
        <v>1218</v>
      </c>
    </row>
    <row r="371" spans="1:7" ht="31.5">
      <c r="A371" s="902">
        <v>369</v>
      </c>
      <c r="B371" s="903" t="s">
        <v>744</v>
      </c>
      <c r="C371" s="904" t="s">
        <v>125</v>
      </c>
      <c r="D371" s="970">
        <v>1.1000000000000001</v>
      </c>
      <c r="E371" s="904" t="s">
        <v>966</v>
      </c>
      <c r="F371" s="904" t="s">
        <v>56</v>
      </c>
      <c r="G371" s="904" t="s">
        <v>1126</v>
      </c>
    </row>
    <row r="372" spans="1:7">
      <c r="A372" s="902">
        <v>370</v>
      </c>
      <c r="B372" s="919" t="s">
        <v>572</v>
      </c>
      <c r="C372" s="924" t="s">
        <v>123</v>
      </c>
      <c r="D372" s="971">
        <v>0.05</v>
      </c>
      <c r="E372" s="902">
        <v>26</v>
      </c>
      <c r="F372" s="902" t="s">
        <v>25</v>
      </c>
      <c r="G372" s="904" t="s">
        <v>1126</v>
      </c>
    </row>
    <row r="373" spans="1:7">
      <c r="A373" s="902">
        <v>371</v>
      </c>
      <c r="B373" s="903" t="s">
        <v>1532</v>
      </c>
      <c r="C373" s="904" t="s">
        <v>124</v>
      </c>
      <c r="D373" s="971">
        <v>0.25</v>
      </c>
      <c r="E373" s="904">
        <v>13</v>
      </c>
      <c r="F373" s="902" t="s">
        <v>25</v>
      </c>
      <c r="G373" s="904" t="s">
        <v>1668</v>
      </c>
    </row>
    <row r="374" spans="1:7">
      <c r="A374" s="902">
        <v>372</v>
      </c>
      <c r="B374" s="903" t="s">
        <v>734</v>
      </c>
      <c r="C374" s="904" t="s">
        <v>122</v>
      </c>
      <c r="D374" s="971">
        <v>18</v>
      </c>
      <c r="E374" s="904" t="s">
        <v>938</v>
      </c>
      <c r="F374" s="904" t="s">
        <v>25</v>
      </c>
      <c r="G374" s="904" t="s">
        <v>1126</v>
      </c>
    </row>
    <row r="375" spans="1:7" ht="31.5">
      <c r="A375" s="902">
        <v>373</v>
      </c>
      <c r="B375" s="919" t="s">
        <v>1165</v>
      </c>
      <c r="C375" s="904" t="s">
        <v>125</v>
      </c>
      <c r="D375" s="970">
        <v>0.63</v>
      </c>
      <c r="E375" s="904">
        <v>24</v>
      </c>
      <c r="F375" s="904" t="s">
        <v>25</v>
      </c>
      <c r="G375" s="904" t="s">
        <v>1668</v>
      </c>
    </row>
    <row r="376" spans="1:7">
      <c r="A376" s="902">
        <v>374</v>
      </c>
      <c r="B376" s="903" t="s">
        <v>830</v>
      </c>
      <c r="C376" s="904" t="s">
        <v>119</v>
      </c>
      <c r="D376" s="971">
        <v>1.59</v>
      </c>
      <c r="E376" s="904" t="s">
        <v>949</v>
      </c>
      <c r="F376" s="904" t="s">
        <v>25</v>
      </c>
      <c r="G376" s="904" t="s">
        <v>1126</v>
      </c>
    </row>
    <row r="377" spans="1:7" ht="31.5">
      <c r="A377" s="902">
        <v>375</v>
      </c>
      <c r="B377" s="919" t="s">
        <v>1268</v>
      </c>
      <c r="C377" s="904" t="s">
        <v>129</v>
      </c>
      <c r="D377" s="970">
        <v>0.7</v>
      </c>
      <c r="E377" s="904">
        <v>5</v>
      </c>
      <c r="F377" s="904" t="s">
        <v>25</v>
      </c>
      <c r="G377" s="904" t="s">
        <v>1668</v>
      </c>
    </row>
    <row r="378" spans="1:7" ht="31.5">
      <c r="A378" s="902">
        <v>376</v>
      </c>
      <c r="B378" s="903" t="s">
        <v>637</v>
      </c>
      <c r="C378" s="904" t="s">
        <v>285</v>
      </c>
      <c r="D378" s="970">
        <v>30</v>
      </c>
      <c r="E378" s="904" t="s">
        <v>879</v>
      </c>
      <c r="F378" s="904" t="s">
        <v>23</v>
      </c>
      <c r="G378" s="904" t="s">
        <v>1126</v>
      </c>
    </row>
    <row r="379" spans="1:7" ht="47.25">
      <c r="A379" s="902">
        <v>377</v>
      </c>
      <c r="B379" s="919" t="s">
        <v>458</v>
      </c>
      <c r="C379" s="924" t="s">
        <v>1324</v>
      </c>
      <c r="D379" s="971">
        <v>70</v>
      </c>
      <c r="E379" s="902" t="s">
        <v>464</v>
      </c>
      <c r="F379" s="902" t="s">
        <v>23</v>
      </c>
      <c r="G379" s="904" t="s">
        <v>1640</v>
      </c>
    </row>
    <row r="380" spans="1:7" ht="31.5">
      <c r="A380" s="902">
        <v>378</v>
      </c>
      <c r="B380" s="903" t="s">
        <v>1599</v>
      </c>
      <c r="C380" s="902" t="s">
        <v>123</v>
      </c>
      <c r="D380" s="971">
        <v>10.130000000000001</v>
      </c>
      <c r="E380" s="904" t="s">
        <v>1600</v>
      </c>
      <c r="F380" s="904" t="s">
        <v>27</v>
      </c>
      <c r="G380" s="904" t="s">
        <v>1644</v>
      </c>
    </row>
    <row r="381" spans="1:7" ht="27" customHeight="1">
      <c r="A381" s="902">
        <v>379</v>
      </c>
      <c r="B381" s="903" t="s">
        <v>1601</v>
      </c>
      <c r="C381" s="904" t="s">
        <v>120</v>
      </c>
      <c r="D381" s="971">
        <v>50</v>
      </c>
      <c r="E381" s="904" t="s">
        <v>926</v>
      </c>
      <c r="F381" s="904" t="s">
        <v>27</v>
      </c>
      <c r="G381" s="904" t="s">
        <v>1126</v>
      </c>
    </row>
    <row r="382" spans="1:7" ht="47.25">
      <c r="A382" s="902">
        <v>380</v>
      </c>
      <c r="B382" s="903" t="s">
        <v>713</v>
      </c>
      <c r="C382" s="904" t="s">
        <v>124</v>
      </c>
      <c r="D382" s="971">
        <v>10.25</v>
      </c>
      <c r="E382" s="904" t="s">
        <v>1627</v>
      </c>
      <c r="F382" s="904" t="s">
        <v>27</v>
      </c>
      <c r="G382" s="904" t="s">
        <v>1675</v>
      </c>
    </row>
    <row r="383" spans="1:7" ht="31.5">
      <c r="A383" s="902">
        <v>381</v>
      </c>
      <c r="B383" s="903" t="s">
        <v>1602</v>
      </c>
      <c r="C383" s="904" t="s">
        <v>122</v>
      </c>
      <c r="D383" s="971">
        <v>3.32</v>
      </c>
      <c r="E383" s="904" t="s">
        <v>956</v>
      </c>
      <c r="F383" s="904" t="s">
        <v>27</v>
      </c>
      <c r="G383" s="904" t="s">
        <v>1126</v>
      </c>
    </row>
    <row r="384" spans="1:7" ht="22.9" customHeight="1">
      <c r="A384" s="902">
        <v>382</v>
      </c>
      <c r="B384" s="903" t="s">
        <v>1603</v>
      </c>
      <c r="C384" s="904" t="s">
        <v>122</v>
      </c>
      <c r="D384" s="971">
        <v>11.55</v>
      </c>
      <c r="E384" s="904" t="s">
        <v>957</v>
      </c>
      <c r="F384" s="904" t="s">
        <v>27</v>
      </c>
      <c r="G384" s="904" t="s">
        <v>1126</v>
      </c>
    </row>
    <row r="385" spans="1:7" ht="31.5">
      <c r="A385" s="902">
        <v>383</v>
      </c>
      <c r="B385" s="903" t="s">
        <v>1604</v>
      </c>
      <c r="C385" s="904" t="s">
        <v>125</v>
      </c>
      <c r="D385" s="971">
        <v>40</v>
      </c>
      <c r="E385" s="904" t="s">
        <v>967</v>
      </c>
      <c r="F385" s="904" t="s">
        <v>27</v>
      </c>
      <c r="G385" s="904" t="s">
        <v>1126</v>
      </c>
    </row>
    <row r="386" spans="1:7" ht="31.5">
      <c r="A386" s="902">
        <v>384</v>
      </c>
      <c r="B386" s="903" t="s">
        <v>552</v>
      </c>
      <c r="C386" s="902" t="s">
        <v>125</v>
      </c>
      <c r="D386" s="971">
        <v>2.5</v>
      </c>
      <c r="E386" s="902" t="s">
        <v>1565</v>
      </c>
      <c r="F386" s="902" t="s">
        <v>27</v>
      </c>
      <c r="G386" s="904" t="s">
        <v>1668</v>
      </c>
    </row>
    <row r="387" spans="1:7" ht="31.5">
      <c r="A387" s="902">
        <v>385</v>
      </c>
      <c r="B387" s="903" t="s">
        <v>553</v>
      </c>
      <c r="C387" s="902" t="s">
        <v>125</v>
      </c>
      <c r="D387" s="971">
        <v>1.7</v>
      </c>
      <c r="E387" s="902" t="s">
        <v>1566</v>
      </c>
      <c r="F387" s="902" t="s">
        <v>27</v>
      </c>
      <c r="G387" s="904" t="s">
        <v>1668</v>
      </c>
    </row>
    <row r="388" spans="1:7">
      <c r="A388" s="902">
        <v>386</v>
      </c>
      <c r="B388" s="903" t="s">
        <v>793</v>
      </c>
      <c r="C388" s="904" t="s">
        <v>126</v>
      </c>
      <c r="D388" s="971">
        <v>20.74</v>
      </c>
      <c r="E388" s="904" t="s">
        <v>1579</v>
      </c>
      <c r="F388" s="904" t="s">
        <v>27</v>
      </c>
      <c r="G388" s="904" t="s">
        <v>1126</v>
      </c>
    </row>
    <row r="389" spans="1:7" ht="31.5">
      <c r="A389" s="902">
        <v>387</v>
      </c>
      <c r="B389" s="903" t="s">
        <v>1605</v>
      </c>
      <c r="C389" s="921" t="s">
        <v>126</v>
      </c>
      <c r="D389" s="971">
        <v>22.55</v>
      </c>
      <c r="E389" s="904" t="s">
        <v>1006</v>
      </c>
      <c r="F389" s="904" t="s">
        <v>27</v>
      </c>
      <c r="G389" s="904" t="s">
        <v>1126</v>
      </c>
    </row>
    <row r="390" spans="1:7" ht="31.5">
      <c r="A390" s="902">
        <v>388</v>
      </c>
      <c r="B390" s="903" t="s">
        <v>1606</v>
      </c>
      <c r="C390" s="921" t="s">
        <v>126</v>
      </c>
      <c r="D390" s="971">
        <v>16.7</v>
      </c>
      <c r="E390" s="904" t="s">
        <v>1007</v>
      </c>
      <c r="F390" s="904" t="s">
        <v>27</v>
      </c>
      <c r="G390" s="904" t="s">
        <v>1126</v>
      </c>
    </row>
    <row r="391" spans="1:7">
      <c r="A391" s="902">
        <v>389</v>
      </c>
      <c r="B391" s="903" t="s">
        <v>1607</v>
      </c>
      <c r="C391" s="921" t="s">
        <v>126</v>
      </c>
      <c r="D391" s="971">
        <v>15.77</v>
      </c>
      <c r="E391" s="904" t="s">
        <v>1008</v>
      </c>
      <c r="F391" s="904" t="s">
        <v>27</v>
      </c>
      <c r="G391" s="904" t="s">
        <v>1126</v>
      </c>
    </row>
    <row r="392" spans="1:7">
      <c r="A392" s="902">
        <v>390</v>
      </c>
      <c r="B392" s="903" t="s">
        <v>1505</v>
      </c>
      <c r="C392" s="904" t="s">
        <v>127</v>
      </c>
      <c r="D392" s="971">
        <v>10.5</v>
      </c>
      <c r="E392" s="902" t="s">
        <v>1549</v>
      </c>
      <c r="F392" s="902" t="s">
        <v>27</v>
      </c>
      <c r="G392" s="904" t="s">
        <v>1126</v>
      </c>
    </row>
    <row r="393" spans="1:7">
      <c r="A393" s="902">
        <v>391</v>
      </c>
      <c r="B393" s="903" t="s">
        <v>597</v>
      </c>
      <c r="C393" s="904" t="s">
        <v>127</v>
      </c>
      <c r="D393" s="971">
        <v>8.31</v>
      </c>
      <c r="E393" s="902" t="s">
        <v>1550</v>
      </c>
      <c r="F393" s="902" t="s">
        <v>27</v>
      </c>
      <c r="G393" s="904" t="s">
        <v>1126</v>
      </c>
    </row>
    <row r="394" spans="1:7">
      <c r="A394" s="902">
        <v>392</v>
      </c>
      <c r="B394" s="903" t="s">
        <v>815</v>
      </c>
      <c r="C394" s="904" t="s">
        <v>127</v>
      </c>
      <c r="D394" s="971">
        <v>15.67</v>
      </c>
      <c r="E394" s="904" t="s">
        <v>1582</v>
      </c>
      <c r="F394" s="904" t="s">
        <v>27</v>
      </c>
      <c r="G394" s="904" t="s">
        <v>1126</v>
      </c>
    </row>
    <row r="395" spans="1:7">
      <c r="A395" s="902">
        <v>393</v>
      </c>
      <c r="B395" s="903" t="s">
        <v>1608</v>
      </c>
      <c r="C395" s="904" t="s">
        <v>127</v>
      </c>
      <c r="D395" s="971">
        <v>13.03</v>
      </c>
      <c r="E395" s="904" t="s">
        <v>1020</v>
      </c>
      <c r="F395" s="904" t="s">
        <v>27</v>
      </c>
      <c r="G395" s="904" t="s">
        <v>1126</v>
      </c>
    </row>
    <row r="396" spans="1:7">
      <c r="A396" s="902">
        <v>394</v>
      </c>
      <c r="B396" s="903" t="s">
        <v>599</v>
      </c>
      <c r="C396" s="902" t="s">
        <v>127</v>
      </c>
      <c r="D396" s="971">
        <v>7.5</v>
      </c>
      <c r="E396" s="902">
        <v>13</v>
      </c>
      <c r="F396" s="902" t="s">
        <v>27</v>
      </c>
      <c r="G396" s="904" t="s">
        <v>1126</v>
      </c>
    </row>
    <row r="397" spans="1:7">
      <c r="A397" s="902">
        <v>395</v>
      </c>
      <c r="B397" s="925" t="s">
        <v>1307</v>
      </c>
      <c r="C397" s="926" t="s">
        <v>127</v>
      </c>
      <c r="D397" s="971">
        <v>1.7</v>
      </c>
      <c r="E397" s="927" t="s">
        <v>561</v>
      </c>
      <c r="F397" s="904" t="s">
        <v>27</v>
      </c>
      <c r="G397" s="904" t="s">
        <v>1668</v>
      </c>
    </row>
    <row r="398" spans="1:7" ht="39" customHeight="1">
      <c r="A398" s="902">
        <v>396</v>
      </c>
      <c r="B398" s="903" t="s">
        <v>451</v>
      </c>
      <c r="C398" s="904" t="s">
        <v>304</v>
      </c>
      <c r="D398" s="971">
        <v>1</v>
      </c>
      <c r="E398" s="902">
        <v>3</v>
      </c>
      <c r="F398" s="902" t="s">
        <v>27</v>
      </c>
      <c r="G398" s="904" t="s">
        <v>1668</v>
      </c>
    </row>
    <row r="399" spans="1:7" ht="43.9" customHeight="1">
      <c r="A399" s="902">
        <v>397</v>
      </c>
      <c r="B399" s="903" t="s">
        <v>495</v>
      </c>
      <c r="C399" s="902" t="s">
        <v>296</v>
      </c>
      <c r="D399" s="971">
        <v>1</v>
      </c>
      <c r="E399" s="902">
        <v>9</v>
      </c>
      <c r="F399" s="902" t="s">
        <v>27</v>
      </c>
      <c r="G399" s="904" t="s">
        <v>1668</v>
      </c>
    </row>
    <row r="400" spans="1:7" ht="28.15" customHeight="1">
      <c r="A400" s="902">
        <v>398</v>
      </c>
      <c r="B400" s="903" t="s">
        <v>1509</v>
      </c>
      <c r="C400" s="904" t="s">
        <v>125</v>
      </c>
      <c r="D400" s="971">
        <v>0.06</v>
      </c>
      <c r="E400" s="904">
        <v>21</v>
      </c>
      <c r="F400" s="902" t="s">
        <v>53</v>
      </c>
      <c r="G400" s="904" t="s">
        <v>1668</v>
      </c>
    </row>
    <row r="401" spans="1:7" ht="25.9" customHeight="1">
      <c r="A401" s="902">
        <v>399</v>
      </c>
      <c r="B401" s="903" t="s">
        <v>638</v>
      </c>
      <c r="C401" s="904" t="s">
        <v>285</v>
      </c>
      <c r="D401" s="970">
        <v>0.31</v>
      </c>
      <c r="E401" s="904" t="s">
        <v>880</v>
      </c>
      <c r="F401" s="904" t="s">
        <v>24</v>
      </c>
      <c r="G401" s="904" t="s">
        <v>1126</v>
      </c>
    </row>
    <row r="402" spans="1:7" ht="31.5">
      <c r="A402" s="902">
        <v>400</v>
      </c>
      <c r="B402" s="903" t="s">
        <v>639</v>
      </c>
      <c r="C402" s="904" t="s">
        <v>285</v>
      </c>
      <c r="D402" s="970">
        <v>0.13</v>
      </c>
      <c r="E402" s="904">
        <v>21</v>
      </c>
      <c r="F402" s="904" t="s">
        <v>24</v>
      </c>
      <c r="G402" s="904" t="s">
        <v>1126</v>
      </c>
    </row>
    <row r="403" spans="1:7" ht="34.15" customHeight="1">
      <c r="A403" s="902">
        <v>401</v>
      </c>
      <c r="B403" s="903" t="s">
        <v>640</v>
      </c>
      <c r="C403" s="904" t="s">
        <v>285</v>
      </c>
      <c r="D403" s="970">
        <v>7.4499999999999993</v>
      </c>
      <c r="E403" s="904" t="s">
        <v>881</v>
      </c>
      <c r="F403" s="904" t="s">
        <v>24</v>
      </c>
      <c r="G403" s="904" t="s">
        <v>1126</v>
      </c>
    </row>
    <row r="404" spans="1:7" ht="31.5">
      <c r="A404" s="902">
        <v>402</v>
      </c>
      <c r="B404" s="919" t="s">
        <v>354</v>
      </c>
      <c r="C404" s="924" t="s">
        <v>123</v>
      </c>
      <c r="D404" s="970">
        <v>0.16</v>
      </c>
      <c r="E404" s="902">
        <v>30</v>
      </c>
      <c r="F404" s="902" t="s">
        <v>24</v>
      </c>
      <c r="G404" s="904" t="s">
        <v>1066</v>
      </c>
    </row>
    <row r="405" spans="1:7" ht="28.15" customHeight="1">
      <c r="A405" s="902">
        <v>403</v>
      </c>
      <c r="B405" s="919" t="s">
        <v>1145</v>
      </c>
      <c r="C405" s="924" t="s">
        <v>123</v>
      </c>
      <c r="D405" s="970">
        <v>0.2</v>
      </c>
      <c r="E405" s="904">
        <v>31</v>
      </c>
      <c r="F405" s="904" t="s">
        <v>24</v>
      </c>
      <c r="G405" s="904" t="s">
        <v>1668</v>
      </c>
    </row>
    <row r="406" spans="1:7" ht="28.15" customHeight="1">
      <c r="A406" s="902">
        <v>404</v>
      </c>
      <c r="B406" s="919" t="s">
        <v>1144</v>
      </c>
      <c r="C406" s="924" t="s">
        <v>123</v>
      </c>
      <c r="D406" s="970">
        <v>0.06</v>
      </c>
      <c r="E406" s="904">
        <v>26</v>
      </c>
      <c r="F406" s="904" t="s">
        <v>24</v>
      </c>
      <c r="G406" s="904" t="s">
        <v>1668</v>
      </c>
    </row>
    <row r="407" spans="1:7" ht="26.45" customHeight="1">
      <c r="A407" s="902">
        <v>405</v>
      </c>
      <c r="B407" s="903" t="s">
        <v>1517</v>
      </c>
      <c r="C407" s="924" t="s">
        <v>123</v>
      </c>
      <c r="D407" s="971">
        <v>10.57</v>
      </c>
      <c r="E407" s="904" t="s">
        <v>1518</v>
      </c>
      <c r="F407" s="902" t="s">
        <v>24</v>
      </c>
      <c r="G407" s="904" t="s">
        <v>1668</v>
      </c>
    </row>
    <row r="408" spans="1:7" ht="27" customHeight="1">
      <c r="A408" s="902">
        <v>406</v>
      </c>
      <c r="B408" s="903" t="s">
        <v>693</v>
      </c>
      <c r="C408" s="904" t="s">
        <v>120</v>
      </c>
      <c r="D408" s="970">
        <v>34.57</v>
      </c>
      <c r="E408" s="904" t="s">
        <v>896</v>
      </c>
      <c r="F408" s="904" t="s">
        <v>24</v>
      </c>
      <c r="G408" s="904" t="s">
        <v>1126</v>
      </c>
    </row>
    <row r="409" spans="1:7" ht="63">
      <c r="A409" s="902">
        <v>407</v>
      </c>
      <c r="B409" s="903" t="s">
        <v>712</v>
      </c>
      <c r="C409" s="904" t="s">
        <v>124</v>
      </c>
      <c r="D409" s="970">
        <v>0.25</v>
      </c>
      <c r="E409" s="904" t="s">
        <v>943</v>
      </c>
      <c r="F409" s="904" t="s">
        <v>24</v>
      </c>
      <c r="G409" s="904" t="s">
        <v>1126</v>
      </c>
    </row>
    <row r="410" spans="1:7" ht="33.6" customHeight="1">
      <c r="A410" s="902">
        <v>408</v>
      </c>
      <c r="B410" s="903" t="s">
        <v>1530</v>
      </c>
      <c r="C410" s="904" t="s">
        <v>124</v>
      </c>
      <c r="D410" s="971">
        <v>0.33</v>
      </c>
      <c r="E410" s="904" t="s">
        <v>1531</v>
      </c>
      <c r="F410" s="902" t="s">
        <v>24</v>
      </c>
      <c r="G410" s="904" t="s">
        <v>1668</v>
      </c>
    </row>
    <row r="411" spans="1:7" ht="31.5">
      <c r="A411" s="902">
        <v>409</v>
      </c>
      <c r="B411" s="903" t="s">
        <v>733</v>
      </c>
      <c r="C411" s="902" t="s">
        <v>122</v>
      </c>
      <c r="D411" s="970">
        <v>69.66</v>
      </c>
      <c r="E411" s="904" t="s">
        <v>1652</v>
      </c>
      <c r="F411" s="904" t="s">
        <v>24</v>
      </c>
      <c r="G411" s="904" t="s">
        <v>1653</v>
      </c>
    </row>
    <row r="412" spans="1:7" ht="27.6" customHeight="1">
      <c r="A412" s="902">
        <v>410</v>
      </c>
      <c r="B412" s="903" t="s">
        <v>413</v>
      </c>
      <c r="C412" s="938" t="s">
        <v>1325</v>
      </c>
      <c r="D412" s="970">
        <v>0.21</v>
      </c>
      <c r="E412" s="927">
        <v>10</v>
      </c>
      <c r="F412" s="904" t="s">
        <v>24</v>
      </c>
      <c r="G412" s="904" t="s">
        <v>1067</v>
      </c>
    </row>
    <row r="413" spans="1:7" ht="29.45" customHeight="1">
      <c r="A413" s="902">
        <v>411</v>
      </c>
      <c r="B413" s="903" t="s">
        <v>743</v>
      </c>
      <c r="C413" s="904" t="s">
        <v>125</v>
      </c>
      <c r="D413" s="970">
        <v>0.21</v>
      </c>
      <c r="E413" s="904" t="s">
        <v>964</v>
      </c>
      <c r="F413" s="904" t="s">
        <v>24</v>
      </c>
      <c r="G413" s="904" t="s">
        <v>1126</v>
      </c>
    </row>
    <row r="414" spans="1:7" ht="39" customHeight="1">
      <c r="A414" s="902">
        <v>412</v>
      </c>
      <c r="B414" s="903" t="s">
        <v>94</v>
      </c>
      <c r="C414" s="920" t="s">
        <v>125</v>
      </c>
      <c r="D414" s="970">
        <v>5.87</v>
      </c>
      <c r="E414" s="920" t="s">
        <v>965</v>
      </c>
      <c r="F414" s="920" t="s">
        <v>24</v>
      </c>
      <c r="G414" s="904" t="s">
        <v>1126</v>
      </c>
    </row>
    <row r="415" spans="1:7" ht="25.15" customHeight="1">
      <c r="A415" s="902">
        <v>413</v>
      </c>
      <c r="B415" s="919" t="s">
        <v>1167</v>
      </c>
      <c r="C415" s="904" t="s">
        <v>125</v>
      </c>
      <c r="D415" s="970">
        <v>7.0000000000000007E-2</v>
      </c>
      <c r="E415" s="904">
        <v>5</v>
      </c>
      <c r="F415" s="904" t="s">
        <v>24</v>
      </c>
      <c r="G415" s="904" t="s">
        <v>1668</v>
      </c>
    </row>
    <row r="416" spans="1:7" ht="25.15" customHeight="1">
      <c r="A416" s="902">
        <v>414</v>
      </c>
      <c r="B416" s="903" t="s">
        <v>789</v>
      </c>
      <c r="C416" s="921" t="s">
        <v>126</v>
      </c>
      <c r="D416" s="970">
        <v>0.33</v>
      </c>
      <c r="E416" s="904" t="s">
        <v>961</v>
      </c>
      <c r="F416" s="904" t="s">
        <v>24</v>
      </c>
      <c r="G416" s="904" t="s">
        <v>1126</v>
      </c>
    </row>
    <row r="417" spans="1:7" ht="31.5">
      <c r="A417" s="902">
        <v>415</v>
      </c>
      <c r="B417" s="919" t="s">
        <v>1269</v>
      </c>
      <c r="C417" s="934" t="s">
        <v>126</v>
      </c>
      <c r="D417" s="970">
        <v>13.610000000000001</v>
      </c>
      <c r="E417" s="904" t="s">
        <v>1481</v>
      </c>
      <c r="F417" s="904" t="s">
        <v>24</v>
      </c>
      <c r="G417" s="904" t="s">
        <v>1668</v>
      </c>
    </row>
    <row r="418" spans="1:7" ht="94.5">
      <c r="A418" s="902">
        <v>416</v>
      </c>
      <c r="B418" s="903" t="s">
        <v>813</v>
      </c>
      <c r="C418" s="920" t="s">
        <v>127</v>
      </c>
      <c r="D418" s="970">
        <v>0.24</v>
      </c>
      <c r="E418" s="920" t="s">
        <v>1028</v>
      </c>
      <c r="F418" s="920" t="s">
        <v>24</v>
      </c>
      <c r="G418" s="904" t="s">
        <v>1126</v>
      </c>
    </row>
    <row r="419" spans="1:7" ht="45" customHeight="1">
      <c r="A419" s="902">
        <v>417</v>
      </c>
      <c r="B419" s="925" t="s">
        <v>1271</v>
      </c>
      <c r="C419" s="926" t="s">
        <v>127</v>
      </c>
      <c r="D419" s="970">
        <v>1.4300000000000002</v>
      </c>
      <c r="E419" s="927">
        <v>8</v>
      </c>
      <c r="F419" s="904" t="s">
        <v>24</v>
      </c>
      <c r="G419" s="904" t="s">
        <v>1668</v>
      </c>
    </row>
    <row r="420" spans="1:7" ht="47.45" customHeight="1">
      <c r="A420" s="902">
        <v>418</v>
      </c>
      <c r="B420" s="925" t="s">
        <v>1272</v>
      </c>
      <c r="C420" s="926" t="s">
        <v>127</v>
      </c>
      <c r="D420" s="970">
        <v>2.13</v>
      </c>
      <c r="E420" s="927" t="s">
        <v>385</v>
      </c>
      <c r="F420" s="904" t="s">
        <v>24</v>
      </c>
      <c r="G420" s="904" t="s">
        <v>1668</v>
      </c>
    </row>
    <row r="421" spans="1:7" ht="31.9" customHeight="1">
      <c r="A421" s="902">
        <v>419</v>
      </c>
      <c r="B421" s="903" t="s">
        <v>1501</v>
      </c>
      <c r="C421" s="926" t="s">
        <v>127</v>
      </c>
      <c r="D421" s="971">
        <v>26.65</v>
      </c>
      <c r="E421" s="904" t="s">
        <v>1502</v>
      </c>
      <c r="F421" s="902" t="s">
        <v>24</v>
      </c>
      <c r="G421" s="904" t="s">
        <v>1668</v>
      </c>
    </row>
    <row r="422" spans="1:7" ht="31.5">
      <c r="A422" s="902">
        <v>420</v>
      </c>
      <c r="B422" s="903" t="s">
        <v>1437</v>
      </c>
      <c r="C422" s="902" t="s">
        <v>128</v>
      </c>
      <c r="D422" s="970">
        <v>0.28000000000000003</v>
      </c>
      <c r="E422" s="902">
        <v>2</v>
      </c>
      <c r="F422" s="902" t="s">
        <v>24</v>
      </c>
      <c r="G422" s="904" t="s">
        <v>1633</v>
      </c>
    </row>
    <row r="423" spans="1:7" ht="31.5">
      <c r="A423" s="902">
        <v>421</v>
      </c>
      <c r="B423" s="903" t="s">
        <v>1492</v>
      </c>
      <c r="C423" s="904" t="s">
        <v>296</v>
      </c>
      <c r="D423" s="971">
        <v>50</v>
      </c>
      <c r="E423" s="904" t="s">
        <v>1559</v>
      </c>
      <c r="F423" s="902" t="s">
        <v>24</v>
      </c>
      <c r="G423" s="904" t="s">
        <v>1668</v>
      </c>
    </row>
    <row r="424" spans="1:7" ht="37.15" customHeight="1">
      <c r="A424" s="902">
        <v>422</v>
      </c>
      <c r="B424" s="908" t="s">
        <v>845</v>
      </c>
      <c r="C424" s="904" t="s">
        <v>121</v>
      </c>
      <c r="D424" s="970">
        <v>0.03</v>
      </c>
      <c r="E424" s="909" t="s">
        <v>1610</v>
      </c>
      <c r="F424" s="909" t="s">
        <v>24</v>
      </c>
      <c r="G424" s="904" t="s">
        <v>1126</v>
      </c>
    </row>
    <row r="425" spans="1:7" ht="31.5">
      <c r="A425" s="902">
        <v>423</v>
      </c>
      <c r="B425" s="903" t="s">
        <v>846</v>
      </c>
      <c r="C425" s="920" t="s">
        <v>121</v>
      </c>
      <c r="D425" s="970">
        <v>9.75</v>
      </c>
      <c r="E425" s="920" t="s">
        <v>1054</v>
      </c>
      <c r="F425" s="920" t="s">
        <v>24</v>
      </c>
      <c r="G425" s="904" t="s">
        <v>1126</v>
      </c>
    </row>
    <row r="426" spans="1:7" ht="31.5">
      <c r="A426" s="902">
        <v>424</v>
      </c>
      <c r="B426" s="933" t="s">
        <v>299</v>
      </c>
      <c r="C426" s="934" t="s">
        <v>104</v>
      </c>
      <c r="D426" s="970">
        <v>0.74</v>
      </c>
      <c r="E426" s="904">
        <v>7</v>
      </c>
      <c r="F426" s="904" t="s">
        <v>50</v>
      </c>
      <c r="G426" s="904" t="s">
        <v>1668</v>
      </c>
    </row>
    <row r="427" spans="1:7" ht="26.45" customHeight="1">
      <c r="A427" s="902">
        <v>425</v>
      </c>
      <c r="B427" s="903" t="s">
        <v>1555</v>
      </c>
      <c r="C427" s="904" t="s">
        <v>285</v>
      </c>
      <c r="D427" s="971">
        <v>0.13</v>
      </c>
      <c r="E427" s="904">
        <v>24</v>
      </c>
      <c r="F427" s="902" t="s">
        <v>50</v>
      </c>
      <c r="G427" s="904" t="s">
        <v>1668</v>
      </c>
    </row>
    <row r="428" spans="1:7" ht="26.45" customHeight="1">
      <c r="A428" s="902">
        <v>426</v>
      </c>
      <c r="B428" s="903" t="s">
        <v>1674</v>
      </c>
      <c r="C428" s="924" t="s">
        <v>123</v>
      </c>
      <c r="D428" s="971">
        <v>0.1</v>
      </c>
      <c r="E428" s="904" t="s">
        <v>1515</v>
      </c>
      <c r="F428" s="902" t="s">
        <v>50</v>
      </c>
      <c r="G428" s="904" t="s">
        <v>1668</v>
      </c>
    </row>
    <row r="429" spans="1:7" ht="47.25">
      <c r="A429" s="902">
        <v>427</v>
      </c>
      <c r="B429" s="903" t="s">
        <v>768</v>
      </c>
      <c r="C429" s="921" t="s">
        <v>129</v>
      </c>
      <c r="D429" s="971">
        <v>0.15</v>
      </c>
      <c r="E429" s="904" t="s">
        <v>988</v>
      </c>
      <c r="F429" s="904" t="s">
        <v>50</v>
      </c>
      <c r="G429" s="904" t="s">
        <v>1126</v>
      </c>
    </row>
    <row r="430" spans="1:7" ht="28.9" customHeight="1">
      <c r="A430" s="902">
        <v>428</v>
      </c>
      <c r="B430" s="903" t="s">
        <v>1654</v>
      </c>
      <c r="C430" s="904" t="s">
        <v>128</v>
      </c>
      <c r="D430" s="970">
        <v>1.03</v>
      </c>
      <c r="E430" s="904">
        <v>12</v>
      </c>
      <c r="F430" s="904" t="s">
        <v>50</v>
      </c>
      <c r="G430" s="904" t="s">
        <v>1668</v>
      </c>
    </row>
  </sheetData>
  <autoFilter ref="A2:XBQ430"/>
  <sortState ref="B3:G432">
    <sortCondition ref="F3:F432"/>
    <sortCondition ref="C3:C432"/>
  </sortState>
  <mergeCells count="1">
    <mergeCell ref="A1:G1"/>
  </mergeCells>
  <conditionalFormatting sqref="B7">
    <cfRule type="duplicateValues" dxfId="20" priority="20"/>
  </conditionalFormatting>
  <conditionalFormatting sqref="B20">
    <cfRule type="duplicateValues" dxfId="19" priority="19"/>
  </conditionalFormatting>
  <conditionalFormatting sqref="B21">
    <cfRule type="duplicateValues" dxfId="18" priority="18"/>
  </conditionalFormatting>
  <conditionalFormatting sqref="B22">
    <cfRule type="duplicateValues" dxfId="17" priority="17"/>
  </conditionalFormatting>
  <conditionalFormatting sqref="B23">
    <cfRule type="duplicateValues" dxfId="16" priority="16"/>
  </conditionalFormatting>
  <conditionalFormatting sqref="B24">
    <cfRule type="duplicateValues" dxfId="15" priority="15"/>
  </conditionalFormatting>
  <conditionalFormatting sqref="B25">
    <cfRule type="duplicateValues" dxfId="14" priority="14"/>
  </conditionalFormatting>
  <conditionalFormatting sqref="B193">
    <cfRule type="duplicateValues" dxfId="13" priority="12"/>
  </conditionalFormatting>
  <conditionalFormatting sqref="B196">
    <cfRule type="duplicateValues" dxfId="12" priority="13"/>
  </conditionalFormatting>
  <conditionalFormatting sqref="B199">
    <cfRule type="duplicateValues" dxfId="11" priority="7"/>
  </conditionalFormatting>
  <conditionalFormatting sqref="B200">
    <cfRule type="duplicateValues" dxfId="10" priority="6"/>
  </conditionalFormatting>
  <conditionalFormatting sqref="B210">
    <cfRule type="duplicateValues" dxfId="9" priority="5"/>
  </conditionalFormatting>
  <conditionalFormatting sqref="B240">
    <cfRule type="duplicateValues" dxfId="8" priority="11"/>
  </conditionalFormatting>
  <conditionalFormatting sqref="B241">
    <cfRule type="duplicateValues" dxfId="7" priority="10"/>
  </conditionalFormatting>
  <conditionalFormatting sqref="B249">
    <cfRule type="duplicateValues" dxfId="6" priority="9"/>
  </conditionalFormatting>
  <conditionalFormatting sqref="B285">
    <cfRule type="duplicateValues" dxfId="5" priority="8"/>
  </conditionalFormatting>
  <conditionalFormatting sqref="B324">
    <cfRule type="duplicateValues" dxfId="4" priority="2"/>
  </conditionalFormatting>
  <conditionalFormatting sqref="B406">
    <cfRule type="duplicateValues" dxfId="3" priority="4"/>
  </conditionalFormatting>
  <conditionalFormatting sqref="B409">
    <cfRule type="duplicateValues" dxfId="2" priority="3"/>
  </conditionalFormatting>
  <conditionalFormatting sqref="B420">
    <cfRule type="duplicateValues" dxfId="1" priority="1"/>
  </conditionalFormatting>
  <printOptions horizontalCentered="1"/>
  <pageMargins left="0.25" right="0.17" top="0.55118110236220474" bottom="0.35433070866141736" header="0.31496062992125984" footer="0.31496062992125984"/>
  <pageSetup paperSize="9" scale="9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66"/>
  <sheetViews>
    <sheetView topLeftCell="A28" workbookViewId="0">
      <selection activeCell="AE13" sqref="AE13"/>
    </sheetView>
  </sheetViews>
  <sheetFormatPr defaultColWidth="9.125" defaultRowHeight="12.75"/>
  <cols>
    <col min="1" max="1" width="4.625" style="645" customWidth="1"/>
    <col min="2" max="2" width="30.375" style="652" customWidth="1"/>
    <col min="3" max="3" width="4.875" style="652" bestFit="1" customWidth="1"/>
    <col min="4" max="4" width="9.875" style="652" hidden="1" customWidth="1"/>
    <col min="5" max="5" width="9.5" style="873" customWidth="1"/>
    <col min="6" max="6" width="7.125" style="873" customWidth="1"/>
    <col min="7" max="7" width="10.5" style="873" customWidth="1"/>
    <col min="8" max="8" width="8.875" style="778" customWidth="1"/>
    <col min="9" max="9" width="8.75" style="875" customWidth="1"/>
    <col min="10" max="10" width="13.25" style="652" hidden="1" customWidth="1"/>
    <col min="11" max="11" width="10" style="652" hidden="1" customWidth="1"/>
    <col min="12" max="12" width="8.25" style="652" hidden="1" customWidth="1"/>
    <col min="13" max="13" width="7.25" style="652" hidden="1" customWidth="1"/>
    <col min="14" max="14" width="9.125" style="652" hidden="1" customWidth="1"/>
    <col min="15" max="15" width="8.75" style="652" hidden="1" customWidth="1"/>
    <col min="16" max="16" width="8.875" style="652" hidden="1" customWidth="1"/>
    <col min="17" max="17" width="7.25" style="652" hidden="1" customWidth="1"/>
    <col min="18" max="20" width="7.75" style="652" hidden="1" customWidth="1"/>
    <col min="21" max="22" width="8.875" style="652" hidden="1" customWidth="1"/>
    <col min="23" max="24" width="8.75" style="652" hidden="1" customWidth="1"/>
    <col min="25" max="25" width="25.25" style="645" hidden="1" customWidth="1"/>
    <col min="26" max="30" width="8" style="652" hidden="1" customWidth="1"/>
    <col min="31" max="81" width="8" style="652" customWidth="1"/>
    <col min="82" max="82" width="12.25" style="652" bestFit="1" customWidth="1"/>
    <col min="83" max="221" width="8" style="652" customWidth="1"/>
    <col min="222" max="222" width="4.875" style="652" bestFit="1" customWidth="1"/>
    <col min="223" max="223" width="52.125" style="652" customWidth="1"/>
    <col min="224" max="224" width="5.875" style="652" customWidth="1"/>
    <col min="225" max="225" width="11.375" style="652" customWidth="1"/>
    <col min="226" max="228" width="8.875" style="652" customWidth="1"/>
    <col min="229" max="255" width="9.125" style="652"/>
    <col min="256" max="256" width="3.625" style="652" bestFit="1" customWidth="1"/>
    <col min="257" max="257" width="36" style="652" bestFit="1" customWidth="1"/>
    <col min="258" max="258" width="4.875" style="652" bestFit="1" customWidth="1"/>
    <col min="259" max="259" width="11.25" style="652" customWidth="1"/>
    <col min="260" max="260" width="8.375" style="652" customWidth="1"/>
    <col min="261" max="261" width="12.125" style="652" customWidth="1"/>
    <col min="262" max="262" width="9.75" style="652" customWidth="1"/>
    <col min="263" max="263" width="10.375" style="652" customWidth="1"/>
    <col min="264" max="264" width="13.25" style="652" customWidth="1"/>
    <col min="265" max="265" width="10" style="652" customWidth="1"/>
    <col min="266" max="266" width="8.25" style="652" customWidth="1"/>
    <col min="267" max="267" width="7.25" style="652" customWidth="1"/>
    <col min="268" max="268" width="9.125" style="652"/>
    <col min="269" max="269" width="8.75" style="652" customWidth="1"/>
    <col min="270" max="270" width="8.875" style="652" customWidth="1"/>
    <col min="271" max="271" width="7.25" style="652" customWidth="1"/>
    <col min="272" max="274" width="7.75" style="652" customWidth="1"/>
    <col min="275" max="276" width="8.875" style="652" customWidth="1"/>
    <col min="277" max="278" width="8.75" style="652" customWidth="1"/>
    <col min="279" max="279" width="14.75" style="652" customWidth="1"/>
    <col min="280" max="337" width="8" style="652" customWidth="1"/>
    <col min="338" max="338" width="12.25" style="652" bestFit="1" customWidth="1"/>
    <col min="339" max="477" width="8" style="652" customWidth="1"/>
    <col min="478" max="478" width="4.875" style="652" bestFit="1" customWidth="1"/>
    <col min="479" max="479" width="52.125" style="652" customWidth="1"/>
    <col min="480" max="480" width="5.875" style="652" customWidth="1"/>
    <col min="481" max="481" width="11.375" style="652" customWidth="1"/>
    <col min="482" max="484" width="8.875" style="652" customWidth="1"/>
    <col min="485" max="511" width="9.125" style="652"/>
    <col min="512" max="512" width="3.625" style="652" bestFit="1" customWidth="1"/>
    <col min="513" max="513" width="36" style="652" bestFit="1" customWidth="1"/>
    <col min="514" max="514" width="4.875" style="652" bestFit="1" customWidth="1"/>
    <col min="515" max="515" width="11.25" style="652" customWidth="1"/>
    <col min="516" max="516" width="8.375" style="652" customWidth="1"/>
    <col min="517" max="517" width="12.125" style="652" customWidth="1"/>
    <col min="518" max="518" width="9.75" style="652" customWidth="1"/>
    <col min="519" max="519" width="10.375" style="652" customWidth="1"/>
    <col min="520" max="520" width="13.25" style="652" customWidth="1"/>
    <col min="521" max="521" width="10" style="652" customWidth="1"/>
    <col min="522" max="522" width="8.25" style="652" customWidth="1"/>
    <col min="523" max="523" width="7.25" style="652" customWidth="1"/>
    <col min="524" max="524" width="9.125" style="652"/>
    <col min="525" max="525" width="8.75" style="652" customWidth="1"/>
    <col min="526" max="526" width="8.875" style="652" customWidth="1"/>
    <col min="527" max="527" width="7.25" style="652" customWidth="1"/>
    <col min="528" max="530" width="7.75" style="652" customWidth="1"/>
    <col min="531" max="532" width="8.875" style="652" customWidth="1"/>
    <col min="533" max="534" width="8.75" style="652" customWidth="1"/>
    <col min="535" max="535" width="14.75" style="652" customWidth="1"/>
    <col min="536" max="593" width="8" style="652" customWidth="1"/>
    <col min="594" max="594" width="12.25" style="652" bestFit="1" customWidth="1"/>
    <col min="595" max="733" width="8" style="652" customWidth="1"/>
    <col min="734" max="734" width="4.875" style="652" bestFit="1" customWidth="1"/>
    <col min="735" max="735" width="52.125" style="652" customWidth="1"/>
    <col min="736" max="736" width="5.875" style="652" customWidth="1"/>
    <col min="737" max="737" width="11.375" style="652" customWidth="1"/>
    <col min="738" max="740" width="8.875" style="652" customWidth="1"/>
    <col min="741" max="767" width="9.125" style="652"/>
    <col min="768" max="768" width="3.625" style="652" bestFit="1" customWidth="1"/>
    <col min="769" max="769" width="36" style="652" bestFit="1" customWidth="1"/>
    <col min="770" max="770" width="4.875" style="652" bestFit="1" customWidth="1"/>
    <col min="771" max="771" width="11.25" style="652" customWidth="1"/>
    <col min="772" max="772" width="8.375" style="652" customWidth="1"/>
    <col min="773" max="773" width="12.125" style="652" customWidth="1"/>
    <col min="774" max="774" width="9.75" style="652" customWidth="1"/>
    <col min="775" max="775" width="10.375" style="652" customWidth="1"/>
    <col min="776" max="776" width="13.25" style="652" customWidth="1"/>
    <col min="777" max="777" width="10" style="652" customWidth="1"/>
    <col min="778" max="778" width="8.25" style="652" customWidth="1"/>
    <col min="779" max="779" width="7.25" style="652" customWidth="1"/>
    <col min="780" max="780" width="9.125" style="652"/>
    <col min="781" max="781" width="8.75" style="652" customWidth="1"/>
    <col min="782" max="782" width="8.875" style="652" customWidth="1"/>
    <col min="783" max="783" width="7.25" style="652" customWidth="1"/>
    <col min="784" max="786" width="7.75" style="652" customWidth="1"/>
    <col min="787" max="788" width="8.875" style="652" customWidth="1"/>
    <col min="789" max="790" width="8.75" style="652" customWidth="1"/>
    <col min="791" max="791" width="14.75" style="652" customWidth="1"/>
    <col min="792" max="849" width="8" style="652" customWidth="1"/>
    <col min="850" max="850" width="12.25" style="652" bestFit="1" customWidth="1"/>
    <col min="851" max="989" width="8" style="652" customWidth="1"/>
    <col min="990" max="990" width="4.875" style="652" bestFit="1" customWidth="1"/>
    <col min="991" max="991" width="52.125" style="652" customWidth="1"/>
    <col min="992" max="992" width="5.875" style="652" customWidth="1"/>
    <col min="993" max="993" width="11.375" style="652" customWidth="1"/>
    <col min="994" max="996" width="8.875" style="652" customWidth="1"/>
    <col min="997" max="1023" width="9.125" style="652"/>
    <col min="1024" max="1024" width="3.625" style="652" bestFit="1" customWidth="1"/>
    <col min="1025" max="1025" width="36" style="652" bestFit="1" customWidth="1"/>
    <col min="1026" max="1026" width="4.875" style="652" bestFit="1" customWidth="1"/>
    <col min="1027" max="1027" width="11.25" style="652" customWidth="1"/>
    <col min="1028" max="1028" width="8.375" style="652" customWidth="1"/>
    <col min="1029" max="1029" width="12.125" style="652" customWidth="1"/>
    <col min="1030" max="1030" width="9.75" style="652" customWidth="1"/>
    <col min="1031" max="1031" width="10.375" style="652" customWidth="1"/>
    <col min="1032" max="1032" width="13.25" style="652" customWidth="1"/>
    <col min="1033" max="1033" width="10" style="652" customWidth="1"/>
    <col min="1034" max="1034" width="8.25" style="652" customWidth="1"/>
    <col min="1035" max="1035" width="7.25" style="652" customWidth="1"/>
    <col min="1036" max="1036" width="9.125" style="652"/>
    <col min="1037" max="1037" width="8.75" style="652" customWidth="1"/>
    <col min="1038" max="1038" width="8.875" style="652" customWidth="1"/>
    <col min="1039" max="1039" width="7.25" style="652" customWidth="1"/>
    <col min="1040" max="1042" width="7.75" style="652" customWidth="1"/>
    <col min="1043" max="1044" width="8.875" style="652" customWidth="1"/>
    <col min="1045" max="1046" width="8.75" style="652" customWidth="1"/>
    <col min="1047" max="1047" width="14.75" style="652" customWidth="1"/>
    <col min="1048" max="1105" width="8" style="652" customWidth="1"/>
    <col min="1106" max="1106" width="12.25" style="652" bestFit="1" customWidth="1"/>
    <col min="1107" max="1245" width="8" style="652" customWidth="1"/>
    <col min="1246" max="1246" width="4.875" style="652" bestFit="1" customWidth="1"/>
    <col min="1247" max="1247" width="52.125" style="652" customWidth="1"/>
    <col min="1248" max="1248" width="5.875" style="652" customWidth="1"/>
    <col min="1249" max="1249" width="11.375" style="652" customWidth="1"/>
    <col min="1250" max="1252" width="8.875" style="652" customWidth="1"/>
    <col min="1253" max="1279" width="9.125" style="652"/>
    <col min="1280" max="1280" width="3.625" style="652" bestFit="1" customWidth="1"/>
    <col min="1281" max="1281" width="36" style="652" bestFit="1" customWidth="1"/>
    <col min="1282" max="1282" width="4.875" style="652" bestFit="1" customWidth="1"/>
    <col min="1283" max="1283" width="11.25" style="652" customWidth="1"/>
    <col min="1284" max="1284" width="8.375" style="652" customWidth="1"/>
    <col min="1285" max="1285" width="12.125" style="652" customWidth="1"/>
    <col min="1286" max="1286" width="9.75" style="652" customWidth="1"/>
    <col min="1287" max="1287" width="10.375" style="652" customWidth="1"/>
    <col min="1288" max="1288" width="13.25" style="652" customWidth="1"/>
    <col min="1289" max="1289" width="10" style="652" customWidth="1"/>
    <col min="1290" max="1290" width="8.25" style="652" customWidth="1"/>
    <col min="1291" max="1291" width="7.25" style="652" customWidth="1"/>
    <col min="1292" max="1292" width="9.125" style="652"/>
    <col min="1293" max="1293" width="8.75" style="652" customWidth="1"/>
    <col min="1294" max="1294" width="8.875" style="652" customWidth="1"/>
    <col min="1295" max="1295" width="7.25" style="652" customWidth="1"/>
    <col min="1296" max="1298" width="7.75" style="652" customWidth="1"/>
    <col min="1299" max="1300" width="8.875" style="652" customWidth="1"/>
    <col min="1301" max="1302" width="8.75" style="652" customWidth="1"/>
    <col min="1303" max="1303" width="14.75" style="652" customWidth="1"/>
    <col min="1304" max="1361" width="8" style="652" customWidth="1"/>
    <col min="1362" max="1362" width="12.25" style="652" bestFit="1" customWidth="1"/>
    <col min="1363" max="1501" width="8" style="652" customWidth="1"/>
    <col min="1502" max="1502" width="4.875" style="652" bestFit="1" customWidth="1"/>
    <col min="1503" max="1503" width="52.125" style="652" customWidth="1"/>
    <col min="1504" max="1504" width="5.875" style="652" customWidth="1"/>
    <col min="1505" max="1505" width="11.375" style="652" customWidth="1"/>
    <col min="1506" max="1508" width="8.875" style="652" customWidth="1"/>
    <col min="1509" max="1535" width="9.125" style="652"/>
    <col min="1536" max="1536" width="3.625" style="652" bestFit="1" customWidth="1"/>
    <col min="1537" max="1537" width="36" style="652" bestFit="1" customWidth="1"/>
    <col min="1538" max="1538" width="4.875" style="652" bestFit="1" customWidth="1"/>
    <col min="1539" max="1539" width="11.25" style="652" customWidth="1"/>
    <col min="1540" max="1540" width="8.375" style="652" customWidth="1"/>
    <col min="1541" max="1541" width="12.125" style="652" customWidth="1"/>
    <col min="1542" max="1542" width="9.75" style="652" customWidth="1"/>
    <col min="1543" max="1543" width="10.375" style="652" customWidth="1"/>
    <col min="1544" max="1544" width="13.25" style="652" customWidth="1"/>
    <col min="1545" max="1545" width="10" style="652" customWidth="1"/>
    <col min="1546" max="1546" width="8.25" style="652" customWidth="1"/>
    <col min="1547" max="1547" width="7.25" style="652" customWidth="1"/>
    <col min="1548" max="1548" width="9.125" style="652"/>
    <col min="1549" max="1549" width="8.75" style="652" customWidth="1"/>
    <col min="1550" max="1550" width="8.875" style="652" customWidth="1"/>
    <col min="1551" max="1551" width="7.25" style="652" customWidth="1"/>
    <col min="1552" max="1554" width="7.75" style="652" customWidth="1"/>
    <col min="1555" max="1556" width="8.875" style="652" customWidth="1"/>
    <col min="1557" max="1558" width="8.75" style="652" customWidth="1"/>
    <col min="1559" max="1559" width="14.75" style="652" customWidth="1"/>
    <col min="1560" max="1617" width="8" style="652" customWidth="1"/>
    <col min="1618" max="1618" width="12.25" style="652" bestFit="1" customWidth="1"/>
    <col min="1619" max="1757" width="8" style="652" customWidth="1"/>
    <col min="1758" max="1758" width="4.875" style="652" bestFit="1" customWidth="1"/>
    <col min="1759" max="1759" width="52.125" style="652" customWidth="1"/>
    <col min="1760" max="1760" width="5.875" style="652" customWidth="1"/>
    <col min="1761" max="1761" width="11.375" style="652" customWidth="1"/>
    <col min="1762" max="1764" width="8.875" style="652" customWidth="1"/>
    <col min="1765" max="1791" width="9.125" style="652"/>
    <col min="1792" max="1792" width="3.625" style="652" bestFit="1" customWidth="1"/>
    <col min="1793" max="1793" width="36" style="652" bestFit="1" customWidth="1"/>
    <col min="1794" max="1794" width="4.875" style="652" bestFit="1" customWidth="1"/>
    <col min="1795" max="1795" width="11.25" style="652" customWidth="1"/>
    <col min="1796" max="1796" width="8.375" style="652" customWidth="1"/>
    <col min="1797" max="1797" width="12.125" style="652" customWidth="1"/>
    <col min="1798" max="1798" width="9.75" style="652" customWidth="1"/>
    <col min="1799" max="1799" width="10.375" style="652" customWidth="1"/>
    <col min="1800" max="1800" width="13.25" style="652" customWidth="1"/>
    <col min="1801" max="1801" width="10" style="652" customWidth="1"/>
    <col min="1802" max="1802" width="8.25" style="652" customWidth="1"/>
    <col min="1803" max="1803" width="7.25" style="652" customWidth="1"/>
    <col min="1804" max="1804" width="9.125" style="652"/>
    <col min="1805" max="1805" width="8.75" style="652" customWidth="1"/>
    <col min="1806" max="1806" width="8.875" style="652" customWidth="1"/>
    <col min="1807" max="1807" width="7.25" style="652" customWidth="1"/>
    <col min="1808" max="1810" width="7.75" style="652" customWidth="1"/>
    <col min="1811" max="1812" width="8.875" style="652" customWidth="1"/>
    <col min="1813" max="1814" width="8.75" style="652" customWidth="1"/>
    <col min="1815" max="1815" width="14.75" style="652" customWidth="1"/>
    <col min="1816" max="1873" width="8" style="652" customWidth="1"/>
    <col min="1874" max="1874" width="12.25" style="652" bestFit="1" customWidth="1"/>
    <col min="1875" max="2013" width="8" style="652" customWidth="1"/>
    <col min="2014" max="2014" width="4.875" style="652" bestFit="1" customWidth="1"/>
    <col min="2015" max="2015" width="52.125" style="652" customWidth="1"/>
    <col min="2016" max="2016" width="5.875" style="652" customWidth="1"/>
    <col min="2017" max="2017" width="11.375" style="652" customWidth="1"/>
    <col min="2018" max="2020" width="8.875" style="652" customWidth="1"/>
    <col min="2021" max="2047" width="9.125" style="652"/>
    <col min="2048" max="2048" width="3.625" style="652" bestFit="1" customWidth="1"/>
    <col min="2049" max="2049" width="36" style="652" bestFit="1" customWidth="1"/>
    <col min="2050" max="2050" width="4.875" style="652" bestFit="1" customWidth="1"/>
    <col min="2051" max="2051" width="11.25" style="652" customWidth="1"/>
    <col min="2052" max="2052" width="8.375" style="652" customWidth="1"/>
    <col min="2053" max="2053" width="12.125" style="652" customWidth="1"/>
    <col min="2054" max="2054" width="9.75" style="652" customWidth="1"/>
    <col min="2055" max="2055" width="10.375" style="652" customWidth="1"/>
    <col min="2056" max="2056" width="13.25" style="652" customWidth="1"/>
    <col min="2057" max="2057" width="10" style="652" customWidth="1"/>
    <col min="2058" max="2058" width="8.25" style="652" customWidth="1"/>
    <col min="2059" max="2059" width="7.25" style="652" customWidth="1"/>
    <col min="2060" max="2060" width="9.125" style="652"/>
    <col min="2061" max="2061" width="8.75" style="652" customWidth="1"/>
    <col min="2062" max="2062" width="8.875" style="652" customWidth="1"/>
    <col min="2063" max="2063" width="7.25" style="652" customWidth="1"/>
    <col min="2064" max="2066" width="7.75" style="652" customWidth="1"/>
    <col min="2067" max="2068" width="8.875" style="652" customWidth="1"/>
    <col min="2069" max="2070" width="8.75" style="652" customWidth="1"/>
    <col min="2071" max="2071" width="14.75" style="652" customWidth="1"/>
    <col min="2072" max="2129" width="8" style="652" customWidth="1"/>
    <col min="2130" max="2130" width="12.25" style="652" bestFit="1" customWidth="1"/>
    <col min="2131" max="2269" width="8" style="652" customWidth="1"/>
    <col min="2270" max="2270" width="4.875" style="652" bestFit="1" customWidth="1"/>
    <col min="2271" max="2271" width="52.125" style="652" customWidth="1"/>
    <col min="2272" max="2272" width="5.875" style="652" customWidth="1"/>
    <col min="2273" max="2273" width="11.375" style="652" customWidth="1"/>
    <col min="2274" max="2276" width="8.875" style="652" customWidth="1"/>
    <col min="2277" max="2303" width="9.125" style="652"/>
    <col min="2304" max="2304" width="3.625" style="652" bestFit="1" customWidth="1"/>
    <col min="2305" max="2305" width="36" style="652" bestFit="1" customWidth="1"/>
    <col min="2306" max="2306" width="4.875" style="652" bestFit="1" customWidth="1"/>
    <col min="2307" max="2307" width="11.25" style="652" customWidth="1"/>
    <col min="2308" max="2308" width="8.375" style="652" customWidth="1"/>
    <col min="2309" max="2309" width="12.125" style="652" customWidth="1"/>
    <col min="2310" max="2310" width="9.75" style="652" customWidth="1"/>
    <col min="2311" max="2311" width="10.375" style="652" customWidth="1"/>
    <col min="2312" max="2312" width="13.25" style="652" customWidth="1"/>
    <col min="2313" max="2313" width="10" style="652" customWidth="1"/>
    <col min="2314" max="2314" width="8.25" style="652" customWidth="1"/>
    <col min="2315" max="2315" width="7.25" style="652" customWidth="1"/>
    <col min="2316" max="2316" width="9.125" style="652"/>
    <col min="2317" max="2317" width="8.75" style="652" customWidth="1"/>
    <col min="2318" max="2318" width="8.875" style="652" customWidth="1"/>
    <col min="2319" max="2319" width="7.25" style="652" customWidth="1"/>
    <col min="2320" max="2322" width="7.75" style="652" customWidth="1"/>
    <col min="2323" max="2324" width="8.875" style="652" customWidth="1"/>
    <col min="2325" max="2326" width="8.75" style="652" customWidth="1"/>
    <col min="2327" max="2327" width="14.75" style="652" customWidth="1"/>
    <col min="2328" max="2385" width="8" style="652" customWidth="1"/>
    <col min="2386" max="2386" width="12.25" style="652" bestFit="1" customWidth="1"/>
    <col min="2387" max="2525" width="8" style="652" customWidth="1"/>
    <col min="2526" max="2526" width="4.875" style="652" bestFit="1" customWidth="1"/>
    <col min="2527" max="2527" width="52.125" style="652" customWidth="1"/>
    <col min="2528" max="2528" width="5.875" style="652" customWidth="1"/>
    <col min="2529" max="2529" width="11.375" style="652" customWidth="1"/>
    <col min="2530" max="2532" width="8.875" style="652" customWidth="1"/>
    <col min="2533" max="2559" width="9.125" style="652"/>
    <col min="2560" max="2560" width="3.625" style="652" bestFit="1" customWidth="1"/>
    <col min="2561" max="2561" width="36" style="652" bestFit="1" customWidth="1"/>
    <col min="2562" max="2562" width="4.875" style="652" bestFit="1" customWidth="1"/>
    <col min="2563" max="2563" width="11.25" style="652" customWidth="1"/>
    <col min="2564" max="2564" width="8.375" style="652" customWidth="1"/>
    <col min="2565" max="2565" width="12.125" style="652" customWidth="1"/>
    <col min="2566" max="2566" width="9.75" style="652" customWidth="1"/>
    <col min="2567" max="2567" width="10.375" style="652" customWidth="1"/>
    <col min="2568" max="2568" width="13.25" style="652" customWidth="1"/>
    <col min="2569" max="2569" width="10" style="652" customWidth="1"/>
    <col min="2570" max="2570" width="8.25" style="652" customWidth="1"/>
    <col min="2571" max="2571" width="7.25" style="652" customWidth="1"/>
    <col min="2572" max="2572" width="9.125" style="652"/>
    <col min="2573" max="2573" width="8.75" style="652" customWidth="1"/>
    <col min="2574" max="2574" width="8.875" style="652" customWidth="1"/>
    <col min="2575" max="2575" width="7.25" style="652" customWidth="1"/>
    <col min="2576" max="2578" width="7.75" style="652" customWidth="1"/>
    <col min="2579" max="2580" width="8.875" style="652" customWidth="1"/>
    <col min="2581" max="2582" width="8.75" style="652" customWidth="1"/>
    <col min="2583" max="2583" width="14.75" style="652" customWidth="1"/>
    <col min="2584" max="2641" width="8" style="652" customWidth="1"/>
    <col min="2642" max="2642" width="12.25" style="652" bestFit="1" customWidth="1"/>
    <col min="2643" max="2781" width="8" style="652" customWidth="1"/>
    <col min="2782" max="2782" width="4.875" style="652" bestFit="1" customWidth="1"/>
    <col min="2783" max="2783" width="52.125" style="652" customWidth="1"/>
    <col min="2784" max="2784" width="5.875" style="652" customWidth="1"/>
    <col min="2785" max="2785" width="11.375" style="652" customWidth="1"/>
    <col min="2786" max="2788" width="8.875" style="652" customWidth="1"/>
    <col min="2789" max="2815" width="9.125" style="652"/>
    <col min="2816" max="2816" width="3.625" style="652" bestFit="1" customWidth="1"/>
    <col min="2817" max="2817" width="36" style="652" bestFit="1" customWidth="1"/>
    <col min="2818" max="2818" width="4.875" style="652" bestFit="1" customWidth="1"/>
    <col min="2819" max="2819" width="11.25" style="652" customWidth="1"/>
    <col min="2820" max="2820" width="8.375" style="652" customWidth="1"/>
    <col min="2821" max="2821" width="12.125" style="652" customWidth="1"/>
    <col min="2822" max="2822" width="9.75" style="652" customWidth="1"/>
    <col min="2823" max="2823" width="10.375" style="652" customWidth="1"/>
    <col min="2824" max="2824" width="13.25" style="652" customWidth="1"/>
    <col min="2825" max="2825" width="10" style="652" customWidth="1"/>
    <col min="2826" max="2826" width="8.25" style="652" customWidth="1"/>
    <col min="2827" max="2827" width="7.25" style="652" customWidth="1"/>
    <col min="2828" max="2828" width="9.125" style="652"/>
    <col min="2829" max="2829" width="8.75" style="652" customWidth="1"/>
    <col min="2830" max="2830" width="8.875" style="652" customWidth="1"/>
    <col min="2831" max="2831" width="7.25" style="652" customWidth="1"/>
    <col min="2832" max="2834" width="7.75" style="652" customWidth="1"/>
    <col min="2835" max="2836" width="8.875" style="652" customWidth="1"/>
    <col min="2837" max="2838" width="8.75" style="652" customWidth="1"/>
    <col min="2839" max="2839" width="14.75" style="652" customWidth="1"/>
    <col min="2840" max="2897" width="8" style="652" customWidth="1"/>
    <col min="2898" max="2898" width="12.25" style="652" bestFit="1" customWidth="1"/>
    <col min="2899" max="3037" width="8" style="652" customWidth="1"/>
    <col min="3038" max="3038" width="4.875" style="652" bestFit="1" customWidth="1"/>
    <col min="3039" max="3039" width="52.125" style="652" customWidth="1"/>
    <col min="3040" max="3040" width="5.875" style="652" customWidth="1"/>
    <col min="3041" max="3041" width="11.375" style="652" customWidth="1"/>
    <col min="3042" max="3044" width="8.875" style="652" customWidth="1"/>
    <col min="3045" max="3071" width="9.125" style="652"/>
    <col min="3072" max="3072" width="3.625" style="652" bestFit="1" customWidth="1"/>
    <col min="3073" max="3073" width="36" style="652" bestFit="1" customWidth="1"/>
    <col min="3074" max="3074" width="4.875" style="652" bestFit="1" customWidth="1"/>
    <col min="3075" max="3075" width="11.25" style="652" customWidth="1"/>
    <col min="3076" max="3076" width="8.375" style="652" customWidth="1"/>
    <col min="3077" max="3077" width="12.125" style="652" customWidth="1"/>
    <col min="3078" max="3078" width="9.75" style="652" customWidth="1"/>
    <col min="3079" max="3079" width="10.375" style="652" customWidth="1"/>
    <col min="3080" max="3080" width="13.25" style="652" customWidth="1"/>
    <col min="3081" max="3081" width="10" style="652" customWidth="1"/>
    <col min="3082" max="3082" width="8.25" style="652" customWidth="1"/>
    <col min="3083" max="3083" width="7.25" style="652" customWidth="1"/>
    <col min="3084" max="3084" width="9.125" style="652"/>
    <col min="3085" max="3085" width="8.75" style="652" customWidth="1"/>
    <col min="3086" max="3086" width="8.875" style="652" customWidth="1"/>
    <col min="3087" max="3087" width="7.25" style="652" customWidth="1"/>
    <col min="3088" max="3090" width="7.75" style="652" customWidth="1"/>
    <col min="3091" max="3092" width="8.875" style="652" customWidth="1"/>
    <col min="3093" max="3094" width="8.75" style="652" customWidth="1"/>
    <col min="3095" max="3095" width="14.75" style="652" customWidth="1"/>
    <col min="3096" max="3153" width="8" style="652" customWidth="1"/>
    <col min="3154" max="3154" width="12.25" style="652" bestFit="1" customWidth="1"/>
    <col min="3155" max="3293" width="8" style="652" customWidth="1"/>
    <col min="3294" max="3294" width="4.875" style="652" bestFit="1" customWidth="1"/>
    <col min="3295" max="3295" width="52.125" style="652" customWidth="1"/>
    <col min="3296" max="3296" width="5.875" style="652" customWidth="1"/>
    <col min="3297" max="3297" width="11.375" style="652" customWidth="1"/>
    <col min="3298" max="3300" width="8.875" style="652" customWidth="1"/>
    <col min="3301" max="3327" width="9.125" style="652"/>
    <col min="3328" max="3328" width="3.625" style="652" bestFit="1" customWidth="1"/>
    <col min="3329" max="3329" width="36" style="652" bestFit="1" customWidth="1"/>
    <col min="3330" max="3330" width="4.875" style="652" bestFit="1" customWidth="1"/>
    <col min="3331" max="3331" width="11.25" style="652" customWidth="1"/>
    <col min="3332" max="3332" width="8.375" style="652" customWidth="1"/>
    <col min="3333" max="3333" width="12.125" style="652" customWidth="1"/>
    <col min="3334" max="3334" width="9.75" style="652" customWidth="1"/>
    <col min="3335" max="3335" width="10.375" style="652" customWidth="1"/>
    <col min="3336" max="3336" width="13.25" style="652" customWidth="1"/>
    <col min="3337" max="3337" width="10" style="652" customWidth="1"/>
    <col min="3338" max="3338" width="8.25" style="652" customWidth="1"/>
    <col min="3339" max="3339" width="7.25" style="652" customWidth="1"/>
    <col min="3340" max="3340" width="9.125" style="652"/>
    <col min="3341" max="3341" width="8.75" style="652" customWidth="1"/>
    <col min="3342" max="3342" width="8.875" style="652" customWidth="1"/>
    <col min="3343" max="3343" width="7.25" style="652" customWidth="1"/>
    <col min="3344" max="3346" width="7.75" style="652" customWidth="1"/>
    <col min="3347" max="3348" width="8.875" style="652" customWidth="1"/>
    <col min="3349" max="3350" width="8.75" style="652" customWidth="1"/>
    <col min="3351" max="3351" width="14.75" style="652" customWidth="1"/>
    <col min="3352" max="3409" width="8" style="652" customWidth="1"/>
    <col min="3410" max="3410" width="12.25" style="652" bestFit="1" customWidth="1"/>
    <col min="3411" max="3549" width="8" style="652" customWidth="1"/>
    <col min="3550" max="3550" width="4.875" style="652" bestFit="1" customWidth="1"/>
    <col min="3551" max="3551" width="52.125" style="652" customWidth="1"/>
    <col min="3552" max="3552" width="5.875" style="652" customWidth="1"/>
    <col min="3553" max="3553" width="11.375" style="652" customWidth="1"/>
    <col min="3554" max="3556" width="8.875" style="652" customWidth="1"/>
    <col min="3557" max="3583" width="9.125" style="652"/>
    <col min="3584" max="3584" width="3.625" style="652" bestFit="1" customWidth="1"/>
    <col min="3585" max="3585" width="36" style="652" bestFit="1" customWidth="1"/>
    <col min="3586" max="3586" width="4.875" style="652" bestFit="1" customWidth="1"/>
    <col min="3587" max="3587" width="11.25" style="652" customWidth="1"/>
    <col min="3588" max="3588" width="8.375" style="652" customWidth="1"/>
    <col min="3589" max="3589" width="12.125" style="652" customWidth="1"/>
    <col min="3590" max="3590" width="9.75" style="652" customWidth="1"/>
    <col min="3591" max="3591" width="10.375" style="652" customWidth="1"/>
    <col min="3592" max="3592" width="13.25" style="652" customWidth="1"/>
    <col min="3593" max="3593" width="10" style="652" customWidth="1"/>
    <col min="3594" max="3594" width="8.25" style="652" customWidth="1"/>
    <col min="3595" max="3595" width="7.25" style="652" customWidth="1"/>
    <col min="3596" max="3596" width="9.125" style="652"/>
    <col min="3597" max="3597" width="8.75" style="652" customWidth="1"/>
    <col min="3598" max="3598" width="8.875" style="652" customWidth="1"/>
    <col min="3599" max="3599" width="7.25" style="652" customWidth="1"/>
    <col min="3600" max="3602" width="7.75" style="652" customWidth="1"/>
    <col min="3603" max="3604" width="8.875" style="652" customWidth="1"/>
    <col min="3605" max="3606" width="8.75" style="652" customWidth="1"/>
    <col min="3607" max="3607" width="14.75" style="652" customWidth="1"/>
    <col min="3608" max="3665" width="8" style="652" customWidth="1"/>
    <col min="3666" max="3666" width="12.25" style="652" bestFit="1" customWidth="1"/>
    <col min="3667" max="3805" width="8" style="652" customWidth="1"/>
    <col min="3806" max="3806" width="4.875" style="652" bestFit="1" customWidth="1"/>
    <col min="3807" max="3807" width="52.125" style="652" customWidth="1"/>
    <col min="3808" max="3808" width="5.875" style="652" customWidth="1"/>
    <col min="3809" max="3809" width="11.375" style="652" customWidth="1"/>
    <col min="3810" max="3812" width="8.875" style="652" customWidth="1"/>
    <col min="3813" max="3839" width="9.125" style="652"/>
    <col min="3840" max="3840" width="3.625" style="652" bestFit="1" customWidth="1"/>
    <col min="3841" max="3841" width="36" style="652" bestFit="1" customWidth="1"/>
    <col min="3842" max="3842" width="4.875" style="652" bestFit="1" customWidth="1"/>
    <col min="3843" max="3843" width="11.25" style="652" customWidth="1"/>
    <col min="3844" max="3844" width="8.375" style="652" customWidth="1"/>
    <col min="3845" max="3845" width="12.125" style="652" customWidth="1"/>
    <col min="3846" max="3846" width="9.75" style="652" customWidth="1"/>
    <col min="3847" max="3847" width="10.375" style="652" customWidth="1"/>
    <col min="3848" max="3848" width="13.25" style="652" customWidth="1"/>
    <col min="3849" max="3849" width="10" style="652" customWidth="1"/>
    <col min="3850" max="3850" width="8.25" style="652" customWidth="1"/>
    <col min="3851" max="3851" width="7.25" style="652" customWidth="1"/>
    <col min="3852" max="3852" width="9.125" style="652"/>
    <col min="3853" max="3853" width="8.75" style="652" customWidth="1"/>
    <col min="3854" max="3854" width="8.875" style="652" customWidth="1"/>
    <col min="3855" max="3855" width="7.25" style="652" customWidth="1"/>
    <col min="3856" max="3858" width="7.75" style="652" customWidth="1"/>
    <col min="3859" max="3860" width="8.875" style="652" customWidth="1"/>
    <col min="3861" max="3862" width="8.75" style="652" customWidth="1"/>
    <col min="3863" max="3863" width="14.75" style="652" customWidth="1"/>
    <col min="3864" max="3921" width="8" style="652" customWidth="1"/>
    <col min="3922" max="3922" width="12.25" style="652" bestFit="1" customWidth="1"/>
    <col min="3923" max="4061" width="8" style="652" customWidth="1"/>
    <col min="4062" max="4062" width="4.875" style="652" bestFit="1" customWidth="1"/>
    <col min="4063" max="4063" width="52.125" style="652" customWidth="1"/>
    <col min="4064" max="4064" width="5.875" style="652" customWidth="1"/>
    <col min="4065" max="4065" width="11.375" style="652" customWidth="1"/>
    <col min="4066" max="4068" width="8.875" style="652" customWidth="1"/>
    <col min="4069" max="4095" width="9.125" style="652"/>
    <col min="4096" max="4096" width="3.625" style="652" bestFit="1" customWidth="1"/>
    <col min="4097" max="4097" width="36" style="652" bestFit="1" customWidth="1"/>
    <col min="4098" max="4098" width="4.875" style="652" bestFit="1" customWidth="1"/>
    <col min="4099" max="4099" width="11.25" style="652" customWidth="1"/>
    <col min="4100" max="4100" width="8.375" style="652" customWidth="1"/>
    <col min="4101" max="4101" width="12.125" style="652" customWidth="1"/>
    <col min="4102" max="4102" width="9.75" style="652" customWidth="1"/>
    <col min="4103" max="4103" width="10.375" style="652" customWidth="1"/>
    <col min="4104" max="4104" width="13.25" style="652" customWidth="1"/>
    <col min="4105" max="4105" width="10" style="652" customWidth="1"/>
    <col min="4106" max="4106" width="8.25" style="652" customWidth="1"/>
    <col min="4107" max="4107" width="7.25" style="652" customWidth="1"/>
    <col min="4108" max="4108" width="9.125" style="652"/>
    <col min="4109" max="4109" width="8.75" style="652" customWidth="1"/>
    <col min="4110" max="4110" width="8.875" style="652" customWidth="1"/>
    <col min="4111" max="4111" width="7.25" style="652" customWidth="1"/>
    <col min="4112" max="4114" width="7.75" style="652" customWidth="1"/>
    <col min="4115" max="4116" width="8.875" style="652" customWidth="1"/>
    <col min="4117" max="4118" width="8.75" style="652" customWidth="1"/>
    <col min="4119" max="4119" width="14.75" style="652" customWidth="1"/>
    <col min="4120" max="4177" width="8" style="652" customWidth="1"/>
    <col min="4178" max="4178" width="12.25" style="652" bestFit="1" customWidth="1"/>
    <col min="4179" max="4317" width="8" style="652" customWidth="1"/>
    <col min="4318" max="4318" width="4.875" style="652" bestFit="1" customWidth="1"/>
    <col min="4319" max="4319" width="52.125" style="652" customWidth="1"/>
    <col min="4320" max="4320" width="5.875" style="652" customWidth="1"/>
    <col min="4321" max="4321" width="11.375" style="652" customWidth="1"/>
    <col min="4322" max="4324" width="8.875" style="652" customWidth="1"/>
    <col min="4325" max="4351" width="9.125" style="652"/>
    <col min="4352" max="4352" width="3.625" style="652" bestFit="1" customWidth="1"/>
    <col min="4353" max="4353" width="36" style="652" bestFit="1" customWidth="1"/>
    <col min="4354" max="4354" width="4.875" style="652" bestFit="1" customWidth="1"/>
    <col min="4355" max="4355" width="11.25" style="652" customWidth="1"/>
    <col min="4356" max="4356" width="8.375" style="652" customWidth="1"/>
    <col min="4357" max="4357" width="12.125" style="652" customWidth="1"/>
    <col min="4358" max="4358" width="9.75" style="652" customWidth="1"/>
    <col min="4359" max="4359" width="10.375" style="652" customWidth="1"/>
    <col min="4360" max="4360" width="13.25" style="652" customWidth="1"/>
    <col min="4361" max="4361" width="10" style="652" customWidth="1"/>
    <col min="4362" max="4362" width="8.25" style="652" customWidth="1"/>
    <col min="4363" max="4363" width="7.25" style="652" customWidth="1"/>
    <col min="4364" max="4364" width="9.125" style="652"/>
    <col min="4365" max="4365" width="8.75" style="652" customWidth="1"/>
    <col min="4366" max="4366" width="8.875" style="652" customWidth="1"/>
    <col min="4367" max="4367" width="7.25" style="652" customWidth="1"/>
    <col min="4368" max="4370" width="7.75" style="652" customWidth="1"/>
    <col min="4371" max="4372" width="8.875" style="652" customWidth="1"/>
    <col min="4373" max="4374" width="8.75" style="652" customWidth="1"/>
    <col min="4375" max="4375" width="14.75" style="652" customWidth="1"/>
    <col min="4376" max="4433" width="8" style="652" customWidth="1"/>
    <col min="4434" max="4434" width="12.25" style="652" bestFit="1" customWidth="1"/>
    <col min="4435" max="4573" width="8" style="652" customWidth="1"/>
    <col min="4574" max="4574" width="4.875" style="652" bestFit="1" customWidth="1"/>
    <col min="4575" max="4575" width="52.125" style="652" customWidth="1"/>
    <col min="4576" max="4576" width="5.875" style="652" customWidth="1"/>
    <col min="4577" max="4577" width="11.375" style="652" customWidth="1"/>
    <col min="4578" max="4580" width="8.875" style="652" customWidth="1"/>
    <col min="4581" max="4607" width="9.125" style="652"/>
    <col min="4608" max="4608" width="3.625" style="652" bestFit="1" customWidth="1"/>
    <col min="4609" max="4609" width="36" style="652" bestFit="1" customWidth="1"/>
    <col min="4610" max="4610" width="4.875" style="652" bestFit="1" customWidth="1"/>
    <col min="4611" max="4611" width="11.25" style="652" customWidth="1"/>
    <col min="4612" max="4612" width="8.375" style="652" customWidth="1"/>
    <col min="4613" max="4613" width="12.125" style="652" customWidth="1"/>
    <col min="4614" max="4614" width="9.75" style="652" customWidth="1"/>
    <col min="4615" max="4615" width="10.375" style="652" customWidth="1"/>
    <col min="4616" max="4616" width="13.25" style="652" customWidth="1"/>
    <col min="4617" max="4617" width="10" style="652" customWidth="1"/>
    <col min="4618" max="4618" width="8.25" style="652" customWidth="1"/>
    <col min="4619" max="4619" width="7.25" style="652" customWidth="1"/>
    <col min="4620" max="4620" width="9.125" style="652"/>
    <col min="4621" max="4621" width="8.75" style="652" customWidth="1"/>
    <col min="4622" max="4622" width="8.875" style="652" customWidth="1"/>
    <col min="4623" max="4623" width="7.25" style="652" customWidth="1"/>
    <col min="4624" max="4626" width="7.75" style="652" customWidth="1"/>
    <col min="4627" max="4628" width="8.875" style="652" customWidth="1"/>
    <col min="4629" max="4630" width="8.75" style="652" customWidth="1"/>
    <col min="4631" max="4631" width="14.75" style="652" customWidth="1"/>
    <col min="4632" max="4689" width="8" style="652" customWidth="1"/>
    <col min="4690" max="4690" width="12.25" style="652" bestFit="1" customWidth="1"/>
    <col min="4691" max="4829" width="8" style="652" customWidth="1"/>
    <col min="4830" max="4830" width="4.875" style="652" bestFit="1" customWidth="1"/>
    <col min="4831" max="4831" width="52.125" style="652" customWidth="1"/>
    <col min="4832" max="4832" width="5.875" style="652" customWidth="1"/>
    <col min="4833" max="4833" width="11.375" style="652" customWidth="1"/>
    <col min="4834" max="4836" width="8.875" style="652" customWidth="1"/>
    <col min="4837" max="4863" width="9.125" style="652"/>
    <col min="4864" max="4864" width="3.625" style="652" bestFit="1" customWidth="1"/>
    <col min="4865" max="4865" width="36" style="652" bestFit="1" customWidth="1"/>
    <col min="4866" max="4866" width="4.875" style="652" bestFit="1" customWidth="1"/>
    <col min="4867" max="4867" width="11.25" style="652" customWidth="1"/>
    <col min="4868" max="4868" width="8.375" style="652" customWidth="1"/>
    <col min="4869" max="4869" width="12.125" style="652" customWidth="1"/>
    <col min="4870" max="4870" width="9.75" style="652" customWidth="1"/>
    <col min="4871" max="4871" width="10.375" style="652" customWidth="1"/>
    <col min="4872" max="4872" width="13.25" style="652" customWidth="1"/>
    <col min="4873" max="4873" width="10" style="652" customWidth="1"/>
    <col min="4874" max="4874" width="8.25" style="652" customWidth="1"/>
    <col min="4875" max="4875" width="7.25" style="652" customWidth="1"/>
    <col min="4876" max="4876" width="9.125" style="652"/>
    <col min="4877" max="4877" width="8.75" style="652" customWidth="1"/>
    <col min="4878" max="4878" width="8.875" style="652" customWidth="1"/>
    <col min="4879" max="4879" width="7.25" style="652" customWidth="1"/>
    <col min="4880" max="4882" width="7.75" style="652" customWidth="1"/>
    <col min="4883" max="4884" width="8.875" style="652" customWidth="1"/>
    <col min="4885" max="4886" width="8.75" style="652" customWidth="1"/>
    <col min="4887" max="4887" width="14.75" style="652" customWidth="1"/>
    <col min="4888" max="4945" width="8" style="652" customWidth="1"/>
    <col min="4946" max="4946" width="12.25" style="652" bestFit="1" customWidth="1"/>
    <col min="4947" max="5085" width="8" style="652" customWidth="1"/>
    <col min="5086" max="5086" width="4.875" style="652" bestFit="1" customWidth="1"/>
    <col min="5087" max="5087" width="52.125" style="652" customWidth="1"/>
    <col min="5088" max="5088" width="5.875" style="652" customWidth="1"/>
    <col min="5089" max="5089" width="11.375" style="652" customWidth="1"/>
    <col min="5090" max="5092" width="8.875" style="652" customWidth="1"/>
    <col min="5093" max="5119" width="9.125" style="652"/>
    <col min="5120" max="5120" width="3.625" style="652" bestFit="1" customWidth="1"/>
    <col min="5121" max="5121" width="36" style="652" bestFit="1" customWidth="1"/>
    <col min="5122" max="5122" width="4.875" style="652" bestFit="1" customWidth="1"/>
    <col min="5123" max="5123" width="11.25" style="652" customWidth="1"/>
    <col min="5124" max="5124" width="8.375" style="652" customWidth="1"/>
    <col min="5125" max="5125" width="12.125" style="652" customWidth="1"/>
    <col min="5126" max="5126" width="9.75" style="652" customWidth="1"/>
    <col min="5127" max="5127" width="10.375" style="652" customWidth="1"/>
    <col min="5128" max="5128" width="13.25" style="652" customWidth="1"/>
    <col min="5129" max="5129" width="10" style="652" customWidth="1"/>
    <col min="5130" max="5130" width="8.25" style="652" customWidth="1"/>
    <col min="5131" max="5131" width="7.25" style="652" customWidth="1"/>
    <col min="5132" max="5132" width="9.125" style="652"/>
    <col min="5133" max="5133" width="8.75" style="652" customWidth="1"/>
    <col min="5134" max="5134" width="8.875" style="652" customWidth="1"/>
    <col min="5135" max="5135" width="7.25" style="652" customWidth="1"/>
    <col min="5136" max="5138" width="7.75" style="652" customWidth="1"/>
    <col min="5139" max="5140" width="8.875" style="652" customWidth="1"/>
    <col min="5141" max="5142" width="8.75" style="652" customWidth="1"/>
    <col min="5143" max="5143" width="14.75" style="652" customWidth="1"/>
    <col min="5144" max="5201" width="8" style="652" customWidth="1"/>
    <col min="5202" max="5202" width="12.25" style="652" bestFit="1" customWidth="1"/>
    <col min="5203" max="5341" width="8" style="652" customWidth="1"/>
    <col min="5342" max="5342" width="4.875" style="652" bestFit="1" customWidth="1"/>
    <col min="5343" max="5343" width="52.125" style="652" customWidth="1"/>
    <col min="5344" max="5344" width="5.875" style="652" customWidth="1"/>
    <col min="5345" max="5345" width="11.375" style="652" customWidth="1"/>
    <col min="5346" max="5348" width="8.875" style="652" customWidth="1"/>
    <col min="5349" max="5375" width="9.125" style="652"/>
    <col min="5376" max="5376" width="3.625" style="652" bestFit="1" customWidth="1"/>
    <col min="5377" max="5377" width="36" style="652" bestFit="1" customWidth="1"/>
    <col min="5378" max="5378" width="4.875" style="652" bestFit="1" customWidth="1"/>
    <col min="5379" max="5379" width="11.25" style="652" customWidth="1"/>
    <col min="5380" max="5380" width="8.375" style="652" customWidth="1"/>
    <col min="5381" max="5381" width="12.125" style="652" customWidth="1"/>
    <col min="5382" max="5382" width="9.75" style="652" customWidth="1"/>
    <col min="5383" max="5383" width="10.375" style="652" customWidth="1"/>
    <col min="5384" max="5384" width="13.25" style="652" customWidth="1"/>
    <col min="5385" max="5385" width="10" style="652" customWidth="1"/>
    <col min="5386" max="5386" width="8.25" style="652" customWidth="1"/>
    <col min="5387" max="5387" width="7.25" style="652" customWidth="1"/>
    <col min="5388" max="5388" width="9.125" style="652"/>
    <col min="5389" max="5389" width="8.75" style="652" customWidth="1"/>
    <col min="5390" max="5390" width="8.875" style="652" customWidth="1"/>
    <col min="5391" max="5391" width="7.25" style="652" customWidth="1"/>
    <col min="5392" max="5394" width="7.75" style="652" customWidth="1"/>
    <col min="5395" max="5396" width="8.875" style="652" customWidth="1"/>
    <col min="5397" max="5398" width="8.75" style="652" customWidth="1"/>
    <col min="5399" max="5399" width="14.75" style="652" customWidth="1"/>
    <col min="5400" max="5457" width="8" style="652" customWidth="1"/>
    <col min="5458" max="5458" width="12.25" style="652" bestFit="1" customWidth="1"/>
    <col min="5459" max="5597" width="8" style="652" customWidth="1"/>
    <col min="5598" max="5598" width="4.875" style="652" bestFit="1" customWidth="1"/>
    <col min="5599" max="5599" width="52.125" style="652" customWidth="1"/>
    <col min="5600" max="5600" width="5.875" style="652" customWidth="1"/>
    <col min="5601" max="5601" width="11.375" style="652" customWidth="1"/>
    <col min="5602" max="5604" width="8.875" style="652" customWidth="1"/>
    <col min="5605" max="5631" width="9.125" style="652"/>
    <col min="5632" max="5632" width="3.625" style="652" bestFit="1" customWidth="1"/>
    <col min="5633" max="5633" width="36" style="652" bestFit="1" customWidth="1"/>
    <col min="5634" max="5634" width="4.875" style="652" bestFit="1" customWidth="1"/>
    <col min="5635" max="5635" width="11.25" style="652" customWidth="1"/>
    <col min="5636" max="5636" width="8.375" style="652" customWidth="1"/>
    <col min="5637" max="5637" width="12.125" style="652" customWidth="1"/>
    <col min="5638" max="5638" width="9.75" style="652" customWidth="1"/>
    <col min="5639" max="5639" width="10.375" style="652" customWidth="1"/>
    <col min="5640" max="5640" width="13.25" style="652" customWidth="1"/>
    <col min="5641" max="5641" width="10" style="652" customWidth="1"/>
    <col min="5642" max="5642" width="8.25" style="652" customWidth="1"/>
    <col min="5643" max="5643" width="7.25" style="652" customWidth="1"/>
    <col min="5644" max="5644" width="9.125" style="652"/>
    <col min="5645" max="5645" width="8.75" style="652" customWidth="1"/>
    <col min="5646" max="5646" width="8.875" style="652" customWidth="1"/>
    <col min="5647" max="5647" width="7.25" style="652" customWidth="1"/>
    <col min="5648" max="5650" width="7.75" style="652" customWidth="1"/>
    <col min="5651" max="5652" width="8.875" style="652" customWidth="1"/>
    <col min="5653" max="5654" width="8.75" style="652" customWidth="1"/>
    <col min="5655" max="5655" width="14.75" style="652" customWidth="1"/>
    <col min="5656" max="5713" width="8" style="652" customWidth="1"/>
    <col min="5714" max="5714" width="12.25" style="652" bestFit="1" customWidth="1"/>
    <col min="5715" max="5853" width="8" style="652" customWidth="1"/>
    <col min="5854" max="5854" width="4.875" style="652" bestFit="1" customWidth="1"/>
    <col min="5855" max="5855" width="52.125" style="652" customWidth="1"/>
    <col min="5856" max="5856" width="5.875" style="652" customWidth="1"/>
    <col min="5857" max="5857" width="11.375" style="652" customWidth="1"/>
    <col min="5858" max="5860" width="8.875" style="652" customWidth="1"/>
    <col min="5861" max="5887" width="9.125" style="652"/>
    <col min="5888" max="5888" width="3.625" style="652" bestFit="1" customWidth="1"/>
    <col min="5889" max="5889" width="36" style="652" bestFit="1" customWidth="1"/>
    <col min="5890" max="5890" width="4.875" style="652" bestFit="1" customWidth="1"/>
    <col min="5891" max="5891" width="11.25" style="652" customWidth="1"/>
    <col min="5892" max="5892" width="8.375" style="652" customWidth="1"/>
    <col min="5893" max="5893" width="12.125" style="652" customWidth="1"/>
    <col min="5894" max="5894" width="9.75" style="652" customWidth="1"/>
    <col min="5895" max="5895" width="10.375" style="652" customWidth="1"/>
    <col min="5896" max="5896" width="13.25" style="652" customWidth="1"/>
    <col min="5897" max="5897" width="10" style="652" customWidth="1"/>
    <col min="5898" max="5898" width="8.25" style="652" customWidth="1"/>
    <col min="5899" max="5899" width="7.25" style="652" customWidth="1"/>
    <col min="5900" max="5900" width="9.125" style="652"/>
    <col min="5901" max="5901" width="8.75" style="652" customWidth="1"/>
    <col min="5902" max="5902" width="8.875" style="652" customWidth="1"/>
    <col min="5903" max="5903" width="7.25" style="652" customWidth="1"/>
    <col min="5904" max="5906" width="7.75" style="652" customWidth="1"/>
    <col min="5907" max="5908" width="8.875" style="652" customWidth="1"/>
    <col min="5909" max="5910" width="8.75" style="652" customWidth="1"/>
    <col min="5911" max="5911" width="14.75" style="652" customWidth="1"/>
    <col min="5912" max="5969" width="8" style="652" customWidth="1"/>
    <col min="5970" max="5970" width="12.25" style="652" bestFit="1" customWidth="1"/>
    <col min="5971" max="6109" width="8" style="652" customWidth="1"/>
    <col min="6110" max="6110" width="4.875" style="652" bestFit="1" customWidth="1"/>
    <col min="6111" max="6111" width="52.125" style="652" customWidth="1"/>
    <col min="6112" max="6112" width="5.875" style="652" customWidth="1"/>
    <col min="6113" max="6113" width="11.375" style="652" customWidth="1"/>
    <col min="6114" max="6116" width="8.875" style="652" customWidth="1"/>
    <col min="6117" max="6143" width="9.125" style="652"/>
    <col min="6144" max="6144" width="3.625" style="652" bestFit="1" customWidth="1"/>
    <col min="6145" max="6145" width="36" style="652" bestFit="1" customWidth="1"/>
    <col min="6146" max="6146" width="4.875" style="652" bestFit="1" customWidth="1"/>
    <col min="6147" max="6147" width="11.25" style="652" customWidth="1"/>
    <col min="6148" max="6148" width="8.375" style="652" customWidth="1"/>
    <col min="6149" max="6149" width="12.125" style="652" customWidth="1"/>
    <col min="6150" max="6150" width="9.75" style="652" customWidth="1"/>
    <col min="6151" max="6151" width="10.375" style="652" customWidth="1"/>
    <col min="6152" max="6152" width="13.25" style="652" customWidth="1"/>
    <col min="6153" max="6153" width="10" style="652" customWidth="1"/>
    <col min="6154" max="6154" width="8.25" style="652" customWidth="1"/>
    <col min="6155" max="6155" width="7.25" style="652" customWidth="1"/>
    <col min="6156" max="6156" width="9.125" style="652"/>
    <col min="6157" max="6157" width="8.75" style="652" customWidth="1"/>
    <col min="6158" max="6158" width="8.875" style="652" customWidth="1"/>
    <col min="6159" max="6159" width="7.25" style="652" customWidth="1"/>
    <col min="6160" max="6162" width="7.75" style="652" customWidth="1"/>
    <col min="6163" max="6164" width="8.875" style="652" customWidth="1"/>
    <col min="6165" max="6166" width="8.75" style="652" customWidth="1"/>
    <col min="6167" max="6167" width="14.75" style="652" customWidth="1"/>
    <col min="6168" max="6225" width="8" style="652" customWidth="1"/>
    <col min="6226" max="6226" width="12.25" style="652" bestFit="1" customWidth="1"/>
    <col min="6227" max="6365" width="8" style="652" customWidth="1"/>
    <col min="6366" max="6366" width="4.875" style="652" bestFit="1" customWidth="1"/>
    <col min="6367" max="6367" width="52.125" style="652" customWidth="1"/>
    <col min="6368" max="6368" width="5.875" style="652" customWidth="1"/>
    <col min="6369" max="6369" width="11.375" style="652" customWidth="1"/>
    <col min="6370" max="6372" width="8.875" style="652" customWidth="1"/>
    <col min="6373" max="6399" width="9.125" style="652"/>
    <col min="6400" max="6400" width="3.625" style="652" bestFit="1" customWidth="1"/>
    <col min="6401" max="6401" width="36" style="652" bestFit="1" customWidth="1"/>
    <col min="6402" max="6402" width="4.875" style="652" bestFit="1" customWidth="1"/>
    <col min="6403" max="6403" width="11.25" style="652" customWidth="1"/>
    <col min="6404" max="6404" width="8.375" style="652" customWidth="1"/>
    <col min="6405" max="6405" width="12.125" style="652" customWidth="1"/>
    <col min="6406" max="6406" width="9.75" style="652" customWidth="1"/>
    <col min="6407" max="6407" width="10.375" style="652" customWidth="1"/>
    <col min="6408" max="6408" width="13.25" style="652" customWidth="1"/>
    <col min="6409" max="6409" width="10" style="652" customWidth="1"/>
    <col min="6410" max="6410" width="8.25" style="652" customWidth="1"/>
    <col min="6411" max="6411" width="7.25" style="652" customWidth="1"/>
    <col min="6412" max="6412" width="9.125" style="652"/>
    <col min="6413" max="6413" width="8.75" style="652" customWidth="1"/>
    <col min="6414" max="6414" width="8.875" style="652" customWidth="1"/>
    <col min="6415" max="6415" width="7.25" style="652" customWidth="1"/>
    <col min="6416" max="6418" width="7.75" style="652" customWidth="1"/>
    <col min="6419" max="6420" width="8.875" style="652" customWidth="1"/>
    <col min="6421" max="6422" width="8.75" style="652" customWidth="1"/>
    <col min="6423" max="6423" width="14.75" style="652" customWidth="1"/>
    <col min="6424" max="6481" width="8" style="652" customWidth="1"/>
    <col min="6482" max="6482" width="12.25" style="652" bestFit="1" customWidth="1"/>
    <col min="6483" max="6621" width="8" style="652" customWidth="1"/>
    <col min="6622" max="6622" width="4.875" style="652" bestFit="1" customWidth="1"/>
    <col min="6623" max="6623" width="52.125" style="652" customWidth="1"/>
    <col min="6624" max="6624" width="5.875" style="652" customWidth="1"/>
    <col min="6625" max="6625" width="11.375" style="652" customWidth="1"/>
    <col min="6626" max="6628" width="8.875" style="652" customWidth="1"/>
    <col min="6629" max="6655" width="9.125" style="652"/>
    <col min="6656" max="6656" width="3.625" style="652" bestFit="1" customWidth="1"/>
    <col min="6657" max="6657" width="36" style="652" bestFit="1" customWidth="1"/>
    <col min="6658" max="6658" width="4.875" style="652" bestFit="1" customWidth="1"/>
    <col min="6659" max="6659" width="11.25" style="652" customWidth="1"/>
    <col min="6660" max="6660" width="8.375" style="652" customWidth="1"/>
    <col min="6661" max="6661" width="12.125" style="652" customWidth="1"/>
    <col min="6662" max="6662" width="9.75" style="652" customWidth="1"/>
    <col min="6663" max="6663" width="10.375" style="652" customWidth="1"/>
    <col min="6664" max="6664" width="13.25" style="652" customWidth="1"/>
    <col min="6665" max="6665" width="10" style="652" customWidth="1"/>
    <col min="6666" max="6666" width="8.25" style="652" customWidth="1"/>
    <col min="6667" max="6667" width="7.25" style="652" customWidth="1"/>
    <col min="6668" max="6668" width="9.125" style="652"/>
    <col min="6669" max="6669" width="8.75" style="652" customWidth="1"/>
    <col min="6670" max="6670" width="8.875" style="652" customWidth="1"/>
    <col min="6671" max="6671" width="7.25" style="652" customWidth="1"/>
    <col min="6672" max="6674" width="7.75" style="652" customWidth="1"/>
    <col min="6675" max="6676" width="8.875" style="652" customWidth="1"/>
    <col min="6677" max="6678" width="8.75" style="652" customWidth="1"/>
    <col min="6679" max="6679" width="14.75" style="652" customWidth="1"/>
    <col min="6680" max="6737" width="8" style="652" customWidth="1"/>
    <col min="6738" max="6738" width="12.25" style="652" bestFit="1" customWidth="1"/>
    <col min="6739" max="6877" width="8" style="652" customWidth="1"/>
    <col min="6878" max="6878" width="4.875" style="652" bestFit="1" customWidth="1"/>
    <col min="6879" max="6879" width="52.125" style="652" customWidth="1"/>
    <col min="6880" max="6880" width="5.875" style="652" customWidth="1"/>
    <col min="6881" max="6881" width="11.375" style="652" customWidth="1"/>
    <col min="6882" max="6884" width="8.875" style="652" customWidth="1"/>
    <col min="6885" max="6911" width="9.125" style="652"/>
    <col min="6912" max="6912" width="3.625" style="652" bestFit="1" customWidth="1"/>
    <col min="6913" max="6913" width="36" style="652" bestFit="1" customWidth="1"/>
    <col min="6914" max="6914" width="4.875" style="652" bestFit="1" customWidth="1"/>
    <col min="6915" max="6915" width="11.25" style="652" customWidth="1"/>
    <col min="6916" max="6916" width="8.375" style="652" customWidth="1"/>
    <col min="6917" max="6917" width="12.125" style="652" customWidth="1"/>
    <col min="6918" max="6918" width="9.75" style="652" customWidth="1"/>
    <col min="6919" max="6919" width="10.375" style="652" customWidth="1"/>
    <col min="6920" max="6920" width="13.25" style="652" customWidth="1"/>
    <col min="6921" max="6921" width="10" style="652" customWidth="1"/>
    <col min="6922" max="6922" width="8.25" style="652" customWidth="1"/>
    <col min="6923" max="6923" width="7.25" style="652" customWidth="1"/>
    <col min="6924" max="6924" width="9.125" style="652"/>
    <col min="6925" max="6925" width="8.75" style="652" customWidth="1"/>
    <col min="6926" max="6926" width="8.875" style="652" customWidth="1"/>
    <col min="6927" max="6927" width="7.25" style="652" customWidth="1"/>
    <col min="6928" max="6930" width="7.75" style="652" customWidth="1"/>
    <col min="6931" max="6932" width="8.875" style="652" customWidth="1"/>
    <col min="6933" max="6934" width="8.75" style="652" customWidth="1"/>
    <col min="6935" max="6935" width="14.75" style="652" customWidth="1"/>
    <col min="6936" max="6993" width="8" style="652" customWidth="1"/>
    <col min="6994" max="6994" width="12.25" style="652" bestFit="1" customWidth="1"/>
    <col min="6995" max="7133" width="8" style="652" customWidth="1"/>
    <col min="7134" max="7134" width="4.875" style="652" bestFit="1" customWidth="1"/>
    <col min="7135" max="7135" width="52.125" style="652" customWidth="1"/>
    <col min="7136" max="7136" width="5.875" style="652" customWidth="1"/>
    <col min="7137" max="7137" width="11.375" style="652" customWidth="1"/>
    <col min="7138" max="7140" width="8.875" style="652" customWidth="1"/>
    <col min="7141" max="7167" width="9.125" style="652"/>
    <col min="7168" max="7168" width="3.625" style="652" bestFit="1" customWidth="1"/>
    <col min="7169" max="7169" width="36" style="652" bestFit="1" customWidth="1"/>
    <col min="7170" max="7170" width="4.875" style="652" bestFit="1" customWidth="1"/>
    <col min="7171" max="7171" width="11.25" style="652" customWidth="1"/>
    <col min="7172" max="7172" width="8.375" style="652" customWidth="1"/>
    <col min="7173" max="7173" width="12.125" style="652" customWidth="1"/>
    <col min="7174" max="7174" width="9.75" style="652" customWidth="1"/>
    <col min="7175" max="7175" width="10.375" style="652" customWidth="1"/>
    <col min="7176" max="7176" width="13.25" style="652" customWidth="1"/>
    <col min="7177" max="7177" width="10" style="652" customWidth="1"/>
    <col min="7178" max="7178" width="8.25" style="652" customWidth="1"/>
    <col min="7179" max="7179" width="7.25" style="652" customWidth="1"/>
    <col min="7180" max="7180" width="9.125" style="652"/>
    <col min="7181" max="7181" width="8.75" style="652" customWidth="1"/>
    <col min="7182" max="7182" width="8.875" style="652" customWidth="1"/>
    <col min="7183" max="7183" width="7.25" style="652" customWidth="1"/>
    <col min="7184" max="7186" width="7.75" style="652" customWidth="1"/>
    <col min="7187" max="7188" width="8.875" style="652" customWidth="1"/>
    <col min="7189" max="7190" width="8.75" style="652" customWidth="1"/>
    <col min="7191" max="7191" width="14.75" style="652" customWidth="1"/>
    <col min="7192" max="7249" width="8" style="652" customWidth="1"/>
    <col min="7250" max="7250" width="12.25" style="652" bestFit="1" customWidth="1"/>
    <col min="7251" max="7389" width="8" style="652" customWidth="1"/>
    <col min="7390" max="7390" width="4.875" style="652" bestFit="1" customWidth="1"/>
    <col min="7391" max="7391" width="52.125" style="652" customWidth="1"/>
    <col min="7392" max="7392" width="5.875" style="652" customWidth="1"/>
    <col min="7393" max="7393" width="11.375" style="652" customWidth="1"/>
    <col min="7394" max="7396" width="8.875" style="652" customWidth="1"/>
    <col min="7397" max="7423" width="9.125" style="652"/>
    <col min="7424" max="7424" width="3.625" style="652" bestFit="1" customWidth="1"/>
    <col min="7425" max="7425" width="36" style="652" bestFit="1" customWidth="1"/>
    <col min="7426" max="7426" width="4.875" style="652" bestFit="1" customWidth="1"/>
    <col min="7427" max="7427" width="11.25" style="652" customWidth="1"/>
    <col min="7428" max="7428" width="8.375" style="652" customWidth="1"/>
    <col min="7429" max="7429" width="12.125" style="652" customWidth="1"/>
    <col min="7430" max="7430" width="9.75" style="652" customWidth="1"/>
    <col min="7431" max="7431" width="10.375" style="652" customWidth="1"/>
    <col min="7432" max="7432" width="13.25" style="652" customWidth="1"/>
    <col min="7433" max="7433" width="10" style="652" customWidth="1"/>
    <col min="7434" max="7434" width="8.25" style="652" customWidth="1"/>
    <col min="7435" max="7435" width="7.25" style="652" customWidth="1"/>
    <col min="7436" max="7436" width="9.125" style="652"/>
    <col min="7437" max="7437" width="8.75" style="652" customWidth="1"/>
    <col min="7438" max="7438" width="8.875" style="652" customWidth="1"/>
    <col min="7439" max="7439" width="7.25" style="652" customWidth="1"/>
    <col min="7440" max="7442" width="7.75" style="652" customWidth="1"/>
    <col min="7443" max="7444" width="8.875" style="652" customWidth="1"/>
    <col min="7445" max="7446" width="8.75" style="652" customWidth="1"/>
    <col min="7447" max="7447" width="14.75" style="652" customWidth="1"/>
    <col min="7448" max="7505" width="8" style="652" customWidth="1"/>
    <col min="7506" max="7506" width="12.25" style="652" bestFit="1" customWidth="1"/>
    <col min="7507" max="7645" width="8" style="652" customWidth="1"/>
    <col min="7646" max="7646" width="4.875" style="652" bestFit="1" customWidth="1"/>
    <col min="7647" max="7647" width="52.125" style="652" customWidth="1"/>
    <col min="7648" max="7648" width="5.875" style="652" customWidth="1"/>
    <col min="7649" max="7649" width="11.375" style="652" customWidth="1"/>
    <col min="7650" max="7652" width="8.875" style="652" customWidth="1"/>
    <col min="7653" max="7679" width="9.125" style="652"/>
    <col min="7680" max="7680" width="3.625" style="652" bestFit="1" customWidth="1"/>
    <col min="7681" max="7681" width="36" style="652" bestFit="1" customWidth="1"/>
    <col min="7682" max="7682" width="4.875" style="652" bestFit="1" customWidth="1"/>
    <col min="7683" max="7683" width="11.25" style="652" customWidth="1"/>
    <col min="7684" max="7684" width="8.375" style="652" customWidth="1"/>
    <col min="7685" max="7685" width="12.125" style="652" customWidth="1"/>
    <col min="7686" max="7686" width="9.75" style="652" customWidth="1"/>
    <col min="7687" max="7687" width="10.375" style="652" customWidth="1"/>
    <col min="7688" max="7688" width="13.25" style="652" customWidth="1"/>
    <col min="7689" max="7689" width="10" style="652" customWidth="1"/>
    <col min="7690" max="7690" width="8.25" style="652" customWidth="1"/>
    <col min="7691" max="7691" width="7.25" style="652" customWidth="1"/>
    <col min="7692" max="7692" width="9.125" style="652"/>
    <col min="7693" max="7693" width="8.75" style="652" customWidth="1"/>
    <col min="7694" max="7694" width="8.875" style="652" customWidth="1"/>
    <col min="7695" max="7695" width="7.25" style="652" customWidth="1"/>
    <col min="7696" max="7698" width="7.75" style="652" customWidth="1"/>
    <col min="7699" max="7700" width="8.875" style="652" customWidth="1"/>
    <col min="7701" max="7702" width="8.75" style="652" customWidth="1"/>
    <col min="7703" max="7703" width="14.75" style="652" customWidth="1"/>
    <col min="7704" max="7761" width="8" style="652" customWidth="1"/>
    <col min="7762" max="7762" width="12.25" style="652" bestFit="1" customWidth="1"/>
    <col min="7763" max="7901" width="8" style="652" customWidth="1"/>
    <col min="7902" max="7902" width="4.875" style="652" bestFit="1" customWidth="1"/>
    <col min="7903" max="7903" width="52.125" style="652" customWidth="1"/>
    <col min="7904" max="7904" width="5.875" style="652" customWidth="1"/>
    <col min="7905" max="7905" width="11.375" style="652" customWidth="1"/>
    <col min="7906" max="7908" width="8.875" style="652" customWidth="1"/>
    <col min="7909" max="7935" width="9.125" style="652"/>
    <col min="7936" max="7936" width="3.625" style="652" bestFit="1" customWidth="1"/>
    <col min="7937" max="7937" width="36" style="652" bestFit="1" customWidth="1"/>
    <col min="7938" max="7938" width="4.875" style="652" bestFit="1" customWidth="1"/>
    <col min="7939" max="7939" width="11.25" style="652" customWidth="1"/>
    <col min="7940" max="7940" width="8.375" style="652" customWidth="1"/>
    <col min="7941" max="7941" width="12.125" style="652" customWidth="1"/>
    <col min="7942" max="7942" width="9.75" style="652" customWidth="1"/>
    <col min="7943" max="7943" width="10.375" style="652" customWidth="1"/>
    <col min="7944" max="7944" width="13.25" style="652" customWidth="1"/>
    <col min="7945" max="7945" width="10" style="652" customWidth="1"/>
    <col min="7946" max="7946" width="8.25" style="652" customWidth="1"/>
    <col min="7947" max="7947" width="7.25" style="652" customWidth="1"/>
    <col min="7948" max="7948" width="9.125" style="652"/>
    <col min="7949" max="7949" width="8.75" style="652" customWidth="1"/>
    <col min="7950" max="7950" width="8.875" style="652" customWidth="1"/>
    <col min="7951" max="7951" width="7.25" style="652" customWidth="1"/>
    <col min="7952" max="7954" width="7.75" style="652" customWidth="1"/>
    <col min="7955" max="7956" width="8.875" style="652" customWidth="1"/>
    <col min="7957" max="7958" width="8.75" style="652" customWidth="1"/>
    <col min="7959" max="7959" width="14.75" style="652" customWidth="1"/>
    <col min="7960" max="8017" width="8" style="652" customWidth="1"/>
    <col min="8018" max="8018" width="12.25" style="652" bestFit="1" customWidth="1"/>
    <col min="8019" max="8157" width="8" style="652" customWidth="1"/>
    <col min="8158" max="8158" width="4.875" style="652" bestFit="1" customWidth="1"/>
    <col min="8159" max="8159" width="52.125" style="652" customWidth="1"/>
    <col min="8160" max="8160" width="5.875" style="652" customWidth="1"/>
    <col min="8161" max="8161" width="11.375" style="652" customWidth="1"/>
    <col min="8162" max="8164" width="8.875" style="652" customWidth="1"/>
    <col min="8165" max="8191" width="9.125" style="652"/>
    <col min="8192" max="8192" width="3.625" style="652" bestFit="1" customWidth="1"/>
    <col min="8193" max="8193" width="36" style="652" bestFit="1" customWidth="1"/>
    <col min="8194" max="8194" width="4.875" style="652" bestFit="1" customWidth="1"/>
    <col min="8195" max="8195" width="11.25" style="652" customWidth="1"/>
    <col min="8196" max="8196" width="8.375" style="652" customWidth="1"/>
    <col min="8197" max="8197" width="12.125" style="652" customWidth="1"/>
    <col min="8198" max="8198" width="9.75" style="652" customWidth="1"/>
    <col min="8199" max="8199" width="10.375" style="652" customWidth="1"/>
    <col min="8200" max="8200" width="13.25" style="652" customWidth="1"/>
    <col min="8201" max="8201" width="10" style="652" customWidth="1"/>
    <col min="8202" max="8202" width="8.25" style="652" customWidth="1"/>
    <col min="8203" max="8203" width="7.25" style="652" customWidth="1"/>
    <col min="8204" max="8204" width="9.125" style="652"/>
    <col min="8205" max="8205" width="8.75" style="652" customWidth="1"/>
    <col min="8206" max="8206" width="8.875" style="652" customWidth="1"/>
    <col min="8207" max="8207" width="7.25" style="652" customWidth="1"/>
    <col min="8208" max="8210" width="7.75" style="652" customWidth="1"/>
    <col min="8211" max="8212" width="8.875" style="652" customWidth="1"/>
    <col min="8213" max="8214" width="8.75" style="652" customWidth="1"/>
    <col min="8215" max="8215" width="14.75" style="652" customWidth="1"/>
    <col min="8216" max="8273" width="8" style="652" customWidth="1"/>
    <col min="8274" max="8274" width="12.25" style="652" bestFit="1" customWidth="1"/>
    <col min="8275" max="8413" width="8" style="652" customWidth="1"/>
    <col min="8414" max="8414" width="4.875" style="652" bestFit="1" customWidth="1"/>
    <col min="8415" max="8415" width="52.125" style="652" customWidth="1"/>
    <col min="8416" max="8416" width="5.875" style="652" customWidth="1"/>
    <col min="8417" max="8417" width="11.375" style="652" customWidth="1"/>
    <col min="8418" max="8420" width="8.875" style="652" customWidth="1"/>
    <col min="8421" max="8447" width="9.125" style="652"/>
    <col min="8448" max="8448" width="3.625" style="652" bestFit="1" customWidth="1"/>
    <col min="8449" max="8449" width="36" style="652" bestFit="1" customWidth="1"/>
    <col min="8450" max="8450" width="4.875" style="652" bestFit="1" customWidth="1"/>
    <col min="8451" max="8451" width="11.25" style="652" customWidth="1"/>
    <col min="8452" max="8452" width="8.375" style="652" customWidth="1"/>
    <col min="8453" max="8453" width="12.125" style="652" customWidth="1"/>
    <col min="8454" max="8454" width="9.75" style="652" customWidth="1"/>
    <col min="8455" max="8455" width="10.375" style="652" customWidth="1"/>
    <col min="8456" max="8456" width="13.25" style="652" customWidth="1"/>
    <col min="8457" max="8457" width="10" style="652" customWidth="1"/>
    <col min="8458" max="8458" width="8.25" style="652" customWidth="1"/>
    <col min="8459" max="8459" width="7.25" style="652" customWidth="1"/>
    <col min="8460" max="8460" width="9.125" style="652"/>
    <col min="8461" max="8461" width="8.75" style="652" customWidth="1"/>
    <col min="8462" max="8462" width="8.875" style="652" customWidth="1"/>
    <col min="8463" max="8463" width="7.25" style="652" customWidth="1"/>
    <col min="8464" max="8466" width="7.75" style="652" customWidth="1"/>
    <col min="8467" max="8468" width="8.875" style="652" customWidth="1"/>
    <col min="8469" max="8470" width="8.75" style="652" customWidth="1"/>
    <col min="8471" max="8471" width="14.75" style="652" customWidth="1"/>
    <col min="8472" max="8529" width="8" style="652" customWidth="1"/>
    <col min="8530" max="8530" width="12.25" style="652" bestFit="1" customWidth="1"/>
    <col min="8531" max="8669" width="8" style="652" customWidth="1"/>
    <col min="8670" max="8670" width="4.875" style="652" bestFit="1" customWidth="1"/>
    <col min="8671" max="8671" width="52.125" style="652" customWidth="1"/>
    <col min="8672" max="8672" width="5.875" style="652" customWidth="1"/>
    <col min="8673" max="8673" width="11.375" style="652" customWidth="1"/>
    <col min="8674" max="8676" width="8.875" style="652" customWidth="1"/>
    <col min="8677" max="8703" width="9.125" style="652"/>
    <col min="8704" max="8704" width="3.625" style="652" bestFit="1" customWidth="1"/>
    <col min="8705" max="8705" width="36" style="652" bestFit="1" customWidth="1"/>
    <col min="8706" max="8706" width="4.875" style="652" bestFit="1" customWidth="1"/>
    <col min="8707" max="8707" width="11.25" style="652" customWidth="1"/>
    <col min="8708" max="8708" width="8.375" style="652" customWidth="1"/>
    <col min="8709" max="8709" width="12.125" style="652" customWidth="1"/>
    <col min="8710" max="8710" width="9.75" style="652" customWidth="1"/>
    <col min="8711" max="8711" width="10.375" style="652" customWidth="1"/>
    <col min="8712" max="8712" width="13.25" style="652" customWidth="1"/>
    <col min="8713" max="8713" width="10" style="652" customWidth="1"/>
    <col min="8714" max="8714" width="8.25" style="652" customWidth="1"/>
    <col min="8715" max="8715" width="7.25" style="652" customWidth="1"/>
    <col min="8716" max="8716" width="9.125" style="652"/>
    <col min="8717" max="8717" width="8.75" style="652" customWidth="1"/>
    <col min="8718" max="8718" width="8.875" style="652" customWidth="1"/>
    <col min="8719" max="8719" width="7.25" style="652" customWidth="1"/>
    <col min="8720" max="8722" width="7.75" style="652" customWidth="1"/>
    <col min="8723" max="8724" width="8.875" style="652" customWidth="1"/>
    <col min="8725" max="8726" width="8.75" style="652" customWidth="1"/>
    <col min="8727" max="8727" width="14.75" style="652" customWidth="1"/>
    <col min="8728" max="8785" width="8" style="652" customWidth="1"/>
    <col min="8786" max="8786" width="12.25" style="652" bestFit="1" customWidth="1"/>
    <col min="8787" max="8925" width="8" style="652" customWidth="1"/>
    <col min="8926" max="8926" width="4.875" style="652" bestFit="1" customWidth="1"/>
    <col min="8927" max="8927" width="52.125" style="652" customWidth="1"/>
    <col min="8928" max="8928" width="5.875" style="652" customWidth="1"/>
    <col min="8929" max="8929" width="11.375" style="652" customWidth="1"/>
    <col min="8930" max="8932" width="8.875" style="652" customWidth="1"/>
    <col min="8933" max="8959" width="9.125" style="652"/>
    <col min="8960" max="8960" width="3.625" style="652" bestFit="1" customWidth="1"/>
    <col min="8961" max="8961" width="36" style="652" bestFit="1" customWidth="1"/>
    <col min="8962" max="8962" width="4.875" style="652" bestFit="1" customWidth="1"/>
    <col min="8963" max="8963" width="11.25" style="652" customWidth="1"/>
    <col min="8964" max="8964" width="8.375" style="652" customWidth="1"/>
    <col min="8965" max="8965" width="12.125" style="652" customWidth="1"/>
    <col min="8966" max="8966" width="9.75" style="652" customWidth="1"/>
    <col min="8967" max="8967" width="10.375" style="652" customWidth="1"/>
    <col min="8968" max="8968" width="13.25" style="652" customWidth="1"/>
    <col min="8969" max="8969" width="10" style="652" customWidth="1"/>
    <col min="8970" max="8970" width="8.25" style="652" customWidth="1"/>
    <col min="8971" max="8971" width="7.25" style="652" customWidth="1"/>
    <col min="8972" max="8972" width="9.125" style="652"/>
    <col min="8973" max="8973" width="8.75" style="652" customWidth="1"/>
    <col min="8974" max="8974" width="8.875" style="652" customWidth="1"/>
    <col min="8975" max="8975" width="7.25" style="652" customWidth="1"/>
    <col min="8976" max="8978" width="7.75" style="652" customWidth="1"/>
    <col min="8979" max="8980" width="8.875" style="652" customWidth="1"/>
    <col min="8981" max="8982" width="8.75" style="652" customWidth="1"/>
    <col min="8983" max="8983" width="14.75" style="652" customWidth="1"/>
    <col min="8984" max="9041" width="8" style="652" customWidth="1"/>
    <col min="9042" max="9042" width="12.25" style="652" bestFit="1" customWidth="1"/>
    <col min="9043" max="9181" width="8" style="652" customWidth="1"/>
    <col min="9182" max="9182" width="4.875" style="652" bestFit="1" customWidth="1"/>
    <col min="9183" max="9183" width="52.125" style="652" customWidth="1"/>
    <col min="9184" max="9184" width="5.875" style="652" customWidth="1"/>
    <col min="9185" max="9185" width="11.375" style="652" customWidth="1"/>
    <col min="9186" max="9188" width="8.875" style="652" customWidth="1"/>
    <col min="9189" max="9215" width="9.125" style="652"/>
    <col min="9216" max="9216" width="3.625" style="652" bestFit="1" customWidth="1"/>
    <col min="9217" max="9217" width="36" style="652" bestFit="1" customWidth="1"/>
    <col min="9218" max="9218" width="4.875" style="652" bestFit="1" customWidth="1"/>
    <col min="9219" max="9219" width="11.25" style="652" customWidth="1"/>
    <col min="9220" max="9220" width="8.375" style="652" customWidth="1"/>
    <col min="9221" max="9221" width="12.125" style="652" customWidth="1"/>
    <col min="9222" max="9222" width="9.75" style="652" customWidth="1"/>
    <col min="9223" max="9223" width="10.375" style="652" customWidth="1"/>
    <col min="9224" max="9224" width="13.25" style="652" customWidth="1"/>
    <col min="9225" max="9225" width="10" style="652" customWidth="1"/>
    <col min="9226" max="9226" width="8.25" style="652" customWidth="1"/>
    <col min="9227" max="9227" width="7.25" style="652" customWidth="1"/>
    <col min="9228" max="9228" width="9.125" style="652"/>
    <col min="9229" max="9229" width="8.75" style="652" customWidth="1"/>
    <col min="9230" max="9230" width="8.875" style="652" customWidth="1"/>
    <col min="9231" max="9231" width="7.25" style="652" customWidth="1"/>
    <col min="9232" max="9234" width="7.75" style="652" customWidth="1"/>
    <col min="9235" max="9236" width="8.875" style="652" customWidth="1"/>
    <col min="9237" max="9238" width="8.75" style="652" customWidth="1"/>
    <col min="9239" max="9239" width="14.75" style="652" customWidth="1"/>
    <col min="9240" max="9297" width="8" style="652" customWidth="1"/>
    <col min="9298" max="9298" width="12.25" style="652" bestFit="1" customWidth="1"/>
    <col min="9299" max="9437" width="8" style="652" customWidth="1"/>
    <col min="9438" max="9438" width="4.875" style="652" bestFit="1" customWidth="1"/>
    <col min="9439" max="9439" width="52.125" style="652" customWidth="1"/>
    <col min="9440" max="9440" width="5.875" style="652" customWidth="1"/>
    <col min="9441" max="9441" width="11.375" style="652" customWidth="1"/>
    <col min="9442" max="9444" width="8.875" style="652" customWidth="1"/>
    <col min="9445" max="9471" width="9.125" style="652"/>
    <col min="9472" max="9472" width="3.625" style="652" bestFit="1" customWidth="1"/>
    <col min="9473" max="9473" width="36" style="652" bestFit="1" customWidth="1"/>
    <col min="9474" max="9474" width="4.875" style="652" bestFit="1" customWidth="1"/>
    <col min="9475" max="9475" width="11.25" style="652" customWidth="1"/>
    <col min="9476" max="9476" width="8.375" style="652" customWidth="1"/>
    <col min="9477" max="9477" width="12.125" style="652" customWidth="1"/>
    <col min="9478" max="9478" width="9.75" style="652" customWidth="1"/>
    <col min="9479" max="9479" width="10.375" style="652" customWidth="1"/>
    <col min="9480" max="9480" width="13.25" style="652" customWidth="1"/>
    <col min="9481" max="9481" width="10" style="652" customWidth="1"/>
    <col min="9482" max="9482" width="8.25" style="652" customWidth="1"/>
    <col min="9483" max="9483" width="7.25" style="652" customWidth="1"/>
    <col min="9484" max="9484" width="9.125" style="652"/>
    <col min="9485" max="9485" width="8.75" style="652" customWidth="1"/>
    <col min="9486" max="9486" width="8.875" style="652" customWidth="1"/>
    <col min="9487" max="9487" width="7.25" style="652" customWidth="1"/>
    <col min="9488" max="9490" width="7.75" style="652" customWidth="1"/>
    <col min="9491" max="9492" width="8.875" style="652" customWidth="1"/>
    <col min="9493" max="9494" width="8.75" style="652" customWidth="1"/>
    <col min="9495" max="9495" width="14.75" style="652" customWidth="1"/>
    <col min="9496" max="9553" width="8" style="652" customWidth="1"/>
    <col min="9554" max="9554" width="12.25" style="652" bestFit="1" customWidth="1"/>
    <col min="9555" max="9693" width="8" style="652" customWidth="1"/>
    <col min="9694" max="9694" width="4.875" style="652" bestFit="1" customWidth="1"/>
    <col min="9695" max="9695" width="52.125" style="652" customWidth="1"/>
    <col min="9696" max="9696" width="5.875" style="652" customWidth="1"/>
    <col min="9697" max="9697" width="11.375" style="652" customWidth="1"/>
    <col min="9698" max="9700" width="8.875" style="652" customWidth="1"/>
    <col min="9701" max="9727" width="9.125" style="652"/>
    <col min="9728" max="9728" width="3.625" style="652" bestFit="1" customWidth="1"/>
    <col min="9729" max="9729" width="36" style="652" bestFit="1" customWidth="1"/>
    <col min="9730" max="9730" width="4.875" style="652" bestFit="1" customWidth="1"/>
    <col min="9731" max="9731" width="11.25" style="652" customWidth="1"/>
    <col min="9732" max="9732" width="8.375" style="652" customWidth="1"/>
    <col min="9733" max="9733" width="12.125" style="652" customWidth="1"/>
    <col min="9734" max="9734" width="9.75" style="652" customWidth="1"/>
    <col min="9735" max="9735" width="10.375" style="652" customWidth="1"/>
    <col min="9736" max="9736" width="13.25" style="652" customWidth="1"/>
    <col min="9737" max="9737" width="10" style="652" customWidth="1"/>
    <col min="9738" max="9738" width="8.25" style="652" customWidth="1"/>
    <col min="9739" max="9739" width="7.25" style="652" customWidth="1"/>
    <col min="9740" max="9740" width="9.125" style="652"/>
    <col min="9741" max="9741" width="8.75" style="652" customWidth="1"/>
    <col min="9742" max="9742" width="8.875" style="652" customWidth="1"/>
    <col min="9743" max="9743" width="7.25" style="652" customWidth="1"/>
    <col min="9744" max="9746" width="7.75" style="652" customWidth="1"/>
    <col min="9747" max="9748" width="8.875" style="652" customWidth="1"/>
    <col min="9749" max="9750" width="8.75" style="652" customWidth="1"/>
    <col min="9751" max="9751" width="14.75" style="652" customWidth="1"/>
    <col min="9752" max="9809" width="8" style="652" customWidth="1"/>
    <col min="9810" max="9810" width="12.25" style="652" bestFit="1" customWidth="1"/>
    <col min="9811" max="9949" width="8" style="652" customWidth="1"/>
    <col min="9950" max="9950" width="4.875" style="652" bestFit="1" customWidth="1"/>
    <col min="9951" max="9951" width="52.125" style="652" customWidth="1"/>
    <col min="9952" max="9952" width="5.875" style="652" customWidth="1"/>
    <col min="9953" max="9953" width="11.375" style="652" customWidth="1"/>
    <col min="9954" max="9956" width="8.875" style="652" customWidth="1"/>
    <col min="9957" max="9983" width="9.125" style="652"/>
    <col min="9984" max="9984" width="3.625" style="652" bestFit="1" customWidth="1"/>
    <col min="9985" max="9985" width="36" style="652" bestFit="1" customWidth="1"/>
    <col min="9986" max="9986" width="4.875" style="652" bestFit="1" customWidth="1"/>
    <col min="9987" max="9987" width="11.25" style="652" customWidth="1"/>
    <col min="9988" max="9988" width="8.375" style="652" customWidth="1"/>
    <col min="9989" max="9989" width="12.125" style="652" customWidth="1"/>
    <col min="9990" max="9990" width="9.75" style="652" customWidth="1"/>
    <col min="9991" max="9991" width="10.375" style="652" customWidth="1"/>
    <col min="9992" max="9992" width="13.25" style="652" customWidth="1"/>
    <col min="9993" max="9993" width="10" style="652" customWidth="1"/>
    <col min="9994" max="9994" width="8.25" style="652" customWidth="1"/>
    <col min="9995" max="9995" width="7.25" style="652" customWidth="1"/>
    <col min="9996" max="9996" width="9.125" style="652"/>
    <col min="9997" max="9997" width="8.75" style="652" customWidth="1"/>
    <col min="9998" max="9998" width="8.875" style="652" customWidth="1"/>
    <col min="9999" max="9999" width="7.25" style="652" customWidth="1"/>
    <col min="10000" max="10002" width="7.75" style="652" customWidth="1"/>
    <col min="10003" max="10004" width="8.875" style="652" customWidth="1"/>
    <col min="10005" max="10006" width="8.75" style="652" customWidth="1"/>
    <col min="10007" max="10007" width="14.75" style="652" customWidth="1"/>
    <col min="10008" max="10065" width="8" style="652" customWidth="1"/>
    <col min="10066" max="10066" width="12.25" style="652" bestFit="1" customWidth="1"/>
    <col min="10067" max="10205" width="8" style="652" customWidth="1"/>
    <col min="10206" max="10206" width="4.875" style="652" bestFit="1" customWidth="1"/>
    <col min="10207" max="10207" width="52.125" style="652" customWidth="1"/>
    <col min="10208" max="10208" width="5.875" style="652" customWidth="1"/>
    <col min="10209" max="10209" width="11.375" style="652" customWidth="1"/>
    <col min="10210" max="10212" width="8.875" style="652" customWidth="1"/>
    <col min="10213" max="10239" width="9.125" style="652"/>
    <col min="10240" max="10240" width="3.625" style="652" bestFit="1" customWidth="1"/>
    <col min="10241" max="10241" width="36" style="652" bestFit="1" customWidth="1"/>
    <col min="10242" max="10242" width="4.875" style="652" bestFit="1" customWidth="1"/>
    <col min="10243" max="10243" width="11.25" style="652" customWidth="1"/>
    <col min="10244" max="10244" width="8.375" style="652" customWidth="1"/>
    <col min="10245" max="10245" width="12.125" style="652" customWidth="1"/>
    <col min="10246" max="10246" width="9.75" style="652" customWidth="1"/>
    <col min="10247" max="10247" width="10.375" style="652" customWidth="1"/>
    <col min="10248" max="10248" width="13.25" style="652" customWidth="1"/>
    <col min="10249" max="10249" width="10" style="652" customWidth="1"/>
    <col min="10250" max="10250" width="8.25" style="652" customWidth="1"/>
    <col min="10251" max="10251" width="7.25" style="652" customWidth="1"/>
    <col min="10252" max="10252" width="9.125" style="652"/>
    <col min="10253" max="10253" width="8.75" style="652" customWidth="1"/>
    <col min="10254" max="10254" width="8.875" style="652" customWidth="1"/>
    <col min="10255" max="10255" width="7.25" style="652" customWidth="1"/>
    <col min="10256" max="10258" width="7.75" style="652" customWidth="1"/>
    <col min="10259" max="10260" width="8.875" style="652" customWidth="1"/>
    <col min="10261" max="10262" width="8.75" style="652" customWidth="1"/>
    <col min="10263" max="10263" width="14.75" style="652" customWidth="1"/>
    <col min="10264" max="10321" width="8" style="652" customWidth="1"/>
    <col min="10322" max="10322" width="12.25" style="652" bestFit="1" customWidth="1"/>
    <col min="10323" max="10461" width="8" style="652" customWidth="1"/>
    <col min="10462" max="10462" width="4.875" style="652" bestFit="1" customWidth="1"/>
    <col min="10463" max="10463" width="52.125" style="652" customWidth="1"/>
    <col min="10464" max="10464" width="5.875" style="652" customWidth="1"/>
    <col min="10465" max="10465" width="11.375" style="652" customWidth="1"/>
    <col min="10466" max="10468" width="8.875" style="652" customWidth="1"/>
    <col min="10469" max="10495" width="9.125" style="652"/>
    <col min="10496" max="10496" width="3.625" style="652" bestFit="1" customWidth="1"/>
    <col min="10497" max="10497" width="36" style="652" bestFit="1" customWidth="1"/>
    <col min="10498" max="10498" width="4.875" style="652" bestFit="1" customWidth="1"/>
    <col min="10499" max="10499" width="11.25" style="652" customWidth="1"/>
    <col min="10500" max="10500" width="8.375" style="652" customWidth="1"/>
    <col min="10501" max="10501" width="12.125" style="652" customWidth="1"/>
    <col min="10502" max="10502" width="9.75" style="652" customWidth="1"/>
    <col min="10503" max="10503" width="10.375" style="652" customWidth="1"/>
    <col min="10504" max="10504" width="13.25" style="652" customWidth="1"/>
    <col min="10505" max="10505" width="10" style="652" customWidth="1"/>
    <col min="10506" max="10506" width="8.25" style="652" customWidth="1"/>
    <col min="10507" max="10507" width="7.25" style="652" customWidth="1"/>
    <col min="10508" max="10508" width="9.125" style="652"/>
    <col min="10509" max="10509" width="8.75" style="652" customWidth="1"/>
    <col min="10510" max="10510" width="8.875" style="652" customWidth="1"/>
    <col min="10511" max="10511" width="7.25" style="652" customWidth="1"/>
    <col min="10512" max="10514" width="7.75" style="652" customWidth="1"/>
    <col min="10515" max="10516" width="8.875" style="652" customWidth="1"/>
    <col min="10517" max="10518" width="8.75" style="652" customWidth="1"/>
    <col min="10519" max="10519" width="14.75" style="652" customWidth="1"/>
    <col min="10520" max="10577" width="8" style="652" customWidth="1"/>
    <col min="10578" max="10578" width="12.25" style="652" bestFit="1" customWidth="1"/>
    <col min="10579" max="10717" width="8" style="652" customWidth="1"/>
    <col min="10718" max="10718" width="4.875" style="652" bestFit="1" customWidth="1"/>
    <col min="10719" max="10719" width="52.125" style="652" customWidth="1"/>
    <col min="10720" max="10720" width="5.875" style="652" customWidth="1"/>
    <col min="10721" max="10721" width="11.375" style="652" customWidth="1"/>
    <col min="10722" max="10724" width="8.875" style="652" customWidth="1"/>
    <col min="10725" max="10751" width="9.125" style="652"/>
    <col min="10752" max="10752" width="3.625" style="652" bestFit="1" customWidth="1"/>
    <col min="10753" max="10753" width="36" style="652" bestFit="1" customWidth="1"/>
    <col min="10754" max="10754" width="4.875" style="652" bestFit="1" customWidth="1"/>
    <col min="10755" max="10755" width="11.25" style="652" customWidth="1"/>
    <col min="10756" max="10756" width="8.375" style="652" customWidth="1"/>
    <col min="10757" max="10757" width="12.125" style="652" customWidth="1"/>
    <col min="10758" max="10758" width="9.75" style="652" customWidth="1"/>
    <col min="10759" max="10759" width="10.375" style="652" customWidth="1"/>
    <col min="10760" max="10760" width="13.25" style="652" customWidth="1"/>
    <col min="10761" max="10761" width="10" style="652" customWidth="1"/>
    <col min="10762" max="10762" width="8.25" style="652" customWidth="1"/>
    <col min="10763" max="10763" width="7.25" style="652" customWidth="1"/>
    <col min="10764" max="10764" width="9.125" style="652"/>
    <col min="10765" max="10765" width="8.75" style="652" customWidth="1"/>
    <col min="10766" max="10766" width="8.875" style="652" customWidth="1"/>
    <col min="10767" max="10767" width="7.25" style="652" customWidth="1"/>
    <col min="10768" max="10770" width="7.75" style="652" customWidth="1"/>
    <col min="10771" max="10772" width="8.875" style="652" customWidth="1"/>
    <col min="10773" max="10774" width="8.75" style="652" customWidth="1"/>
    <col min="10775" max="10775" width="14.75" style="652" customWidth="1"/>
    <col min="10776" max="10833" width="8" style="652" customWidth="1"/>
    <col min="10834" max="10834" width="12.25" style="652" bestFit="1" customWidth="1"/>
    <col min="10835" max="10973" width="8" style="652" customWidth="1"/>
    <col min="10974" max="10974" width="4.875" style="652" bestFit="1" customWidth="1"/>
    <col min="10975" max="10975" width="52.125" style="652" customWidth="1"/>
    <col min="10976" max="10976" width="5.875" style="652" customWidth="1"/>
    <col min="10977" max="10977" width="11.375" style="652" customWidth="1"/>
    <col min="10978" max="10980" width="8.875" style="652" customWidth="1"/>
    <col min="10981" max="11007" width="9.125" style="652"/>
    <col min="11008" max="11008" width="3.625" style="652" bestFit="1" customWidth="1"/>
    <col min="11009" max="11009" width="36" style="652" bestFit="1" customWidth="1"/>
    <col min="11010" max="11010" width="4.875" style="652" bestFit="1" customWidth="1"/>
    <col min="11011" max="11011" width="11.25" style="652" customWidth="1"/>
    <col min="11012" max="11012" width="8.375" style="652" customWidth="1"/>
    <col min="11013" max="11013" width="12.125" style="652" customWidth="1"/>
    <col min="11014" max="11014" width="9.75" style="652" customWidth="1"/>
    <col min="11015" max="11015" width="10.375" style="652" customWidth="1"/>
    <col min="11016" max="11016" width="13.25" style="652" customWidth="1"/>
    <col min="11017" max="11017" width="10" style="652" customWidth="1"/>
    <col min="11018" max="11018" width="8.25" style="652" customWidth="1"/>
    <col min="11019" max="11019" width="7.25" style="652" customWidth="1"/>
    <col min="11020" max="11020" width="9.125" style="652"/>
    <col min="11021" max="11021" width="8.75" style="652" customWidth="1"/>
    <col min="11022" max="11022" width="8.875" style="652" customWidth="1"/>
    <col min="11023" max="11023" width="7.25" style="652" customWidth="1"/>
    <col min="11024" max="11026" width="7.75" style="652" customWidth="1"/>
    <col min="11027" max="11028" width="8.875" style="652" customWidth="1"/>
    <col min="11029" max="11030" width="8.75" style="652" customWidth="1"/>
    <col min="11031" max="11031" width="14.75" style="652" customWidth="1"/>
    <col min="11032" max="11089" width="8" style="652" customWidth="1"/>
    <col min="11090" max="11090" width="12.25" style="652" bestFit="1" customWidth="1"/>
    <col min="11091" max="11229" width="8" style="652" customWidth="1"/>
    <col min="11230" max="11230" width="4.875" style="652" bestFit="1" customWidth="1"/>
    <col min="11231" max="11231" width="52.125" style="652" customWidth="1"/>
    <col min="11232" max="11232" width="5.875" style="652" customWidth="1"/>
    <col min="11233" max="11233" width="11.375" style="652" customWidth="1"/>
    <col min="11234" max="11236" width="8.875" style="652" customWidth="1"/>
    <col min="11237" max="11263" width="9.125" style="652"/>
    <col min="11264" max="11264" width="3.625" style="652" bestFit="1" customWidth="1"/>
    <col min="11265" max="11265" width="36" style="652" bestFit="1" customWidth="1"/>
    <col min="11266" max="11266" width="4.875" style="652" bestFit="1" customWidth="1"/>
    <col min="11267" max="11267" width="11.25" style="652" customWidth="1"/>
    <col min="11268" max="11268" width="8.375" style="652" customWidth="1"/>
    <col min="11269" max="11269" width="12.125" style="652" customWidth="1"/>
    <col min="11270" max="11270" width="9.75" style="652" customWidth="1"/>
    <col min="11271" max="11271" width="10.375" style="652" customWidth="1"/>
    <col min="11272" max="11272" width="13.25" style="652" customWidth="1"/>
    <col min="11273" max="11273" width="10" style="652" customWidth="1"/>
    <col min="11274" max="11274" width="8.25" style="652" customWidth="1"/>
    <col min="11275" max="11275" width="7.25" style="652" customWidth="1"/>
    <col min="11276" max="11276" width="9.125" style="652"/>
    <col min="11277" max="11277" width="8.75" style="652" customWidth="1"/>
    <col min="11278" max="11278" width="8.875" style="652" customWidth="1"/>
    <col min="11279" max="11279" width="7.25" style="652" customWidth="1"/>
    <col min="11280" max="11282" width="7.75" style="652" customWidth="1"/>
    <col min="11283" max="11284" width="8.875" style="652" customWidth="1"/>
    <col min="11285" max="11286" width="8.75" style="652" customWidth="1"/>
    <col min="11287" max="11287" width="14.75" style="652" customWidth="1"/>
    <col min="11288" max="11345" width="8" style="652" customWidth="1"/>
    <col min="11346" max="11346" width="12.25" style="652" bestFit="1" customWidth="1"/>
    <col min="11347" max="11485" width="8" style="652" customWidth="1"/>
    <col min="11486" max="11486" width="4.875" style="652" bestFit="1" customWidth="1"/>
    <col min="11487" max="11487" width="52.125" style="652" customWidth="1"/>
    <col min="11488" max="11488" width="5.875" style="652" customWidth="1"/>
    <col min="11489" max="11489" width="11.375" style="652" customWidth="1"/>
    <col min="11490" max="11492" width="8.875" style="652" customWidth="1"/>
    <col min="11493" max="11519" width="9.125" style="652"/>
    <col min="11520" max="11520" width="3.625" style="652" bestFit="1" customWidth="1"/>
    <col min="11521" max="11521" width="36" style="652" bestFit="1" customWidth="1"/>
    <col min="11522" max="11522" width="4.875" style="652" bestFit="1" customWidth="1"/>
    <col min="11523" max="11523" width="11.25" style="652" customWidth="1"/>
    <col min="11524" max="11524" width="8.375" style="652" customWidth="1"/>
    <col min="11525" max="11525" width="12.125" style="652" customWidth="1"/>
    <col min="11526" max="11526" width="9.75" style="652" customWidth="1"/>
    <col min="11527" max="11527" width="10.375" style="652" customWidth="1"/>
    <col min="11528" max="11528" width="13.25" style="652" customWidth="1"/>
    <col min="11529" max="11529" width="10" style="652" customWidth="1"/>
    <col min="11530" max="11530" width="8.25" style="652" customWidth="1"/>
    <col min="11531" max="11531" width="7.25" style="652" customWidth="1"/>
    <col min="11532" max="11532" width="9.125" style="652"/>
    <col min="11533" max="11533" width="8.75" style="652" customWidth="1"/>
    <col min="11534" max="11534" width="8.875" style="652" customWidth="1"/>
    <col min="11535" max="11535" width="7.25" style="652" customWidth="1"/>
    <col min="11536" max="11538" width="7.75" style="652" customWidth="1"/>
    <col min="11539" max="11540" width="8.875" style="652" customWidth="1"/>
    <col min="11541" max="11542" width="8.75" style="652" customWidth="1"/>
    <col min="11543" max="11543" width="14.75" style="652" customWidth="1"/>
    <col min="11544" max="11601" width="8" style="652" customWidth="1"/>
    <col min="11602" max="11602" width="12.25" style="652" bestFit="1" customWidth="1"/>
    <col min="11603" max="11741" width="8" style="652" customWidth="1"/>
    <col min="11742" max="11742" width="4.875" style="652" bestFit="1" customWidth="1"/>
    <col min="11743" max="11743" width="52.125" style="652" customWidth="1"/>
    <col min="11744" max="11744" width="5.875" style="652" customWidth="1"/>
    <col min="11745" max="11745" width="11.375" style="652" customWidth="1"/>
    <col min="11746" max="11748" width="8.875" style="652" customWidth="1"/>
    <col min="11749" max="11775" width="9.125" style="652"/>
    <col min="11776" max="11776" width="3.625" style="652" bestFit="1" customWidth="1"/>
    <col min="11777" max="11777" width="36" style="652" bestFit="1" customWidth="1"/>
    <col min="11778" max="11778" width="4.875" style="652" bestFit="1" customWidth="1"/>
    <col min="11779" max="11779" width="11.25" style="652" customWidth="1"/>
    <col min="11780" max="11780" width="8.375" style="652" customWidth="1"/>
    <col min="11781" max="11781" width="12.125" style="652" customWidth="1"/>
    <col min="11782" max="11782" width="9.75" style="652" customWidth="1"/>
    <col min="11783" max="11783" width="10.375" style="652" customWidth="1"/>
    <col min="11784" max="11784" width="13.25" style="652" customWidth="1"/>
    <col min="11785" max="11785" width="10" style="652" customWidth="1"/>
    <col min="11786" max="11786" width="8.25" style="652" customWidth="1"/>
    <col min="11787" max="11787" width="7.25" style="652" customWidth="1"/>
    <col min="11788" max="11788" width="9.125" style="652"/>
    <col min="11789" max="11789" width="8.75" style="652" customWidth="1"/>
    <col min="11790" max="11790" width="8.875" style="652" customWidth="1"/>
    <col min="11791" max="11791" width="7.25" style="652" customWidth="1"/>
    <col min="11792" max="11794" width="7.75" style="652" customWidth="1"/>
    <col min="11795" max="11796" width="8.875" style="652" customWidth="1"/>
    <col min="11797" max="11798" width="8.75" style="652" customWidth="1"/>
    <col min="11799" max="11799" width="14.75" style="652" customWidth="1"/>
    <col min="11800" max="11857" width="8" style="652" customWidth="1"/>
    <col min="11858" max="11858" width="12.25" style="652" bestFit="1" customWidth="1"/>
    <col min="11859" max="11997" width="8" style="652" customWidth="1"/>
    <col min="11998" max="11998" width="4.875" style="652" bestFit="1" customWidth="1"/>
    <col min="11999" max="11999" width="52.125" style="652" customWidth="1"/>
    <col min="12000" max="12000" width="5.875" style="652" customWidth="1"/>
    <col min="12001" max="12001" width="11.375" style="652" customWidth="1"/>
    <col min="12002" max="12004" width="8.875" style="652" customWidth="1"/>
    <col min="12005" max="12031" width="9.125" style="652"/>
    <col min="12032" max="12032" width="3.625" style="652" bestFit="1" customWidth="1"/>
    <col min="12033" max="12033" width="36" style="652" bestFit="1" customWidth="1"/>
    <col min="12034" max="12034" width="4.875" style="652" bestFit="1" customWidth="1"/>
    <col min="12035" max="12035" width="11.25" style="652" customWidth="1"/>
    <col min="12036" max="12036" width="8.375" style="652" customWidth="1"/>
    <col min="12037" max="12037" width="12.125" style="652" customWidth="1"/>
    <col min="12038" max="12038" width="9.75" style="652" customWidth="1"/>
    <col min="12039" max="12039" width="10.375" style="652" customWidth="1"/>
    <col min="12040" max="12040" width="13.25" style="652" customWidth="1"/>
    <col min="12041" max="12041" width="10" style="652" customWidth="1"/>
    <col min="12042" max="12042" width="8.25" style="652" customWidth="1"/>
    <col min="12043" max="12043" width="7.25" style="652" customWidth="1"/>
    <col min="12044" max="12044" width="9.125" style="652"/>
    <col min="12045" max="12045" width="8.75" style="652" customWidth="1"/>
    <col min="12046" max="12046" width="8.875" style="652" customWidth="1"/>
    <col min="12047" max="12047" width="7.25" style="652" customWidth="1"/>
    <col min="12048" max="12050" width="7.75" style="652" customWidth="1"/>
    <col min="12051" max="12052" width="8.875" style="652" customWidth="1"/>
    <col min="12053" max="12054" width="8.75" style="652" customWidth="1"/>
    <col min="12055" max="12055" width="14.75" style="652" customWidth="1"/>
    <col min="12056" max="12113" width="8" style="652" customWidth="1"/>
    <col min="12114" max="12114" width="12.25" style="652" bestFit="1" customWidth="1"/>
    <col min="12115" max="12253" width="8" style="652" customWidth="1"/>
    <col min="12254" max="12254" width="4.875" style="652" bestFit="1" customWidth="1"/>
    <col min="12255" max="12255" width="52.125" style="652" customWidth="1"/>
    <col min="12256" max="12256" width="5.875" style="652" customWidth="1"/>
    <col min="12257" max="12257" width="11.375" style="652" customWidth="1"/>
    <col min="12258" max="12260" width="8.875" style="652" customWidth="1"/>
    <col min="12261" max="12287" width="9.125" style="652"/>
    <col min="12288" max="12288" width="3.625" style="652" bestFit="1" customWidth="1"/>
    <col min="12289" max="12289" width="36" style="652" bestFit="1" customWidth="1"/>
    <col min="12290" max="12290" width="4.875" style="652" bestFit="1" customWidth="1"/>
    <col min="12291" max="12291" width="11.25" style="652" customWidth="1"/>
    <col min="12292" max="12292" width="8.375" style="652" customWidth="1"/>
    <col min="12293" max="12293" width="12.125" style="652" customWidth="1"/>
    <col min="12294" max="12294" width="9.75" style="652" customWidth="1"/>
    <col min="12295" max="12295" width="10.375" style="652" customWidth="1"/>
    <col min="12296" max="12296" width="13.25" style="652" customWidth="1"/>
    <col min="12297" max="12297" width="10" style="652" customWidth="1"/>
    <col min="12298" max="12298" width="8.25" style="652" customWidth="1"/>
    <col min="12299" max="12299" width="7.25" style="652" customWidth="1"/>
    <col min="12300" max="12300" width="9.125" style="652"/>
    <col min="12301" max="12301" width="8.75" style="652" customWidth="1"/>
    <col min="12302" max="12302" width="8.875" style="652" customWidth="1"/>
    <col min="12303" max="12303" width="7.25" style="652" customWidth="1"/>
    <col min="12304" max="12306" width="7.75" style="652" customWidth="1"/>
    <col min="12307" max="12308" width="8.875" style="652" customWidth="1"/>
    <col min="12309" max="12310" width="8.75" style="652" customWidth="1"/>
    <col min="12311" max="12311" width="14.75" style="652" customWidth="1"/>
    <col min="12312" max="12369" width="8" style="652" customWidth="1"/>
    <col min="12370" max="12370" width="12.25" style="652" bestFit="1" customWidth="1"/>
    <col min="12371" max="12509" width="8" style="652" customWidth="1"/>
    <col min="12510" max="12510" width="4.875" style="652" bestFit="1" customWidth="1"/>
    <col min="12511" max="12511" width="52.125" style="652" customWidth="1"/>
    <col min="12512" max="12512" width="5.875" style="652" customWidth="1"/>
    <col min="12513" max="12513" width="11.375" style="652" customWidth="1"/>
    <col min="12514" max="12516" width="8.875" style="652" customWidth="1"/>
    <col min="12517" max="12543" width="9.125" style="652"/>
    <col min="12544" max="12544" width="3.625" style="652" bestFit="1" customWidth="1"/>
    <col min="12545" max="12545" width="36" style="652" bestFit="1" customWidth="1"/>
    <col min="12546" max="12546" width="4.875" style="652" bestFit="1" customWidth="1"/>
    <col min="12547" max="12547" width="11.25" style="652" customWidth="1"/>
    <col min="12548" max="12548" width="8.375" style="652" customWidth="1"/>
    <col min="12549" max="12549" width="12.125" style="652" customWidth="1"/>
    <col min="12550" max="12550" width="9.75" style="652" customWidth="1"/>
    <col min="12551" max="12551" width="10.375" style="652" customWidth="1"/>
    <col min="12552" max="12552" width="13.25" style="652" customWidth="1"/>
    <col min="12553" max="12553" width="10" style="652" customWidth="1"/>
    <col min="12554" max="12554" width="8.25" style="652" customWidth="1"/>
    <col min="12555" max="12555" width="7.25" style="652" customWidth="1"/>
    <col min="12556" max="12556" width="9.125" style="652"/>
    <col min="12557" max="12557" width="8.75" style="652" customWidth="1"/>
    <col min="12558" max="12558" width="8.875" style="652" customWidth="1"/>
    <col min="12559" max="12559" width="7.25" style="652" customWidth="1"/>
    <col min="12560" max="12562" width="7.75" style="652" customWidth="1"/>
    <col min="12563" max="12564" width="8.875" style="652" customWidth="1"/>
    <col min="12565" max="12566" width="8.75" style="652" customWidth="1"/>
    <col min="12567" max="12567" width="14.75" style="652" customWidth="1"/>
    <col min="12568" max="12625" width="8" style="652" customWidth="1"/>
    <col min="12626" max="12626" width="12.25" style="652" bestFit="1" customWidth="1"/>
    <col min="12627" max="12765" width="8" style="652" customWidth="1"/>
    <col min="12766" max="12766" width="4.875" style="652" bestFit="1" customWidth="1"/>
    <col min="12767" max="12767" width="52.125" style="652" customWidth="1"/>
    <col min="12768" max="12768" width="5.875" style="652" customWidth="1"/>
    <col min="12769" max="12769" width="11.375" style="652" customWidth="1"/>
    <col min="12770" max="12772" width="8.875" style="652" customWidth="1"/>
    <col min="12773" max="12799" width="9.125" style="652"/>
    <col min="12800" max="12800" width="3.625" style="652" bestFit="1" customWidth="1"/>
    <col min="12801" max="12801" width="36" style="652" bestFit="1" customWidth="1"/>
    <col min="12802" max="12802" width="4.875" style="652" bestFit="1" customWidth="1"/>
    <col min="12803" max="12803" width="11.25" style="652" customWidth="1"/>
    <col min="12804" max="12804" width="8.375" style="652" customWidth="1"/>
    <col min="12805" max="12805" width="12.125" style="652" customWidth="1"/>
    <col min="12806" max="12806" width="9.75" style="652" customWidth="1"/>
    <col min="12807" max="12807" width="10.375" style="652" customWidth="1"/>
    <col min="12808" max="12808" width="13.25" style="652" customWidth="1"/>
    <col min="12809" max="12809" width="10" style="652" customWidth="1"/>
    <col min="12810" max="12810" width="8.25" style="652" customWidth="1"/>
    <col min="12811" max="12811" width="7.25" style="652" customWidth="1"/>
    <col min="12812" max="12812" width="9.125" style="652"/>
    <col min="12813" max="12813" width="8.75" style="652" customWidth="1"/>
    <col min="12814" max="12814" width="8.875" style="652" customWidth="1"/>
    <col min="12815" max="12815" width="7.25" style="652" customWidth="1"/>
    <col min="12816" max="12818" width="7.75" style="652" customWidth="1"/>
    <col min="12819" max="12820" width="8.875" style="652" customWidth="1"/>
    <col min="12821" max="12822" width="8.75" style="652" customWidth="1"/>
    <col min="12823" max="12823" width="14.75" style="652" customWidth="1"/>
    <col min="12824" max="12881" width="8" style="652" customWidth="1"/>
    <col min="12882" max="12882" width="12.25" style="652" bestFit="1" customWidth="1"/>
    <col min="12883" max="13021" width="8" style="652" customWidth="1"/>
    <col min="13022" max="13022" width="4.875" style="652" bestFit="1" customWidth="1"/>
    <col min="13023" max="13023" width="52.125" style="652" customWidth="1"/>
    <col min="13024" max="13024" width="5.875" style="652" customWidth="1"/>
    <col min="13025" max="13025" width="11.375" style="652" customWidth="1"/>
    <col min="13026" max="13028" width="8.875" style="652" customWidth="1"/>
    <col min="13029" max="13055" width="9.125" style="652"/>
    <col min="13056" max="13056" width="3.625" style="652" bestFit="1" customWidth="1"/>
    <col min="13057" max="13057" width="36" style="652" bestFit="1" customWidth="1"/>
    <col min="13058" max="13058" width="4.875" style="652" bestFit="1" customWidth="1"/>
    <col min="13059" max="13059" width="11.25" style="652" customWidth="1"/>
    <col min="13060" max="13060" width="8.375" style="652" customWidth="1"/>
    <col min="13061" max="13061" width="12.125" style="652" customWidth="1"/>
    <col min="13062" max="13062" width="9.75" style="652" customWidth="1"/>
    <col min="13063" max="13063" width="10.375" style="652" customWidth="1"/>
    <col min="13064" max="13064" width="13.25" style="652" customWidth="1"/>
    <col min="13065" max="13065" width="10" style="652" customWidth="1"/>
    <col min="13066" max="13066" width="8.25" style="652" customWidth="1"/>
    <col min="13067" max="13067" width="7.25" style="652" customWidth="1"/>
    <col min="13068" max="13068" width="9.125" style="652"/>
    <col min="13069" max="13069" width="8.75" style="652" customWidth="1"/>
    <col min="13070" max="13070" width="8.875" style="652" customWidth="1"/>
    <col min="13071" max="13071" width="7.25" style="652" customWidth="1"/>
    <col min="13072" max="13074" width="7.75" style="652" customWidth="1"/>
    <col min="13075" max="13076" width="8.875" style="652" customWidth="1"/>
    <col min="13077" max="13078" width="8.75" style="652" customWidth="1"/>
    <col min="13079" max="13079" width="14.75" style="652" customWidth="1"/>
    <col min="13080" max="13137" width="8" style="652" customWidth="1"/>
    <col min="13138" max="13138" width="12.25" style="652" bestFit="1" customWidth="1"/>
    <col min="13139" max="13277" width="8" style="652" customWidth="1"/>
    <col min="13278" max="13278" width="4.875" style="652" bestFit="1" customWidth="1"/>
    <col min="13279" max="13279" width="52.125" style="652" customWidth="1"/>
    <col min="13280" max="13280" width="5.875" style="652" customWidth="1"/>
    <col min="13281" max="13281" width="11.375" style="652" customWidth="1"/>
    <col min="13282" max="13284" width="8.875" style="652" customWidth="1"/>
    <col min="13285" max="13311" width="9.125" style="652"/>
    <col min="13312" max="13312" width="3.625" style="652" bestFit="1" customWidth="1"/>
    <col min="13313" max="13313" width="36" style="652" bestFit="1" customWidth="1"/>
    <col min="13314" max="13314" width="4.875" style="652" bestFit="1" customWidth="1"/>
    <col min="13315" max="13315" width="11.25" style="652" customWidth="1"/>
    <col min="13316" max="13316" width="8.375" style="652" customWidth="1"/>
    <col min="13317" max="13317" width="12.125" style="652" customWidth="1"/>
    <col min="13318" max="13318" width="9.75" style="652" customWidth="1"/>
    <col min="13319" max="13319" width="10.375" style="652" customWidth="1"/>
    <col min="13320" max="13320" width="13.25" style="652" customWidth="1"/>
    <col min="13321" max="13321" width="10" style="652" customWidth="1"/>
    <col min="13322" max="13322" width="8.25" style="652" customWidth="1"/>
    <col min="13323" max="13323" width="7.25" style="652" customWidth="1"/>
    <col min="13324" max="13324" width="9.125" style="652"/>
    <col min="13325" max="13325" width="8.75" style="652" customWidth="1"/>
    <col min="13326" max="13326" width="8.875" style="652" customWidth="1"/>
    <col min="13327" max="13327" width="7.25" style="652" customWidth="1"/>
    <col min="13328" max="13330" width="7.75" style="652" customWidth="1"/>
    <col min="13331" max="13332" width="8.875" style="652" customWidth="1"/>
    <col min="13333" max="13334" width="8.75" style="652" customWidth="1"/>
    <col min="13335" max="13335" width="14.75" style="652" customWidth="1"/>
    <col min="13336" max="13393" width="8" style="652" customWidth="1"/>
    <col min="13394" max="13394" width="12.25" style="652" bestFit="1" customWidth="1"/>
    <col min="13395" max="13533" width="8" style="652" customWidth="1"/>
    <col min="13534" max="13534" width="4.875" style="652" bestFit="1" customWidth="1"/>
    <col min="13535" max="13535" width="52.125" style="652" customWidth="1"/>
    <col min="13536" max="13536" width="5.875" style="652" customWidth="1"/>
    <col min="13537" max="13537" width="11.375" style="652" customWidth="1"/>
    <col min="13538" max="13540" width="8.875" style="652" customWidth="1"/>
    <col min="13541" max="13567" width="9.125" style="652"/>
    <col min="13568" max="13568" width="3.625" style="652" bestFit="1" customWidth="1"/>
    <col min="13569" max="13569" width="36" style="652" bestFit="1" customWidth="1"/>
    <col min="13570" max="13570" width="4.875" style="652" bestFit="1" customWidth="1"/>
    <col min="13571" max="13571" width="11.25" style="652" customWidth="1"/>
    <col min="13572" max="13572" width="8.375" style="652" customWidth="1"/>
    <col min="13573" max="13573" width="12.125" style="652" customWidth="1"/>
    <col min="13574" max="13574" width="9.75" style="652" customWidth="1"/>
    <col min="13575" max="13575" width="10.375" style="652" customWidth="1"/>
    <col min="13576" max="13576" width="13.25" style="652" customWidth="1"/>
    <col min="13577" max="13577" width="10" style="652" customWidth="1"/>
    <col min="13578" max="13578" width="8.25" style="652" customWidth="1"/>
    <col min="13579" max="13579" width="7.25" style="652" customWidth="1"/>
    <col min="13580" max="13580" width="9.125" style="652"/>
    <col min="13581" max="13581" width="8.75" style="652" customWidth="1"/>
    <col min="13582" max="13582" width="8.875" style="652" customWidth="1"/>
    <col min="13583" max="13583" width="7.25" style="652" customWidth="1"/>
    <col min="13584" max="13586" width="7.75" style="652" customWidth="1"/>
    <col min="13587" max="13588" width="8.875" style="652" customWidth="1"/>
    <col min="13589" max="13590" width="8.75" style="652" customWidth="1"/>
    <col min="13591" max="13591" width="14.75" style="652" customWidth="1"/>
    <col min="13592" max="13649" width="8" style="652" customWidth="1"/>
    <col min="13650" max="13650" width="12.25" style="652" bestFit="1" customWidth="1"/>
    <col min="13651" max="13789" width="8" style="652" customWidth="1"/>
    <col min="13790" max="13790" width="4.875" style="652" bestFit="1" customWidth="1"/>
    <col min="13791" max="13791" width="52.125" style="652" customWidth="1"/>
    <col min="13792" max="13792" width="5.875" style="652" customWidth="1"/>
    <col min="13793" max="13793" width="11.375" style="652" customWidth="1"/>
    <col min="13794" max="13796" width="8.875" style="652" customWidth="1"/>
    <col min="13797" max="13823" width="9.125" style="652"/>
    <col min="13824" max="13824" width="3.625" style="652" bestFit="1" customWidth="1"/>
    <col min="13825" max="13825" width="36" style="652" bestFit="1" customWidth="1"/>
    <col min="13826" max="13826" width="4.875" style="652" bestFit="1" customWidth="1"/>
    <col min="13827" max="13827" width="11.25" style="652" customWidth="1"/>
    <col min="13828" max="13828" width="8.375" style="652" customWidth="1"/>
    <col min="13829" max="13829" width="12.125" style="652" customWidth="1"/>
    <col min="13830" max="13830" width="9.75" style="652" customWidth="1"/>
    <col min="13831" max="13831" width="10.375" style="652" customWidth="1"/>
    <col min="13832" max="13832" width="13.25" style="652" customWidth="1"/>
    <col min="13833" max="13833" width="10" style="652" customWidth="1"/>
    <col min="13834" max="13834" width="8.25" style="652" customWidth="1"/>
    <col min="13835" max="13835" width="7.25" style="652" customWidth="1"/>
    <col min="13836" max="13836" width="9.125" style="652"/>
    <col min="13837" max="13837" width="8.75" style="652" customWidth="1"/>
    <col min="13838" max="13838" width="8.875" style="652" customWidth="1"/>
    <col min="13839" max="13839" width="7.25" style="652" customWidth="1"/>
    <col min="13840" max="13842" width="7.75" style="652" customWidth="1"/>
    <col min="13843" max="13844" width="8.875" style="652" customWidth="1"/>
    <col min="13845" max="13846" width="8.75" style="652" customWidth="1"/>
    <col min="13847" max="13847" width="14.75" style="652" customWidth="1"/>
    <col min="13848" max="13905" width="8" style="652" customWidth="1"/>
    <col min="13906" max="13906" width="12.25" style="652" bestFit="1" customWidth="1"/>
    <col min="13907" max="14045" width="8" style="652" customWidth="1"/>
    <col min="14046" max="14046" width="4.875" style="652" bestFit="1" customWidth="1"/>
    <col min="14047" max="14047" width="52.125" style="652" customWidth="1"/>
    <col min="14048" max="14048" width="5.875" style="652" customWidth="1"/>
    <col min="14049" max="14049" width="11.375" style="652" customWidth="1"/>
    <col min="14050" max="14052" width="8.875" style="652" customWidth="1"/>
    <col min="14053" max="14079" width="9.125" style="652"/>
    <col min="14080" max="14080" width="3.625" style="652" bestFit="1" customWidth="1"/>
    <col min="14081" max="14081" width="36" style="652" bestFit="1" customWidth="1"/>
    <col min="14082" max="14082" width="4.875" style="652" bestFit="1" customWidth="1"/>
    <col min="14083" max="14083" width="11.25" style="652" customWidth="1"/>
    <col min="14084" max="14084" width="8.375" style="652" customWidth="1"/>
    <col min="14085" max="14085" width="12.125" style="652" customWidth="1"/>
    <col min="14086" max="14086" width="9.75" style="652" customWidth="1"/>
    <col min="14087" max="14087" width="10.375" style="652" customWidth="1"/>
    <col min="14088" max="14088" width="13.25" style="652" customWidth="1"/>
    <col min="14089" max="14089" width="10" style="652" customWidth="1"/>
    <col min="14090" max="14090" width="8.25" style="652" customWidth="1"/>
    <col min="14091" max="14091" width="7.25" style="652" customWidth="1"/>
    <col min="14092" max="14092" width="9.125" style="652"/>
    <col min="14093" max="14093" width="8.75" style="652" customWidth="1"/>
    <col min="14094" max="14094" width="8.875" style="652" customWidth="1"/>
    <col min="14095" max="14095" width="7.25" style="652" customWidth="1"/>
    <col min="14096" max="14098" width="7.75" style="652" customWidth="1"/>
    <col min="14099" max="14100" width="8.875" style="652" customWidth="1"/>
    <col min="14101" max="14102" width="8.75" style="652" customWidth="1"/>
    <col min="14103" max="14103" width="14.75" style="652" customWidth="1"/>
    <col min="14104" max="14161" width="8" style="652" customWidth="1"/>
    <col min="14162" max="14162" width="12.25" style="652" bestFit="1" customWidth="1"/>
    <col min="14163" max="14301" width="8" style="652" customWidth="1"/>
    <col min="14302" max="14302" width="4.875" style="652" bestFit="1" customWidth="1"/>
    <col min="14303" max="14303" width="52.125" style="652" customWidth="1"/>
    <col min="14304" max="14304" width="5.875" style="652" customWidth="1"/>
    <col min="14305" max="14305" width="11.375" style="652" customWidth="1"/>
    <col min="14306" max="14308" width="8.875" style="652" customWidth="1"/>
    <col min="14309" max="14335" width="9.125" style="652"/>
    <col min="14336" max="14336" width="3.625" style="652" bestFit="1" customWidth="1"/>
    <col min="14337" max="14337" width="36" style="652" bestFit="1" customWidth="1"/>
    <col min="14338" max="14338" width="4.875" style="652" bestFit="1" customWidth="1"/>
    <col min="14339" max="14339" width="11.25" style="652" customWidth="1"/>
    <col min="14340" max="14340" width="8.375" style="652" customWidth="1"/>
    <col min="14341" max="14341" width="12.125" style="652" customWidth="1"/>
    <col min="14342" max="14342" width="9.75" style="652" customWidth="1"/>
    <col min="14343" max="14343" width="10.375" style="652" customWidth="1"/>
    <col min="14344" max="14344" width="13.25" style="652" customWidth="1"/>
    <col min="14345" max="14345" width="10" style="652" customWidth="1"/>
    <col min="14346" max="14346" width="8.25" style="652" customWidth="1"/>
    <col min="14347" max="14347" width="7.25" style="652" customWidth="1"/>
    <col min="14348" max="14348" width="9.125" style="652"/>
    <col min="14349" max="14349" width="8.75" style="652" customWidth="1"/>
    <col min="14350" max="14350" width="8.875" style="652" customWidth="1"/>
    <col min="14351" max="14351" width="7.25" style="652" customWidth="1"/>
    <col min="14352" max="14354" width="7.75" style="652" customWidth="1"/>
    <col min="14355" max="14356" width="8.875" style="652" customWidth="1"/>
    <col min="14357" max="14358" width="8.75" style="652" customWidth="1"/>
    <col min="14359" max="14359" width="14.75" style="652" customWidth="1"/>
    <col min="14360" max="14417" width="8" style="652" customWidth="1"/>
    <col min="14418" max="14418" width="12.25" style="652" bestFit="1" customWidth="1"/>
    <col min="14419" max="14557" width="8" style="652" customWidth="1"/>
    <col min="14558" max="14558" width="4.875" style="652" bestFit="1" customWidth="1"/>
    <col min="14559" max="14559" width="52.125" style="652" customWidth="1"/>
    <col min="14560" max="14560" width="5.875" style="652" customWidth="1"/>
    <col min="14561" max="14561" width="11.375" style="652" customWidth="1"/>
    <col min="14562" max="14564" width="8.875" style="652" customWidth="1"/>
    <col min="14565" max="14591" width="9.125" style="652"/>
    <col min="14592" max="14592" width="3.625" style="652" bestFit="1" customWidth="1"/>
    <col min="14593" max="14593" width="36" style="652" bestFit="1" customWidth="1"/>
    <col min="14594" max="14594" width="4.875" style="652" bestFit="1" customWidth="1"/>
    <col min="14595" max="14595" width="11.25" style="652" customWidth="1"/>
    <col min="14596" max="14596" width="8.375" style="652" customWidth="1"/>
    <col min="14597" max="14597" width="12.125" style="652" customWidth="1"/>
    <col min="14598" max="14598" width="9.75" style="652" customWidth="1"/>
    <col min="14599" max="14599" width="10.375" style="652" customWidth="1"/>
    <col min="14600" max="14600" width="13.25" style="652" customWidth="1"/>
    <col min="14601" max="14601" width="10" style="652" customWidth="1"/>
    <col min="14602" max="14602" width="8.25" style="652" customWidth="1"/>
    <col min="14603" max="14603" width="7.25" style="652" customWidth="1"/>
    <col min="14604" max="14604" width="9.125" style="652"/>
    <col min="14605" max="14605" width="8.75" style="652" customWidth="1"/>
    <col min="14606" max="14606" width="8.875" style="652" customWidth="1"/>
    <col min="14607" max="14607" width="7.25" style="652" customWidth="1"/>
    <col min="14608" max="14610" width="7.75" style="652" customWidth="1"/>
    <col min="14611" max="14612" width="8.875" style="652" customWidth="1"/>
    <col min="14613" max="14614" width="8.75" style="652" customWidth="1"/>
    <col min="14615" max="14615" width="14.75" style="652" customWidth="1"/>
    <col min="14616" max="14673" width="8" style="652" customWidth="1"/>
    <col min="14674" max="14674" width="12.25" style="652" bestFit="1" customWidth="1"/>
    <col min="14675" max="14813" width="8" style="652" customWidth="1"/>
    <col min="14814" max="14814" width="4.875" style="652" bestFit="1" customWidth="1"/>
    <col min="14815" max="14815" width="52.125" style="652" customWidth="1"/>
    <col min="14816" max="14816" width="5.875" style="652" customWidth="1"/>
    <col min="14817" max="14817" width="11.375" style="652" customWidth="1"/>
    <col min="14818" max="14820" width="8.875" style="652" customWidth="1"/>
    <col min="14821" max="14847" width="9.125" style="652"/>
    <col min="14848" max="14848" width="3.625" style="652" bestFit="1" customWidth="1"/>
    <col min="14849" max="14849" width="36" style="652" bestFit="1" customWidth="1"/>
    <col min="14850" max="14850" width="4.875" style="652" bestFit="1" customWidth="1"/>
    <col min="14851" max="14851" width="11.25" style="652" customWidth="1"/>
    <col min="14852" max="14852" width="8.375" style="652" customWidth="1"/>
    <col min="14853" max="14853" width="12.125" style="652" customWidth="1"/>
    <col min="14854" max="14854" width="9.75" style="652" customWidth="1"/>
    <col min="14855" max="14855" width="10.375" style="652" customWidth="1"/>
    <col min="14856" max="14856" width="13.25" style="652" customWidth="1"/>
    <col min="14857" max="14857" width="10" style="652" customWidth="1"/>
    <col min="14858" max="14858" width="8.25" style="652" customWidth="1"/>
    <col min="14859" max="14859" width="7.25" style="652" customWidth="1"/>
    <col min="14860" max="14860" width="9.125" style="652"/>
    <col min="14861" max="14861" width="8.75" style="652" customWidth="1"/>
    <col min="14862" max="14862" width="8.875" style="652" customWidth="1"/>
    <col min="14863" max="14863" width="7.25" style="652" customWidth="1"/>
    <col min="14864" max="14866" width="7.75" style="652" customWidth="1"/>
    <col min="14867" max="14868" width="8.875" style="652" customWidth="1"/>
    <col min="14869" max="14870" width="8.75" style="652" customWidth="1"/>
    <col min="14871" max="14871" width="14.75" style="652" customWidth="1"/>
    <col min="14872" max="14929" width="8" style="652" customWidth="1"/>
    <col min="14930" max="14930" width="12.25" style="652" bestFit="1" customWidth="1"/>
    <col min="14931" max="15069" width="8" style="652" customWidth="1"/>
    <col min="15070" max="15070" width="4.875" style="652" bestFit="1" customWidth="1"/>
    <col min="15071" max="15071" width="52.125" style="652" customWidth="1"/>
    <col min="15072" max="15072" width="5.875" style="652" customWidth="1"/>
    <col min="15073" max="15073" width="11.375" style="652" customWidth="1"/>
    <col min="15074" max="15076" width="8.875" style="652" customWidth="1"/>
    <col min="15077" max="15103" width="9.125" style="652"/>
    <col min="15104" max="15104" width="3.625" style="652" bestFit="1" customWidth="1"/>
    <col min="15105" max="15105" width="36" style="652" bestFit="1" customWidth="1"/>
    <col min="15106" max="15106" width="4.875" style="652" bestFit="1" customWidth="1"/>
    <col min="15107" max="15107" width="11.25" style="652" customWidth="1"/>
    <col min="15108" max="15108" width="8.375" style="652" customWidth="1"/>
    <col min="15109" max="15109" width="12.125" style="652" customWidth="1"/>
    <col min="15110" max="15110" width="9.75" style="652" customWidth="1"/>
    <col min="15111" max="15111" width="10.375" style="652" customWidth="1"/>
    <col min="15112" max="15112" width="13.25" style="652" customWidth="1"/>
    <col min="15113" max="15113" width="10" style="652" customWidth="1"/>
    <col min="15114" max="15114" width="8.25" style="652" customWidth="1"/>
    <col min="15115" max="15115" width="7.25" style="652" customWidth="1"/>
    <col min="15116" max="15116" width="9.125" style="652"/>
    <col min="15117" max="15117" width="8.75" style="652" customWidth="1"/>
    <col min="15118" max="15118" width="8.875" style="652" customWidth="1"/>
    <col min="15119" max="15119" width="7.25" style="652" customWidth="1"/>
    <col min="15120" max="15122" width="7.75" style="652" customWidth="1"/>
    <col min="15123" max="15124" width="8.875" style="652" customWidth="1"/>
    <col min="15125" max="15126" width="8.75" style="652" customWidth="1"/>
    <col min="15127" max="15127" width="14.75" style="652" customWidth="1"/>
    <col min="15128" max="15185" width="8" style="652" customWidth="1"/>
    <col min="15186" max="15186" width="12.25" style="652" bestFit="1" customWidth="1"/>
    <col min="15187" max="15325" width="8" style="652" customWidth="1"/>
    <col min="15326" max="15326" width="4.875" style="652" bestFit="1" customWidth="1"/>
    <col min="15327" max="15327" width="52.125" style="652" customWidth="1"/>
    <col min="15328" max="15328" width="5.875" style="652" customWidth="1"/>
    <col min="15329" max="15329" width="11.375" style="652" customWidth="1"/>
    <col min="15330" max="15332" width="8.875" style="652" customWidth="1"/>
    <col min="15333" max="15359" width="9.125" style="652"/>
    <col min="15360" max="15360" width="3.625" style="652" bestFit="1" customWidth="1"/>
    <col min="15361" max="15361" width="36" style="652" bestFit="1" customWidth="1"/>
    <col min="15362" max="15362" width="4.875" style="652" bestFit="1" customWidth="1"/>
    <col min="15363" max="15363" width="11.25" style="652" customWidth="1"/>
    <col min="15364" max="15364" width="8.375" style="652" customWidth="1"/>
    <col min="15365" max="15365" width="12.125" style="652" customWidth="1"/>
    <col min="15366" max="15366" width="9.75" style="652" customWidth="1"/>
    <col min="15367" max="15367" width="10.375" style="652" customWidth="1"/>
    <col min="15368" max="15368" width="13.25" style="652" customWidth="1"/>
    <col min="15369" max="15369" width="10" style="652" customWidth="1"/>
    <col min="15370" max="15370" width="8.25" style="652" customWidth="1"/>
    <col min="15371" max="15371" width="7.25" style="652" customWidth="1"/>
    <col min="15372" max="15372" width="9.125" style="652"/>
    <col min="15373" max="15373" width="8.75" style="652" customWidth="1"/>
    <col min="15374" max="15374" width="8.875" style="652" customWidth="1"/>
    <col min="15375" max="15375" width="7.25" style="652" customWidth="1"/>
    <col min="15376" max="15378" width="7.75" style="652" customWidth="1"/>
    <col min="15379" max="15380" width="8.875" style="652" customWidth="1"/>
    <col min="15381" max="15382" width="8.75" style="652" customWidth="1"/>
    <col min="15383" max="15383" width="14.75" style="652" customWidth="1"/>
    <col min="15384" max="15441" width="8" style="652" customWidth="1"/>
    <col min="15442" max="15442" width="12.25" style="652" bestFit="1" customWidth="1"/>
    <col min="15443" max="15581" width="8" style="652" customWidth="1"/>
    <col min="15582" max="15582" width="4.875" style="652" bestFit="1" customWidth="1"/>
    <col min="15583" max="15583" width="52.125" style="652" customWidth="1"/>
    <col min="15584" max="15584" width="5.875" style="652" customWidth="1"/>
    <col min="15585" max="15585" width="11.375" style="652" customWidth="1"/>
    <col min="15586" max="15588" width="8.875" style="652" customWidth="1"/>
    <col min="15589" max="15615" width="9.125" style="652"/>
    <col min="15616" max="15616" width="3.625" style="652" bestFit="1" customWidth="1"/>
    <col min="15617" max="15617" width="36" style="652" bestFit="1" customWidth="1"/>
    <col min="15618" max="15618" width="4.875" style="652" bestFit="1" customWidth="1"/>
    <col min="15619" max="15619" width="11.25" style="652" customWidth="1"/>
    <col min="15620" max="15620" width="8.375" style="652" customWidth="1"/>
    <col min="15621" max="15621" width="12.125" style="652" customWidth="1"/>
    <col min="15622" max="15622" width="9.75" style="652" customWidth="1"/>
    <col min="15623" max="15623" width="10.375" style="652" customWidth="1"/>
    <col min="15624" max="15624" width="13.25" style="652" customWidth="1"/>
    <col min="15625" max="15625" width="10" style="652" customWidth="1"/>
    <col min="15626" max="15626" width="8.25" style="652" customWidth="1"/>
    <col min="15627" max="15627" width="7.25" style="652" customWidth="1"/>
    <col min="15628" max="15628" width="9.125" style="652"/>
    <col min="15629" max="15629" width="8.75" style="652" customWidth="1"/>
    <col min="15630" max="15630" width="8.875" style="652" customWidth="1"/>
    <col min="15631" max="15631" width="7.25" style="652" customWidth="1"/>
    <col min="15632" max="15634" width="7.75" style="652" customWidth="1"/>
    <col min="15635" max="15636" width="8.875" style="652" customWidth="1"/>
    <col min="15637" max="15638" width="8.75" style="652" customWidth="1"/>
    <col min="15639" max="15639" width="14.75" style="652" customWidth="1"/>
    <col min="15640" max="15697" width="8" style="652" customWidth="1"/>
    <col min="15698" max="15698" width="12.25" style="652" bestFit="1" customWidth="1"/>
    <col min="15699" max="15837" width="8" style="652" customWidth="1"/>
    <col min="15838" max="15838" width="4.875" style="652" bestFit="1" customWidth="1"/>
    <col min="15839" max="15839" width="52.125" style="652" customWidth="1"/>
    <col min="15840" max="15840" width="5.875" style="652" customWidth="1"/>
    <col min="15841" max="15841" width="11.375" style="652" customWidth="1"/>
    <col min="15842" max="15844" width="8.875" style="652" customWidth="1"/>
    <col min="15845" max="15871" width="9.125" style="652"/>
    <col min="15872" max="15872" width="3.625" style="652" bestFit="1" customWidth="1"/>
    <col min="15873" max="15873" width="36" style="652" bestFit="1" customWidth="1"/>
    <col min="15874" max="15874" width="4.875" style="652" bestFit="1" customWidth="1"/>
    <col min="15875" max="15875" width="11.25" style="652" customWidth="1"/>
    <col min="15876" max="15876" width="8.375" style="652" customWidth="1"/>
    <col min="15877" max="15877" width="12.125" style="652" customWidth="1"/>
    <col min="15878" max="15878" width="9.75" style="652" customWidth="1"/>
    <col min="15879" max="15879" width="10.375" style="652" customWidth="1"/>
    <col min="15880" max="15880" width="13.25" style="652" customWidth="1"/>
    <col min="15881" max="15881" width="10" style="652" customWidth="1"/>
    <col min="15882" max="15882" width="8.25" style="652" customWidth="1"/>
    <col min="15883" max="15883" width="7.25" style="652" customWidth="1"/>
    <col min="15884" max="15884" width="9.125" style="652"/>
    <col min="15885" max="15885" width="8.75" style="652" customWidth="1"/>
    <col min="15886" max="15886" width="8.875" style="652" customWidth="1"/>
    <col min="15887" max="15887" width="7.25" style="652" customWidth="1"/>
    <col min="15888" max="15890" width="7.75" style="652" customWidth="1"/>
    <col min="15891" max="15892" width="8.875" style="652" customWidth="1"/>
    <col min="15893" max="15894" width="8.75" style="652" customWidth="1"/>
    <col min="15895" max="15895" width="14.75" style="652" customWidth="1"/>
    <col min="15896" max="15953" width="8" style="652" customWidth="1"/>
    <col min="15954" max="15954" width="12.25" style="652" bestFit="1" customWidth="1"/>
    <col min="15955" max="16093" width="8" style="652" customWidth="1"/>
    <col min="16094" max="16094" width="4.875" style="652" bestFit="1" customWidth="1"/>
    <col min="16095" max="16095" width="52.125" style="652" customWidth="1"/>
    <col min="16096" max="16096" width="5.875" style="652" customWidth="1"/>
    <col min="16097" max="16097" width="11.375" style="652" customWidth="1"/>
    <col min="16098" max="16100" width="8.875" style="652" customWidth="1"/>
    <col min="16101" max="16127" width="9.125" style="652"/>
    <col min="16128" max="16128" width="3.625" style="652" bestFit="1" customWidth="1"/>
    <col min="16129" max="16129" width="36" style="652" bestFit="1" customWidth="1"/>
    <col min="16130" max="16130" width="4.875" style="652" bestFit="1" customWidth="1"/>
    <col min="16131" max="16131" width="11.25" style="652" customWidth="1"/>
    <col min="16132" max="16132" width="8.375" style="652" customWidth="1"/>
    <col min="16133" max="16133" width="12.125" style="652" customWidth="1"/>
    <col min="16134" max="16134" width="9.75" style="652" customWidth="1"/>
    <col min="16135" max="16135" width="10.375" style="652" customWidth="1"/>
    <col min="16136" max="16136" width="13.25" style="652" customWidth="1"/>
    <col min="16137" max="16137" width="10" style="652" customWidth="1"/>
    <col min="16138" max="16138" width="8.25" style="652" customWidth="1"/>
    <col min="16139" max="16139" width="7.25" style="652" customWidth="1"/>
    <col min="16140" max="16140" width="9.125" style="652"/>
    <col min="16141" max="16141" width="8.75" style="652" customWidth="1"/>
    <col min="16142" max="16142" width="8.875" style="652" customWidth="1"/>
    <col min="16143" max="16143" width="7.25" style="652" customWidth="1"/>
    <col min="16144" max="16146" width="7.75" style="652" customWidth="1"/>
    <col min="16147" max="16148" width="8.875" style="652" customWidth="1"/>
    <col min="16149" max="16150" width="8.75" style="652" customWidth="1"/>
    <col min="16151" max="16151" width="14.75" style="652" customWidth="1"/>
    <col min="16152" max="16209" width="8" style="652" customWidth="1"/>
    <col min="16210" max="16210" width="12.25" style="652" bestFit="1" customWidth="1"/>
    <col min="16211" max="16349" width="8" style="652" customWidth="1"/>
    <col min="16350" max="16350" width="4.875" style="652" bestFit="1" customWidth="1"/>
    <col min="16351" max="16351" width="52.125" style="652" customWidth="1"/>
    <col min="16352" max="16352" width="5.875" style="652" customWidth="1"/>
    <col min="16353" max="16353" width="11.375" style="652" customWidth="1"/>
    <col min="16354" max="16356" width="8.875" style="652" customWidth="1"/>
    <col min="16357" max="16384" width="9.125" style="652"/>
  </cols>
  <sheetData>
    <row r="1" spans="1:230">
      <c r="A1" s="998" t="s">
        <v>1451</v>
      </c>
      <c r="B1" s="998"/>
      <c r="C1" s="651"/>
      <c r="D1" s="651"/>
      <c r="E1" s="867"/>
      <c r="F1" s="867"/>
      <c r="G1" s="867"/>
      <c r="H1" s="772"/>
      <c r="I1" s="868"/>
      <c r="J1" s="999" t="s">
        <v>1330</v>
      </c>
      <c r="K1" s="999"/>
      <c r="L1" s="999"/>
      <c r="M1" s="999"/>
      <c r="N1" s="999"/>
      <c r="O1" s="999"/>
      <c r="P1" s="999"/>
      <c r="Q1" s="999"/>
      <c r="R1" s="999"/>
      <c r="S1" s="651"/>
      <c r="T1" s="651"/>
      <c r="U1" s="651"/>
      <c r="V1" s="651"/>
      <c r="W1" s="651"/>
      <c r="X1" s="651"/>
    </row>
    <row r="2" spans="1:230" ht="16.5">
      <c r="A2" s="1004" t="s">
        <v>1418</v>
      </c>
      <c r="B2" s="1004"/>
      <c r="C2" s="1004"/>
      <c r="D2" s="1004"/>
      <c r="E2" s="1004"/>
      <c r="F2" s="1004"/>
      <c r="G2" s="1004"/>
      <c r="H2" s="1004"/>
      <c r="I2" s="1004"/>
      <c r="J2" s="999" t="s">
        <v>1331</v>
      </c>
      <c r="K2" s="999"/>
      <c r="L2" s="999"/>
      <c r="M2" s="999"/>
      <c r="N2" s="999"/>
      <c r="O2" s="999"/>
      <c r="P2" s="999"/>
      <c r="Q2" s="999"/>
      <c r="R2" s="999"/>
      <c r="S2" s="866"/>
      <c r="T2" s="866"/>
      <c r="U2" s="866"/>
      <c r="V2" s="866"/>
      <c r="W2" s="866"/>
      <c r="X2" s="866"/>
      <c r="Y2" s="849">
        <f>I8+I19+I52</f>
        <v>23448.553356999993</v>
      </c>
    </row>
    <row r="3" spans="1:230" ht="13.5" thickBot="1">
      <c r="A3" s="695"/>
      <c r="B3" s="653"/>
      <c r="C3" s="651"/>
      <c r="D3" s="651"/>
      <c r="E3" s="867"/>
      <c r="F3" s="867"/>
      <c r="G3" s="867"/>
      <c r="H3" s="772"/>
      <c r="I3" s="868"/>
      <c r="J3" s="654"/>
      <c r="K3" s="654"/>
      <c r="L3" s="654"/>
      <c r="M3" s="655"/>
      <c r="N3" s="655"/>
      <c r="O3" s="655"/>
      <c r="P3" s="655"/>
      <c r="Q3" s="655"/>
      <c r="R3" s="655"/>
      <c r="S3" s="655"/>
      <c r="T3" s="655"/>
      <c r="U3" s="655"/>
      <c r="V3" s="655"/>
      <c r="W3" s="655"/>
      <c r="X3" s="655"/>
    </row>
    <row r="4" spans="1:230" ht="13.5" thickTop="1">
      <c r="A4" s="1000" t="s">
        <v>1332</v>
      </c>
      <c r="B4" s="996" t="s">
        <v>114</v>
      </c>
      <c r="C4" s="996" t="s">
        <v>115</v>
      </c>
      <c r="D4" s="996" t="s">
        <v>1447</v>
      </c>
      <c r="E4" s="1002" t="s">
        <v>1333</v>
      </c>
      <c r="F4" s="1002" t="s">
        <v>1334</v>
      </c>
      <c r="G4" s="1002" t="s">
        <v>1335</v>
      </c>
      <c r="H4" s="1002" t="s">
        <v>1334</v>
      </c>
      <c r="I4" s="1005" t="s">
        <v>1336</v>
      </c>
      <c r="J4" s="1007" t="s">
        <v>1337</v>
      </c>
      <c r="K4" s="991" t="s">
        <v>1336</v>
      </c>
      <c r="L4" s="991" t="s">
        <v>1338</v>
      </c>
      <c r="M4" s="993" t="s">
        <v>1339</v>
      </c>
      <c r="N4" s="993"/>
      <c r="O4" s="993"/>
      <c r="P4" s="993"/>
      <c r="Q4" s="993"/>
      <c r="R4" s="993"/>
      <c r="S4" s="993"/>
      <c r="T4" s="993"/>
      <c r="U4" s="993"/>
      <c r="V4" s="993"/>
      <c r="W4" s="993"/>
      <c r="X4" s="994"/>
    </row>
    <row r="5" spans="1:230" s="658" customFormat="1" ht="120.75" customHeight="1">
      <c r="A5" s="1001"/>
      <c r="B5" s="997"/>
      <c r="C5" s="997"/>
      <c r="D5" s="997"/>
      <c r="E5" s="1003"/>
      <c r="F5" s="1003"/>
      <c r="G5" s="1003"/>
      <c r="H5" s="1003"/>
      <c r="I5" s="1006"/>
      <c r="J5" s="1008"/>
      <c r="K5" s="992"/>
      <c r="L5" s="992"/>
      <c r="M5" s="656" t="s">
        <v>104</v>
      </c>
      <c r="N5" s="656" t="s">
        <v>120</v>
      </c>
      <c r="O5" s="656" t="s">
        <v>119</v>
      </c>
      <c r="P5" s="656" t="s">
        <v>123</v>
      </c>
      <c r="Q5" s="656" t="s">
        <v>121</v>
      </c>
      <c r="R5" s="656" t="s">
        <v>122</v>
      </c>
      <c r="S5" s="656" t="s">
        <v>124</v>
      </c>
      <c r="T5" s="656" t="s">
        <v>125</v>
      </c>
      <c r="U5" s="656" t="s">
        <v>126</v>
      </c>
      <c r="V5" s="656" t="s">
        <v>127</v>
      </c>
      <c r="W5" s="656" t="s">
        <v>1340</v>
      </c>
      <c r="X5" s="657" t="s">
        <v>128</v>
      </c>
      <c r="Y5" s="645"/>
      <c r="Z5" s="652"/>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X5" s="652"/>
      <c r="AY5" s="652"/>
      <c r="AZ5" s="652"/>
      <c r="BA5" s="652"/>
      <c r="BB5" s="652"/>
      <c r="BC5" s="652"/>
      <c r="BD5" s="652"/>
      <c r="BE5" s="652"/>
      <c r="BF5" s="652"/>
      <c r="BG5" s="652"/>
      <c r="BH5" s="652"/>
      <c r="BI5" s="652"/>
      <c r="BJ5" s="652"/>
      <c r="BK5" s="652"/>
      <c r="BL5" s="652"/>
      <c r="BM5" s="652"/>
      <c r="BN5" s="652"/>
      <c r="BO5" s="652"/>
      <c r="BP5" s="652"/>
      <c r="BQ5" s="652"/>
      <c r="BR5" s="652"/>
      <c r="BS5" s="652"/>
      <c r="BT5" s="652"/>
      <c r="BU5" s="652"/>
      <c r="BV5" s="652"/>
      <c r="BW5" s="652"/>
      <c r="BX5" s="652"/>
      <c r="BY5" s="652"/>
      <c r="BZ5" s="652"/>
      <c r="CA5" s="652"/>
      <c r="CB5" s="652"/>
      <c r="CC5" s="652"/>
      <c r="CD5" s="652"/>
      <c r="CE5" s="652"/>
      <c r="CF5" s="652"/>
      <c r="CG5" s="652"/>
      <c r="CH5" s="652"/>
      <c r="CI5" s="652"/>
      <c r="CJ5" s="652"/>
      <c r="CK5" s="652"/>
      <c r="CL5" s="652"/>
      <c r="CM5" s="652"/>
      <c r="CN5" s="652"/>
      <c r="CO5" s="652"/>
      <c r="CP5" s="652"/>
      <c r="CQ5" s="652"/>
      <c r="CR5" s="652"/>
      <c r="CS5" s="652"/>
      <c r="CT5" s="652"/>
      <c r="CU5" s="652"/>
      <c r="CV5" s="652"/>
      <c r="CW5" s="652"/>
      <c r="CX5" s="652"/>
      <c r="CY5" s="652"/>
      <c r="CZ5" s="652"/>
      <c r="DA5" s="652"/>
      <c r="DB5" s="652"/>
      <c r="DC5" s="652"/>
      <c r="DD5" s="652"/>
      <c r="DE5" s="652"/>
      <c r="DF5" s="652"/>
      <c r="DG5" s="652"/>
      <c r="DH5" s="652"/>
      <c r="DI5" s="652"/>
      <c r="DJ5" s="652"/>
      <c r="DK5" s="652"/>
      <c r="DL5" s="652"/>
      <c r="DM5" s="652"/>
      <c r="DN5" s="652"/>
      <c r="DO5" s="652"/>
      <c r="DP5" s="652"/>
      <c r="DQ5" s="652"/>
      <c r="DR5" s="652"/>
      <c r="DS5" s="652"/>
      <c r="DT5" s="652"/>
      <c r="DU5" s="652"/>
      <c r="DV5" s="652"/>
      <c r="DW5" s="652"/>
      <c r="DX5" s="652"/>
      <c r="DY5" s="652"/>
      <c r="DZ5" s="652"/>
      <c r="EA5" s="652"/>
      <c r="EB5" s="652"/>
      <c r="EC5" s="652"/>
      <c r="ED5" s="652"/>
      <c r="EE5" s="652"/>
      <c r="EF5" s="652"/>
      <c r="EG5" s="652"/>
      <c r="EH5" s="652"/>
      <c r="EI5" s="652"/>
      <c r="EJ5" s="652"/>
      <c r="EK5" s="652"/>
      <c r="EL5" s="652"/>
      <c r="EM5" s="652"/>
      <c r="EN5" s="652"/>
      <c r="EO5" s="652"/>
      <c r="EP5" s="652"/>
      <c r="EQ5" s="652"/>
      <c r="ER5" s="652"/>
      <c r="ES5" s="652"/>
      <c r="ET5" s="652"/>
      <c r="EU5" s="652"/>
      <c r="EV5" s="652"/>
      <c r="EW5" s="652"/>
      <c r="EX5" s="652"/>
      <c r="EY5" s="652"/>
      <c r="EZ5" s="652"/>
      <c r="FA5" s="652"/>
      <c r="FB5" s="652"/>
      <c r="FC5" s="652"/>
      <c r="FD5" s="652"/>
      <c r="FE5" s="652"/>
      <c r="FF5" s="652"/>
      <c r="FG5" s="652"/>
      <c r="FH5" s="652"/>
      <c r="FI5" s="652"/>
      <c r="FJ5" s="652"/>
      <c r="FK5" s="652"/>
      <c r="FL5" s="652"/>
      <c r="FM5" s="652"/>
      <c r="FN5" s="652"/>
      <c r="FO5" s="652"/>
      <c r="FP5" s="652"/>
      <c r="FQ5" s="652"/>
      <c r="FR5" s="652"/>
      <c r="FS5" s="652"/>
      <c r="FT5" s="652"/>
      <c r="FU5" s="652"/>
      <c r="FV5" s="652"/>
      <c r="FW5" s="652"/>
      <c r="FX5" s="652"/>
      <c r="FY5" s="652"/>
      <c r="FZ5" s="652"/>
      <c r="GA5" s="652"/>
      <c r="GB5" s="652"/>
      <c r="GC5" s="652"/>
      <c r="GD5" s="652"/>
      <c r="GE5" s="652"/>
      <c r="GF5" s="652"/>
      <c r="GG5" s="652"/>
      <c r="GH5" s="652"/>
      <c r="GI5" s="652"/>
      <c r="GJ5" s="652"/>
      <c r="GK5" s="652"/>
      <c r="GL5" s="652"/>
      <c r="GM5" s="652"/>
      <c r="GN5" s="652"/>
      <c r="GO5" s="652"/>
      <c r="GP5" s="652"/>
      <c r="GQ5" s="652"/>
      <c r="GR5" s="652"/>
      <c r="GS5" s="652"/>
      <c r="GT5" s="652"/>
      <c r="GU5" s="652"/>
      <c r="GV5" s="652"/>
      <c r="GW5" s="652"/>
      <c r="GX5" s="652"/>
      <c r="GY5" s="652"/>
      <c r="GZ5" s="652"/>
      <c r="HA5" s="652"/>
      <c r="HB5" s="652"/>
      <c r="HC5" s="652"/>
      <c r="HD5" s="652"/>
      <c r="HE5" s="652"/>
      <c r="HF5" s="652"/>
      <c r="HG5" s="652"/>
      <c r="HH5" s="652"/>
      <c r="HI5" s="652"/>
      <c r="HJ5" s="652"/>
      <c r="HK5" s="652"/>
      <c r="HL5" s="652"/>
      <c r="HM5" s="652"/>
      <c r="HN5" s="652"/>
      <c r="HO5" s="652"/>
      <c r="HP5" s="652"/>
      <c r="HQ5" s="652"/>
      <c r="HR5" s="652"/>
      <c r="HS5" s="652"/>
      <c r="HT5" s="652"/>
      <c r="HU5" s="652"/>
      <c r="HV5" s="652"/>
    </row>
    <row r="6" spans="1:230" s="662" customFormat="1" ht="27">
      <c r="A6" s="851" t="s">
        <v>130</v>
      </c>
      <c r="B6" s="659" t="s">
        <v>131</v>
      </c>
      <c r="C6" s="659" t="s">
        <v>132</v>
      </c>
      <c r="D6" s="659"/>
      <c r="E6" s="659" t="s">
        <v>1341</v>
      </c>
      <c r="F6" s="659" t="s">
        <v>1342</v>
      </c>
      <c r="G6" s="659" t="s">
        <v>135</v>
      </c>
      <c r="H6" s="773" t="s">
        <v>1343</v>
      </c>
      <c r="I6" s="899" t="s">
        <v>137</v>
      </c>
      <c r="J6" s="876" t="s">
        <v>1341</v>
      </c>
      <c r="K6" s="659" t="s">
        <v>1344</v>
      </c>
      <c r="L6" s="659" t="s">
        <v>1345</v>
      </c>
      <c r="M6" s="660">
        <v>-7</v>
      </c>
      <c r="N6" s="660">
        <v>-8</v>
      </c>
      <c r="O6" s="660">
        <v>-9</v>
      </c>
      <c r="P6" s="660">
        <v>-10</v>
      </c>
      <c r="Q6" s="660">
        <v>-11</v>
      </c>
      <c r="R6" s="660">
        <v>-12</v>
      </c>
      <c r="S6" s="660">
        <v>-13</v>
      </c>
      <c r="T6" s="660">
        <v>-14</v>
      </c>
      <c r="U6" s="660">
        <v>-15</v>
      </c>
      <c r="V6" s="660">
        <v>-16</v>
      </c>
      <c r="W6" s="660">
        <v>-17</v>
      </c>
      <c r="X6" s="661">
        <v>-18</v>
      </c>
      <c r="Y6" s="645"/>
      <c r="Z6" s="645"/>
      <c r="AA6" s="645"/>
      <c r="AB6" s="645"/>
      <c r="AC6" s="645"/>
      <c r="AD6" s="645"/>
      <c r="AE6" s="645"/>
      <c r="AF6" s="645"/>
      <c r="AG6" s="645"/>
      <c r="AH6" s="645"/>
      <c r="AI6" s="645"/>
      <c r="AJ6" s="645"/>
      <c r="AK6" s="645"/>
      <c r="AL6" s="645"/>
      <c r="AM6" s="645"/>
      <c r="AN6" s="645"/>
      <c r="AO6" s="645"/>
      <c r="AP6" s="645"/>
      <c r="AQ6" s="645"/>
      <c r="AR6" s="645"/>
      <c r="AS6" s="645"/>
      <c r="AT6" s="645"/>
      <c r="AU6" s="645"/>
      <c r="AV6" s="645"/>
      <c r="AW6" s="645"/>
      <c r="AX6" s="645"/>
      <c r="AY6" s="645"/>
      <c r="AZ6" s="645"/>
      <c r="BA6" s="645"/>
      <c r="BB6" s="645"/>
      <c r="BC6" s="645"/>
      <c r="BD6" s="645"/>
      <c r="BE6" s="645"/>
      <c r="BF6" s="645"/>
      <c r="BG6" s="645"/>
      <c r="BH6" s="645"/>
      <c r="BI6" s="645"/>
      <c r="BJ6" s="645"/>
      <c r="BK6" s="645"/>
      <c r="BL6" s="645"/>
      <c r="BM6" s="645"/>
      <c r="BN6" s="645"/>
      <c r="BO6" s="645"/>
      <c r="BP6" s="645"/>
      <c r="BQ6" s="645"/>
      <c r="BR6" s="645"/>
      <c r="BS6" s="645"/>
      <c r="BT6" s="645"/>
      <c r="BU6" s="645"/>
      <c r="BV6" s="645"/>
      <c r="BW6" s="645"/>
      <c r="BX6" s="645"/>
      <c r="BY6" s="645"/>
      <c r="BZ6" s="645"/>
      <c r="CA6" s="645"/>
      <c r="CB6" s="645"/>
      <c r="CC6" s="645"/>
      <c r="CD6" s="645"/>
      <c r="CE6" s="645"/>
      <c r="CF6" s="645"/>
      <c r="CG6" s="645"/>
      <c r="CH6" s="645"/>
      <c r="CI6" s="645"/>
      <c r="CJ6" s="645"/>
      <c r="CK6" s="645"/>
      <c r="CL6" s="645"/>
      <c r="CM6" s="645"/>
      <c r="CN6" s="645"/>
      <c r="CO6" s="645"/>
      <c r="CP6" s="645"/>
      <c r="CQ6" s="645"/>
      <c r="CR6" s="645"/>
      <c r="CS6" s="645"/>
      <c r="CT6" s="645"/>
      <c r="CU6" s="645"/>
      <c r="CV6" s="645"/>
      <c r="CW6" s="645"/>
      <c r="CX6" s="645"/>
      <c r="CY6" s="645"/>
      <c r="CZ6" s="645"/>
      <c r="DA6" s="645"/>
      <c r="DB6" s="645"/>
      <c r="DC6" s="645"/>
      <c r="DD6" s="645"/>
      <c r="DE6" s="645"/>
      <c r="DF6" s="645"/>
      <c r="DG6" s="645"/>
      <c r="DH6" s="645"/>
      <c r="DI6" s="645"/>
      <c r="DJ6" s="645"/>
      <c r="DK6" s="645"/>
      <c r="DL6" s="645"/>
      <c r="DM6" s="645"/>
      <c r="DN6" s="645"/>
      <c r="DO6" s="645"/>
      <c r="DP6" s="645"/>
      <c r="DQ6" s="645"/>
      <c r="DR6" s="645"/>
      <c r="DS6" s="645"/>
      <c r="DT6" s="645"/>
      <c r="DU6" s="645"/>
      <c r="DV6" s="645"/>
      <c r="DW6" s="645"/>
      <c r="DX6" s="645"/>
      <c r="DY6" s="645"/>
      <c r="DZ6" s="645"/>
      <c r="EA6" s="645"/>
      <c r="EB6" s="645"/>
      <c r="EC6" s="645"/>
      <c r="ED6" s="645"/>
      <c r="EE6" s="645"/>
      <c r="EF6" s="645"/>
      <c r="EG6" s="645"/>
      <c r="EH6" s="645"/>
      <c r="EI6" s="645"/>
      <c r="EJ6" s="645"/>
      <c r="EK6" s="645"/>
      <c r="EL6" s="645"/>
      <c r="EM6" s="645"/>
      <c r="EN6" s="645"/>
      <c r="EO6" s="645"/>
      <c r="EP6" s="645"/>
      <c r="EQ6" s="645"/>
      <c r="ER6" s="645"/>
      <c r="ES6" s="645"/>
      <c r="ET6" s="645"/>
      <c r="EU6" s="645"/>
      <c r="EV6" s="645"/>
      <c r="EW6" s="645"/>
      <c r="EX6" s="645"/>
      <c r="EY6" s="645"/>
      <c r="EZ6" s="645"/>
      <c r="FA6" s="645"/>
      <c r="FB6" s="645"/>
      <c r="FC6" s="645"/>
      <c r="FD6" s="645"/>
      <c r="FE6" s="645"/>
      <c r="FF6" s="645"/>
      <c r="FG6" s="645"/>
      <c r="FH6" s="645"/>
      <c r="FI6" s="645"/>
      <c r="FJ6" s="645"/>
      <c r="FK6" s="645"/>
      <c r="FL6" s="645"/>
      <c r="FM6" s="645"/>
      <c r="FN6" s="645"/>
      <c r="FO6" s="645"/>
      <c r="FP6" s="645"/>
      <c r="FQ6" s="645"/>
      <c r="FR6" s="645"/>
      <c r="FS6" s="645"/>
      <c r="FT6" s="645"/>
      <c r="FU6" s="645"/>
      <c r="FV6" s="645"/>
      <c r="FW6" s="645"/>
      <c r="FX6" s="645"/>
      <c r="FY6" s="645"/>
      <c r="FZ6" s="645"/>
      <c r="GA6" s="645"/>
      <c r="GB6" s="645"/>
      <c r="GC6" s="645"/>
      <c r="GD6" s="645"/>
      <c r="GE6" s="645"/>
      <c r="GF6" s="645"/>
      <c r="GG6" s="645"/>
      <c r="GH6" s="645"/>
      <c r="GI6" s="645"/>
      <c r="GJ6" s="645"/>
      <c r="GK6" s="645"/>
      <c r="GL6" s="645"/>
      <c r="GM6" s="645"/>
      <c r="GN6" s="645"/>
      <c r="GO6" s="645"/>
      <c r="GP6" s="645"/>
      <c r="GQ6" s="645"/>
      <c r="GR6" s="645"/>
      <c r="GS6" s="645"/>
      <c r="GT6" s="645"/>
      <c r="GU6" s="645"/>
      <c r="GV6" s="645"/>
      <c r="GW6" s="645"/>
      <c r="GX6" s="645"/>
      <c r="GY6" s="645"/>
      <c r="GZ6" s="645"/>
      <c r="HA6" s="645"/>
      <c r="HB6" s="645"/>
      <c r="HC6" s="645"/>
      <c r="HD6" s="645"/>
      <c r="HE6" s="645"/>
      <c r="HF6" s="645"/>
      <c r="HG6" s="645"/>
      <c r="HH6" s="645"/>
      <c r="HI6" s="645"/>
      <c r="HJ6" s="645"/>
      <c r="HK6" s="645"/>
      <c r="HL6" s="645"/>
      <c r="HM6" s="645"/>
      <c r="HN6" s="645"/>
      <c r="HO6" s="645"/>
      <c r="HP6" s="645"/>
      <c r="HQ6" s="645"/>
      <c r="HR6" s="645"/>
      <c r="HS6" s="645"/>
      <c r="HT6" s="645"/>
      <c r="HU6" s="645"/>
      <c r="HV6" s="645"/>
    </row>
    <row r="7" spans="1:230" s="666" customFormat="1" ht="14.25">
      <c r="A7" s="893" t="s">
        <v>1346</v>
      </c>
      <c r="B7" s="894" t="s">
        <v>1347</v>
      </c>
      <c r="C7" s="895"/>
      <c r="D7" s="896">
        <v>23448.553357000001</v>
      </c>
      <c r="E7" s="869">
        <f>E8+E19+E52</f>
        <v>23448.55</v>
      </c>
      <c r="F7" s="869"/>
      <c r="G7" s="869">
        <f>G8+G19+G52</f>
        <v>23448.55</v>
      </c>
      <c r="H7" s="897"/>
      <c r="I7" s="898"/>
      <c r="J7" s="877">
        <v>23448.55</v>
      </c>
      <c r="K7" s="663">
        <f>SUM(M7:X7)</f>
        <v>23448.55</v>
      </c>
      <c r="L7" s="663"/>
      <c r="M7" s="663">
        <v>753.47</v>
      </c>
      <c r="N7" s="663">
        <v>2988.3500000000004</v>
      </c>
      <c r="O7" s="663">
        <v>840.40999999999963</v>
      </c>
      <c r="P7" s="663">
        <v>1648.0300000000004</v>
      </c>
      <c r="Q7" s="663">
        <v>846.16000000000008</v>
      </c>
      <c r="R7" s="663">
        <v>1754.1699999999998</v>
      </c>
      <c r="S7" s="663">
        <v>959.73999999999978</v>
      </c>
      <c r="T7" s="663">
        <v>1685.6900000000005</v>
      </c>
      <c r="U7" s="663">
        <v>2528.09</v>
      </c>
      <c r="V7" s="663">
        <f>V8+V19+V52</f>
        <v>2062.4899999999998</v>
      </c>
      <c r="W7" s="663">
        <v>3463.5299999999997</v>
      </c>
      <c r="X7" s="664">
        <v>3918.4199999999996</v>
      </c>
      <c r="Y7" s="853"/>
      <c r="Z7" s="665"/>
      <c r="AA7" s="665"/>
      <c r="AB7" s="665"/>
      <c r="AC7" s="665"/>
      <c r="AD7" s="665"/>
      <c r="AE7" s="665"/>
      <c r="AF7" s="665"/>
      <c r="AG7" s="665"/>
      <c r="AH7" s="665"/>
      <c r="AI7" s="665"/>
      <c r="AJ7" s="665"/>
      <c r="AK7" s="665"/>
      <c r="AL7" s="665"/>
      <c r="AM7" s="665"/>
      <c r="AN7" s="665"/>
      <c r="AO7" s="665"/>
      <c r="AP7" s="665"/>
      <c r="AQ7" s="665"/>
      <c r="AR7" s="665"/>
      <c r="AS7" s="665"/>
      <c r="AT7" s="665"/>
      <c r="AU7" s="665"/>
      <c r="AV7" s="665"/>
      <c r="AW7" s="665"/>
      <c r="AX7" s="665"/>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5"/>
      <c r="DD7" s="665"/>
      <c r="DE7" s="665"/>
      <c r="DF7" s="665"/>
      <c r="DG7" s="665"/>
      <c r="DH7" s="665"/>
      <c r="DI7" s="665"/>
      <c r="DJ7" s="665"/>
      <c r="DK7" s="665"/>
      <c r="DL7" s="665"/>
      <c r="DM7" s="665"/>
      <c r="DN7" s="665"/>
      <c r="DO7" s="665"/>
      <c r="DP7" s="665"/>
      <c r="DQ7" s="665"/>
      <c r="DR7" s="665"/>
      <c r="DS7" s="665"/>
      <c r="DT7" s="665"/>
      <c r="DU7" s="665"/>
      <c r="DV7" s="665"/>
      <c r="DW7" s="665"/>
      <c r="DX7" s="665"/>
      <c r="DY7" s="665"/>
      <c r="DZ7" s="665"/>
      <c r="EA7" s="665"/>
      <c r="EB7" s="665"/>
      <c r="EC7" s="665"/>
      <c r="ED7" s="665"/>
      <c r="EE7" s="665"/>
      <c r="EF7" s="665"/>
      <c r="EG7" s="665"/>
      <c r="EH7" s="665"/>
      <c r="EI7" s="665"/>
      <c r="EJ7" s="665"/>
      <c r="EK7" s="665"/>
      <c r="EL7" s="665"/>
      <c r="EM7" s="665"/>
      <c r="EN7" s="665"/>
      <c r="EO7" s="665"/>
      <c r="EP7" s="665"/>
      <c r="EQ7" s="665"/>
      <c r="ER7" s="665"/>
      <c r="ES7" s="665"/>
      <c r="ET7" s="665"/>
      <c r="EU7" s="665"/>
      <c r="EV7" s="665"/>
      <c r="EW7" s="665"/>
      <c r="EX7" s="665"/>
      <c r="EY7" s="665"/>
      <c r="EZ7" s="665"/>
      <c r="FA7" s="665"/>
      <c r="FB7" s="665"/>
      <c r="FC7" s="665"/>
      <c r="FD7" s="665"/>
      <c r="FE7" s="665"/>
      <c r="FF7" s="665"/>
      <c r="FG7" s="665"/>
      <c r="FH7" s="665"/>
      <c r="FI7" s="665"/>
      <c r="FJ7" s="665"/>
      <c r="FK7" s="665"/>
      <c r="FL7" s="665"/>
      <c r="FM7" s="665"/>
      <c r="FN7" s="665"/>
      <c r="FO7" s="665"/>
      <c r="FP7" s="665"/>
      <c r="FQ7" s="665"/>
      <c r="FR7" s="665"/>
      <c r="FS7" s="665"/>
      <c r="FT7" s="665"/>
      <c r="FU7" s="665"/>
      <c r="FV7" s="665"/>
      <c r="FW7" s="665"/>
      <c r="FX7" s="665"/>
      <c r="FY7" s="665"/>
      <c r="FZ7" s="665"/>
      <c r="GA7" s="665"/>
      <c r="GB7" s="665"/>
      <c r="GC7" s="665"/>
      <c r="GD7" s="665"/>
      <c r="GE7" s="665"/>
      <c r="GF7" s="665"/>
      <c r="GG7" s="665"/>
      <c r="GH7" s="665"/>
      <c r="GI7" s="665"/>
      <c r="GJ7" s="665"/>
      <c r="GK7" s="665"/>
      <c r="GL7" s="665"/>
      <c r="GM7" s="665"/>
      <c r="GN7" s="665"/>
      <c r="GO7" s="665"/>
      <c r="GP7" s="665"/>
      <c r="GQ7" s="665"/>
      <c r="GR7" s="665"/>
      <c r="GS7" s="665"/>
      <c r="GT7" s="665"/>
      <c r="GU7" s="665"/>
      <c r="GV7" s="665"/>
      <c r="GW7" s="665"/>
      <c r="GX7" s="665"/>
      <c r="GY7" s="665"/>
      <c r="GZ7" s="665"/>
      <c r="HA7" s="665"/>
      <c r="HB7" s="665"/>
      <c r="HC7" s="665"/>
      <c r="HD7" s="665"/>
      <c r="HE7" s="665"/>
      <c r="HF7" s="665"/>
      <c r="HG7" s="665"/>
      <c r="HH7" s="665"/>
      <c r="HI7" s="665"/>
      <c r="HJ7" s="665"/>
      <c r="HK7" s="665"/>
      <c r="HL7" s="665"/>
      <c r="HM7" s="665"/>
      <c r="HN7" s="665"/>
      <c r="HO7" s="665"/>
      <c r="HP7" s="665"/>
      <c r="HQ7" s="665"/>
      <c r="HR7" s="665"/>
      <c r="HS7" s="665"/>
      <c r="HT7" s="665"/>
      <c r="HU7" s="665"/>
      <c r="HV7" s="665"/>
    </row>
    <row r="8" spans="1:230" s="666" customFormat="1" ht="14.25">
      <c r="A8" s="814" t="s">
        <v>147</v>
      </c>
      <c r="B8" s="852" t="s">
        <v>148</v>
      </c>
      <c r="C8" s="667" t="s">
        <v>7</v>
      </c>
      <c r="D8" s="882">
        <v>19582.104586999998</v>
      </c>
      <c r="E8" s="871">
        <v>18999.71</v>
      </c>
      <c r="F8" s="871">
        <f>I8-E8</f>
        <v>-807.98941300000297</v>
      </c>
      <c r="G8" s="774">
        <v>18096</v>
      </c>
      <c r="H8" s="774">
        <f>I8-G8</f>
        <v>95.720586999996158</v>
      </c>
      <c r="I8" s="884">
        <f>I10+SUM(I12:I15)+I17+I18</f>
        <v>18191.720586999996</v>
      </c>
      <c r="J8" s="878">
        <v>18341.879999999997</v>
      </c>
      <c r="K8" s="668">
        <f>SUM(M8:X8)</f>
        <v>18323.879999999997</v>
      </c>
      <c r="L8" s="669">
        <f t="shared" ref="L8:L63" si="0">K8-J8</f>
        <v>-18</v>
      </c>
      <c r="M8" s="668">
        <v>340.11999999999995</v>
      </c>
      <c r="N8" s="668">
        <f>2375.45+1.19</f>
        <v>2376.64</v>
      </c>
      <c r="O8" s="668">
        <v>562.4599999999997</v>
      </c>
      <c r="P8" s="668">
        <f>962.41+2.96-2.92-0.04</f>
        <v>962.41000000000008</v>
      </c>
      <c r="Q8" s="668">
        <v>605.83000000000004</v>
      </c>
      <c r="R8" s="668">
        <v>1378.9099999999999</v>
      </c>
      <c r="S8" s="668">
        <f>653.17+0.21+0.02</f>
        <v>653.4</v>
      </c>
      <c r="T8" s="668">
        <f>1249.48+0.87-0.87</f>
        <v>1249.48</v>
      </c>
      <c r="U8" s="668">
        <v>2044.0000000000002</v>
      </c>
      <c r="V8" s="668">
        <f>1533.78+0.23-3.48-0.03-[1]CTBS!E3-[1]CTBS!E4-[1]CTBS!F3</f>
        <v>1512.5</v>
      </c>
      <c r="W8" s="668">
        <v>3080.0099999999998</v>
      </c>
      <c r="X8" s="670">
        <v>3558.1199999999994</v>
      </c>
      <c r="Y8" s="853"/>
      <c r="Z8" s="665"/>
      <c r="AA8" s="665"/>
      <c r="AB8" s="665"/>
      <c r="AC8" s="665"/>
      <c r="AD8" s="665"/>
      <c r="AE8" s="665"/>
      <c r="AF8" s="665"/>
      <c r="AG8" s="665"/>
      <c r="AH8" s="665"/>
      <c r="AI8" s="665"/>
      <c r="AJ8" s="665"/>
      <c r="AK8" s="665"/>
      <c r="AL8" s="665"/>
      <c r="AM8" s="665"/>
      <c r="AN8" s="665"/>
      <c r="AO8" s="665"/>
      <c r="AP8" s="665"/>
      <c r="AQ8" s="665"/>
      <c r="AR8" s="665"/>
      <c r="AS8" s="665"/>
      <c r="AT8" s="665"/>
      <c r="AU8" s="665"/>
      <c r="AV8" s="665"/>
      <c r="AW8" s="665"/>
      <c r="AX8" s="665"/>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5"/>
      <c r="DD8" s="665"/>
      <c r="DE8" s="665"/>
      <c r="DF8" s="665"/>
      <c r="DG8" s="665"/>
      <c r="DH8" s="665"/>
      <c r="DI8" s="665"/>
      <c r="DJ8" s="665"/>
      <c r="DK8" s="665"/>
      <c r="DL8" s="665"/>
      <c r="DM8" s="665"/>
      <c r="DN8" s="665"/>
      <c r="DO8" s="665"/>
      <c r="DP8" s="665"/>
      <c r="DQ8" s="665"/>
      <c r="DR8" s="665"/>
      <c r="DS8" s="665"/>
      <c r="DT8" s="665"/>
      <c r="DU8" s="665"/>
      <c r="DV8" s="665"/>
      <c r="DW8" s="665"/>
      <c r="DX8" s="665"/>
      <c r="DY8" s="665"/>
      <c r="DZ8" s="665"/>
      <c r="EA8" s="665"/>
      <c r="EB8" s="665"/>
      <c r="EC8" s="665"/>
      <c r="ED8" s="665"/>
      <c r="EE8" s="665"/>
      <c r="EF8" s="665"/>
      <c r="EG8" s="665"/>
      <c r="EH8" s="665"/>
      <c r="EI8" s="665"/>
      <c r="EJ8" s="665"/>
      <c r="EK8" s="665"/>
      <c r="EL8" s="665"/>
      <c r="EM8" s="665"/>
      <c r="EN8" s="665"/>
      <c r="EO8" s="665"/>
      <c r="EP8" s="665"/>
      <c r="EQ8" s="665"/>
      <c r="ER8" s="665"/>
      <c r="ES8" s="665"/>
      <c r="ET8" s="665"/>
      <c r="EU8" s="665"/>
      <c r="EV8" s="665"/>
      <c r="EW8" s="665"/>
      <c r="EX8" s="665"/>
      <c r="EY8" s="665"/>
      <c r="EZ8" s="665"/>
      <c r="FA8" s="665"/>
      <c r="FB8" s="665"/>
      <c r="FC8" s="665"/>
      <c r="FD8" s="665"/>
      <c r="FE8" s="665"/>
      <c r="FF8" s="665"/>
      <c r="FG8" s="665"/>
      <c r="FH8" s="665"/>
      <c r="FI8" s="665"/>
      <c r="FJ8" s="665"/>
      <c r="FK8" s="665"/>
      <c r="FL8" s="665"/>
      <c r="FM8" s="665"/>
      <c r="FN8" s="665"/>
      <c r="FO8" s="665"/>
      <c r="FP8" s="665"/>
      <c r="FQ8" s="665"/>
      <c r="FR8" s="665"/>
      <c r="FS8" s="665"/>
      <c r="FT8" s="665"/>
      <c r="FU8" s="665"/>
      <c r="FV8" s="665"/>
      <c r="FW8" s="665"/>
      <c r="FX8" s="665"/>
      <c r="FY8" s="665"/>
      <c r="FZ8" s="665"/>
      <c r="GA8" s="665"/>
      <c r="GB8" s="665"/>
      <c r="GC8" s="665"/>
      <c r="GD8" s="665"/>
      <c r="GE8" s="665"/>
      <c r="GF8" s="665"/>
      <c r="GG8" s="665"/>
      <c r="GH8" s="665"/>
      <c r="GI8" s="665"/>
      <c r="GJ8" s="665"/>
      <c r="GK8" s="665"/>
      <c r="GL8" s="665"/>
      <c r="GM8" s="665"/>
      <c r="GN8" s="665"/>
      <c r="GO8" s="665"/>
      <c r="GP8" s="665"/>
      <c r="GQ8" s="665"/>
      <c r="GR8" s="665"/>
      <c r="GS8" s="665"/>
      <c r="GT8" s="665"/>
      <c r="GU8" s="665"/>
      <c r="GV8" s="665"/>
      <c r="GW8" s="665"/>
      <c r="GX8" s="665"/>
      <c r="GY8" s="665"/>
      <c r="GZ8" s="665"/>
      <c r="HA8" s="665"/>
      <c r="HB8" s="665"/>
      <c r="HC8" s="665"/>
      <c r="HD8" s="665"/>
      <c r="HE8" s="665"/>
      <c r="HF8" s="665"/>
      <c r="HG8" s="665"/>
      <c r="HH8" s="665"/>
      <c r="HI8" s="665"/>
      <c r="HJ8" s="665"/>
      <c r="HK8" s="665"/>
      <c r="HL8" s="665"/>
      <c r="HM8" s="665"/>
      <c r="HN8" s="665"/>
      <c r="HO8" s="665"/>
      <c r="HP8" s="665"/>
      <c r="HQ8" s="665"/>
      <c r="HR8" s="665"/>
      <c r="HS8" s="665"/>
      <c r="HT8" s="665"/>
      <c r="HU8" s="665"/>
      <c r="HV8" s="665"/>
    </row>
    <row r="9" spans="1:230" s="666" customFormat="1" ht="15">
      <c r="A9" s="814"/>
      <c r="B9" s="671" t="s">
        <v>1348</v>
      </c>
      <c r="C9" s="667"/>
      <c r="D9" s="885"/>
      <c r="E9" s="774"/>
      <c r="F9" s="774"/>
      <c r="G9" s="774"/>
      <c r="H9" s="775"/>
      <c r="I9" s="886"/>
      <c r="J9" s="878"/>
      <c r="K9" s="668"/>
      <c r="L9" s="668"/>
      <c r="M9" s="668"/>
      <c r="N9" s="668"/>
      <c r="O9" s="668"/>
      <c r="P9" s="668"/>
      <c r="Q9" s="668"/>
      <c r="R9" s="668"/>
      <c r="S9" s="668"/>
      <c r="T9" s="668"/>
      <c r="U9" s="668"/>
      <c r="V9" s="668"/>
      <c r="W9" s="668"/>
      <c r="X9" s="670"/>
      <c r="Y9" s="838"/>
      <c r="Z9" s="665"/>
      <c r="AA9" s="665"/>
      <c r="AB9" s="665"/>
      <c r="AC9" s="665"/>
      <c r="AD9" s="665"/>
      <c r="AE9" s="665"/>
      <c r="AF9" s="665"/>
      <c r="AG9" s="665"/>
      <c r="AH9" s="665"/>
      <c r="AI9" s="665"/>
      <c r="AJ9" s="665"/>
      <c r="AK9" s="665"/>
      <c r="AL9" s="665"/>
      <c r="AM9" s="665"/>
      <c r="AN9" s="665"/>
      <c r="AO9" s="665"/>
      <c r="AP9" s="665"/>
      <c r="AQ9" s="665"/>
      <c r="AR9" s="665"/>
      <c r="AS9" s="665"/>
      <c r="AT9" s="665"/>
      <c r="AU9" s="665"/>
      <c r="AV9" s="665"/>
      <c r="AW9" s="665"/>
      <c r="AX9" s="665"/>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5"/>
      <c r="DD9" s="665"/>
      <c r="DE9" s="665"/>
      <c r="DF9" s="665"/>
      <c r="DG9" s="665"/>
      <c r="DH9" s="665"/>
      <c r="DI9" s="665"/>
      <c r="DJ9" s="665"/>
      <c r="DK9" s="665"/>
      <c r="DL9" s="665"/>
      <c r="DM9" s="665"/>
      <c r="DN9" s="665"/>
      <c r="DO9" s="665"/>
      <c r="DP9" s="665"/>
      <c r="DQ9" s="665"/>
      <c r="DR9" s="665"/>
      <c r="DS9" s="665"/>
      <c r="DT9" s="665"/>
      <c r="DU9" s="665"/>
      <c r="DV9" s="665"/>
      <c r="DW9" s="665"/>
      <c r="DX9" s="665"/>
      <c r="DY9" s="665"/>
      <c r="DZ9" s="665"/>
      <c r="EA9" s="665"/>
      <c r="EB9" s="665"/>
      <c r="EC9" s="665"/>
      <c r="ED9" s="665"/>
      <c r="EE9" s="665"/>
      <c r="EF9" s="665"/>
      <c r="EG9" s="665"/>
      <c r="EH9" s="665"/>
      <c r="EI9" s="665"/>
      <c r="EJ9" s="665"/>
      <c r="EK9" s="665"/>
      <c r="EL9" s="665"/>
      <c r="EM9" s="665"/>
      <c r="EN9" s="665"/>
      <c r="EO9" s="665"/>
      <c r="EP9" s="665"/>
      <c r="EQ9" s="665"/>
      <c r="ER9" s="665"/>
      <c r="ES9" s="665"/>
      <c r="ET9" s="665"/>
      <c r="EU9" s="665"/>
      <c r="EV9" s="665"/>
      <c r="EW9" s="665"/>
      <c r="EX9" s="665"/>
      <c r="EY9" s="665"/>
      <c r="EZ9" s="665"/>
      <c r="FA9" s="665"/>
      <c r="FB9" s="665"/>
      <c r="FC9" s="665"/>
      <c r="FD9" s="665"/>
      <c r="FE9" s="665"/>
      <c r="FF9" s="665"/>
      <c r="FG9" s="665"/>
      <c r="FH9" s="665"/>
      <c r="FI9" s="665"/>
      <c r="FJ9" s="665"/>
      <c r="FK9" s="665"/>
      <c r="FL9" s="665"/>
      <c r="FM9" s="665"/>
      <c r="FN9" s="665"/>
      <c r="FO9" s="665"/>
      <c r="FP9" s="665"/>
      <c r="FQ9" s="665"/>
      <c r="FR9" s="665"/>
      <c r="FS9" s="665"/>
      <c r="FT9" s="665"/>
      <c r="FU9" s="665"/>
      <c r="FV9" s="665"/>
      <c r="FW9" s="665"/>
      <c r="FX9" s="665"/>
      <c r="FY9" s="665"/>
      <c r="FZ9" s="665"/>
      <c r="GA9" s="665"/>
      <c r="GB9" s="665"/>
      <c r="GC9" s="665"/>
      <c r="GD9" s="665"/>
      <c r="GE9" s="665"/>
      <c r="GF9" s="665"/>
      <c r="GG9" s="665"/>
      <c r="GH9" s="665"/>
      <c r="GI9" s="665"/>
      <c r="GJ9" s="665"/>
      <c r="GK9" s="665"/>
      <c r="GL9" s="665"/>
      <c r="GM9" s="665"/>
      <c r="GN9" s="665"/>
      <c r="GO9" s="665"/>
      <c r="GP9" s="665"/>
      <c r="GQ9" s="665"/>
      <c r="GR9" s="665"/>
      <c r="GS9" s="665"/>
      <c r="GT9" s="665"/>
      <c r="GU9" s="665"/>
      <c r="GV9" s="665"/>
      <c r="GW9" s="665"/>
      <c r="GX9" s="665"/>
      <c r="GY9" s="665"/>
      <c r="GZ9" s="665"/>
      <c r="HA9" s="665"/>
      <c r="HB9" s="665"/>
      <c r="HC9" s="665"/>
      <c r="HD9" s="665"/>
      <c r="HE9" s="665"/>
      <c r="HF9" s="665"/>
      <c r="HG9" s="665"/>
      <c r="HH9" s="665"/>
      <c r="HI9" s="665"/>
      <c r="HJ9" s="665"/>
      <c r="HK9" s="665"/>
      <c r="HL9" s="665"/>
      <c r="HM9" s="665"/>
      <c r="HN9" s="665"/>
      <c r="HO9" s="665"/>
      <c r="HP9" s="665"/>
      <c r="HQ9" s="665"/>
      <c r="HR9" s="665"/>
      <c r="HS9" s="665"/>
      <c r="HT9" s="665"/>
      <c r="HU9" s="665"/>
      <c r="HV9" s="665"/>
    </row>
    <row r="10" spans="1:230" s="677" customFormat="1" ht="15">
      <c r="A10" s="815" t="s">
        <v>150</v>
      </c>
      <c r="B10" s="672" t="s">
        <v>151</v>
      </c>
      <c r="C10" s="673" t="s">
        <v>8</v>
      </c>
      <c r="D10" s="885">
        <v>3526.0194740000002</v>
      </c>
      <c r="E10" s="775">
        <v>3347.86</v>
      </c>
      <c r="F10" s="775">
        <f>I10-E10</f>
        <v>-86.250525999999809</v>
      </c>
      <c r="G10" s="775">
        <v>3210.32</v>
      </c>
      <c r="H10" s="775">
        <f>I10-G10</f>
        <v>51.289474000000155</v>
      </c>
      <c r="I10" s="887">
        <f>3293.559474-6-10-1-0.75-10-4.2</f>
        <v>3261.6094740000003</v>
      </c>
      <c r="J10" s="879">
        <v>3235.79</v>
      </c>
      <c r="K10" s="674">
        <f>SUM(M10:X10)</f>
        <v>3308.1753500000004</v>
      </c>
      <c r="L10" s="675">
        <f>K10-J10</f>
        <v>72.385350000000471</v>
      </c>
      <c r="M10" s="674">
        <f>'[1]01CH_A3'!E10-'[2]TỔNG HUYỆN'!$D$75-'[2]TỔNG HUYỆN'!$D$77</f>
        <v>124.60535</v>
      </c>
      <c r="N10" s="674">
        <f>299.83+1.19</f>
        <v>301.02</v>
      </c>
      <c r="O10" s="674">
        <v>213.00999999999996</v>
      </c>
      <c r="P10" s="674">
        <f>440.65+2.96-2.92-0.04</f>
        <v>440.64999999999992</v>
      </c>
      <c r="Q10" s="674">
        <f>268.49</f>
        <v>268.49</v>
      </c>
      <c r="R10" s="674">
        <v>315.10000000000002</v>
      </c>
      <c r="S10" s="674">
        <v>149.75</v>
      </c>
      <c r="T10" s="674">
        <f>476.69+0.87-0.87</f>
        <v>476.69</v>
      </c>
      <c r="U10" s="674">
        <v>312.68000000000006</v>
      </c>
      <c r="V10" s="674">
        <f>337.41+0.23-3.48-0.03</f>
        <v>334.13000000000005</v>
      </c>
      <c r="W10" s="674">
        <v>131.88</v>
      </c>
      <c r="X10" s="676">
        <v>240.17</v>
      </c>
      <c r="Y10" s="854"/>
      <c r="Z10" s="652"/>
      <c r="AA10" s="652"/>
      <c r="AB10" s="652"/>
      <c r="AC10" s="652"/>
      <c r="AD10" s="652"/>
      <c r="AE10" s="652"/>
      <c r="AF10" s="652"/>
      <c r="AG10" s="652"/>
      <c r="AH10" s="652"/>
      <c r="AI10" s="652"/>
      <c r="AJ10" s="652"/>
      <c r="AK10" s="652"/>
      <c r="AL10" s="652"/>
      <c r="AM10" s="652"/>
      <c r="AN10" s="652"/>
      <c r="AO10" s="652"/>
      <c r="AP10" s="652"/>
      <c r="AQ10" s="652"/>
      <c r="AR10" s="652"/>
      <c r="AS10" s="652"/>
      <c r="AT10" s="652"/>
      <c r="AU10" s="652"/>
      <c r="AV10" s="652"/>
      <c r="AW10" s="652"/>
      <c r="AX10" s="652"/>
      <c r="AY10" s="652"/>
      <c r="AZ10" s="652"/>
      <c r="BA10" s="652"/>
      <c r="BB10" s="652"/>
      <c r="BC10" s="652"/>
      <c r="BD10" s="652"/>
      <c r="BE10" s="652"/>
      <c r="BF10" s="652"/>
      <c r="BG10" s="652"/>
      <c r="BH10" s="652"/>
      <c r="BI10" s="652"/>
      <c r="BJ10" s="652"/>
      <c r="BK10" s="652"/>
      <c r="BL10" s="652"/>
      <c r="BM10" s="652"/>
      <c r="BN10" s="652"/>
      <c r="BO10" s="652"/>
      <c r="BP10" s="652"/>
      <c r="BQ10" s="652"/>
      <c r="BR10" s="652"/>
      <c r="BS10" s="652"/>
      <c r="BT10" s="652"/>
      <c r="BU10" s="652"/>
      <c r="BV10" s="652"/>
      <c r="BW10" s="652"/>
      <c r="BX10" s="652"/>
      <c r="BY10" s="652"/>
      <c r="BZ10" s="652"/>
      <c r="CA10" s="652"/>
      <c r="CB10" s="652"/>
      <c r="CC10" s="652"/>
      <c r="CD10" s="652"/>
      <c r="CE10" s="652"/>
      <c r="CF10" s="652"/>
      <c r="CG10" s="652"/>
      <c r="CH10" s="652"/>
      <c r="CI10" s="652"/>
      <c r="CJ10" s="652"/>
      <c r="CK10" s="652"/>
      <c r="CL10" s="652"/>
      <c r="CM10" s="652"/>
      <c r="CN10" s="652"/>
      <c r="CO10" s="652"/>
      <c r="CP10" s="652"/>
      <c r="CQ10" s="652"/>
      <c r="CR10" s="652"/>
      <c r="CS10" s="652"/>
      <c r="CT10" s="652"/>
      <c r="CU10" s="652"/>
      <c r="CV10" s="652"/>
      <c r="CW10" s="652"/>
      <c r="CX10" s="652"/>
      <c r="CY10" s="652"/>
      <c r="CZ10" s="652"/>
      <c r="DA10" s="652"/>
      <c r="DB10" s="652"/>
      <c r="DC10" s="652"/>
      <c r="DD10" s="652"/>
      <c r="DE10" s="652"/>
      <c r="DF10" s="652"/>
      <c r="DG10" s="652"/>
      <c r="DH10" s="652"/>
      <c r="DI10" s="652"/>
      <c r="DJ10" s="652"/>
      <c r="DK10" s="652"/>
      <c r="DL10" s="652"/>
      <c r="DM10" s="652"/>
      <c r="DN10" s="652"/>
      <c r="DO10" s="652"/>
      <c r="DP10" s="652"/>
      <c r="DQ10" s="652"/>
      <c r="DR10" s="652"/>
      <c r="DS10" s="652"/>
      <c r="DT10" s="652"/>
      <c r="DU10" s="652"/>
      <c r="DV10" s="652"/>
      <c r="DW10" s="652"/>
      <c r="DX10" s="652"/>
      <c r="DY10" s="652"/>
      <c r="DZ10" s="652"/>
      <c r="EA10" s="652"/>
      <c r="EB10" s="652"/>
      <c r="EC10" s="652"/>
      <c r="ED10" s="652"/>
      <c r="EE10" s="652"/>
      <c r="EF10" s="652"/>
      <c r="EG10" s="652"/>
      <c r="EH10" s="652"/>
      <c r="EI10" s="652"/>
      <c r="EJ10" s="652"/>
      <c r="EK10" s="652"/>
      <c r="EL10" s="652"/>
      <c r="EM10" s="652"/>
      <c r="EN10" s="652"/>
      <c r="EO10" s="652"/>
      <c r="EP10" s="652"/>
      <c r="EQ10" s="652"/>
      <c r="ER10" s="652"/>
      <c r="ES10" s="652"/>
      <c r="ET10" s="652"/>
      <c r="EU10" s="652"/>
      <c r="EV10" s="652"/>
      <c r="EW10" s="652"/>
      <c r="EX10" s="652"/>
      <c r="EY10" s="652"/>
      <c r="EZ10" s="652"/>
      <c r="FA10" s="652"/>
      <c r="FB10" s="652"/>
      <c r="FC10" s="652"/>
      <c r="FD10" s="652"/>
      <c r="FE10" s="652"/>
      <c r="FF10" s="652"/>
      <c r="FG10" s="652"/>
      <c r="FH10" s="652"/>
      <c r="FI10" s="652"/>
      <c r="FJ10" s="652"/>
      <c r="FK10" s="652"/>
      <c r="FL10" s="652"/>
      <c r="FM10" s="652"/>
      <c r="FN10" s="652"/>
      <c r="FO10" s="652"/>
      <c r="FP10" s="652"/>
      <c r="FQ10" s="652"/>
      <c r="FR10" s="652"/>
      <c r="FS10" s="652"/>
      <c r="FT10" s="652"/>
      <c r="FU10" s="652"/>
      <c r="FV10" s="652"/>
      <c r="FW10" s="652"/>
      <c r="FX10" s="652"/>
      <c r="FY10" s="652"/>
      <c r="FZ10" s="652"/>
      <c r="GA10" s="652"/>
      <c r="GB10" s="652"/>
      <c r="GC10" s="652"/>
      <c r="GD10" s="652"/>
      <c r="GE10" s="652"/>
      <c r="GF10" s="652"/>
      <c r="GG10" s="652"/>
      <c r="GH10" s="652"/>
      <c r="GI10" s="652"/>
      <c r="GJ10" s="652"/>
      <c r="GK10" s="652"/>
      <c r="GL10" s="652"/>
      <c r="GM10" s="652"/>
      <c r="GN10" s="652"/>
      <c r="GO10" s="652"/>
      <c r="GP10" s="652"/>
      <c r="GQ10" s="652"/>
      <c r="GR10" s="652"/>
      <c r="GS10" s="652"/>
      <c r="GT10" s="652"/>
      <c r="GU10" s="652"/>
      <c r="GV10" s="652"/>
      <c r="GW10" s="652"/>
      <c r="GX10" s="652"/>
      <c r="GY10" s="652"/>
      <c r="GZ10" s="652"/>
      <c r="HA10" s="652"/>
      <c r="HB10" s="652"/>
      <c r="HC10" s="652"/>
      <c r="HD10" s="652"/>
      <c r="HE10" s="652"/>
      <c r="HF10" s="652"/>
      <c r="HG10" s="652"/>
      <c r="HH10" s="652"/>
      <c r="HI10" s="652"/>
      <c r="HJ10" s="652"/>
      <c r="HK10" s="652"/>
      <c r="HL10" s="652"/>
      <c r="HM10" s="652"/>
      <c r="HN10" s="652"/>
      <c r="HO10" s="652"/>
      <c r="HP10" s="652"/>
      <c r="HQ10" s="652"/>
      <c r="HR10" s="652"/>
      <c r="HS10" s="652"/>
      <c r="HT10" s="652"/>
      <c r="HU10" s="652"/>
      <c r="HV10" s="652"/>
    </row>
    <row r="11" spans="1:230" s="677" customFormat="1" ht="15">
      <c r="A11" s="815" t="s">
        <v>1349</v>
      </c>
      <c r="B11" s="671" t="s">
        <v>152</v>
      </c>
      <c r="C11" s="673" t="s">
        <v>9</v>
      </c>
      <c r="D11" s="885">
        <v>3369.9468569999999</v>
      </c>
      <c r="E11" s="775">
        <v>3275.02</v>
      </c>
      <c r="F11" s="775">
        <f t="shared" ref="F11:F54" si="1">I11-E11</f>
        <v>-118.83314299999984</v>
      </c>
      <c r="G11" s="775">
        <v>3075.94</v>
      </c>
      <c r="H11" s="775">
        <f t="shared" ref="H11:H54" si="2">I11-G11</f>
        <v>80.246857000000091</v>
      </c>
      <c r="I11" s="887">
        <f>3162.186857-6</f>
        <v>3156.1868570000001</v>
      </c>
      <c r="J11" s="879">
        <v>3094.61</v>
      </c>
      <c r="K11" s="674">
        <f>SUM(M11:X11)</f>
        <v>3094.61</v>
      </c>
      <c r="L11" s="675">
        <f t="shared" si="0"/>
        <v>0</v>
      </c>
      <c r="M11" s="674">
        <v>52.21999999999997</v>
      </c>
      <c r="N11" s="674">
        <f>288.38+1.19</f>
        <v>289.57</v>
      </c>
      <c r="O11" s="674">
        <v>213.00999999999996</v>
      </c>
      <c r="P11" s="674">
        <f>400.01+2.96-2.92-0.04</f>
        <v>400.00999999999993</v>
      </c>
      <c r="Q11" s="674">
        <v>254.19000000000003</v>
      </c>
      <c r="R11" s="674">
        <v>308.75</v>
      </c>
      <c r="S11" s="674">
        <v>149.82999999999998</v>
      </c>
      <c r="T11" s="674">
        <f>471.59+0.87-0.87</f>
        <v>471.59</v>
      </c>
      <c r="U11" s="674">
        <v>301.27000000000004</v>
      </c>
      <c r="V11" s="674">
        <f>311.6+0.23-3.48-0.03</f>
        <v>308.32000000000005</v>
      </c>
      <c r="W11" s="674">
        <v>121.79</v>
      </c>
      <c r="X11" s="676">
        <v>224.06</v>
      </c>
      <c r="Y11" s="645"/>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2"/>
      <c r="AY11" s="652"/>
      <c r="AZ11" s="652"/>
      <c r="BA11" s="652"/>
      <c r="BB11" s="652"/>
      <c r="BC11" s="652"/>
      <c r="BD11" s="652"/>
      <c r="BE11" s="652"/>
      <c r="BF11" s="652"/>
      <c r="BG11" s="652"/>
      <c r="BH11" s="652"/>
      <c r="BI11" s="652"/>
      <c r="BJ11" s="652"/>
      <c r="BK11" s="652"/>
      <c r="BL11" s="652"/>
      <c r="BM11" s="652"/>
      <c r="BN11" s="652"/>
      <c r="BO11" s="652"/>
      <c r="BP11" s="652"/>
      <c r="BQ11" s="652"/>
      <c r="BR11" s="652"/>
      <c r="BS11" s="652"/>
      <c r="BT11" s="652"/>
      <c r="BU11" s="652"/>
      <c r="BV11" s="652"/>
      <c r="BW11" s="652"/>
      <c r="BX11" s="652"/>
      <c r="BY11" s="652"/>
      <c r="BZ11" s="652"/>
      <c r="CA11" s="652"/>
      <c r="CB11" s="652"/>
      <c r="CC11" s="652"/>
      <c r="CD11" s="652"/>
      <c r="CE11" s="652"/>
      <c r="CF11" s="652"/>
      <c r="CG11" s="652"/>
      <c r="CH11" s="652"/>
      <c r="CI11" s="652"/>
      <c r="CJ11" s="652"/>
      <c r="CK11" s="652"/>
      <c r="CL11" s="652"/>
      <c r="CM11" s="652"/>
      <c r="CN11" s="652"/>
      <c r="CO11" s="652"/>
      <c r="CP11" s="652"/>
      <c r="CQ11" s="652"/>
      <c r="CR11" s="652"/>
      <c r="CS11" s="652"/>
      <c r="CT11" s="652"/>
      <c r="CU11" s="652"/>
      <c r="CV11" s="652"/>
      <c r="CW11" s="652"/>
      <c r="CX11" s="652"/>
      <c r="CY11" s="652"/>
      <c r="CZ11" s="652"/>
      <c r="DA11" s="652"/>
      <c r="DB11" s="652"/>
      <c r="DC11" s="652"/>
      <c r="DD11" s="652"/>
      <c r="DE11" s="652"/>
      <c r="DF11" s="652"/>
      <c r="DG11" s="652"/>
      <c r="DH11" s="652"/>
      <c r="DI11" s="652"/>
      <c r="DJ11" s="652"/>
      <c r="DK11" s="652"/>
      <c r="DL11" s="652"/>
      <c r="DM11" s="652"/>
      <c r="DN11" s="652"/>
      <c r="DO11" s="652"/>
      <c r="DP11" s="652"/>
      <c r="DQ11" s="652"/>
      <c r="DR11" s="652"/>
      <c r="DS11" s="652"/>
      <c r="DT11" s="652"/>
      <c r="DU11" s="652"/>
      <c r="DV11" s="652"/>
      <c r="DW11" s="652"/>
      <c r="DX11" s="652"/>
      <c r="DY11" s="652"/>
      <c r="DZ11" s="652"/>
      <c r="EA11" s="652"/>
      <c r="EB11" s="652"/>
      <c r="EC11" s="652"/>
      <c r="ED11" s="652"/>
      <c r="EE11" s="652"/>
      <c r="EF11" s="652"/>
      <c r="EG11" s="652"/>
      <c r="EH11" s="652"/>
      <c r="EI11" s="652"/>
      <c r="EJ11" s="652"/>
      <c r="EK11" s="652"/>
      <c r="EL11" s="652"/>
      <c r="EM11" s="652"/>
      <c r="EN11" s="652"/>
      <c r="EO11" s="652"/>
      <c r="EP11" s="652"/>
      <c r="EQ11" s="652"/>
      <c r="ER11" s="652"/>
      <c r="ES11" s="652"/>
      <c r="ET11" s="652"/>
      <c r="EU11" s="652"/>
      <c r="EV11" s="652"/>
      <c r="EW11" s="652"/>
      <c r="EX11" s="652"/>
      <c r="EY11" s="652"/>
      <c r="EZ11" s="652"/>
      <c r="FA11" s="652"/>
      <c r="FB11" s="652"/>
      <c r="FC11" s="652"/>
      <c r="FD11" s="652"/>
      <c r="FE11" s="652"/>
      <c r="FF11" s="652"/>
      <c r="FG11" s="652"/>
      <c r="FH11" s="652"/>
      <c r="FI11" s="652"/>
      <c r="FJ11" s="652"/>
      <c r="FK11" s="652"/>
      <c r="FL11" s="652"/>
      <c r="FM11" s="652"/>
      <c r="FN11" s="652"/>
      <c r="FO11" s="652"/>
      <c r="FP11" s="652"/>
      <c r="FQ11" s="652"/>
      <c r="FR11" s="652"/>
      <c r="FS11" s="652"/>
      <c r="FT11" s="652"/>
      <c r="FU11" s="652"/>
      <c r="FV11" s="652"/>
      <c r="FW11" s="652"/>
      <c r="FX11" s="652"/>
      <c r="FY11" s="652"/>
      <c r="FZ11" s="652"/>
      <c r="GA11" s="652"/>
      <c r="GB11" s="652"/>
      <c r="GC11" s="652"/>
      <c r="GD11" s="652"/>
      <c r="GE11" s="652"/>
      <c r="GF11" s="652"/>
      <c r="GG11" s="652"/>
      <c r="GH11" s="652"/>
      <c r="GI11" s="652"/>
      <c r="GJ11" s="652"/>
      <c r="GK11" s="652"/>
      <c r="GL11" s="652"/>
      <c r="GM11" s="652"/>
      <c r="GN11" s="652"/>
      <c r="GO11" s="652"/>
      <c r="GP11" s="652"/>
      <c r="GQ11" s="652"/>
      <c r="GR11" s="652"/>
      <c r="GS11" s="652"/>
      <c r="GT11" s="652"/>
      <c r="GU11" s="652"/>
      <c r="GV11" s="652"/>
      <c r="GW11" s="652"/>
      <c r="GX11" s="652"/>
      <c r="GY11" s="652"/>
      <c r="GZ11" s="652"/>
      <c r="HA11" s="652"/>
      <c r="HB11" s="652"/>
      <c r="HC11" s="652"/>
      <c r="HD11" s="652"/>
      <c r="HE11" s="652"/>
      <c r="HF11" s="652"/>
      <c r="HG11" s="652"/>
      <c r="HH11" s="652"/>
      <c r="HI11" s="652"/>
      <c r="HJ11" s="652"/>
      <c r="HK11" s="652"/>
      <c r="HL11" s="652"/>
      <c r="HM11" s="652"/>
      <c r="HN11" s="652"/>
      <c r="HO11" s="652"/>
      <c r="HP11" s="652"/>
      <c r="HQ11" s="652"/>
      <c r="HR11" s="652"/>
      <c r="HS11" s="652"/>
      <c r="HT11" s="652"/>
      <c r="HU11" s="652"/>
      <c r="HV11" s="652"/>
    </row>
    <row r="12" spans="1:230" s="677" customFormat="1" ht="15">
      <c r="A12" s="815" t="s">
        <v>153</v>
      </c>
      <c r="B12" s="678" t="s">
        <v>154</v>
      </c>
      <c r="C12" s="679" t="s">
        <v>10</v>
      </c>
      <c r="D12" s="885">
        <v>3008.6695610000002</v>
      </c>
      <c r="E12" s="775"/>
      <c r="F12" s="775"/>
      <c r="G12" s="775"/>
      <c r="H12" s="775"/>
      <c r="I12" s="888">
        <f>2595.563561-0.69-7+0.27-10+10</f>
        <v>2588.1435609999999</v>
      </c>
      <c r="J12" s="879">
        <v>2597.42</v>
      </c>
      <c r="K12" s="674">
        <f t="shared" ref="K12:K61" si="3">SUM(M12:X12)</f>
        <v>2597.42</v>
      </c>
      <c r="L12" s="675">
        <f t="shared" si="0"/>
        <v>0</v>
      </c>
      <c r="M12" s="674">
        <v>59.910000000000004</v>
      </c>
      <c r="N12" s="674">
        <v>323.52</v>
      </c>
      <c r="O12" s="674">
        <v>75.789999999999992</v>
      </c>
      <c r="P12" s="674">
        <v>168.42000000000002</v>
      </c>
      <c r="Q12" s="674">
        <v>328.31000000000006</v>
      </c>
      <c r="R12" s="674">
        <v>489.67</v>
      </c>
      <c r="S12" s="674">
        <f>257.04+0.21+0.02</f>
        <v>257.27</v>
      </c>
      <c r="T12" s="674">
        <f>194.14</f>
        <v>194.14</v>
      </c>
      <c r="U12" s="674">
        <v>200.01999999999998</v>
      </c>
      <c r="V12" s="674">
        <v>154.36000000000001</v>
      </c>
      <c r="W12" s="674">
        <v>197.5</v>
      </c>
      <c r="X12" s="676">
        <v>148.51</v>
      </c>
      <c r="Y12" s="643" t="s">
        <v>1445</v>
      </c>
      <c r="Z12" s="652"/>
      <c r="AA12" s="652"/>
      <c r="AB12" s="652"/>
      <c r="AC12" s="652"/>
      <c r="AD12" s="652"/>
      <c r="AE12" s="652"/>
      <c r="AF12" s="652"/>
      <c r="AG12" s="652"/>
      <c r="AH12" s="652"/>
      <c r="AI12" s="652"/>
      <c r="AJ12" s="652"/>
      <c r="AK12" s="652"/>
      <c r="AL12" s="652"/>
      <c r="AM12" s="652"/>
      <c r="AN12" s="652"/>
      <c r="AO12" s="652"/>
      <c r="AP12" s="652"/>
      <c r="AQ12" s="652"/>
      <c r="AR12" s="652"/>
      <c r="AS12" s="652"/>
      <c r="AT12" s="652"/>
      <c r="AU12" s="652"/>
      <c r="AV12" s="652"/>
      <c r="AW12" s="652"/>
      <c r="AX12" s="652"/>
      <c r="AY12" s="652"/>
      <c r="AZ12" s="652"/>
      <c r="BA12" s="652"/>
      <c r="BB12" s="652"/>
      <c r="BC12" s="652"/>
      <c r="BD12" s="652"/>
      <c r="BE12" s="652"/>
      <c r="BF12" s="652"/>
      <c r="BG12" s="652"/>
      <c r="BH12" s="652"/>
      <c r="BI12" s="652"/>
      <c r="BJ12" s="652"/>
      <c r="BK12" s="652"/>
      <c r="BL12" s="652"/>
      <c r="BM12" s="652"/>
      <c r="BN12" s="652"/>
      <c r="BO12" s="652"/>
      <c r="BP12" s="652"/>
      <c r="BQ12" s="652"/>
      <c r="BR12" s="652"/>
      <c r="BS12" s="652"/>
      <c r="BT12" s="652"/>
      <c r="BU12" s="652"/>
      <c r="BV12" s="652"/>
      <c r="BW12" s="652"/>
      <c r="BX12" s="652"/>
      <c r="BY12" s="652"/>
      <c r="BZ12" s="652"/>
      <c r="CA12" s="652"/>
      <c r="CB12" s="652"/>
      <c r="CC12" s="652"/>
      <c r="CD12" s="652">
        <v>1674.1351700000002</v>
      </c>
      <c r="CE12" s="652"/>
      <c r="CF12" s="652"/>
      <c r="CG12" s="652"/>
      <c r="CH12" s="652"/>
      <c r="CI12" s="652"/>
      <c r="CJ12" s="652"/>
      <c r="CK12" s="652"/>
      <c r="CL12" s="652"/>
      <c r="CM12" s="652"/>
      <c r="CN12" s="652"/>
      <c r="CO12" s="652"/>
      <c r="CP12" s="652"/>
      <c r="CQ12" s="652"/>
      <c r="CR12" s="652"/>
      <c r="CS12" s="652"/>
      <c r="CT12" s="652"/>
      <c r="CU12" s="652"/>
      <c r="CV12" s="652"/>
      <c r="CW12" s="652"/>
      <c r="CX12" s="652"/>
      <c r="CY12" s="652"/>
      <c r="CZ12" s="652"/>
      <c r="DA12" s="652"/>
      <c r="DB12" s="652"/>
      <c r="DC12" s="652"/>
      <c r="DD12" s="652"/>
      <c r="DE12" s="652"/>
      <c r="DF12" s="652"/>
      <c r="DG12" s="652"/>
      <c r="DH12" s="652"/>
      <c r="DI12" s="652"/>
      <c r="DJ12" s="652"/>
      <c r="DK12" s="652"/>
      <c r="DL12" s="652"/>
      <c r="DM12" s="652"/>
      <c r="DN12" s="652"/>
      <c r="DO12" s="652"/>
      <c r="DP12" s="652"/>
      <c r="DQ12" s="652"/>
      <c r="DR12" s="652"/>
      <c r="DS12" s="652"/>
      <c r="DT12" s="652"/>
      <c r="DU12" s="652"/>
      <c r="DV12" s="652"/>
      <c r="DW12" s="652"/>
      <c r="DX12" s="652"/>
      <c r="DY12" s="652"/>
      <c r="DZ12" s="652"/>
      <c r="EA12" s="652"/>
      <c r="EB12" s="652"/>
      <c r="EC12" s="652"/>
      <c r="ED12" s="652"/>
      <c r="EE12" s="652"/>
      <c r="EF12" s="652"/>
      <c r="EG12" s="652"/>
      <c r="EH12" s="652"/>
      <c r="EI12" s="652"/>
      <c r="EJ12" s="652"/>
      <c r="EK12" s="652"/>
      <c r="EL12" s="652"/>
      <c r="EM12" s="652"/>
      <c r="EN12" s="652"/>
      <c r="EO12" s="652"/>
      <c r="EP12" s="652"/>
      <c r="EQ12" s="652"/>
      <c r="ER12" s="652"/>
      <c r="ES12" s="652"/>
      <c r="ET12" s="652"/>
      <c r="EU12" s="652"/>
      <c r="EV12" s="652"/>
      <c r="EW12" s="652"/>
      <c r="EX12" s="652"/>
      <c r="EY12" s="652"/>
      <c r="EZ12" s="652"/>
      <c r="FA12" s="652"/>
      <c r="FB12" s="652"/>
      <c r="FC12" s="652"/>
      <c r="FD12" s="652"/>
      <c r="FE12" s="652"/>
      <c r="FF12" s="652"/>
      <c r="FG12" s="652"/>
      <c r="FH12" s="652"/>
      <c r="FI12" s="652"/>
      <c r="FJ12" s="652"/>
      <c r="FK12" s="652"/>
      <c r="FL12" s="652"/>
      <c r="FM12" s="652"/>
      <c r="FN12" s="652"/>
      <c r="FO12" s="652"/>
      <c r="FP12" s="652"/>
      <c r="FQ12" s="652"/>
      <c r="FR12" s="652"/>
      <c r="FS12" s="652"/>
      <c r="FT12" s="652"/>
      <c r="FU12" s="652"/>
      <c r="FV12" s="652"/>
      <c r="FW12" s="652"/>
      <c r="FX12" s="652"/>
      <c r="FY12" s="652"/>
      <c r="FZ12" s="652"/>
      <c r="GA12" s="652"/>
      <c r="GB12" s="652"/>
      <c r="GC12" s="652"/>
      <c r="GD12" s="652"/>
      <c r="GE12" s="652"/>
      <c r="GF12" s="652"/>
      <c r="GG12" s="652"/>
      <c r="GH12" s="652"/>
      <c r="GI12" s="652"/>
      <c r="GJ12" s="652"/>
      <c r="GK12" s="652"/>
      <c r="GL12" s="652"/>
      <c r="GM12" s="652"/>
      <c r="GN12" s="652"/>
      <c r="GO12" s="652"/>
      <c r="GP12" s="652"/>
      <c r="GQ12" s="652"/>
      <c r="GR12" s="652"/>
      <c r="GS12" s="652"/>
      <c r="GT12" s="652"/>
      <c r="GU12" s="652"/>
      <c r="GV12" s="652"/>
      <c r="GW12" s="652"/>
      <c r="GX12" s="652"/>
      <c r="GY12" s="652"/>
      <c r="GZ12" s="652"/>
      <c r="HA12" s="652"/>
      <c r="HB12" s="652"/>
      <c r="HC12" s="652"/>
      <c r="HD12" s="652"/>
      <c r="HE12" s="652"/>
      <c r="HF12" s="652"/>
      <c r="HG12" s="652"/>
      <c r="HH12" s="652"/>
      <c r="HI12" s="652"/>
      <c r="HJ12" s="652"/>
      <c r="HK12" s="652"/>
      <c r="HL12" s="652"/>
      <c r="HM12" s="652"/>
      <c r="HN12" s="652"/>
      <c r="HO12" s="652"/>
      <c r="HP12" s="652"/>
      <c r="HQ12" s="652"/>
      <c r="HR12" s="652"/>
      <c r="HS12" s="652"/>
      <c r="HT12" s="652"/>
      <c r="HU12" s="652"/>
      <c r="HV12" s="652"/>
    </row>
    <row r="13" spans="1:230" s="677" customFormat="1" ht="15">
      <c r="A13" s="815" t="s">
        <v>155</v>
      </c>
      <c r="B13" s="678" t="s">
        <v>156</v>
      </c>
      <c r="C13" s="673" t="s">
        <v>11</v>
      </c>
      <c r="D13" s="885">
        <v>2793.9581559999997</v>
      </c>
      <c r="E13" s="775">
        <v>2800.79</v>
      </c>
      <c r="F13" s="775">
        <f t="shared" si="1"/>
        <v>-201.34184400000004</v>
      </c>
      <c r="G13" s="775">
        <v>2661.83</v>
      </c>
      <c r="H13" s="775">
        <f t="shared" si="2"/>
        <v>-62.381844000000001</v>
      </c>
      <c r="I13" s="887">
        <f>2596.178156+3.27</f>
        <v>2599.4481559999999</v>
      </c>
      <c r="J13" s="879">
        <v>2727.09</v>
      </c>
      <c r="K13" s="674">
        <f t="shared" si="3"/>
        <v>2719.29</v>
      </c>
      <c r="L13" s="675">
        <f t="shared" si="0"/>
        <v>-7.8000000000001819</v>
      </c>
      <c r="M13" s="674">
        <v>227.99</v>
      </c>
      <c r="N13" s="674">
        <v>388.85</v>
      </c>
      <c r="O13" s="674">
        <v>246.45999999999998</v>
      </c>
      <c r="P13" s="674">
        <v>46.580000000000005</v>
      </c>
      <c r="Q13" s="674">
        <v>9.0299999999999994</v>
      </c>
      <c r="R13" s="674">
        <v>263.64999999999998</v>
      </c>
      <c r="S13" s="674">
        <v>74.06</v>
      </c>
      <c r="T13" s="674">
        <v>295.70000000000005</v>
      </c>
      <c r="U13" s="674">
        <v>243.21</v>
      </c>
      <c r="V13" s="674">
        <f>350.56-[1]CTBS!E3-[1]CTBS!E4</f>
        <v>342.76</v>
      </c>
      <c r="W13" s="674">
        <v>276.34999999999997</v>
      </c>
      <c r="X13" s="676">
        <v>304.65000000000003</v>
      </c>
      <c r="Y13" s="854" t="s">
        <v>1448</v>
      </c>
      <c r="Z13" s="652"/>
      <c r="AA13" s="652"/>
      <c r="AB13" s="652"/>
      <c r="AC13" s="652"/>
      <c r="AD13" s="652"/>
      <c r="AE13" s="900"/>
      <c r="AF13" s="652"/>
      <c r="AG13" s="652"/>
      <c r="AH13" s="652"/>
      <c r="AI13" s="652"/>
      <c r="AJ13" s="652"/>
      <c r="AK13" s="652"/>
      <c r="AL13" s="652"/>
      <c r="AM13" s="652"/>
      <c r="AN13" s="652"/>
      <c r="AO13" s="652"/>
      <c r="AP13" s="652"/>
      <c r="AQ13" s="652"/>
      <c r="AR13" s="652"/>
      <c r="AS13" s="652"/>
      <c r="AT13" s="652"/>
      <c r="AU13" s="652"/>
      <c r="AV13" s="652"/>
      <c r="AW13" s="652"/>
      <c r="AX13" s="652"/>
      <c r="AY13" s="652"/>
      <c r="AZ13" s="652"/>
      <c r="BA13" s="652"/>
      <c r="BB13" s="652"/>
      <c r="BC13" s="652"/>
      <c r="BD13" s="652"/>
      <c r="BE13" s="652"/>
      <c r="BF13" s="652"/>
      <c r="BG13" s="652"/>
      <c r="BH13" s="652"/>
      <c r="BI13" s="652"/>
      <c r="BJ13" s="652"/>
      <c r="BK13" s="652"/>
      <c r="BL13" s="652"/>
      <c r="BM13" s="652"/>
      <c r="BN13" s="652"/>
      <c r="BO13" s="652"/>
      <c r="BP13" s="652"/>
      <c r="BQ13" s="652"/>
      <c r="BR13" s="652"/>
      <c r="BS13" s="652"/>
      <c r="BT13" s="652"/>
      <c r="BU13" s="652"/>
      <c r="BV13" s="652"/>
      <c r="BW13" s="652"/>
      <c r="BX13" s="652"/>
      <c r="BY13" s="652"/>
      <c r="BZ13" s="652"/>
      <c r="CA13" s="652"/>
      <c r="CB13" s="652"/>
      <c r="CC13" s="652"/>
      <c r="CD13" s="652"/>
      <c r="CE13" s="652"/>
      <c r="CF13" s="652"/>
      <c r="CG13" s="652"/>
      <c r="CH13" s="652"/>
      <c r="CI13" s="652"/>
      <c r="CJ13" s="652"/>
      <c r="CK13" s="652"/>
      <c r="CL13" s="652"/>
      <c r="CM13" s="652"/>
      <c r="CN13" s="652"/>
      <c r="CO13" s="652"/>
      <c r="CP13" s="652"/>
      <c r="CQ13" s="652"/>
      <c r="CR13" s="652"/>
      <c r="CS13" s="652"/>
      <c r="CT13" s="652"/>
      <c r="CU13" s="652"/>
      <c r="CV13" s="652"/>
      <c r="CW13" s="652"/>
      <c r="CX13" s="652"/>
      <c r="CY13" s="652"/>
      <c r="CZ13" s="652"/>
      <c r="DA13" s="652"/>
      <c r="DB13" s="652"/>
      <c r="DC13" s="652"/>
      <c r="DD13" s="652"/>
      <c r="DE13" s="652"/>
      <c r="DF13" s="652"/>
      <c r="DG13" s="652"/>
      <c r="DH13" s="652"/>
      <c r="DI13" s="652"/>
      <c r="DJ13" s="652"/>
      <c r="DK13" s="652"/>
      <c r="DL13" s="652"/>
      <c r="DM13" s="652"/>
      <c r="DN13" s="652"/>
      <c r="DO13" s="652"/>
      <c r="DP13" s="652"/>
      <c r="DQ13" s="652"/>
      <c r="DR13" s="652"/>
      <c r="DS13" s="652"/>
      <c r="DT13" s="652"/>
      <c r="DU13" s="652"/>
      <c r="DV13" s="652"/>
      <c r="DW13" s="652"/>
      <c r="DX13" s="652"/>
      <c r="DY13" s="652"/>
      <c r="DZ13" s="652"/>
      <c r="EA13" s="652"/>
      <c r="EB13" s="652"/>
      <c r="EC13" s="652"/>
      <c r="ED13" s="652"/>
      <c r="EE13" s="652"/>
      <c r="EF13" s="652"/>
      <c r="EG13" s="652"/>
      <c r="EH13" s="652"/>
      <c r="EI13" s="652"/>
      <c r="EJ13" s="652"/>
      <c r="EK13" s="652"/>
      <c r="EL13" s="652"/>
      <c r="EM13" s="652"/>
      <c r="EN13" s="652"/>
      <c r="EO13" s="652"/>
      <c r="EP13" s="652"/>
      <c r="EQ13" s="652"/>
      <c r="ER13" s="652"/>
      <c r="ES13" s="652"/>
      <c r="ET13" s="652"/>
      <c r="EU13" s="652"/>
      <c r="EV13" s="652"/>
      <c r="EW13" s="652"/>
      <c r="EX13" s="652"/>
      <c r="EY13" s="652"/>
      <c r="EZ13" s="652"/>
      <c r="FA13" s="652"/>
      <c r="FB13" s="652"/>
      <c r="FC13" s="652"/>
      <c r="FD13" s="652"/>
      <c r="FE13" s="652"/>
      <c r="FF13" s="652"/>
      <c r="FG13" s="652"/>
      <c r="FH13" s="652"/>
      <c r="FI13" s="652"/>
      <c r="FJ13" s="652"/>
      <c r="FK13" s="652"/>
      <c r="FL13" s="652"/>
      <c r="FM13" s="652"/>
      <c r="FN13" s="652"/>
      <c r="FO13" s="652"/>
      <c r="FP13" s="652"/>
      <c r="FQ13" s="652"/>
      <c r="FR13" s="652"/>
      <c r="FS13" s="652"/>
      <c r="FT13" s="652"/>
      <c r="FU13" s="652"/>
      <c r="FV13" s="652"/>
      <c r="FW13" s="652"/>
      <c r="FX13" s="652"/>
      <c r="FY13" s="652"/>
      <c r="FZ13" s="652"/>
      <c r="GA13" s="652"/>
      <c r="GB13" s="652"/>
      <c r="GC13" s="652"/>
      <c r="GD13" s="652"/>
      <c r="GE13" s="652"/>
      <c r="GF13" s="652"/>
      <c r="GG13" s="652"/>
      <c r="GH13" s="652"/>
      <c r="GI13" s="652"/>
      <c r="GJ13" s="652"/>
      <c r="GK13" s="652"/>
      <c r="GL13" s="652"/>
      <c r="GM13" s="652"/>
      <c r="GN13" s="652"/>
      <c r="GO13" s="652"/>
      <c r="GP13" s="652"/>
      <c r="GQ13" s="652"/>
      <c r="GR13" s="652"/>
      <c r="GS13" s="652"/>
      <c r="GT13" s="652"/>
      <c r="GU13" s="652"/>
      <c r="GV13" s="652"/>
      <c r="GW13" s="652"/>
      <c r="GX13" s="652"/>
      <c r="GY13" s="652"/>
      <c r="GZ13" s="652"/>
      <c r="HA13" s="652"/>
      <c r="HB13" s="652"/>
      <c r="HC13" s="652"/>
      <c r="HD13" s="652"/>
      <c r="HE13" s="652"/>
      <c r="HF13" s="652"/>
      <c r="HG13" s="652"/>
      <c r="HH13" s="652"/>
      <c r="HI13" s="652"/>
      <c r="HJ13" s="652"/>
      <c r="HK13" s="652"/>
      <c r="HL13" s="652"/>
      <c r="HM13" s="652"/>
      <c r="HN13" s="652"/>
      <c r="HO13" s="652"/>
      <c r="HP13" s="652"/>
      <c r="HQ13" s="652"/>
      <c r="HR13" s="652"/>
      <c r="HS13" s="652"/>
      <c r="HT13" s="652"/>
      <c r="HU13" s="652"/>
      <c r="HV13" s="652"/>
    </row>
    <row r="14" spans="1:230" s="677" customFormat="1" ht="15">
      <c r="A14" s="815" t="s">
        <v>157</v>
      </c>
      <c r="B14" s="672" t="s">
        <v>158</v>
      </c>
      <c r="C14" s="673" t="s">
        <v>12</v>
      </c>
      <c r="D14" s="885">
        <v>1021.96493</v>
      </c>
      <c r="E14" s="775">
        <v>1021.96</v>
      </c>
      <c r="F14" s="775">
        <f t="shared" si="1"/>
        <v>4.9299999999448119E-3</v>
      </c>
      <c r="G14" s="775">
        <v>1021.96</v>
      </c>
      <c r="H14" s="775">
        <f t="shared" si="2"/>
        <v>4.9299999999448119E-3</v>
      </c>
      <c r="I14" s="887">
        <v>1021.96493</v>
      </c>
      <c r="J14" s="879">
        <v>1054.95</v>
      </c>
      <c r="K14" s="674">
        <f t="shared" si="3"/>
        <v>1054.95</v>
      </c>
      <c r="L14" s="674"/>
      <c r="M14" s="674"/>
      <c r="N14" s="674"/>
      <c r="O14" s="674"/>
      <c r="P14" s="674">
        <v>21.93</v>
      </c>
      <c r="Q14" s="674"/>
      <c r="R14" s="674"/>
      <c r="S14" s="674"/>
      <c r="T14" s="674"/>
      <c r="U14" s="674">
        <v>105.87</v>
      </c>
      <c r="V14" s="674"/>
      <c r="W14" s="674"/>
      <c r="X14" s="676">
        <v>927.15</v>
      </c>
      <c r="Y14" s="645" t="s">
        <v>1445</v>
      </c>
      <c r="Z14" s="652"/>
      <c r="AA14" s="652"/>
      <c r="AB14" s="652"/>
      <c r="AC14" s="652"/>
      <c r="AD14" s="652"/>
      <c r="AE14" s="652"/>
      <c r="AF14" s="652"/>
      <c r="AG14" s="652"/>
      <c r="AH14" s="652"/>
      <c r="AI14" s="652"/>
      <c r="AJ14" s="652"/>
      <c r="AK14" s="652"/>
      <c r="AL14" s="652"/>
      <c r="AM14" s="652"/>
      <c r="AN14" s="652"/>
      <c r="AO14" s="652"/>
      <c r="AP14" s="652"/>
      <c r="AQ14" s="652"/>
      <c r="AR14" s="652"/>
      <c r="AS14" s="652"/>
      <c r="AT14" s="652"/>
      <c r="AU14" s="652"/>
      <c r="AV14" s="652"/>
      <c r="AW14" s="652"/>
      <c r="AX14" s="652"/>
      <c r="AY14" s="652"/>
      <c r="AZ14" s="652"/>
      <c r="BA14" s="652"/>
      <c r="BB14" s="652"/>
      <c r="BC14" s="652"/>
      <c r="BD14" s="652"/>
      <c r="BE14" s="652"/>
      <c r="BF14" s="652"/>
      <c r="BG14" s="652"/>
      <c r="BH14" s="652"/>
      <c r="BI14" s="652"/>
      <c r="BJ14" s="652"/>
      <c r="BK14" s="652"/>
      <c r="BL14" s="652"/>
      <c r="BM14" s="652"/>
      <c r="BN14" s="652"/>
      <c r="BO14" s="652"/>
      <c r="BP14" s="652"/>
      <c r="BQ14" s="652"/>
      <c r="BR14" s="652"/>
      <c r="BS14" s="652"/>
      <c r="BT14" s="652"/>
      <c r="BU14" s="652"/>
      <c r="BV14" s="652"/>
      <c r="BW14" s="652"/>
      <c r="BX14" s="652"/>
      <c r="BY14" s="652"/>
      <c r="BZ14" s="652"/>
      <c r="CA14" s="652"/>
      <c r="CB14" s="652"/>
      <c r="CC14" s="652"/>
      <c r="CD14" s="652"/>
      <c r="CE14" s="652"/>
      <c r="CF14" s="652"/>
      <c r="CG14" s="652"/>
      <c r="CH14" s="652"/>
      <c r="CI14" s="652"/>
      <c r="CJ14" s="652"/>
      <c r="CK14" s="652"/>
      <c r="CL14" s="652"/>
      <c r="CM14" s="652"/>
      <c r="CN14" s="652"/>
      <c r="CO14" s="652"/>
      <c r="CP14" s="652"/>
      <c r="CQ14" s="652"/>
      <c r="CR14" s="652"/>
      <c r="CS14" s="652"/>
      <c r="CT14" s="652"/>
      <c r="CU14" s="652"/>
      <c r="CV14" s="652"/>
      <c r="CW14" s="652"/>
      <c r="CX14" s="652"/>
      <c r="CY14" s="652"/>
      <c r="CZ14" s="652"/>
      <c r="DA14" s="652"/>
      <c r="DB14" s="652"/>
      <c r="DC14" s="652"/>
      <c r="DD14" s="652"/>
      <c r="DE14" s="652"/>
      <c r="DF14" s="652"/>
      <c r="DG14" s="652"/>
      <c r="DH14" s="652"/>
      <c r="DI14" s="652"/>
      <c r="DJ14" s="652"/>
      <c r="DK14" s="652"/>
      <c r="DL14" s="652"/>
      <c r="DM14" s="652"/>
      <c r="DN14" s="652"/>
      <c r="DO14" s="652"/>
      <c r="DP14" s="652"/>
      <c r="DQ14" s="652"/>
      <c r="DR14" s="652"/>
      <c r="DS14" s="652"/>
      <c r="DT14" s="652"/>
      <c r="DU14" s="652"/>
      <c r="DV14" s="652"/>
      <c r="DW14" s="652"/>
      <c r="DX14" s="652"/>
      <c r="DY14" s="652"/>
      <c r="DZ14" s="652"/>
      <c r="EA14" s="652"/>
      <c r="EB14" s="652"/>
      <c r="EC14" s="652"/>
      <c r="ED14" s="652"/>
      <c r="EE14" s="652"/>
      <c r="EF14" s="652"/>
      <c r="EG14" s="652"/>
      <c r="EH14" s="652"/>
      <c r="EI14" s="652"/>
      <c r="EJ14" s="652"/>
      <c r="EK14" s="652"/>
      <c r="EL14" s="652"/>
      <c r="EM14" s="652"/>
      <c r="EN14" s="652"/>
      <c r="EO14" s="652"/>
      <c r="EP14" s="652"/>
      <c r="EQ14" s="652"/>
      <c r="ER14" s="652"/>
      <c r="ES14" s="652"/>
      <c r="ET14" s="652"/>
      <c r="EU14" s="652"/>
      <c r="EV14" s="652"/>
      <c r="EW14" s="652"/>
      <c r="EX14" s="652"/>
      <c r="EY14" s="652"/>
      <c r="EZ14" s="652"/>
      <c r="FA14" s="652"/>
      <c r="FB14" s="652"/>
      <c r="FC14" s="652"/>
      <c r="FD14" s="652"/>
      <c r="FE14" s="652"/>
      <c r="FF14" s="652"/>
      <c r="FG14" s="652"/>
      <c r="FH14" s="652"/>
      <c r="FI14" s="652"/>
      <c r="FJ14" s="652"/>
      <c r="FK14" s="652"/>
      <c r="FL14" s="652"/>
      <c r="FM14" s="652"/>
      <c r="FN14" s="652"/>
      <c r="FO14" s="652"/>
      <c r="FP14" s="652"/>
      <c r="FQ14" s="652"/>
      <c r="FR14" s="652"/>
      <c r="FS14" s="652"/>
      <c r="FT14" s="652"/>
      <c r="FU14" s="652"/>
      <c r="FV14" s="652"/>
      <c r="FW14" s="652"/>
      <c r="FX14" s="652"/>
      <c r="FY14" s="652"/>
      <c r="FZ14" s="652"/>
      <c r="GA14" s="652"/>
      <c r="GB14" s="652"/>
      <c r="GC14" s="652"/>
      <c r="GD14" s="652"/>
      <c r="GE14" s="652"/>
      <c r="GF14" s="652"/>
      <c r="GG14" s="652"/>
      <c r="GH14" s="652"/>
      <c r="GI14" s="652"/>
      <c r="GJ14" s="652"/>
      <c r="GK14" s="652"/>
      <c r="GL14" s="652"/>
      <c r="GM14" s="652"/>
      <c r="GN14" s="652"/>
      <c r="GO14" s="652"/>
      <c r="GP14" s="652"/>
      <c r="GQ14" s="652"/>
      <c r="GR14" s="652"/>
      <c r="GS14" s="652"/>
      <c r="GT14" s="652"/>
      <c r="GU14" s="652"/>
      <c r="GV14" s="652"/>
      <c r="GW14" s="652"/>
      <c r="GX14" s="652"/>
      <c r="GY14" s="652"/>
      <c r="GZ14" s="652"/>
      <c r="HA14" s="652"/>
      <c r="HB14" s="652"/>
      <c r="HC14" s="652"/>
      <c r="HD14" s="652"/>
      <c r="HE14" s="652"/>
      <c r="HF14" s="652"/>
      <c r="HG14" s="652"/>
      <c r="HH14" s="652"/>
      <c r="HI14" s="652"/>
      <c r="HJ14" s="652"/>
      <c r="HK14" s="652"/>
      <c r="HL14" s="652"/>
      <c r="HM14" s="652"/>
      <c r="HN14" s="652"/>
      <c r="HO14" s="652"/>
      <c r="HP14" s="652"/>
      <c r="HQ14" s="652"/>
      <c r="HR14" s="652"/>
      <c r="HS14" s="652"/>
      <c r="HT14" s="652"/>
      <c r="HU14" s="652"/>
      <c r="HV14" s="652"/>
    </row>
    <row r="15" spans="1:230" s="677" customFormat="1" ht="15">
      <c r="A15" s="815" t="s">
        <v>159</v>
      </c>
      <c r="B15" s="672" t="s">
        <v>162</v>
      </c>
      <c r="C15" s="673" t="s">
        <v>14</v>
      </c>
      <c r="D15" s="885">
        <v>9179.4827059999989</v>
      </c>
      <c r="E15" s="775">
        <v>8968.7900000000009</v>
      </c>
      <c r="F15" s="775">
        <f t="shared" si="1"/>
        <v>-552.69729400000142</v>
      </c>
      <c r="G15" s="775">
        <v>8470.7999999999993</v>
      </c>
      <c r="H15" s="775">
        <f t="shared" si="2"/>
        <v>-54.70729399999982</v>
      </c>
      <c r="I15" s="887">
        <v>8416.0927059999995</v>
      </c>
      <c r="J15" s="879">
        <v>8477</v>
      </c>
      <c r="K15" s="674">
        <f t="shared" si="3"/>
        <v>8466.7999999999993</v>
      </c>
      <c r="L15" s="675">
        <f t="shared" si="0"/>
        <v>-10.200000000000728</v>
      </c>
      <c r="M15" s="674"/>
      <c r="N15" s="674">
        <v>1360.78</v>
      </c>
      <c r="O15" s="674"/>
      <c r="P15" s="674">
        <v>259.7</v>
      </c>
      <c r="Q15" s="674"/>
      <c r="R15" s="674">
        <v>294.46999999999997</v>
      </c>
      <c r="S15" s="674">
        <v>113.42999999999999</v>
      </c>
      <c r="T15" s="674">
        <v>278.81</v>
      </c>
      <c r="U15" s="674">
        <v>1152.1799999999998</v>
      </c>
      <c r="V15" s="674">
        <f>653.08-[1]CTBS!F3</f>
        <v>642.88</v>
      </c>
      <c r="W15" s="674">
        <v>2462.5299999999997</v>
      </c>
      <c r="X15" s="676">
        <v>1902.02</v>
      </c>
      <c r="Y15" s="854" t="s">
        <v>1448</v>
      </c>
      <c r="Z15" s="652"/>
      <c r="AA15" s="652"/>
      <c r="AB15" s="652"/>
      <c r="AC15" s="652"/>
      <c r="AD15" s="652"/>
      <c r="AE15" s="652"/>
      <c r="AF15" s="652"/>
      <c r="AG15" s="652"/>
      <c r="AH15" s="652"/>
      <c r="AI15" s="652"/>
      <c r="AJ15" s="652"/>
      <c r="AK15" s="652"/>
      <c r="AL15" s="652"/>
      <c r="AM15" s="652"/>
      <c r="AN15" s="652"/>
      <c r="AO15" s="652"/>
      <c r="AP15" s="652"/>
      <c r="AQ15" s="652"/>
      <c r="AR15" s="652"/>
      <c r="AS15" s="652"/>
      <c r="AT15" s="652"/>
      <c r="AU15" s="652"/>
      <c r="AV15" s="652"/>
      <c r="AW15" s="652"/>
      <c r="AX15" s="652"/>
      <c r="AY15" s="652"/>
      <c r="AZ15" s="652"/>
      <c r="BA15" s="652"/>
      <c r="BB15" s="652"/>
      <c r="BC15" s="652"/>
      <c r="BD15" s="652"/>
      <c r="BE15" s="652"/>
      <c r="BF15" s="652"/>
      <c r="BG15" s="652"/>
      <c r="BH15" s="652"/>
      <c r="BI15" s="652"/>
      <c r="BJ15" s="652"/>
      <c r="BK15" s="652"/>
      <c r="BL15" s="652"/>
      <c r="BM15" s="652"/>
      <c r="BN15" s="652"/>
      <c r="BO15" s="652"/>
      <c r="BP15" s="652"/>
      <c r="BQ15" s="652"/>
      <c r="BR15" s="652"/>
      <c r="BS15" s="652"/>
      <c r="BT15" s="652"/>
      <c r="BU15" s="652"/>
      <c r="BV15" s="652"/>
      <c r="BW15" s="652"/>
      <c r="BX15" s="652"/>
      <c r="BY15" s="652"/>
      <c r="BZ15" s="652"/>
      <c r="CA15" s="652"/>
      <c r="CB15" s="652"/>
      <c r="CC15" s="652"/>
      <c r="CD15" s="652"/>
      <c r="CE15" s="652"/>
      <c r="CF15" s="652"/>
      <c r="CG15" s="652"/>
      <c r="CH15" s="652"/>
      <c r="CI15" s="652"/>
      <c r="CJ15" s="652"/>
      <c r="CK15" s="652"/>
      <c r="CL15" s="652"/>
      <c r="CM15" s="652"/>
      <c r="CN15" s="652"/>
      <c r="CO15" s="652"/>
      <c r="CP15" s="652"/>
      <c r="CQ15" s="652"/>
      <c r="CR15" s="652"/>
      <c r="CS15" s="652"/>
      <c r="CT15" s="652"/>
      <c r="CU15" s="652"/>
      <c r="CV15" s="652"/>
      <c r="CW15" s="652"/>
      <c r="CX15" s="652"/>
      <c r="CY15" s="652"/>
      <c r="CZ15" s="652"/>
      <c r="DA15" s="652"/>
      <c r="DB15" s="652"/>
      <c r="DC15" s="652"/>
      <c r="DD15" s="652"/>
      <c r="DE15" s="652"/>
      <c r="DF15" s="652"/>
      <c r="DG15" s="652"/>
      <c r="DH15" s="652"/>
      <c r="DI15" s="652"/>
      <c r="DJ15" s="652"/>
      <c r="DK15" s="652"/>
      <c r="DL15" s="652"/>
      <c r="DM15" s="652"/>
      <c r="DN15" s="652"/>
      <c r="DO15" s="652"/>
      <c r="DP15" s="652"/>
      <c r="DQ15" s="652"/>
      <c r="DR15" s="652"/>
      <c r="DS15" s="652"/>
      <c r="DT15" s="652"/>
      <c r="DU15" s="652"/>
      <c r="DV15" s="652"/>
      <c r="DW15" s="652"/>
      <c r="DX15" s="652"/>
      <c r="DY15" s="652"/>
      <c r="DZ15" s="652"/>
      <c r="EA15" s="652"/>
      <c r="EB15" s="652"/>
      <c r="EC15" s="652"/>
      <c r="ED15" s="652"/>
      <c r="EE15" s="652"/>
      <c r="EF15" s="652"/>
      <c r="EG15" s="652"/>
      <c r="EH15" s="652"/>
      <c r="EI15" s="652"/>
      <c r="EJ15" s="652"/>
      <c r="EK15" s="652"/>
      <c r="EL15" s="652"/>
      <c r="EM15" s="652"/>
      <c r="EN15" s="652"/>
      <c r="EO15" s="652"/>
      <c r="EP15" s="652"/>
      <c r="EQ15" s="652"/>
      <c r="ER15" s="652"/>
      <c r="ES15" s="652"/>
      <c r="ET15" s="652"/>
      <c r="EU15" s="652"/>
      <c r="EV15" s="652"/>
      <c r="EW15" s="652"/>
      <c r="EX15" s="652"/>
      <c r="EY15" s="652"/>
      <c r="EZ15" s="652"/>
      <c r="FA15" s="652"/>
      <c r="FB15" s="652"/>
      <c r="FC15" s="652"/>
      <c r="FD15" s="652"/>
      <c r="FE15" s="652"/>
      <c r="FF15" s="652"/>
      <c r="FG15" s="652"/>
      <c r="FH15" s="652"/>
      <c r="FI15" s="652"/>
      <c r="FJ15" s="652"/>
      <c r="FK15" s="652"/>
      <c r="FL15" s="652"/>
      <c r="FM15" s="652"/>
      <c r="FN15" s="652"/>
      <c r="FO15" s="652"/>
      <c r="FP15" s="652"/>
      <c r="FQ15" s="652"/>
      <c r="FR15" s="652"/>
      <c r="FS15" s="652"/>
      <c r="FT15" s="652"/>
      <c r="FU15" s="652"/>
      <c r="FV15" s="652"/>
      <c r="FW15" s="652"/>
      <c r="FX15" s="652"/>
      <c r="FY15" s="652"/>
      <c r="FZ15" s="652"/>
      <c r="GA15" s="652"/>
      <c r="GB15" s="652"/>
      <c r="GC15" s="652"/>
      <c r="GD15" s="652"/>
      <c r="GE15" s="652"/>
      <c r="GF15" s="652"/>
      <c r="GG15" s="652"/>
      <c r="GH15" s="652"/>
      <c r="GI15" s="652"/>
      <c r="GJ15" s="652"/>
      <c r="GK15" s="652"/>
      <c r="GL15" s="652"/>
      <c r="GM15" s="652"/>
      <c r="GN15" s="652"/>
      <c r="GO15" s="652"/>
      <c r="GP15" s="652"/>
      <c r="GQ15" s="652"/>
      <c r="GR15" s="652"/>
      <c r="GS15" s="652"/>
      <c r="GT15" s="652"/>
      <c r="GU15" s="652"/>
      <c r="GV15" s="652"/>
      <c r="GW15" s="652"/>
      <c r="GX15" s="652"/>
      <c r="GY15" s="652"/>
      <c r="GZ15" s="652"/>
      <c r="HA15" s="652"/>
      <c r="HB15" s="652"/>
      <c r="HC15" s="652"/>
      <c r="HD15" s="652"/>
      <c r="HE15" s="652"/>
      <c r="HF15" s="652"/>
      <c r="HG15" s="652"/>
      <c r="HH15" s="652"/>
      <c r="HI15" s="652"/>
      <c r="HJ15" s="652"/>
      <c r="HK15" s="652"/>
      <c r="HL15" s="652"/>
      <c r="HM15" s="652"/>
      <c r="HN15" s="652"/>
      <c r="HO15" s="652"/>
      <c r="HP15" s="652"/>
      <c r="HQ15" s="652"/>
      <c r="HR15" s="652"/>
      <c r="HS15" s="652"/>
      <c r="HT15" s="652"/>
      <c r="HU15" s="652"/>
      <c r="HV15" s="652"/>
    </row>
    <row r="16" spans="1:230" s="677" customFormat="1" ht="25.5">
      <c r="A16" s="815"/>
      <c r="B16" s="680" t="s">
        <v>163</v>
      </c>
      <c r="C16" s="673" t="s">
        <v>15</v>
      </c>
      <c r="D16" s="885">
        <v>1605.6837700000001</v>
      </c>
      <c r="E16" s="775">
        <v>1325.68</v>
      </c>
      <c r="F16" s="775">
        <f t="shared" si="1"/>
        <v>280.00377000000003</v>
      </c>
      <c r="G16" s="775">
        <v>1325.68</v>
      </c>
      <c r="H16" s="775">
        <f t="shared" si="2"/>
        <v>280.00377000000003</v>
      </c>
      <c r="I16" s="887">
        <v>1605.6837700000001</v>
      </c>
      <c r="J16" s="879">
        <v>1804.7199999999998</v>
      </c>
      <c r="K16" s="674">
        <f t="shared" si="3"/>
        <v>1804.7179199999998</v>
      </c>
      <c r="L16" s="674"/>
      <c r="M16" s="674"/>
      <c r="N16" s="674">
        <v>131.84</v>
      </c>
      <c r="O16" s="674"/>
      <c r="P16" s="674"/>
      <c r="Q16" s="674"/>
      <c r="R16" s="674"/>
      <c r="S16" s="674"/>
      <c r="T16" s="674"/>
      <c r="U16" s="681">
        <v>59.267919999999997</v>
      </c>
      <c r="V16" s="674"/>
      <c r="W16" s="674">
        <v>1391.6699999999998</v>
      </c>
      <c r="X16" s="676">
        <v>221.94</v>
      </c>
      <c r="Y16" s="643"/>
      <c r="Z16" s="652"/>
      <c r="AA16" s="652"/>
      <c r="AB16" s="652"/>
      <c r="AC16" s="652"/>
      <c r="AD16" s="652"/>
      <c r="AE16" s="652"/>
      <c r="AF16" s="652"/>
      <c r="AG16" s="652"/>
      <c r="AH16" s="652"/>
      <c r="AI16" s="652"/>
      <c r="AJ16" s="652"/>
      <c r="AK16" s="652"/>
      <c r="AL16" s="652"/>
      <c r="AM16" s="652"/>
      <c r="AN16" s="652"/>
      <c r="AO16" s="652"/>
      <c r="AP16" s="652"/>
      <c r="AQ16" s="652"/>
      <c r="AR16" s="652"/>
      <c r="AS16" s="652"/>
      <c r="AT16" s="652"/>
      <c r="AU16" s="652"/>
      <c r="AV16" s="652"/>
      <c r="AW16" s="652"/>
      <c r="AX16" s="652"/>
      <c r="AY16" s="652"/>
      <c r="AZ16" s="652"/>
      <c r="BA16" s="652"/>
      <c r="BB16" s="652"/>
      <c r="BC16" s="652"/>
      <c r="BD16" s="652"/>
      <c r="BE16" s="652"/>
      <c r="BF16" s="652"/>
      <c r="BG16" s="652"/>
      <c r="BH16" s="652"/>
      <c r="BI16" s="652"/>
      <c r="BJ16" s="652"/>
      <c r="BK16" s="652"/>
      <c r="BL16" s="652"/>
      <c r="BM16" s="652"/>
      <c r="BN16" s="652"/>
      <c r="BO16" s="652"/>
      <c r="BP16" s="652"/>
      <c r="BQ16" s="652"/>
      <c r="BR16" s="652"/>
      <c r="BS16" s="652"/>
      <c r="BT16" s="652"/>
      <c r="BU16" s="652"/>
      <c r="BV16" s="652"/>
      <c r="BW16" s="652"/>
      <c r="BX16" s="652"/>
      <c r="BY16" s="652"/>
      <c r="BZ16" s="652"/>
      <c r="CA16" s="652"/>
      <c r="CB16" s="652"/>
      <c r="CC16" s="652"/>
      <c r="CD16" s="652"/>
      <c r="CE16" s="652"/>
      <c r="CF16" s="652"/>
      <c r="CG16" s="652"/>
      <c r="CH16" s="652"/>
      <c r="CI16" s="652"/>
      <c r="CJ16" s="652"/>
      <c r="CK16" s="652"/>
      <c r="CL16" s="652"/>
      <c r="CM16" s="652"/>
      <c r="CN16" s="652"/>
      <c r="CO16" s="652"/>
      <c r="CP16" s="652"/>
      <c r="CQ16" s="652"/>
      <c r="CR16" s="652"/>
      <c r="CS16" s="652"/>
      <c r="CT16" s="652"/>
      <c r="CU16" s="652"/>
      <c r="CV16" s="652"/>
      <c r="CW16" s="652"/>
      <c r="CX16" s="652"/>
      <c r="CY16" s="652"/>
      <c r="CZ16" s="652"/>
      <c r="DA16" s="652"/>
      <c r="DB16" s="652"/>
      <c r="DC16" s="652"/>
      <c r="DD16" s="652"/>
      <c r="DE16" s="652"/>
      <c r="DF16" s="652"/>
      <c r="DG16" s="652"/>
      <c r="DH16" s="652"/>
      <c r="DI16" s="652"/>
      <c r="DJ16" s="652"/>
      <c r="DK16" s="652"/>
      <c r="DL16" s="652"/>
      <c r="DM16" s="652"/>
      <c r="DN16" s="652"/>
      <c r="DO16" s="652"/>
      <c r="DP16" s="652"/>
      <c r="DQ16" s="652"/>
      <c r="DR16" s="652"/>
      <c r="DS16" s="652"/>
      <c r="DT16" s="652"/>
      <c r="DU16" s="652"/>
      <c r="DV16" s="652"/>
      <c r="DW16" s="652"/>
      <c r="DX16" s="652"/>
      <c r="DY16" s="652"/>
      <c r="DZ16" s="652"/>
      <c r="EA16" s="652"/>
      <c r="EB16" s="652"/>
      <c r="EC16" s="652"/>
      <c r="ED16" s="652"/>
      <c r="EE16" s="652"/>
      <c r="EF16" s="652"/>
      <c r="EG16" s="652"/>
      <c r="EH16" s="652"/>
      <c r="EI16" s="652"/>
      <c r="EJ16" s="652"/>
      <c r="EK16" s="652"/>
      <c r="EL16" s="652"/>
      <c r="EM16" s="652"/>
      <c r="EN16" s="652"/>
      <c r="EO16" s="652"/>
      <c r="EP16" s="652"/>
      <c r="EQ16" s="652"/>
      <c r="ER16" s="652"/>
      <c r="ES16" s="652"/>
      <c r="ET16" s="652"/>
      <c r="EU16" s="652"/>
      <c r="EV16" s="652"/>
      <c r="EW16" s="652"/>
      <c r="EX16" s="652"/>
      <c r="EY16" s="652"/>
      <c r="EZ16" s="652"/>
      <c r="FA16" s="652"/>
      <c r="FB16" s="652"/>
      <c r="FC16" s="652"/>
      <c r="FD16" s="652"/>
      <c r="FE16" s="652"/>
      <c r="FF16" s="652"/>
      <c r="FG16" s="652"/>
      <c r="FH16" s="652"/>
      <c r="FI16" s="652"/>
      <c r="FJ16" s="652"/>
      <c r="FK16" s="652"/>
      <c r="FL16" s="652"/>
      <c r="FM16" s="652"/>
      <c r="FN16" s="652"/>
      <c r="FO16" s="652"/>
      <c r="FP16" s="652"/>
      <c r="FQ16" s="652"/>
      <c r="FR16" s="652"/>
      <c r="FS16" s="652"/>
      <c r="FT16" s="652"/>
      <c r="FU16" s="652"/>
      <c r="FV16" s="652"/>
      <c r="FW16" s="652"/>
      <c r="FX16" s="652"/>
      <c r="FY16" s="652"/>
      <c r="FZ16" s="652"/>
      <c r="GA16" s="652"/>
      <c r="GB16" s="652"/>
      <c r="GC16" s="652"/>
      <c r="GD16" s="652"/>
      <c r="GE16" s="652"/>
      <c r="GF16" s="652"/>
      <c r="GG16" s="652"/>
      <c r="GH16" s="652"/>
      <c r="GI16" s="652"/>
      <c r="GJ16" s="652"/>
      <c r="GK16" s="652"/>
      <c r="GL16" s="652"/>
      <c r="GM16" s="652"/>
      <c r="GN16" s="652"/>
      <c r="GO16" s="652"/>
      <c r="GP16" s="652"/>
      <c r="GQ16" s="652"/>
      <c r="GR16" s="652"/>
      <c r="GS16" s="652"/>
      <c r="GT16" s="652"/>
      <c r="GU16" s="652"/>
      <c r="GV16" s="652"/>
      <c r="GW16" s="652"/>
      <c r="GX16" s="652"/>
      <c r="GY16" s="652"/>
      <c r="GZ16" s="652"/>
      <c r="HA16" s="652"/>
      <c r="HB16" s="652"/>
      <c r="HC16" s="652"/>
      <c r="HD16" s="652"/>
      <c r="HE16" s="652"/>
      <c r="HF16" s="652"/>
      <c r="HG16" s="652"/>
      <c r="HH16" s="652"/>
      <c r="HI16" s="652"/>
      <c r="HJ16" s="652"/>
      <c r="HK16" s="652"/>
      <c r="HL16" s="652"/>
      <c r="HM16" s="652"/>
      <c r="HN16" s="652"/>
      <c r="HO16" s="652"/>
      <c r="HP16" s="652"/>
      <c r="HQ16" s="652"/>
      <c r="HR16" s="652"/>
      <c r="HS16" s="652"/>
      <c r="HT16" s="652"/>
      <c r="HU16" s="652"/>
      <c r="HV16" s="652"/>
    </row>
    <row r="17" spans="1:230" s="677" customFormat="1" ht="15">
      <c r="A17" s="815" t="s">
        <v>161</v>
      </c>
      <c r="B17" s="678" t="s">
        <v>1350</v>
      </c>
      <c r="C17" s="673" t="s">
        <v>16</v>
      </c>
      <c r="D17" s="885">
        <v>23.346450000000001</v>
      </c>
      <c r="E17" s="775"/>
      <c r="F17" s="775"/>
      <c r="G17" s="775"/>
      <c r="H17" s="775"/>
      <c r="I17" s="887">
        <v>21.536450000000002</v>
      </c>
      <c r="J17" s="879">
        <v>18.34</v>
      </c>
      <c r="K17" s="674">
        <f t="shared" si="3"/>
        <v>18.34</v>
      </c>
      <c r="L17" s="675">
        <f t="shared" si="0"/>
        <v>0</v>
      </c>
      <c r="M17" s="674"/>
      <c r="N17" s="674">
        <v>0.03</v>
      </c>
      <c r="O17" s="674">
        <v>0.05</v>
      </c>
      <c r="P17" s="674">
        <v>0.46000000000000008</v>
      </c>
      <c r="Q17" s="674"/>
      <c r="R17" s="674">
        <v>0.32</v>
      </c>
      <c r="S17" s="674">
        <v>0.09</v>
      </c>
      <c r="T17" s="674">
        <v>0.92</v>
      </c>
      <c r="U17" s="674">
        <v>2.77</v>
      </c>
      <c r="V17" s="674">
        <v>12.58</v>
      </c>
      <c r="W17" s="674">
        <v>0.5</v>
      </c>
      <c r="X17" s="676">
        <v>0.62</v>
      </c>
      <c r="Y17" s="643"/>
      <c r="Z17" s="652"/>
      <c r="AA17" s="652"/>
      <c r="AB17" s="652"/>
      <c r="AC17" s="652"/>
      <c r="AD17" s="652"/>
      <c r="AE17" s="652"/>
      <c r="AF17" s="652"/>
      <c r="AG17" s="652"/>
      <c r="AH17" s="652"/>
      <c r="AI17" s="652"/>
      <c r="AJ17" s="652"/>
      <c r="AK17" s="652"/>
      <c r="AL17" s="652"/>
      <c r="AM17" s="652"/>
      <c r="AN17" s="652"/>
      <c r="AO17" s="652"/>
      <c r="AP17" s="652"/>
      <c r="AQ17" s="652"/>
      <c r="AR17" s="652"/>
      <c r="AS17" s="652"/>
      <c r="AT17" s="652"/>
      <c r="AU17" s="652"/>
      <c r="AV17" s="652"/>
      <c r="AW17" s="652"/>
      <c r="AX17" s="652"/>
      <c r="AY17" s="652"/>
      <c r="AZ17" s="652"/>
      <c r="BA17" s="652"/>
      <c r="BB17" s="652"/>
      <c r="BC17" s="652"/>
      <c r="BD17" s="652"/>
      <c r="BE17" s="652"/>
      <c r="BF17" s="652"/>
      <c r="BG17" s="652"/>
      <c r="BH17" s="652"/>
      <c r="BI17" s="652"/>
      <c r="BJ17" s="652"/>
      <c r="BK17" s="652"/>
      <c r="BL17" s="652"/>
      <c r="BM17" s="652"/>
      <c r="BN17" s="652"/>
      <c r="BO17" s="652"/>
      <c r="BP17" s="652"/>
      <c r="BQ17" s="652"/>
      <c r="BR17" s="652"/>
      <c r="BS17" s="652"/>
      <c r="BT17" s="652"/>
      <c r="BU17" s="652"/>
      <c r="BV17" s="652"/>
      <c r="BW17" s="652"/>
      <c r="BX17" s="652"/>
      <c r="BY17" s="652"/>
      <c r="BZ17" s="652"/>
      <c r="CA17" s="652"/>
      <c r="CB17" s="652"/>
      <c r="CC17" s="652"/>
      <c r="CD17" s="652"/>
      <c r="CE17" s="652"/>
      <c r="CF17" s="652"/>
      <c r="CG17" s="652"/>
      <c r="CH17" s="652"/>
      <c r="CI17" s="652"/>
      <c r="CJ17" s="652"/>
      <c r="CK17" s="652"/>
      <c r="CL17" s="652"/>
      <c r="CM17" s="652"/>
      <c r="CN17" s="652"/>
      <c r="CO17" s="652"/>
      <c r="CP17" s="652"/>
      <c r="CQ17" s="652"/>
      <c r="CR17" s="652"/>
      <c r="CS17" s="652"/>
      <c r="CT17" s="652"/>
      <c r="CU17" s="652"/>
      <c r="CV17" s="652"/>
      <c r="CW17" s="652"/>
      <c r="CX17" s="652"/>
      <c r="CY17" s="652"/>
      <c r="CZ17" s="652"/>
      <c r="DA17" s="652"/>
      <c r="DB17" s="652"/>
      <c r="DC17" s="652"/>
      <c r="DD17" s="652"/>
      <c r="DE17" s="652"/>
      <c r="DF17" s="652"/>
      <c r="DG17" s="652"/>
      <c r="DH17" s="652"/>
      <c r="DI17" s="652"/>
      <c r="DJ17" s="652"/>
      <c r="DK17" s="652"/>
      <c r="DL17" s="652"/>
      <c r="DM17" s="652"/>
      <c r="DN17" s="652"/>
      <c r="DO17" s="652"/>
      <c r="DP17" s="652"/>
      <c r="DQ17" s="652"/>
      <c r="DR17" s="652"/>
      <c r="DS17" s="652"/>
      <c r="DT17" s="652"/>
      <c r="DU17" s="652"/>
      <c r="DV17" s="652"/>
      <c r="DW17" s="652"/>
      <c r="DX17" s="652"/>
      <c r="DY17" s="652"/>
      <c r="DZ17" s="652"/>
      <c r="EA17" s="652"/>
      <c r="EB17" s="652"/>
      <c r="EC17" s="652"/>
      <c r="ED17" s="652"/>
      <c r="EE17" s="652"/>
      <c r="EF17" s="652"/>
      <c r="EG17" s="652"/>
      <c r="EH17" s="652"/>
      <c r="EI17" s="652"/>
      <c r="EJ17" s="652"/>
      <c r="EK17" s="652"/>
      <c r="EL17" s="652"/>
      <c r="EM17" s="652"/>
      <c r="EN17" s="652"/>
      <c r="EO17" s="652"/>
      <c r="EP17" s="652"/>
      <c r="EQ17" s="652"/>
      <c r="ER17" s="652"/>
      <c r="ES17" s="652"/>
      <c r="ET17" s="652"/>
      <c r="EU17" s="652"/>
      <c r="EV17" s="652"/>
      <c r="EW17" s="652"/>
      <c r="EX17" s="652"/>
      <c r="EY17" s="652"/>
      <c r="EZ17" s="652"/>
      <c r="FA17" s="652"/>
      <c r="FB17" s="652"/>
      <c r="FC17" s="652"/>
      <c r="FD17" s="652"/>
      <c r="FE17" s="652"/>
      <c r="FF17" s="652"/>
      <c r="FG17" s="652"/>
      <c r="FH17" s="652"/>
      <c r="FI17" s="652"/>
      <c r="FJ17" s="652"/>
      <c r="FK17" s="652"/>
      <c r="FL17" s="652"/>
      <c r="FM17" s="652"/>
      <c r="FN17" s="652"/>
      <c r="FO17" s="652"/>
      <c r="FP17" s="652"/>
      <c r="FQ17" s="652"/>
      <c r="FR17" s="652"/>
      <c r="FS17" s="652"/>
      <c r="FT17" s="652"/>
      <c r="FU17" s="652"/>
      <c r="FV17" s="652"/>
      <c r="FW17" s="652"/>
      <c r="FX17" s="652"/>
      <c r="FY17" s="652"/>
      <c r="FZ17" s="652"/>
      <c r="GA17" s="652"/>
      <c r="GB17" s="652"/>
      <c r="GC17" s="652"/>
      <c r="GD17" s="652"/>
      <c r="GE17" s="652"/>
      <c r="GF17" s="652"/>
      <c r="GG17" s="652"/>
      <c r="GH17" s="652"/>
      <c r="GI17" s="652"/>
      <c r="GJ17" s="652"/>
      <c r="GK17" s="652"/>
      <c r="GL17" s="652"/>
      <c r="GM17" s="652"/>
      <c r="GN17" s="652"/>
      <c r="GO17" s="652"/>
      <c r="GP17" s="652"/>
      <c r="GQ17" s="652"/>
      <c r="GR17" s="652"/>
      <c r="GS17" s="652"/>
      <c r="GT17" s="652"/>
      <c r="GU17" s="652"/>
      <c r="GV17" s="652"/>
      <c r="GW17" s="652"/>
      <c r="GX17" s="652"/>
      <c r="GY17" s="652"/>
      <c r="GZ17" s="652"/>
      <c r="HA17" s="652"/>
      <c r="HB17" s="652"/>
      <c r="HC17" s="652"/>
      <c r="HD17" s="652"/>
      <c r="HE17" s="652"/>
      <c r="HF17" s="652"/>
      <c r="HG17" s="652"/>
      <c r="HH17" s="652"/>
      <c r="HI17" s="652"/>
      <c r="HJ17" s="652"/>
      <c r="HK17" s="652"/>
      <c r="HL17" s="652"/>
      <c r="HM17" s="652"/>
      <c r="HN17" s="652"/>
      <c r="HO17" s="652"/>
      <c r="HP17" s="652"/>
      <c r="HQ17" s="652"/>
      <c r="HR17" s="652"/>
      <c r="HS17" s="652"/>
      <c r="HT17" s="652"/>
      <c r="HU17" s="652"/>
      <c r="HV17" s="652"/>
    </row>
    <row r="18" spans="1:230" s="677" customFormat="1" ht="15">
      <c r="A18" s="815" t="s">
        <v>1351</v>
      </c>
      <c r="B18" s="678" t="s">
        <v>166</v>
      </c>
      <c r="C18" s="673" t="s">
        <v>18</v>
      </c>
      <c r="D18" s="885">
        <v>28.663309999999999</v>
      </c>
      <c r="E18" s="775"/>
      <c r="F18" s="775"/>
      <c r="G18" s="775"/>
      <c r="H18" s="775"/>
      <c r="I18" s="887">
        <v>282.92530999999997</v>
      </c>
      <c r="J18" s="879">
        <v>234.51000000000002</v>
      </c>
      <c r="K18" s="674">
        <f t="shared" si="3"/>
        <v>234.51000000000002</v>
      </c>
      <c r="L18" s="675">
        <f t="shared" si="0"/>
        <v>0</v>
      </c>
      <c r="M18" s="674"/>
      <c r="N18" s="674">
        <v>2.44</v>
      </c>
      <c r="O18" s="674">
        <v>27.15</v>
      </c>
      <c r="P18" s="674">
        <v>24.669999999999998</v>
      </c>
      <c r="Q18" s="674"/>
      <c r="R18" s="674">
        <v>15.7</v>
      </c>
      <c r="S18" s="674">
        <v>58.800000000000018</v>
      </c>
      <c r="T18" s="674">
        <v>3.22</v>
      </c>
      <c r="U18" s="674">
        <v>29.409999999999997</v>
      </c>
      <c r="V18" s="674">
        <v>25.79</v>
      </c>
      <c r="W18" s="674">
        <v>12.33</v>
      </c>
      <c r="X18" s="676">
        <v>35</v>
      </c>
      <c r="Y18" s="643"/>
      <c r="Z18" s="652"/>
      <c r="AA18" s="652"/>
      <c r="AB18" s="652"/>
      <c r="AC18" s="652"/>
      <c r="AD18" s="652"/>
      <c r="AE18" s="652"/>
      <c r="AF18" s="652"/>
      <c r="AG18" s="652"/>
      <c r="AH18" s="652"/>
      <c r="AI18" s="652"/>
      <c r="AJ18" s="652"/>
      <c r="AK18" s="652"/>
      <c r="AL18" s="652"/>
      <c r="AM18" s="652"/>
      <c r="AN18" s="652"/>
      <c r="AO18" s="652"/>
      <c r="AP18" s="652"/>
      <c r="AQ18" s="652"/>
      <c r="AR18" s="652"/>
      <c r="AS18" s="652"/>
      <c r="AT18" s="652"/>
      <c r="AU18" s="652"/>
      <c r="AV18" s="652"/>
      <c r="AW18" s="652"/>
      <c r="AX18" s="652"/>
      <c r="AY18" s="652"/>
      <c r="AZ18" s="652"/>
      <c r="BA18" s="652"/>
      <c r="BB18" s="652"/>
      <c r="BC18" s="652"/>
      <c r="BD18" s="652"/>
      <c r="BE18" s="652"/>
      <c r="BF18" s="652"/>
      <c r="BG18" s="652"/>
      <c r="BH18" s="652"/>
      <c r="BI18" s="652"/>
      <c r="BJ18" s="652"/>
      <c r="BK18" s="652"/>
      <c r="BL18" s="652"/>
      <c r="BM18" s="652"/>
      <c r="BN18" s="652"/>
      <c r="BO18" s="652"/>
      <c r="BP18" s="652"/>
      <c r="BQ18" s="652"/>
      <c r="BR18" s="652"/>
      <c r="BS18" s="652"/>
      <c r="BT18" s="652"/>
      <c r="BU18" s="652"/>
      <c r="BV18" s="652"/>
      <c r="BW18" s="652"/>
      <c r="BX18" s="652"/>
      <c r="BY18" s="652"/>
      <c r="BZ18" s="652"/>
      <c r="CA18" s="652"/>
      <c r="CB18" s="652"/>
      <c r="CC18" s="652"/>
      <c r="CD18" s="652"/>
      <c r="CE18" s="652"/>
      <c r="CF18" s="652"/>
      <c r="CG18" s="652"/>
      <c r="CH18" s="652"/>
      <c r="CI18" s="652"/>
      <c r="CJ18" s="652"/>
      <c r="CK18" s="652"/>
      <c r="CL18" s="652"/>
      <c r="CM18" s="652"/>
      <c r="CN18" s="652"/>
      <c r="CO18" s="652"/>
      <c r="CP18" s="652"/>
      <c r="CQ18" s="652"/>
      <c r="CR18" s="652"/>
      <c r="CS18" s="652"/>
      <c r="CT18" s="652"/>
      <c r="CU18" s="652"/>
      <c r="CV18" s="652"/>
      <c r="CW18" s="652"/>
      <c r="CX18" s="652"/>
      <c r="CY18" s="652"/>
      <c r="CZ18" s="652"/>
      <c r="DA18" s="652"/>
      <c r="DB18" s="652"/>
      <c r="DC18" s="652"/>
      <c r="DD18" s="652"/>
      <c r="DE18" s="652"/>
      <c r="DF18" s="652"/>
      <c r="DG18" s="652"/>
      <c r="DH18" s="652"/>
      <c r="DI18" s="652"/>
      <c r="DJ18" s="652"/>
      <c r="DK18" s="652"/>
      <c r="DL18" s="652"/>
      <c r="DM18" s="652"/>
      <c r="DN18" s="652"/>
      <c r="DO18" s="652"/>
      <c r="DP18" s="652"/>
      <c r="DQ18" s="652"/>
      <c r="DR18" s="652"/>
      <c r="DS18" s="652"/>
      <c r="DT18" s="652"/>
      <c r="DU18" s="652"/>
      <c r="DV18" s="652"/>
      <c r="DW18" s="652"/>
      <c r="DX18" s="652"/>
      <c r="DY18" s="652"/>
      <c r="DZ18" s="652"/>
      <c r="EA18" s="652"/>
      <c r="EB18" s="652"/>
      <c r="EC18" s="652"/>
      <c r="ED18" s="652"/>
      <c r="EE18" s="652"/>
      <c r="EF18" s="652"/>
      <c r="EG18" s="652"/>
      <c r="EH18" s="652"/>
      <c r="EI18" s="652"/>
      <c r="EJ18" s="652"/>
      <c r="EK18" s="652"/>
      <c r="EL18" s="652"/>
      <c r="EM18" s="652"/>
      <c r="EN18" s="652"/>
      <c r="EO18" s="652"/>
      <c r="EP18" s="652"/>
      <c r="EQ18" s="652"/>
      <c r="ER18" s="652"/>
      <c r="ES18" s="652"/>
      <c r="ET18" s="652"/>
      <c r="EU18" s="652"/>
      <c r="EV18" s="652"/>
      <c r="EW18" s="652"/>
      <c r="EX18" s="652"/>
      <c r="EY18" s="652"/>
      <c r="EZ18" s="652"/>
      <c r="FA18" s="652"/>
      <c r="FB18" s="652"/>
      <c r="FC18" s="652"/>
      <c r="FD18" s="652"/>
      <c r="FE18" s="652"/>
      <c r="FF18" s="652"/>
      <c r="FG18" s="652"/>
      <c r="FH18" s="652"/>
      <c r="FI18" s="652"/>
      <c r="FJ18" s="652"/>
      <c r="FK18" s="652"/>
      <c r="FL18" s="652"/>
      <c r="FM18" s="652"/>
      <c r="FN18" s="652"/>
      <c r="FO18" s="652"/>
      <c r="FP18" s="652"/>
      <c r="FQ18" s="652"/>
      <c r="FR18" s="652"/>
      <c r="FS18" s="652"/>
      <c r="FT18" s="652"/>
      <c r="FU18" s="652"/>
      <c r="FV18" s="652"/>
      <c r="FW18" s="652"/>
      <c r="FX18" s="652"/>
      <c r="FY18" s="652"/>
      <c r="FZ18" s="652"/>
      <c r="GA18" s="652"/>
      <c r="GB18" s="652"/>
      <c r="GC18" s="652"/>
      <c r="GD18" s="652"/>
      <c r="GE18" s="652"/>
      <c r="GF18" s="652"/>
      <c r="GG18" s="652"/>
      <c r="GH18" s="652"/>
      <c r="GI18" s="652"/>
      <c r="GJ18" s="652"/>
      <c r="GK18" s="652"/>
      <c r="GL18" s="652"/>
      <c r="GM18" s="652"/>
      <c r="GN18" s="652"/>
      <c r="GO18" s="652"/>
      <c r="GP18" s="652"/>
      <c r="GQ18" s="652"/>
      <c r="GR18" s="652"/>
      <c r="GS18" s="652"/>
      <c r="GT18" s="652"/>
      <c r="GU18" s="652"/>
      <c r="GV18" s="652"/>
      <c r="GW18" s="652"/>
      <c r="GX18" s="652"/>
      <c r="GY18" s="652"/>
      <c r="GZ18" s="652"/>
      <c r="HA18" s="652"/>
      <c r="HB18" s="652"/>
      <c r="HC18" s="652"/>
      <c r="HD18" s="652"/>
      <c r="HE18" s="652"/>
      <c r="HF18" s="652"/>
      <c r="HG18" s="652"/>
      <c r="HH18" s="652"/>
      <c r="HI18" s="652"/>
      <c r="HJ18" s="652"/>
      <c r="HK18" s="652"/>
      <c r="HL18" s="652"/>
      <c r="HM18" s="652"/>
      <c r="HN18" s="652"/>
      <c r="HO18" s="652"/>
      <c r="HP18" s="652"/>
      <c r="HQ18" s="652"/>
      <c r="HR18" s="652"/>
      <c r="HS18" s="652"/>
      <c r="HT18" s="652"/>
      <c r="HU18" s="652"/>
      <c r="HV18" s="652"/>
    </row>
    <row r="19" spans="1:230" s="666" customFormat="1" ht="14.25">
      <c r="A19" s="814" t="s">
        <v>167</v>
      </c>
      <c r="B19" s="852" t="s">
        <v>168</v>
      </c>
      <c r="C19" s="667" t="s">
        <v>19</v>
      </c>
      <c r="D19" s="882">
        <v>3764.7667120000001</v>
      </c>
      <c r="E19" s="774">
        <v>4392.5</v>
      </c>
      <c r="F19" s="775"/>
      <c r="G19" s="774">
        <v>5275.48</v>
      </c>
      <c r="H19" s="775"/>
      <c r="I19" s="884">
        <f>SUM(I21:I27)+SUM(I42:I51)</f>
        <v>5194.308712</v>
      </c>
      <c r="J19" s="878">
        <v>5007.95</v>
      </c>
      <c r="K19" s="668">
        <f t="shared" si="3"/>
        <v>5027.2599999999993</v>
      </c>
      <c r="L19" s="668">
        <f t="shared" si="0"/>
        <v>19.309999999999491</v>
      </c>
      <c r="M19" s="668">
        <v>413.34000000000003</v>
      </c>
      <c r="N19" s="668">
        <f>606.64-1.19</f>
        <v>605.44999999999993</v>
      </c>
      <c r="O19" s="668">
        <v>277.89000000000004</v>
      </c>
      <c r="P19" s="668">
        <f>680.9-2.96+2.92+0.04</f>
        <v>680.89999999999986</v>
      </c>
      <c r="Q19" s="668">
        <v>232.87</v>
      </c>
      <c r="R19" s="668">
        <v>368.08</v>
      </c>
      <c r="S19" s="668">
        <f>303.02-0.21-0.02</f>
        <v>302.79000000000002</v>
      </c>
      <c r="T19" s="668">
        <f>431.45-0.87+0.87</f>
        <v>431.45</v>
      </c>
      <c r="U19" s="668">
        <v>480.4</v>
      </c>
      <c r="V19" s="668">
        <f>525.84-0.23+3.48+0.03+[1]CTBS!E3+[1]CTBS!E4+[1]CTBS!F3+[1]CTBS!D2</f>
        <v>548.42999999999995</v>
      </c>
      <c r="W19" s="668">
        <v>334.15999999999997</v>
      </c>
      <c r="X19" s="670">
        <v>351.5</v>
      </c>
      <c r="Y19" s="853"/>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665"/>
      <c r="AX19" s="665"/>
      <c r="AY19" s="665"/>
      <c r="AZ19" s="665"/>
      <c r="BA19" s="665"/>
      <c r="BB19" s="665"/>
      <c r="BC19" s="665"/>
      <c r="BD19" s="665"/>
      <c r="BE19" s="665"/>
      <c r="BF19" s="665"/>
      <c r="BG19" s="665"/>
      <c r="BH19" s="665"/>
      <c r="BI19" s="665"/>
      <c r="BJ19" s="665"/>
      <c r="BK19" s="665"/>
      <c r="BL19" s="665"/>
      <c r="BM19" s="665"/>
      <c r="BN19" s="665"/>
      <c r="BO19" s="665"/>
      <c r="BP19" s="665"/>
      <c r="BQ19" s="665"/>
      <c r="BR19" s="665"/>
      <c r="BS19" s="665"/>
      <c r="BT19" s="665"/>
      <c r="BU19" s="665"/>
      <c r="BV19" s="665"/>
      <c r="BW19" s="665"/>
      <c r="BX19" s="665"/>
      <c r="BY19" s="665"/>
      <c r="BZ19" s="665"/>
      <c r="CA19" s="665"/>
      <c r="CB19" s="665"/>
      <c r="CC19" s="665"/>
      <c r="CD19" s="665"/>
      <c r="CE19" s="665"/>
      <c r="CF19" s="665"/>
      <c r="CG19" s="665"/>
      <c r="CH19" s="665"/>
      <c r="CI19" s="665"/>
      <c r="CJ19" s="665"/>
      <c r="CK19" s="665"/>
      <c r="CL19" s="665"/>
      <c r="CM19" s="665"/>
      <c r="CN19" s="665"/>
      <c r="CO19" s="665"/>
      <c r="CP19" s="665"/>
      <c r="CQ19" s="665"/>
      <c r="CR19" s="665"/>
      <c r="CS19" s="665"/>
      <c r="CT19" s="665"/>
      <c r="CU19" s="665"/>
      <c r="CV19" s="665"/>
      <c r="CW19" s="665"/>
      <c r="CX19" s="665"/>
      <c r="CY19" s="665"/>
      <c r="CZ19" s="665"/>
      <c r="DA19" s="665"/>
      <c r="DB19" s="665"/>
      <c r="DC19" s="665"/>
      <c r="DD19" s="665"/>
      <c r="DE19" s="665"/>
      <c r="DF19" s="665"/>
      <c r="DG19" s="665"/>
      <c r="DH19" s="665"/>
      <c r="DI19" s="665"/>
      <c r="DJ19" s="665"/>
      <c r="DK19" s="665"/>
      <c r="DL19" s="665"/>
      <c r="DM19" s="665"/>
      <c r="DN19" s="665"/>
      <c r="DO19" s="665"/>
      <c r="DP19" s="665"/>
      <c r="DQ19" s="665"/>
      <c r="DR19" s="665"/>
      <c r="DS19" s="665"/>
      <c r="DT19" s="665"/>
      <c r="DU19" s="665"/>
      <c r="DV19" s="665"/>
      <c r="DW19" s="665"/>
      <c r="DX19" s="665"/>
      <c r="DY19" s="665"/>
      <c r="DZ19" s="665"/>
      <c r="EA19" s="665"/>
      <c r="EB19" s="665"/>
      <c r="EC19" s="665"/>
      <c r="ED19" s="665"/>
      <c r="EE19" s="665"/>
      <c r="EF19" s="665"/>
      <c r="EG19" s="665"/>
      <c r="EH19" s="665"/>
      <c r="EI19" s="665"/>
      <c r="EJ19" s="665"/>
      <c r="EK19" s="665"/>
      <c r="EL19" s="665"/>
      <c r="EM19" s="665"/>
      <c r="EN19" s="665"/>
      <c r="EO19" s="665"/>
      <c r="EP19" s="665"/>
      <c r="EQ19" s="665"/>
      <c r="ER19" s="665"/>
      <c r="ES19" s="665"/>
      <c r="ET19" s="665"/>
      <c r="EU19" s="665"/>
      <c r="EV19" s="665"/>
      <c r="EW19" s="665"/>
      <c r="EX19" s="665"/>
      <c r="EY19" s="665"/>
      <c r="EZ19" s="665"/>
      <c r="FA19" s="665"/>
      <c r="FB19" s="665"/>
      <c r="FC19" s="665"/>
      <c r="FD19" s="665"/>
      <c r="FE19" s="665"/>
      <c r="FF19" s="665"/>
      <c r="FG19" s="665"/>
      <c r="FH19" s="665"/>
      <c r="FI19" s="665"/>
      <c r="FJ19" s="665"/>
      <c r="FK19" s="665"/>
      <c r="FL19" s="665"/>
      <c r="FM19" s="665"/>
      <c r="FN19" s="665"/>
      <c r="FO19" s="665"/>
      <c r="FP19" s="665"/>
      <c r="FQ19" s="665"/>
      <c r="FR19" s="665"/>
      <c r="FS19" s="665"/>
      <c r="FT19" s="665"/>
      <c r="FU19" s="665"/>
      <c r="FV19" s="665"/>
      <c r="FW19" s="665"/>
      <c r="FX19" s="665"/>
      <c r="FY19" s="665"/>
      <c r="FZ19" s="665"/>
      <c r="GA19" s="665"/>
      <c r="GB19" s="665"/>
      <c r="GC19" s="665"/>
      <c r="GD19" s="665"/>
      <c r="GE19" s="665"/>
      <c r="GF19" s="665"/>
      <c r="GG19" s="665"/>
      <c r="GH19" s="665"/>
      <c r="GI19" s="665"/>
      <c r="GJ19" s="665"/>
      <c r="GK19" s="665"/>
      <c r="GL19" s="665"/>
      <c r="GM19" s="665"/>
      <c r="GN19" s="665"/>
      <c r="GO19" s="665"/>
      <c r="GP19" s="665"/>
      <c r="GQ19" s="665"/>
      <c r="GR19" s="665"/>
      <c r="GS19" s="665"/>
      <c r="GT19" s="665"/>
      <c r="GU19" s="665"/>
      <c r="GV19" s="665"/>
      <c r="GW19" s="665"/>
      <c r="GX19" s="665"/>
      <c r="GY19" s="665"/>
      <c r="GZ19" s="665"/>
      <c r="HA19" s="665"/>
      <c r="HB19" s="665"/>
      <c r="HC19" s="665"/>
      <c r="HD19" s="665"/>
      <c r="HE19" s="665"/>
      <c r="HF19" s="665"/>
      <c r="HG19" s="665"/>
      <c r="HH19" s="665"/>
      <c r="HI19" s="665"/>
      <c r="HJ19" s="665"/>
      <c r="HK19" s="665"/>
      <c r="HL19" s="665"/>
      <c r="HM19" s="665"/>
      <c r="HN19" s="665"/>
      <c r="HO19" s="665"/>
      <c r="HP19" s="665"/>
      <c r="HQ19" s="665"/>
      <c r="HR19" s="665"/>
      <c r="HS19" s="665"/>
      <c r="HT19" s="665"/>
      <c r="HU19" s="665"/>
      <c r="HV19" s="665"/>
    </row>
    <row r="20" spans="1:230" s="666" customFormat="1" ht="15">
      <c r="A20" s="814"/>
      <c r="B20" s="671" t="s">
        <v>1348</v>
      </c>
      <c r="C20" s="667"/>
      <c r="D20" s="885">
        <v>0</v>
      </c>
      <c r="E20" s="774"/>
      <c r="F20" s="775"/>
      <c r="G20" s="774"/>
      <c r="H20" s="775"/>
      <c r="I20" s="886"/>
      <c r="J20" s="878">
        <v>0</v>
      </c>
      <c r="K20" s="668">
        <f t="shared" si="3"/>
        <v>0</v>
      </c>
      <c r="L20" s="668"/>
      <c r="M20" s="668"/>
      <c r="N20" s="668"/>
      <c r="O20" s="668"/>
      <c r="P20" s="668"/>
      <c r="Q20" s="668"/>
      <c r="R20" s="668"/>
      <c r="S20" s="668"/>
      <c r="T20" s="668"/>
      <c r="U20" s="668"/>
      <c r="V20" s="668"/>
      <c r="W20" s="668"/>
      <c r="X20" s="670"/>
      <c r="Y20" s="838"/>
      <c r="Z20" s="665"/>
      <c r="AA20" s="665"/>
      <c r="AB20" s="665"/>
      <c r="AC20" s="665"/>
      <c r="AD20" s="665"/>
      <c r="AE20" s="665"/>
      <c r="AF20" s="665"/>
      <c r="AG20" s="665"/>
      <c r="AH20" s="665"/>
      <c r="AI20" s="665"/>
      <c r="AJ20" s="665"/>
      <c r="AK20" s="665"/>
      <c r="AL20" s="665"/>
      <c r="AM20" s="665"/>
      <c r="AN20" s="665"/>
      <c r="AO20" s="665"/>
      <c r="AP20" s="665"/>
      <c r="AQ20" s="665"/>
      <c r="AR20" s="665"/>
      <c r="AS20" s="665"/>
      <c r="AT20" s="665"/>
      <c r="AU20" s="665"/>
      <c r="AV20" s="665"/>
      <c r="AW20" s="665"/>
      <c r="AX20" s="665"/>
      <c r="AY20" s="665"/>
      <c r="AZ20" s="665"/>
      <c r="BA20" s="665"/>
      <c r="BB20" s="665"/>
      <c r="BC20" s="665"/>
      <c r="BD20" s="665"/>
      <c r="BE20" s="665"/>
      <c r="BF20" s="665"/>
      <c r="BG20" s="665"/>
      <c r="BH20" s="665"/>
      <c r="BI20" s="665"/>
      <c r="BJ20" s="665"/>
      <c r="BK20" s="665"/>
      <c r="BL20" s="665"/>
      <c r="BM20" s="665"/>
      <c r="BN20" s="665"/>
      <c r="BO20" s="665"/>
      <c r="BP20" s="665"/>
      <c r="BQ20" s="665"/>
      <c r="BR20" s="665"/>
      <c r="BS20" s="665"/>
      <c r="BT20" s="665"/>
      <c r="BU20" s="665"/>
      <c r="BV20" s="665"/>
      <c r="BW20" s="665"/>
      <c r="BX20" s="665"/>
      <c r="BY20" s="665"/>
      <c r="BZ20" s="665"/>
      <c r="CA20" s="665"/>
      <c r="CB20" s="665"/>
      <c r="CC20" s="665"/>
      <c r="CD20" s="665"/>
      <c r="CE20" s="665"/>
      <c r="CF20" s="665"/>
      <c r="CG20" s="665"/>
      <c r="CH20" s="665"/>
      <c r="CI20" s="665"/>
      <c r="CJ20" s="665"/>
      <c r="CK20" s="665"/>
      <c r="CL20" s="665"/>
      <c r="CM20" s="665"/>
      <c r="CN20" s="665"/>
      <c r="CO20" s="665"/>
      <c r="CP20" s="665"/>
      <c r="CQ20" s="665"/>
      <c r="CR20" s="665"/>
      <c r="CS20" s="665"/>
      <c r="CT20" s="665"/>
      <c r="CU20" s="665"/>
      <c r="CV20" s="665"/>
      <c r="CW20" s="665"/>
      <c r="CX20" s="665"/>
      <c r="CY20" s="665"/>
      <c r="CZ20" s="665"/>
      <c r="DA20" s="665"/>
      <c r="DB20" s="665"/>
      <c r="DC20" s="665"/>
      <c r="DD20" s="665"/>
      <c r="DE20" s="665"/>
      <c r="DF20" s="665"/>
      <c r="DG20" s="665"/>
      <c r="DH20" s="665"/>
      <c r="DI20" s="665"/>
      <c r="DJ20" s="665"/>
      <c r="DK20" s="665"/>
      <c r="DL20" s="665"/>
      <c r="DM20" s="665"/>
      <c r="DN20" s="665"/>
      <c r="DO20" s="665"/>
      <c r="DP20" s="665"/>
      <c r="DQ20" s="665"/>
      <c r="DR20" s="665"/>
      <c r="DS20" s="665"/>
      <c r="DT20" s="665"/>
      <c r="DU20" s="665"/>
      <c r="DV20" s="665"/>
      <c r="DW20" s="665"/>
      <c r="DX20" s="665"/>
      <c r="DY20" s="665"/>
      <c r="DZ20" s="665"/>
      <c r="EA20" s="665"/>
      <c r="EB20" s="665"/>
      <c r="EC20" s="665"/>
      <c r="ED20" s="665"/>
      <c r="EE20" s="665"/>
      <c r="EF20" s="665"/>
      <c r="EG20" s="665"/>
      <c r="EH20" s="665"/>
      <c r="EI20" s="665"/>
      <c r="EJ20" s="665"/>
      <c r="EK20" s="665"/>
      <c r="EL20" s="665"/>
      <c r="EM20" s="665"/>
      <c r="EN20" s="665"/>
      <c r="EO20" s="665"/>
      <c r="EP20" s="665"/>
      <c r="EQ20" s="665"/>
      <c r="ER20" s="665"/>
      <c r="ES20" s="665"/>
      <c r="ET20" s="665"/>
      <c r="EU20" s="665"/>
      <c r="EV20" s="665"/>
      <c r="EW20" s="665"/>
      <c r="EX20" s="665"/>
      <c r="EY20" s="665"/>
      <c r="EZ20" s="665"/>
      <c r="FA20" s="665"/>
      <c r="FB20" s="665"/>
      <c r="FC20" s="665"/>
      <c r="FD20" s="665"/>
      <c r="FE20" s="665"/>
      <c r="FF20" s="665"/>
      <c r="FG20" s="665"/>
      <c r="FH20" s="665"/>
      <c r="FI20" s="665"/>
      <c r="FJ20" s="665"/>
      <c r="FK20" s="665"/>
      <c r="FL20" s="665"/>
      <c r="FM20" s="665"/>
      <c r="FN20" s="665"/>
      <c r="FO20" s="665"/>
      <c r="FP20" s="665"/>
      <c r="FQ20" s="665"/>
      <c r="FR20" s="665"/>
      <c r="FS20" s="665"/>
      <c r="FT20" s="665"/>
      <c r="FU20" s="665"/>
      <c r="FV20" s="665"/>
      <c r="FW20" s="665"/>
      <c r="FX20" s="665"/>
      <c r="FY20" s="665"/>
      <c r="FZ20" s="665"/>
      <c r="GA20" s="665"/>
      <c r="GB20" s="665"/>
      <c r="GC20" s="665"/>
      <c r="GD20" s="665"/>
      <c r="GE20" s="665"/>
      <c r="GF20" s="665"/>
      <c r="GG20" s="665"/>
      <c r="GH20" s="665"/>
      <c r="GI20" s="665"/>
      <c r="GJ20" s="665"/>
      <c r="GK20" s="665"/>
      <c r="GL20" s="665"/>
      <c r="GM20" s="665"/>
      <c r="GN20" s="665"/>
      <c r="GO20" s="665"/>
      <c r="GP20" s="665"/>
      <c r="GQ20" s="665"/>
      <c r="GR20" s="665"/>
      <c r="GS20" s="665"/>
      <c r="GT20" s="665"/>
      <c r="GU20" s="665"/>
      <c r="GV20" s="665"/>
      <c r="GW20" s="665"/>
      <c r="GX20" s="665"/>
      <c r="GY20" s="665"/>
      <c r="GZ20" s="665"/>
      <c r="HA20" s="665"/>
      <c r="HB20" s="665"/>
      <c r="HC20" s="665"/>
      <c r="HD20" s="665"/>
      <c r="HE20" s="665"/>
      <c r="HF20" s="665"/>
      <c r="HG20" s="665"/>
      <c r="HH20" s="665"/>
      <c r="HI20" s="665"/>
      <c r="HJ20" s="665"/>
      <c r="HK20" s="665"/>
      <c r="HL20" s="665"/>
      <c r="HM20" s="665"/>
      <c r="HN20" s="665"/>
      <c r="HO20" s="665"/>
      <c r="HP20" s="665"/>
      <c r="HQ20" s="665"/>
      <c r="HR20" s="665"/>
      <c r="HS20" s="665"/>
      <c r="HT20" s="665"/>
      <c r="HU20" s="665"/>
      <c r="HV20" s="665"/>
    </row>
    <row r="21" spans="1:230" s="677" customFormat="1" ht="63.75">
      <c r="A21" s="816" t="s">
        <v>169</v>
      </c>
      <c r="B21" s="678" t="s">
        <v>170</v>
      </c>
      <c r="C21" s="673" t="s">
        <v>20</v>
      </c>
      <c r="D21" s="885">
        <v>57.699650000000005</v>
      </c>
      <c r="E21" s="775">
        <v>137.53</v>
      </c>
      <c r="F21" s="775">
        <f t="shared" si="1"/>
        <v>86.499650000000003</v>
      </c>
      <c r="G21" s="775">
        <v>222.46</v>
      </c>
      <c r="H21" s="775">
        <f t="shared" si="2"/>
        <v>1.5696499999999958</v>
      </c>
      <c r="I21" s="887">
        <v>224.02965</v>
      </c>
      <c r="J21" s="879">
        <v>222.46</v>
      </c>
      <c r="K21" s="674">
        <f t="shared" si="3"/>
        <v>222.46</v>
      </c>
      <c r="L21" s="674"/>
      <c r="M21" s="674"/>
      <c r="N21" s="674"/>
      <c r="O21" s="674"/>
      <c r="P21" s="674">
        <v>92.62</v>
      </c>
      <c r="Q21" s="674"/>
      <c r="R21" s="674">
        <v>1.43</v>
      </c>
      <c r="S21" s="674">
        <v>30.29</v>
      </c>
      <c r="T21" s="674"/>
      <c r="U21" s="674">
        <v>53.51</v>
      </c>
      <c r="V21" s="674">
        <v>40.31</v>
      </c>
      <c r="W21" s="674">
        <v>4.3</v>
      </c>
      <c r="X21" s="676">
        <v>0</v>
      </c>
      <c r="Y21" s="645" t="s">
        <v>1453</v>
      </c>
      <c r="Z21" s="652"/>
      <c r="AA21" s="652"/>
      <c r="AB21" s="652"/>
      <c r="AC21" s="652"/>
      <c r="AD21" s="652"/>
      <c r="AE21" s="652"/>
      <c r="AF21" s="652"/>
      <c r="AG21" s="652"/>
      <c r="AH21" s="652"/>
      <c r="AI21" s="652"/>
      <c r="AJ21" s="652"/>
      <c r="AK21" s="652"/>
      <c r="AL21" s="652"/>
      <c r="AM21" s="652"/>
      <c r="AN21" s="652"/>
      <c r="AO21" s="652"/>
      <c r="AP21" s="652"/>
      <c r="AQ21" s="652"/>
      <c r="AR21" s="652"/>
      <c r="AS21" s="652"/>
      <c r="AT21" s="652"/>
      <c r="AU21" s="652"/>
      <c r="AV21" s="652"/>
      <c r="AW21" s="652"/>
      <c r="AX21" s="652"/>
      <c r="AY21" s="652"/>
      <c r="AZ21" s="652"/>
      <c r="BA21" s="652"/>
      <c r="BB21" s="652"/>
      <c r="BC21" s="652"/>
      <c r="BD21" s="652"/>
      <c r="BE21" s="652"/>
      <c r="BF21" s="652"/>
      <c r="BG21" s="652"/>
      <c r="BH21" s="652"/>
      <c r="BI21" s="652"/>
      <c r="BJ21" s="652"/>
      <c r="BK21" s="652"/>
      <c r="BL21" s="652"/>
      <c r="BM21" s="652"/>
      <c r="BN21" s="652"/>
      <c r="BO21" s="652"/>
      <c r="BP21" s="652"/>
      <c r="BQ21" s="652"/>
      <c r="BR21" s="652"/>
      <c r="BS21" s="652"/>
      <c r="BT21" s="652"/>
      <c r="BU21" s="652"/>
      <c r="BV21" s="652"/>
      <c r="BW21" s="652"/>
      <c r="BX21" s="652"/>
      <c r="BY21" s="652"/>
      <c r="BZ21" s="652"/>
      <c r="CA21" s="652"/>
      <c r="CB21" s="652"/>
      <c r="CC21" s="652"/>
      <c r="CD21" s="652"/>
      <c r="CE21" s="652"/>
      <c r="CF21" s="652"/>
      <c r="CG21" s="652"/>
      <c r="CH21" s="652"/>
      <c r="CI21" s="652"/>
      <c r="CJ21" s="652"/>
      <c r="CK21" s="652"/>
      <c r="CL21" s="652"/>
      <c r="CM21" s="652"/>
      <c r="CN21" s="652"/>
      <c r="CO21" s="652"/>
      <c r="CP21" s="652"/>
      <c r="CQ21" s="652"/>
      <c r="CR21" s="652"/>
      <c r="CS21" s="652"/>
      <c r="CT21" s="652"/>
      <c r="CU21" s="652"/>
      <c r="CV21" s="652"/>
      <c r="CW21" s="652"/>
      <c r="CX21" s="652"/>
      <c r="CY21" s="652"/>
      <c r="CZ21" s="652"/>
      <c r="DA21" s="652"/>
      <c r="DB21" s="652"/>
      <c r="DC21" s="652"/>
      <c r="DD21" s="652"/>
      <c r="DE21" s="652"/>
      <c r="DF21" s="652"/>
      <c r="DG21" s="652"/>
      <c r="DH21" s="652"/>
      <c r="DI21" s="652"/>
      <c r="DJ21" s="652"/>
      <c r="DK21" s="652"/>
      <c r="DL21" s="652"/>
      <c r="DM21" s="652"/>
      <c r="DN21" s="652"/>
      <c r="DO21" s="652"/>
      <c r="DP21" s="652"/>
      <c r="DQ21" s="652"/>
      <c r="DR21" s="652"/>
      <c r="DS21" s="652"/>
      <c r="DT21" s="652"/>
      <c r="DU21" s="652"/>
      <c r="DV21" s="652"/>
      <c r="DW21" s="652"/>
      <c r="DX21" s="652"/>
      <c r="DY21" s="652"/>
      <c r="DZ21" s="652"/>
      <c r="EA21" s="652"/>
      <c r="EB21" s="652"/>
      <c r="EC21" s="652"/>
      <c r="ED21" s="652"/>
      <c r="EE21" s="652"/>
      <c r="EF21" s="652"/>
      <c r="EG21" s="652"/>
      <c r="EH21" s="652"/>
      <c r="EI21" s="652"/>
      <c r="EJ21" s="652"/>
      <c r="EK21" s="652"/>
      <c r="EL21" s="652"/>
      <c r="EM21" s="652"/>
      <c r="EN21" s="652"/>
      <c r="EO21" s="652"/>
      <c r="EP21" s="652"/>
      <c r="EQ21" s="652"/>
      <c r="ER21" s="652"/>
      <c r="ES21" s="652"/>
      <c r="ET21" s="652"/>
      <c r="EU21" s="652"/>
      <c r="EV21" s="652"/>
      <c r="EW21" s="652"/>
      <c r="EX21" s="652"/>
      <c r="EY21" s="652"/>
      <c r="EZ21" s="652"/>
      <c r="FA21" s="652"/>
      <c r="FB21" s="652"/>
      <c r="FC21" s="652"/>
      <c r="FD21" s="652"/>
      <c r="FE21" s="652"/>
      <c r="FF21" s="652"/>
      <c r="FG21" s="652"/>
      <c r="FH21" s="652"/>
      <c r="FI21" s="652"/>
      <c r="FJ21" s="652"/>
      <c r="FK21" s="652"/>
      <c r="FL21" s="652"/>
      <c r="FM21" s="652"/>
      <c r="FN21" s="652"/>
      <c r="FO21" s="652"/>
      <c r="FP21" s="652"/>
      <c r="FQ21" s="652"/>
      <c r="FR21" s="652"/>
      <c r="FS21" s="652"/>
      <c r="FT21" s="652"/>
      <c r="FU21" s="652"/>
      <c r="FV21" s="652"/>
      <c r="FW21" s="652"/>
      <c r="FX21" s="652"/>
      <c r="FY21" s="652"/>
      <c r="FZ21" s="652"/>
      <c r="GA21" s="652"/>
      <c r="GB21" s="652"/>
      <c r="GC21" s="652"/>
      <c r="GD21" s="652"/>
      <c r="GE21" s="652"/>
      <c r="GF21" s="652"/>
      <c r="GG21" s="652"/>
      <c r="GH21" s="652"/>
      <c r="GI21" s="652"/>
      <c r="GJ21" s="652"/>
      <c r="GK21" s="652"/>
      <c r="GL21" s="652"/>
      <c r="GM21" s="652"/>
      <c r="GN21" s="652"/>
      <c r="GO21" s="652"/>
      <c r="GP21" s="652"/>
      <c r="GQ21" s="652"/>
      <c r="GR21" s="652"/>
      <c r="GS21" s="652"/>
      <c r="GT21" s="652"/>
      <c r="GU21" s="652"/>
      <c r="GV21" s="652"/>
      <c r="GW21" s="652"/>
      <c r="GX21" s="652"/>
      <c r="GY21" s="652"/>
      <c r="GZ21" s="652"/>
      <c r="HA21" s="652"/>
      <c r="HB21" s="652"/>
      <c r="HC21" s="652"/>
      <c r="HD21" s="652"/>
      <c r="HE21" s="652"/>
      <c r="HF21" s="652"/>
      <c r="HG21" s="652"/>
      <c r="HH21" s="652"/>
      <c r="HI21" s="652"/>
      <c r="HJ21" s="652"/>
      <c r="HK21" s="652"/>
      <c r="HL21" s="652"/>
      <c r="HM21" s="652"/>
      <c r="HN21" s="652"/>
      <c r="HO21" s="652"/>
      <c r="HP21" s="652"/>
      <c r="HQ21" s="652"/>
      <c r="HR21" s="652"/>
      <c r="HS21" s="652"/>
      <c r="HT21" s="652"/>
      <c r="HU21" s="652"/>
      <c r="HV21" s="652"/>
    </row>
    <row r="22" spans="1:230" s="677" customFormat="1" ht="15">
      <c r="A22" s="816" t="s">
        <v>171</v>
      </c>
      <c r="B22" s="678" t="s">
        <v>172</v>
      </c>
      <c r="C22" s="673" t="s">
        <v>21</v>
      </c>
      <c r="D22" s="885">
        <v>0.99994000000000005</v>
      </c>
      <c r="E22" s="775">
        <v>4.9800000000000004</v>
      </c>
      <c r="F22" s="775">
        <f t="shared" si="1"/>
        <v>-2.6600600000000005</v>
      </c>
      <c r="G22" s="775">
        <v>10.6</v>
      </c>
      <c r="H22" s="775">
        <f t="shared" si="2"/>
        <v>-8.2800599999999989</v>
      </c>
      <c r="I22" s="887">
        <v>2.3199399999999999</v>
      </c>
      <c r="J22" s="879">
        <v>2.4400000000000004</v>
      </c>
      <c r="K22" s="674">
        <f t="shared" si="3"/>
        <v>2.4400000000000004</v>
      </c>
      <c r="L22" s="674"/>
      <c r="M22" s="674">
        <v>0.93</v>
      </c>
      <c r="N22" s="674">
        <v>0.24</v>
      </c>
      <c r="O22" s="674">
        <v>0.09</v>
      </c>
      <c r="P22" s="674">
        <v>0.1</v>
      </c>
      <c r="Q22" s="674">
        <v>0.1</v>
      </c>
      <c r="R22" s="674">
        <v>0.1</v>
      </c>
      <c r="S22" s="674">
        <v>0.1</v>
      </c>
      <c r="T22" s="674">
        <v>0.1</v>
      </c>
      <c r="U22" s="674">
        <v>0.16</v>
      </c>
      <c r="V22" s="674">
        <v>0.2</v>
      </c>
      <c r="W22" s="674">
        <v>0.15</v>
      </c>
      <c r="X22" s="676">
        <v>0.17</v>
      </c>
      <c r="Y22" s="645"/>
      <c r="Z22" s="652"/>
      <c r="AA22" s="652"/>
      <c r="AB22" s="652"/>
      <c r="AC22" s="652"/>
      <c r="AD22" s="652"/>
      <c r="AE22" s="652"/>
      <c r="AF22" s="652"/>
      <c r="AG22" s="652"/>
      <c r="AH22" s="652"/>
      <c r="AI22" s="652"/>
      <c r="AJ22" s="652"/>
      <c r="AK22" s="652"/>
      <c r="AL22" s="652"/>
      <c r="AM22" s="652"/>
      <c r="AN22" s="652"/>
      <c r="AO22" s="652"/>
      <c r="AP22" s="652"/>
      <c r="AQ22" s="652"/>
      <c r="AR22" s="652"/>
      <c r="AS22" s="652"/>
      <c r="AT22" s="652"/>
      <c r="AU22" s="652"/>
      <c r="AV22" s="652"/>
      <c r="AW22" s="652"/>
      <c r="AX22" s="652"/>
      <c r="AY22" s="652"/>
      <c r="AZ22" s="652"/>
      <c r="BA22" s="652"/>
      <c r="BB22" s="652"/>
      <c r="BC22" s="652"/>
      <c r="BD22" s="652"/>
      <c r="BE22" s="652"/>
      <c r="BF22" s="652"/>
      <c r="BG22" s="652"/>
      <c r="BH22" s="652"/>
      <c r="BI22" s="652"/>
      <c r="BJ22" s="652"/>
      <c r="BK22" s="652"/>
      <c r="BL22" s="652"/>
      <c r="BM22" s="652"/>
      <c r="BN22" s="652"/>
      <c r="BO22" s="652"/>
      <c r="BP22" s="652"/>
      <c r="BQ22" s="652"/>
      <c r="BR22" s="652"/>
      <c r="BS22" s="652"/>
      <c r="BT22" s="652"/>
      <c r="BU22" s="652"/>
      <c r="BV22" s="652"/>
      <c r="BW22" s="652"/>
      <c r="BX22" s="652"/>
      <c r="BY22" s="652"/>
      <c r="BZ22" s="652"/>
      <c r="CA22" s="652"/>
      <c r="CB22" s="652"/>
      <c r="CC22" s="652"/>
      <c r="CD22" s="652"/>
      <c r="CE22" s="652"/>
      <c r="CF22" s="652"/>
      <c r="CG22" s="652"/>
      <c r="CH22" s="652"/>
      <c r="CI22" s="652"/>
      <c r="CJ22" s="652"/>
      <c r="CK22" s="652"/>
      <c r="CL22" s="652"/>
      <c r="CM22" s="652"/>
      <c r="CN22" s="652"/>
      <c r="CO22" s="652"/>
      <c r="CP22" s="652"/>
      <c r="CQ22" s="652"/>
      <c r="CR22" s="652"/>
      <c r="CS22" s="652"/>
      <c r="CT22" s="652"/>
      <c r="CU22" s="652"/>
      <c r="CV22" s="652"/>
      <c r="CW22" s="652"/>
      <c r="CX22" s="652"/>
      <c r="CY22" s="652"/>
      <c r="CZ22" s="652"/>
      <c r="DA22" s="652"/>
      <c r="DB22" s="652"/>
      <c r="DC22" s="652"/>
      <c r="DD22" s="652"/>
      <c r="DE22" s="652"/>
      <c r="DF22" s="652"/>
      <c r="DG22" s="652"/>
      <c r="DH22" s="652"/>
      <c r="DI22" s="652"/>
      <c r="DJ22" s="652"/>
      <c r="DK22" s="652"/>
      <c r="DL22" s="652"/>
      <c r="DM22" s="652"/>
      <c r="DN22" s="652"/>
      <c r="DO22" s="652"/>
      <c r="DP22" s="652"/>
      <c r="DQ22" s="652"/>
      <c r="DR22" s="652"/>
      <c r="DS22" s="652"/>
      <c r="DT22" s="652"/>
      <c r="DU22" s="652"/>
      <c r="DV22" s="652"/>
      <c r="DW22" s="652"/>
      <c r="DX22" s="652"/>
      <c r="DY22" s="652"/>
      <c r="DZ22" s="652"/>
      <c r="EA22" s="652"/>
      <c r="EB22" s="652"/>
      <c r="EC22" s="652"/>
      <c r="ED22" s="652"/>
      <c r="EE22" s="652"/>
      <c r="EF22" s="652"/>
      <c r="EG22" s="652"/>
      <c r="EH22" s="652"/>
      <c r="EI22" s="652"/>
      <c r="EJ22" s="652"/>
      <c r="EK22" s="652"/>
      <c r="EL22" s="652"/>
      <c r="EM22" s="652"/>
      <c r="EN22" s="652"/>
      <c r="EO22" s="652"/>
      <c r="EP22" s="652"/>
      <c r="EQ22" s="652"/>
      <c r="ER22" s="652"/>
      <c r="ES22" s="652"/>
      <c r="ET22" s="652"/>
      <c r="EU22" s="652"/>
      <c r="EV22" s="652"/>
      <c r="EW22" s="652"/>
      <c r="EX22" s="652"/>
      <c r="EY22" s="652"/>
      <c r="EZ22" s="652"/>
      <c r="FA22" s="652"/>
      <c r="FB22" s="652"/>
      <c r="FC22" s="652"/>
      <c r="FD22" s="652"/>
      <c r="FE22" s="652"/>
      <c r="FF22" s="652"/>
      <c r="FG22" s="652"/>
      <c r="FH22" s="652"/>
      <c r="FI22" s="652"/>
      <c r="FJ22" s="652"/>
      <c r="FK22" s="652"/>
      <c r="FL22" s="652"/>
      <c r="FM22" s="652"/>
      <c r="FN22" s="652"/>
      <c r="FO22" s="652"/>
      <c r="FP22" s="652"/>
      <c r="FQ22" s="652"/>
      <c r="FR22" s="652"/>
      <c r="FS22" s="652"/>
      <c r="FT22" s="652"/>
      <c r="FU22" s="652"/>
      <c r="FV22" s="652"/>
      <c r="FW22" s="652"/>
      <c r="FX22" s="652"/>
      <c r="FY22" s="652"/>
      <c r="FZ22" s="652"/>
      <c r="GA22" s="652"/>
      <c r="GB22" s="652"/>
      <c r="GC22" s="652"/>
      <c r="GD22" s="652"/>
      <c r="GE22" s="652"/>
      <c r="GF22" s="652"/>
      <c r="GG22" s="652"/>
      <c r="GH22" s="652"/>
      <c r="GI22" s="652"/>
      <c r="GJ22" s="652"/>
      <c r="GK22" s="652"/>
      <c r="GL22" s="652"/>
      <c r="GM22" s="652"/>
      <c r="GN22" s="652"/>
      <c r="GO22" s="652"/>
      <c r="GP22" s="652"/>
      <c r="GQ22" s="652"/>
      <c r="GR22" s="652"/>
      <c r="GS22" s="652"/>
      <c r="GT22" s="652"/>
      <c r="GU22" s="652"/>
      <c r="GV22" s="652"/>
      <c r="GW22" s="652"/>
      <c r="GX22" s="652"/>
      <c r="GY22" s="652"/>
      <c r="GZ22" s="652"/>
      <c r="HA22" s="652"/>
      <c r="HB22" s="652"/>
      <c r="HC22" s="652"/>
      <c r="HD22" s="652"/>
      <c r="HE22" s="652"/>
      <c r="HF22" s="652"/>
      <c r="HG22" s="652"/>
      <c r="HH22" s="652"/>
      <c r="HI22" s="652"/>
      <c r="HJ22" s="652"/>
      <c r="HK22" s="652"/>
      <c r="HL22" s="652"/>
      <c r="HM22" s="652"/>
      <c r="HN22" s="652"/>
      <c r="HO22" s="652"/>
      <c r="HP22" s="652"/>
      <c r="HQ22" s="652"/>
      <c r="HR22" s="652"/>
      <c r="HS22" s="652"/>
      <c r="HT22" s="652"/>
      <c r="HU22" s="652"/>
      <c r="HV22" s="652"/>
    </row>
    <row r="23" spans="1:230" s="666" customFormat="1" ht="15">
      <c r="A23" s="816" t="s">
        <v>173</v>
      </c>
      <c r="B23" s="678" t="s">
        <v>176</v>
      </c>
      <c r="C23" s="673" t="s">
        <v>23</v>
      </c>
      <c r="D23" s="885">
        <v>13.537610000000001</v>
      </c>
      <c r="E23" s="775">
        <v>100</v>
      </c>
      <c r="F23" s="775">
        <f t="shared" si="1"/>
        <v>24.197610000000012</v>
      </c>
      <c r="G23" s="775">
        <v>100</v>
      </c>
      <c r="H23" s="775">
        <f t="shared" si="2"/>
        <v>24.197610000000012</v>
      </c>
      <c r="I23" s="887">
        <f>107.26761+13-0.27+4.2</f>
        <v>124.19761000000001</v>
      </c>
      <c r="J23" s="879">
        <v>53.23</v>
      </c>
      <c r="K23" s="674">
        <f t="shared" si="3"/>
        <v>53.23</v>
      </c>
      <c r="L23" s="674"/>
      <c r="M23" s="674">
        <v>29.53</v>
      </c>
      <c r="N23" s="674"/>
      <c r="O23" s="674"/>
      <c r="P23" s="674">
        <v>11.289999999999997</v>
      </c>
      <c r="Q23" s="674"/>
      <c r="R23" s="674"/>
      <c r="S23" s="674">
        <v>12.409999999999998</v>
      </c>
      <c r="T23" s="674"/>
      <c r="U23" s="674"/>
      <c r="V23" s="674"/>
      <c r="W23" s="674"/>
      <c r="X23" s="676"/>
      <c r="Y23" s="645" t="s">
        <v>1449</v>
      </c>
      <c r="Z23" s="652"/>
      <c r="AA23" s="652"/>
      <c r="AB23" s="652"/>
      <c r="AC23" s="652"/>
      <c r="AD23" s="652"/>
      <c r="AE23" s="652"/>
      <c r="AF23" s="652"/>
      <c r="AG23" s="652"/>
      <c r="AH23" s="652"/>
      <c r="AI23" s="652"/>
      <c r="AJ23" s="652"/>
      <c r="AK23" s="652"/>
      <c r="AL23" s="652"/>
      <c r="AM23" s="652"/>
      <c r="AN23" s="652"/>
      <c r="AO23" s="652"/>
      <c r="AP23" s="652"/>
      <c r="AQ23" s="652"/>
      <c r="AR23" s="652"/>
      <c r="AS23" s="652"/>
      <c r="AT23" s="652"/>
      <c r="AU23" s="652"/>
      <c r="AV23" s="652"/>
      <c r="AW23" s="652"/>
      <c r="AX23" s="652"/>
      <c r="AY23" s="652"/>
      <c r="AZ23" s="652"/>
      <c r="BA23" s="652"/>
      <c r="BB23" s="652"/>
      <c r="BC23" s="652"/>
      <c r="BD23" s="652"/>
      <c r="BE23" s="652"/>
      <c r="BF23" s="652"/>
      <c r="BG23" s="652"/>
      <c r="BH23" s="652"/>
      <c r="BI23" s="652"/>
      <c r="BJ23" s="652"/>
      <c r="BK23" s="652"/>
      <c r="BL23" s="652"/>
      <c r="BM23" s="652"/>
      <c r="BN23" s="652"/>
      <c r="BO23" s="652"/>
      <c r="BP23" s="652"/>
      <c r="BQ23" s="652"/>
      <c r="BR23" s="652"/>
      <c r="BS23" s="652"/>
      <c r="BT23" s="652"/>
      <c r="BU23" s="652"/>
      <c r="BV23" s="652"/>
      <c r="BW23" s="652"/>
      <c r="BX23" s="652"/>
      <c r="BY23" s="652"/>
      <c r="BZ23" s="652"/>
      <c r="CA23" s="652"/>
      <c r="CB23" s="652"/>
      <c r="CC23" s="652"/>
      <c r="CD23" s="652"/>
      <c r="CE23" s="652"/>
      <c r="CF23" s="652"/>
      <c r="CG23" s="652"/>
      <c r="CH23" s="652"/>
      <c r="CI23" s="652"/>
      <c r="CJ23" s="652"/>
      <c r="CK23" s="652"/>
      <c r="CL23" s="652"/>
      <c r="CM23" s="652"/>
      <c r="CN23" s="652"/>
      <c r="CO23" s="652"/>
      <c r="CP23" s="652"/>
      <c r="CQ23" s="652"/>
      <c r="CR23" s="652"/>
      <c r="CS23" s="652"/>
      <c r="CT23" s="652"/>
      <c r="CU23" s="652"/>
      <c r="CV23" s="652"/>
      <c r="CW23" s="652"/>
      <c r="CX23" s="652"/>
      <c r="CY23" s="652"/>
      <c r="CZ23" s="652"/>
      <c r="DA23" s="652"/>
      <c r="DB23" s="652"/>
      <c r="DC23" s="652"/>
      <c r="DD23" s="652"/>
      <c r="DE23" s="652"/>
      <c r="DF23" s="652"/>
      <c r="DG23" s="652"/>
      <c r="DH23" s="652"/>
      <c r="DI23" s="652"/>
      <c r="DJ23" s="652"/>
      <c r="DK23" s="652"/>
      <c r="DL23" s="652"/>
      <c r="DM23" s="652"/>
      <c r="DN23" s="652"/>
      <c r="DO23" s="652"/>
      <c r="DP23" s="652"/>
      <c r="DQ23" s="652"/>
      <c r="DR23" s="652"/>
      <c r="DS23" s="652"/>
      <c r="DT23" s="652"/>
      <c r="DU23" s="652"/>
      <c r="DV23" s="652"/>
      <c r="DW23" s="652"/>
      <c r="DX23" s="652"/>
      <c r="DY23" s="652"/>
      <c r="DZ23" s="652"/>
      <c r="EA23" s="652"/>
      <c r="EB23" s="652"/>
      <c r="EC23" s="652"/>
      <c r="ED23" s="652"/>
      <c r="EE23" s="652"/>
      <c r="EF23" s="652"/>
      <c r="EG23" s="652"/>
      <c r="EH23" s="652"/>
      <c r="EI23" s="652"/>
      <c r="EJ23" s="652"/>
      <c r="EK23" s="652"/>
      <c r="EL23" s="652"/>
      <c r="EM23" s="652"/>
      <c r="EN23" s="652"/>
      <c r="EO23" s="652"/>
      <c r="EP23" s="652"/>
      <c r="EQ23" s="652"/>
      <c r="ER23" s="652"/>
      <c r="ES23" s="652"/>
      <c r="ET23" s="652"/>
      <c r="EU23" s="652"/>
      <c r="EV23" s="652"/>
      <c r="EW23" s="652"/>
      <c r="EX23" s="652"/>
      <c r="EY23" s="652"/>
      <c r="EZ23" s="652"/>
      <c r="FA23" s="652"/>
      <c r="FB23" s="652"/>
      <c r="FC23" s="652"/>
      <c r="FD23" s="652"/>
      <c r="FE23" s="652"/>
      <c r="FF23" s="652"/>
      <c r="FG23" s="652"/>
      <c r="FH23" s="652"/>
      <c r="FI23" s="652"/>
      <c r="FJ23" s="652"/>
      <c r="FK23" s="652"/>
      <c r="FL23" s="652"/>
      <c r="FM23" s="652"/>
      <c r="FN23" s="652"/>
      <c r="FO23" s="652"/>
      <c r="FP23" s="652"/>
      <c r="FQ23" s="652"/>
      <c r="FR23" s="652"/>
      <c r="FS23" s="652"/>
      <c r="FT23" s="652"/>
      <c r="FU23" s="652"/>
      <c r="FV23" s="652"/>
      <c r="FW23" s="652"/>
      <c r="FX23" s="652"/>
      <c r="FY23" s="652"/>
      <c r="FZ23" s="652"/>
      <c r="GA23" s="652"/>
      <c r="GB23" s="652"/>
      <c r="GC23" s="652"/>
      <c r="GD23" s="652"/>
      <c r="GE23" s="652"/>
      <c r="GF23" s="652"/>
      <c r="GG23" s="652"/>
      <c r="GH23" s="652"/>
      <c r="GI23" s="652"/>
      <c r="GJ23" s="652"/>
      <c r="GK23" s="652"/>
      <c r="GL23" s="652"/>
      <c r="GM23" s="652"/>
      <c r="GN23" s="652"/>
      <c r="GO23" s="652"/>
      <c r="GP23" s="652"/>
      <c r="GQ23" s="652"/>
      <c r="GR23" s="652"/>
      <c r="GS23" s="652"/>
      <c r="GT23" s="652"/>
      <c r="GU23" s="652"/>
      <c r="GV23" s="652"/>
      <c r="GW23" s="652"/>
      <c r="GX23" s="652"/>
      <c r="GY23" s="652"/>
      <c r="GZ23" s="652"/>
      <c r="HA23" s="652"/>
      <c r="HB23" s="652"/>
      <c r="HC23" s="652"/>
      <c r="HD23" s="652"/>
      <c r="HE23" s="652"/>
      <c r="HF23" s="652"/>
      <c r="HG23" s="652"/>
      <c r="HH23" s="652"/>
      <c r="HI23" s="652"/>
      <c r="HJ23" s="652"/>
      <c r="HK23" s="652"/>
      <c r="HL23" s="652"/>
      <c r="HM23" s="652"/>
      <c r="HN23" s="652"/>
      <c r="HO23" s="652"/>
      <c r="HP23" s="652"/>
      <c r="HQ23" s="652"/>
      <c r="HR23" s="652"/>
      <c r="HS23" s="652"/>
      <c r="HT23" s="652"/>
      <c r="HU23" s="652"/>
      <c r="HV23" s="652"/>
    </row>
    <row r="24" spans="1:230" s="666" customFormat="1" ht="25.5">
      <c r="A24" s="816" t="s">
        <v>175</v>
      </c>
      <c r="B24" s="678" t="s">
        <v>178</v>
      </c>
      <c r="C24" s="673" t="s">
        <v>24</v>
      </c>
      <c r="D24" s="885">
        <v>2.6225830000000001</v>
      </c>
      <c r="E24" s="775">
        <v>18.649999999999999</v>
      </c>
      <c r="F24" s="775">
        <f t="shared" si="1"/>
        <v>125.172583</v>
      </c>
      <c r="G24" s="775">
        <v>125.91</v>
      </c>
      <c r="H24" s="775">
        <f t="shared" si="2"/>
        <v>17.912583000000012</v>
      </c>
      <c r="I24" s="887">
        <v>143.82258300000001</v>
      </c>
      <c r="J24" s="879">
        <v>125.24</v>
      </c>
      <c r="K24" s="674">
        <f t="shared" si="3"/>
        <v>125.24</v>
      </c>
      <c r="L24" s="675">
        <f t="shared" si="0"/>
        <v>0</v>
      </c>
      <c r="M24" s="674">
        <v>8.15</v>
      </c>
      <c r="N24" s="674">
        <v>34.57</v>
      </c>
      <c r="O24" s="674">
        <v>0.42</v>
      </c>
      <c r="P24" s="674">
        <v>0.24</v>
      </c>
      <c r="Q24" s="674">
        <v>9.86</v>
      </c>
      <c r="R24" s="674">
        <v>64.3</v>
      </c>
      <c r="S24" s="674">
        <v>0.54</v>
      </c>
      <c r="T24" s="674">
        <v>6.16</v>
      </c>
      <c r="U24" s="674">
        <v>0.51</v>
      </c>
      <c r="V24" s="674">
        <v>0.24</v>
      </c>
      <c r="W24" s="674"/>
      <c r="X24" s="676">
        <v>0.25</v>
      </c>
      <c r="Y24" s="645" t="s">
        <v>1452</v>
      </c>
      <c r="Z24" s="652"/>
      <c r="AA24" s="652"/>
      <c r="AB24" s="652"/>
      <c r="AC24" s="652"/>
      <c r="AD24" s="652"/>
      <c r="AE24" s="652"/>
      <c r="AF24" s="652"/>
      <c r="AG24" s="652"/>
      <c r="AH24" s="652"/>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2"/>
      <c r="CD24" s="652"/>
      <c r="CE24" s="652"/>
      <c r="CF24" s="652"/>
      <c r="CG24" s="652"/>
      <c r="CH24" s="652"/>
      <c r="CI24" s="652"/>
      <c r="CJ24" s="652"/>
      <c r="CK24" s="652"/>
      <c r="CL24" s="652"/>
      <c r="CM24" s="652"/>
      <c r="CN24" s="652"/>
      <c r="CO24" s="652"/>
      <c r="CP24" s="652"/>
      <c r="CQ24" s="652"/>
      <c r="CR24" s="652"/>
      <c r="CS24" s="652"/>
      <c r="CT24" s="652"/>
      <c r="CU24" s="652"/>
      <c r="CV24" s="652"/>
      <c r="CW24" s="652"/>
      <c r="CX24" s="652"/>
      <c r="CY24" s="652"/>
      <c r="CZ24" s="652"/>
      <c r="DA24" s="652"/>
      <c r="DB24" s="652"/>
      <c r="DC24" s="652"/>
      <c r="DD24" s="652"/>
      <c r="DE24" s="652"/>
      <c r="DF24" s="652"/>
      <c r="DG24" s="652"/>
      <c r="DH24" s="652"/>
      <c r="DI24" s="652"/>
      <c r="DJ24" s="652"/>
      <c r="DK24" s="652"/>
      <c r="DL24" s="652"/>
      <c r="DM24" s="652"/>
      <c r="DN24" s="652"/>
      <c r="DO24" s="652"/>
      <c r="DP24" s="652"/>
      <c r="DQ24" s="652"/>
      <c r="DR24" s="652"/>
      <c r="DS24" s="652"/>
      <c r="DT24" s="652"/>
      <c r="DU24" s="652"/>
      <c r="DV24" s="652"/>
      <c r="DW24" s="652"/>
      <c r="DX24" s="652"/>
      <c r="DY24" s="652"/>
      <c r="DZ24" s="652"/>
      <c r="EA24" s="652"/>
      <c r="EB24" s="652"/>
      <c r="EC24" s="652"/>
      <c r="ED24" s="652"/>
      <c r="EE24" s="652"/>
      <c r="EF24" s="652"/>
      <c r="EG24" s="652"/>
      <c r="EH24" s="652"/>
      <c r="EI24" s="652"/>
      <c r="EJ24" s="652"/>
      <c r="EK24" s="652"/>
      <c r="EL24" s="652"/>
      <c r="EM24" s="652"/>
      <c r="EN24" s="652"/>
      <c r="EO24" s="652"/>
      <c r="EP24" s="652"/>
      <c r="EQ24" s="652"/>
      <c r="ER24" s="652"/>
      <c r="ES24" s="652"/>
      <c r="ET24" s="652"/>
      <c r="EU24" s="652"/>
      <c r="EV24" s="652"/>
      <c r="EW24" s="652"/>
      <c r="EX24" s="652"/>
      <c r="EY24" s="652"/>
      <c r="EZ24" s="652"/>
      <c r="FA24" s="652"/>
      <c r="FB24" s="652"/>
      <c r="FC24" s="652"/>
      <c r="FD24" s="652"/>
      <c r="FE24" s="652"/>
      <c r="FF24" s="652"/>
      <c r="FG24" s="652"/>
      <c r="FH24" s="652"/>
      <c r="FI24" s="652"/>
      <c r="FJ24" s="652"/>
      <c r="FK24" s="652"/>
      <c r="FL24" s="652"/>
      <c r="FM24" s="652"/>
      <c r="FN24" s="652"/>
      <c r="FO24" s="652"/>
      <c r="FP24" s="652"/>
      <c r="FQ24" s="652"/>
      <c r="FR24" s="652"/>
      <c r="FS24" s="652"/>
      <c r="FT24" s="652"/>
      <c r="FU24" s="652"/>
      <c r="FV24" s="652"/>
      <c r="FW24" s="652"/>
      <c r="FX24" s="652"/>
      <c r="FY24" s="652"/>
      <c r="FZ24" s="652"/>
      <c r="GA24" s="652"/>
      <c r="GB24" s="652"/>
      <c r="GC24" s="652"/>
      <c r="GD24" s="652"/>
      <c r="GE24" s="652"/>
      <c r="GF24" s="652"/>
      <c r="GG24" s="652"/>
      <c r="GH24" s="652"/>
      <c r="GI24" s="652"/>
      <c r="GJ24" s="652"/>
      <c r="GK24" s="652"/>
      <c r="GL24" s="652"/>
      <c r="GM24" s="652"/>
      <c r="GN24" s="652"/>
      <c r="GO24" s="652"/>
      <c r="GP24" s="652"/>
      <c r="GQ24" s="652"/>
      <c r="GR24" s="652"/>
      <c r="GS24" s="652"/>
      <c r="GT24" s="652"/>
      <c r="GU24" s="652"/>
      <c r="GV24" s="652"/>
      <c r="GW24" s="652"/>
      <c r="GX24" s="652"/>
      <c r="GY24" s="652"/>
      <c r="GZ24" s="652"/>
      <c r="HA24" s="652"/>
      <c r="HB24" s="652"/>
      <c r="HC24" s="652"/>
      <c r="HD24" s="652"/>
      <c r="HE24" s="652"/>
      <c r="HF24" s="652"/>
      <c r="HG24" s="652"/>
      <c r="HH24" s="652"/>
      <c r="HI24" s="652"/>
      <c r="HJ24" s="652"/>
      <c r="HK24" s="652"/>
      <c r="HL24" s="652"/>
      <c r="HM24" s="652"/>
      <c r="HN24" s="652"/>
      <c r="HO24" s="652"/>
      <c r="HP24" s="652"/>
      <c r="HQ24" s="652"/>
      <c r="HR24" s="652"/>
      <c r="HS24" s="652"/>
      <c r="HT24" s="652"/>
      <c r="HU24" s="652"/>
      <c r="HV24" s="652"/>
    </row>
    <row r="25" spans="1:230" s="666" customFormat="1" ht="15">
      <c r="A25" s="816" t="s">
        <v>177</v>
      </c>
      <c r="B25" s="678" t="s">
        <v>180</v>
      </c>
      <c r="C25" s="673" t="s">
        <v>25</v>
      </c>
      <c r="D25" s="885">
        <v>17.270384</v>
      </c>
      <c r="E25" s="775">
        <v>29.55</v>
      </c>
      <c r="F25" s="775">
        <f t="shared" si="1"/>
        <v>22.81038400000001</v>
      </c>
      <c r="G25" s="775">
        <v>36.270000000000003</v>
      </c>
      <c r="H25" s="775">
        <f t="shared" si="2"/>
        <v>16.090384000000007</v>
      </c>
      <c r="I25" s="887">
        <v>52.36038400000001</v>
      </c>
      <c r="J25" s="879">
        <v>36.040000000000006</v>
      </c>
      <c r="K25" s="674">
        <f t="shared" si="3"/>
        <v>36.040000000000006</v>
      </c>
      <c r="L25" s="675">
        <f t="shared" si="0"/>
        <v>0</v>
      </c>
      <c r="M25" s="674">
        <v>0.31</v>
      </c>
      <c r="N25" s="674">
        <v>0.04</v>
      </c>
      <c r="O25" s="674">
        <v>1.59</v>
      </c>
      <c r="P25" s="674">
        <v>4.1900000000000004</v>
      </c>
      <c r="Q25" s="674"/>
      <c r="R25" s="674">
        <v>18</v>
      </c>
      <c r="S25" s="674">
        <v>5.63</v>
      </c>
      <c r="T25" s="674">
        <v>5.3599999999999994</v>
      </c>
      <c r="U25" s="674">
        <v>0.82000000000000006</v>
      </c>
      <c r="V25" s="674"/>
      <c r="W25" s="674">
        <v>0.1</v>
      </c>
      <c r="X25" s="676"/>
      <c r="Y25" s="645" t="s">
        <v>110</v>
      </c>
      <c r="Z25" s="652"/>
      <c r="AA25" s="652"/>
      <c r="AB25" s="652"/>
      <c r="AC25" s="652"/>
      <c r="AD25" s="652"/>
      <c r="AE25" s="652"/>
      <c r="AF25" s="652"/>
      <c r="AG25" s="652"/>
      <c r="AH25" s="652"/>
      <c r="AI25" s="652"/>
      <c r="AJ25" s="652"/>
      <c r="AK25" s="652"/>
      <c r="AL25" s="652"/>
      <c r="AM25" s="652"/>
      <c r="AN25" s="652"/>
      <c r="AO25" s="652"/>
      <c r="AP25" s="652"/>
      <c r="AQ25" s="652"/>
      <c r="AR25" s="652"/>
      <c r="AS25" s="652"/>
      <c r="AT25" s="652"/>
      <c r="AU25" s="652"/>
      <c r="AV25" s="652"/>
      <c r="AW25" s="652"/>
      <c r="AX25" s="652"/>
      <c r="AY25" s="652"/>
      <c r="AZ25" s="652"/>
      <c r="BA25" s="652"/>
      <c r="BB25" s="652"/>
      <c r="BC25" s="652"/>
      <c r="BD25" s="652"/>
      <c r="BE25" s="652"/>
      <c r="BF25" s="652"/>
      <c r="BG25" s="652"/>
      <c r="BH25" s="652"/>
      <c r="BI25" s="652"/>
      <c r="BJ25" s="652"/>
      <c r="BK25" s="652"/>
      <c r="BL25" s="652"/>
      <c r="BM25" s="652"/>
      <c r="BN25" s="652"/>
      <c r="BO25" s="652"/>
      <c r="BP25" s="652"/>
      <c r="BQ25" s="652"/>
      <c r="BR25" s="652"/>
      <c r="BS25" s="652"/>
      <c r="BT25" s="652"/>
      <c r="BU25" s="652"/>
      <c r="BV25" s="652"/>
      <c r="BW25" s="652"/>
      <c r="BX25" s="652"/>
      <c r="BY25" s="652"/>
      <c r="BZ25" s="652"/>
      <c r="CA25" s="652"/>
      <c r="CB25" s="652"/>
      <c r="CC25" s="652"/>
      <c r="CD25" s="652"/>
      <c r="CE25" s="652"/>
      <c r="CF25" s="652"/>
      <c r="CG25" s="652"/>
      <c r="CH25" s="652"/>
      <c r="CI25" s="652"/>
      <c r="CJ25" s="652"/>
      <c r="CK25" s="652"/>
      <c r="CL25" s="652"/>
      <c r="CM25" s="652"/>
      <c r="CN25" s="652"/>
      <c r="CO25" s="652"/>
      <c r="CP25" s="652"/>
      <c r="CQ25" s="652"/>
      <c r="CR25" s="652"/>
      <c r="CS25" s="652"/>
      <c r="CT25" s="652"/>
      <c r="CU25" s="652"/>
      <c r="CV25" s="652"/>
      <c r="CW25" s="652"/>
      <c r="CX25" s="652"/>
      <c r="CY25" s="652"/>
      <c r="CZ25" s="652"/>
      <c r="DA25" s="652"/>
      <c r="DB25" s="652"/>
      <c r="DC25" s="652"/>
      <c r="DD25" s="652"/>
      <c r="DE25" s="652"/>
      <c r="DF25" s="652"/>
      <c r="DG25" s="652"/>
      <c r="DH25" s="652"/>
      <c r="DI25" s="652"/>
      <c r="DJ25" s="652"/>
      <c r="DK25" s="652"/>
      <c r="DL25" s="652"/>
      <c r="DM25" s="652"/>
      <c r="DN25" s="652"/>
      <c r="DO25" s="652"/>
      <c r="DP25" s="652"/>
      <c r="DQ25" s="652"/>
      <c r="DR25" s="652"/>
      <c r="DS25" s="652"/>
      <c r="DT25" s="652"/>
      <c r="DU25" s="652"/>
      <c r="DV25" s="652"/>
      <c r="DW25" s="652"/>
      <c r="DX25" s="652"/>
      <c r="DY25" s="652"/>
      <c r="DZ25" s="652"/>
      <c r="EA25" s="652"/>
      <c r="EB25" s="652"/>
      <c r="EC25" s="652"/>
      <c r="ED25" s="652"/>
      <c r="EE25" s="652"/>
      <c r="EF25" s="652"/>
      <c r="EG25" s="652"/>
      <c r="EH25" s="652"/>
      <c r="EI25" s="652"/>
      <c r="EJ25" s="652"/>
      <c r="EK25" s="652"/>
      <c r="EL25" s="652"/>
      <c r="EM25" s="652"/>
      <c r="EN25" s="652"/>
      <c r="EO25" s="652"/>
      <c r="EP25" s="652"/>
      <c r="EQ25" s="652"/>
      <c r="ER25" s="652"/>
      <c r="ES25" s="652"/>
      <c r="ET25" s="652"/>
      <c r="EU25" s="652"/>
      <c r="EV25" s="652"/>
      <c r="EW25" s="652"/>
      <c r="EX25" s="652"/>
      <c r="EY25" s="652"/>
      <c r="EZ25" s="652"/>
      <c r="FA25" s="652"/>
      <c r="FB25" s="652"/>
      <c r="FC25" s="652"/>
      <c r="FD25" s="652"/>
      <c r="FE25" s="652"/>
      <c r="FF25" s="652"/>
      <c r="FG25" s="652"/>
      <c r="FH25" s="652"/>
      <c r="FI25" s="652"/>
      <c r="FJ25" s="652"/>
      <c r="FK25" s="652"/>
      <c r="FL25" s="652"/>
      <c r="FM25" s="652"/>
      <c r="FN25" s="652"/>
      <c r="FO25" s="652"/>
      <c r="FP25" s="652"/>
      <c r="FQ25" s="652"/>
      <c r="FR25" s="652"/>
      <c r="FS25" s="652"/>
      <c r="FT25" s="652"/>
      <c r="FU25" s="652"/>
      <c r="FV25" s="652"/>
      <c r="FW25" s="652"/>
      <c r="FX25" s="652"/>
      <c r="FY25" s="652"/>
      <c r="FZ25" s="652"/>
      <c r="GA25" s="652"/>
      <c r="GB25" s="652"/>
      <c r="GC25" s="652"/>
      <c r="GD25" s="652"/>
      <c r="GE25" s="652"/>
      <c r="GF25" s="652"/>
      <c r="GG25" s="652"/>
      <c r="GH25" s="652"/>
      <c r="GI25" s="652"/>
      <c r="GJ25" s="652"/>
      <c r="GK25" s="652"/>
      <c r="GL25" s="652"/>
      <c r="GM25" s="652"/>
      <c r="GN25" s="652"/>
      <c r="GO25" s="652"/>
      <c r="GP25" s="652"/>
      <c r="GQ25" s="652"/>
      <c r="GR25" s="652"/>
      <c r="GS25" s="652"/>
      <c r="GT25" s="652"/>
      <c r="GU25" s="652"/>
      <c r="GV25" s="652"/>
      <c r="GW25" s="652"/>
      <c r="GX25" s="652"/>
      <c r="GY25" s="652"/>
      <c r="GZ25" s="652"/>
      <c r="HA25" s="652"/>
      <c r="HB25" s="652"/>
      <c r="HC25" s="652"/>
      <c r="HD25" s="652"/>
      <c r="HE25" s="652"/>
      <c r="HF25" s="652"/>
      <c r="HG25" s="652"/>
      <c r="HH25" s="652"/>
      <c r="HI25" s="652"/>
      <c r="HJ25" s="652"/>
      <c r="HK25" s="652"/>
      <c r="HL25" s="652"/>
      <c r="HM25" s="652"/>
      <c r="HN25" s="652"/>
      <c r="HO25" s="652"/>
      <c r="HP25" s="652"/>
      <c r="HQ25" s="652"/>
      <c r="HR25" s="652"/>
      <c r="HS25" s="652"/>
      <c r="HT25" s="652"/>
      <c r="HU25" s="652"/>
      <c r="HV25" s="652"/>
    </row>
    <row r="26" spans="1:230" s="662" customFormat="1" ht="15">
      <c r="A26" s="816" t="s">
        <v>179</v>
      </c>
      <c r="B26" s="678" t="s">
        <v>1352</v>
      </c>
      <c r="C26" s="673" t="s">
        <v>27</v>
      </c>
      <c r="D26" s="885">
        <v>10.339070000000001</v>
      </c>
      <c r="E26" s="775"/>
      <c r="F26" s="775"/>
      <c r="G26" s="775"/>
      <c r="H26" s="775"/>
      <c r="I26" s="887">
        <v>284.53906999999992</v>
      </c>
      <c r="J26" s="879">
        <v>358.54</v>
      </c>
      <c r="K26" s="674">
        <f>SUM(M26:X26)</f>
        <v>384.85</v>
      </c>
      <c r="L26" s="675">
        <f t="shared" si="0"/>
        <v>26.310000000000002</v>
      </c>
      <c r="M26" s="674"/>
      <c r="N26" s="674">
        <v>139</v>
      </c>
      <c r="O26" s="674">
        <v>4.05</v>
      </c>
      <c r="P26" s="674">
        <v>12.82</v>
      </c>
      <c r="Q26" s="674">
        <v>0.4</v>
      </c>
      <c r="R26" s="674">
        <v>14.870000000000001</v>
      </c>
      <c r="S26" s="674">
        <v>10.18</v>
      </c>
      <c r="T26" s="674">
        <v>40</v>
      </c>
      <c r="U26" s="674">
        <v>75.759999999999991</v>
      </c>
      <c r="V26" s="674">
        <f>31.14+[1]CTBS!A2+[1]CTBS!A3+[1]CTBS!A4</f>
        <v>57.45</v>
      </c>
      <c r="W26" s="674">
        <v>4.8100000000000005</v>
      </c>
      <c r="X26" s="676">
        <v>25.51</v>
      </c>
      <c r="Y26" s="643"/>
      <c r="Z26" s="652"/>
      <c r="AA26" s="652"/>
      <c r="AB26" s="652"/>
      <c r="AC26" s="652"/>
      <c r="AD26" s="652"/>
      <c r="AE26" s="652"/>
      <c r="AF26" s="652"/>
      <c r="AG26" s="652"/>
      <c r="AH26" s="652"/>
      <c r="AI26" s="652"/>
      <c r="AJ26" s="652"/>
      <c r="AK26" s="652"/>
      <c r="AL26" s="652"/>
      <c r="AM26" s="652"/>
      <c r="AN26" s="652"/>
      <c r="AO26" s="652"/>
      <c r="AP26" s="652"/>
      <c r="AQ26" s="652"/>
      <c r="AR26" s="652"/>
      <c r="AS26" s="652"/>
      <c r="AT26" s="652"/>
      <c r="AU26" s="652"/>
      <c r="AV26" s="652"/>
      <c r="AW26" s="652"/>
      <c r="AX26" s="652"/>
      <c r="AY26" s="652"/>
      <c r="AZ26" s="652"/>
      <c r="BA26" s="652"/>
      <c r="BB26" s="652"/>
      <c r="BC26" s="652"/>
      <c r="BD26" s="652"/>
      <c r="BE26" s="652"/>
      <c r="BF26" s="652"/>
      <c r="BG26" s="652"/>
      <c r="BH26" s="652"/>
      <c r="BI26" s="652"/>
      <c r="BJ26" s="652"/>
      <c r="BK26" s="652"/>
      <c r="BL26" s="652"/>
      <c r="BM26" s="652"/>
      <c r="BN26" s="652"/>
      <c r="BO26" s="652"/>
      <c r="BP26" s="652"/>
      <c r="BQ26" s="652"/>
      <c r="BR26" s="652"/>
      <c r="BS26" s="652"/>
      <c r="BT26" s="652"/>
      <c r="BU26" s="652"/>
      <c r="BV26" s="652"/>
      <c r="BW26" s="652"/>
      <c r="BX26" s="652"/>
      <c r="BY26" s="652"/>
      <c r="BZ26" s="652"/>
      <c r="CA26" s="652"/>
      <c r="CB26" s="652"/>
      <c r="CC26" s="652"/>
      <c r="CD26" s="652"/>
      <c r="CE26" s="652"/>
      <c r="CF26" s="652"/>
      <c r="CG26" s="652"/>
      <c r="CH26" s="652"/>
      <c r="CI26" s="652"/>
      <c r="CJ26" s="652"/>
      <c r="CK26" s="652"/>
      <c r="CL26" s="652"/>
      <c r="CM26" s="652"/>
      <c r="CN26" s="652"/>
      <c r="CO26" s="652"/>
      <c r="CP26" s="652"/>
      <c r="CQ26" s="652"/>
      <c r="CR26" s="652"/>
      <c r="CS26" s="652"/>
      <c r="CT26" s="652"/>
      <c r="CU26" s="652"/>
      <c r="CV26" s="652"/>
      <c r="CW26" s="652"/>
      <c r="CX26" s="652"/>
      <c r="CY26" s="652"/>
      <c r="CZ26" s="652"/>
      <c r="DA26" s="652"/>
      <c r="DB26" s="652"/>
      <c r="DC26" s="652"/>
      <c r="DD26" s="652"/>
      <c r="DE26" s="652"/>
      <c r="DF26" s="652"/>
      <c r="DG26" s="652"/>
      <c r="DH26" s="652"/>
      <c r="DI26" s="652"/>
      <c r="DJ26" s="652"/>
      <c r="DK26" s="652"/>
      <c r="DL26" s="652"/>
      <c r="DM26" s="652"/>
      <c r="DN26" s="652"/>
      <c r="DO26" s="652"/>
      <c r="DP26" s="652"/>
      <c r="DQ26" s="652"/>
      <c r="DR26" s="652"/>
      <c r="DS26" s="652"/>
      <c r="DT26" s="652"/>
      <c r="DU26" s="652"/>
      <c r="DV26" s="652"/>
      <c r="DW26" s="652"/>
      <c r="DX26" s="652"/>
      <c r="DY26" s="652"/>
      <c r="DZ26" s="652"/>
      <c r="EA26" s="652"/>
      <c r="EB26" s="652"/>
      <c r="EC26" s="652"/>
      <c r="ED26" s="652"/>
      <c r="EE26" s="652"/>
      <c r="EF26" s="652"/>
      <c r="EG26" s="652"/>
      <c r="EH26" s="652"/>
      <c r="EI26" s="652"/>
      <c r="EJ26" s="652"/>
      <c r="EK26" s="652"/>
      <c r="EL26" s="652"/>
      <c r="EM26" s="652"/>
      <c r="EN26" s="652"/>
      <c r="EO26" s="652"/>
      <c r="EP26" s="652"/>
      <c r="EQ26" s="652"/>
      <c r="ER26" s="652"/>
      <c r="ES26" s="652"/>
      <c r="ET26" s="652"/>
      <c r="EU26" s="652"/>
      <c r="EV26" s="652"/>
      <c r="EW26" s="652"/>
      <c r="EX26" s="652"/>
      <c r="EY26" s="652"/>
      <c r="EZ26" s="652"/>
      <c r="FA26" s="652"/>
      <c r="FB26" s="652"/>
      <c r="FC26" s="652"/>
      <c r="FD26" s="652"/>
      <c r="FE26" s="652"/>
      <c r="FF26" s="652"/>
      <c r="FG26" s="652"/>
      <c r="FH26" s="652"/>
      <c r="FI26" s="652"/>
      <c r="FJ26" s="652"/>
      <c r="FK26" s="652"/>
      <c r="FL26" s="652"/>
      <c r="FM26" s="652"/>
      <c r="FN26" s="652"/>
      <c r="FO26" s="652"/>
      <c r="FP26" s="652"/>
      <c r="FQ26" s="652"/>
      <c r="FR26" s="652"/>
      <c r="FS26" s="652"/>
      <c r="FT26" s="652"/>
      <c r="FU26" s="652"/>
      <c r="FV26" s="652"/>
      <c r="FW26" s="652"/>
      <c r="FX26" s="652"/>
      <c r="FY26" s="652"/>
      <c r="FZ26" s="652"/>
      <c r="GA26" s="652"/>
      <c r="GB26" s="652"/>
      <c r="GC26" s="652"/>
      <c r="GD26" s="652"/>
      <c r="GE26" s="652"/>
      <c r="GF26" s="652"/>
      <c r="GG26" s="652"/>
      <c r="GH26" s="652"/>
      <c r="GI26" s="652"/>
      <c r="GJ26" s="652"/>
      <c r="GK26" s="652"/>
      <c r="GL26" s="652"/>
      <c r="GM26" s="652"/>
      <c r="GN26" s="652"/>
      <c r="GO26" s="652"/>
      <c r="GP26" s="652"/>
      <c r="GQ26" s="652"/>
      <c r="GR26" s="652"/>
      <c r="GS26" s="652"/>
      <c r="GT26" s="652"/>
      <c r="GU26" s="652"/>
      <c r="GV26" s="652"/>
      <c r="GW26" s="652"/>
      <c r="GX26" s="652"/>
      <c r="GY26" s="652"/>
      <c r="GZ26" s="652"/>
      <c r="HA26" s="652"/>
      <c r="HB26" s="652"/>
      <c r="HC26" s="652"/>
      <c r="HD26" s="652"/>
      <c r="HE26" s="652"/>
      <c r="HF26" s="652"/>
      <c r="HG26" s="652"/>
      <c r="HH26" s="652"/>
      <c r="HI26" s="652"/>
      <c r="HJ26" s="652"/>
      <c r="HK26" s="652"/>
      <c r="HL26" s="652"/>
      <c r="HM26" s="652"/>
      <c r="HN26" s="652"/>
      <c r="HO26" s="652"/>
      <c r="HP26" s="652"/>
      <c r="HQ26" s="652"/>
      <c r="HR26" s="652"/>
      <c r="HS26" s="652"/>
      <c r="HT26" s="652"/>
      <c r="HU26" s="652"/>
      <c r="HV26" s="652"/>
    </row>
    <row r="27" spans="1:230" s="740" customFormat="1" ht="27">
      <c r="A27" s="855" t="s">
        <v>181</v>
      </c>
      <c r="B27" s="856" t="s">
        <v>1353</v>
      </c>
      <c r="C27" s="857" t="s">
        <v>28</v>
      </c>
      <c r="D27" s="882">
        <v>1559.473043</v>
      </c>
      <c r="E27" s="776">
        <v>1918.01</v>
      </c>
      <c r="F27" s="776">
        <f t="shared" si="1"/>
        <v>189.73604300000011</v>
      </c>
      <c r="G27" s="776">
        <v>2018.85</v>
      </c>
      <c r="H27" s="776">
        <f t="shared" si="2"/>
        <v>88.896043000000191</v>
      </c>
      <c r="I27" s="889">
        <f>SUM(I29:I41)</f>
        <v>2107.7460430000001</v>
      </c>
      <c r="J27" s="880">
        <v>1876.9900000000005</v>
      </c>
      <c r="K27" s="738">
        <f t="shared" si="3"/>
        <v>1876.9900000000005</v>
      </c>
      <c r="L27" s="738">
        <f t="shared" si="0"/>
        <v>0</v>
      </c>
      <c r="M27" s="738">
        <v>178.18</v>
      </c>
      <c r="N27" s="738">
        <v>204.25000000000006</v>
      </c>
      <c r="O27" s="738">
        <v>148.43</v>
      </c>
      <c r="P27" s="738">
        <v>182.57000000000002</v>
      </c>
      <c r="Q27" s="738">
        <v>102.94999999999999</v>
      </c>
      <c r="R27" s="738">
        <v>153.38999999999999</v>
      </c>
      <c r="S27" s="738">
        <v>130.64999999999998</v>
      </c>
      <c r="T27" s="738">
        <v>195.96</v>
      </c>
      <c r="U27" s="738">
        <v>125.64999999999999</v>
      </c>
      <c r="V27" s="738">
        <v>241.09000000000003</v>
      </c>
      <c r="W27" s="738">
        <v>68.459999999999994</v>
      </c>
      <c r="X27" s="739">
        <v>145.41</v>
      </c>
      <c r="Y27" s="858"/>
    </row>
    <row r="28" spans="1:230" ht="15">
      <c r="A28" s="816"/>
      <c r="B28" s="671" t="s">
        <v>149</v>
      </c>
      <c r="C28" s="673"/>
      <c r="D28" s="885"/>
      <c r="E28" s="775"/>
      <c r="F28" s="775"/>
      <c r="G28" s="775"/>
      <c r="H28" s="775"/>
      <c r="I28" s="890"/>
      <c r="J28" s="879">
        <v>0</v>
      </c>
      <c r="K28" s="674">
        <f t="shared" si="3"/>
        <v>0</v>
      </c>
      <c r="L28" s="674"/>
      <c r="M28" s="674"/>
      <c r="N28" s="674"/>
      <c r="O28" s="674"/>
      <c r="P28" s="674"/>
      <c r="Q28" s="674"/>
      <c r="R28" s="674"/>
      <c r="S28" s="674"/>
      <c r="T28" s="674"/>
      <c r="U28" s="674"/>
      <c r="V28" s="674"/>
      <c r="W28" s="674"/>
      <c r="X28" s="676"/>
      <c r="Y28" s="643"/>
    </row>
    <row r="29" spans="1:230" ht="15">
      <c r="A29" s="817" t="s">
        <v>1349</v>
      </c>
      <c r="B29" s="671" t="s">
        <v>188</v>
      </c>
      <c r="C29" s="682" t="s">
        <v>29</v>
      </c>
      <c r="D29" s="885">
        <v>586.78551699999991</v>
      </c>
      <c r="E29" s="870">
        <v>909.72</v>
      </c>
      <c r="F29" s="775">
        <f t="shared" si="1"/>
        <v>-108.26048300000002</v>
      </c>
      <c r="G29" s="870">
        <v>897.86</v>
      </c>
      <c r="H29" s="775">
        <f t="shared" si="2"/>
        <v>-96.400483000000008</v>
      </c>
      <c r="I29" s="891">
        <f>781.459517+20</f>
        <v>801.45951700000001</v>
      </c>
      <c r="J29" s="879">
        <v>813.92</v>
      </c>
      <c r="K29" s="674">
        <f t="shared" si="3"/>
        <v>749.61999999999989</v>
      </c>
      <c r="L29" s="674">
        <f t="shared" si="0"/>
        <v>-64.300000000000068</v>
      </c>
      <c r="M29" s="674">
        <f>'[1]01CH_A3'!E37-'[2]TỔNG HUYỆN'!$AA$75-'[2]TỔNG HUYỆN'!$AA$76+'[2]TỔNG HUYỆN'!$BL$75</f>
        <v>59.8</v>
      </c>
      <c r="N29" s="674">
        <v>79.029999999999987</v>
      </c>
      <c r="O29" s="674">
        <v>77.219999999999985</v>
      </c>
      <c r="P29" s="674">
        <v>73.509999999999991</v>
      </c>
      <c r="Q29" s="674">
        <v>36.83</v>
      </c>
      <c r="R29" s="674">
        <v>63.67</v>
      </c>
      <c r="S29" s="674">
        <v>65.13000000000001</v>
      </c>
      <c r="T29" s="674">
        <v>76.389999999999986</v>
      </c>
      <c r="U29" s="674">
        <v>49.42</v>
      </c>
      <c r="V29" s="674">
        <v>92.620000000000019</v>
      </c>
      <c r="W29" s="674">
        <v>38.61</v>
      </c>
      <c r="X29" s="676">
        <v>37.39</v>
      </c>
    </row>
    <row r="30" spans="1:230" ht="25.5">
      <c r="A30" s="817" t="s">
        <v>1349</v>
      </c>
      <c r="B30" s="671" t="s">
        <v>1354</v>
      </c>
      <c r="C30" s="682" t="s">
        <v>30</v>
      </c>
      <c r="D30" s="885">
        <v>466.86026100000004</v>
      </c>
      <c r="E30" s="870">
        <v>438.35</v>
      </c>
      <c r="F30" s="775">
        <f t="shared" si="1"/>
        <v>268.22826099999997</v>
      </c>
      <c r="G30" s="870">
        <v>473.3</v>
      </c>
      <c r="H30" s="775">
        <f t="shared" si="2"/>
        <v>233.27826099999999</v>
      </c>
      <c r="I30" s="891">
        <f>709.848261-3.27</f>
        <v>706.578261</v>
      </c>
      <c r="J30" s="879">
        <v>472.34000000000003</v>
      </c>
      <c r="K30" s="674">
        <f t="shared" si="3"/>
        <v>472.34000000000003</v>
      </c>
      <c r="L30" s="675">
        <f t="shared" si="0"/>
        <v>0</v>
      </c>
      <c r="M30" s="674">
        <v>6.8600000000000021</v>
      </c>
      <c r="N30" s="674">
        <v>32.900000000000006</v>
      </c>
      <c r="O30" s="674">
        <v>26.02</v>
      </c>
      <c r="P30" s="674">
        <v>39.75</v>
      </c>
      <c r="Q30" s="674">
        <v>24.8</v>
      </c>
      <c r="R30" s="674">
        <v>55.08</v>
      </c>
      <c r="S30" s="674">
        <v>34.35</v>
      </c>
      <c r="T30" s="674">
        <v>53.85</v>
      </c>
      <c r="U30" s="674">
        <v>31.869999999999997</v>
      </c>
      <c r="V30" s="674">
        <v>74.81</v>
      </c>
      <c r="W30" s="674">
        <v>13.350000000000001</v>
      </c>
      <c r="X30" s="676">
        <v>78.7</v>
      </c>
      <c r="Y30" s="645" t="s">
        <v>1450</v>
      </c>
    </row>
    <row r="31" spans="1:230" ht="15">
      <c r="A31" s="817" t="s">
        <v>1349</v>
      </c>
      <c r="B31" s="671" t="s">
        <v>190</v>
      </c>
      <c r="C31" s="682" t="s">
        <v>31</v>
      </c>
      <c r="D31" s="885">
        <v>1.3530670000000002</v>
      </c>
      <c r="E31" s="870">
        <v>7.69</v>
      </c>
      <c r="F31" s="775">
        <f t="shared" si="1"/>
        <v>1.4410670000000012</v>
      </c>
      <c r="G31" s="870">
        <v>9.1300000000000008</v>
      </c>
      <c r="H31" s="775">
        <f t="shared" si="2"/>
        <v>1.0670000000008173E-3</v>
      </c>
      <c r="I31" s="891">
        <f>8.421067+0.71</f>
        <v>9.1310670000000016</v>
      </c>
      <c r="J31" s="879">
        <v>4.1499999999999995</v>
      </c>
      <c r="K31" s="674">
        <f t="shared" si="3"/>
        <v>4.1499999999999995</v>
      </c>
      <c r="L31" s="674"/>
      <c r="M31" s="674">
        <v>3.1599999999999997</v>
      </c>
      <c r="N31" s="674">
        <v>0.78</v>
      </c>
      <c r="O31" s="674"/>
      <c r="P31" s="674"/>
      <c r="Q31" s="674"/>
      <c r="R31" s="674"/>
      <c r="S31" s="674"/>
      <c r="T31" s="674">
        <v>0.21</v>
      </c>
      <c r="U31" s="674"/>
      <c r="V31" s="674"/>
      <c r="W31" s="674"/>
      <c r="X31" s="676"/>
      <c r="Y31" s="645" t="s">
        <v>1445</v>
      </c>
    </row>
    <row r="32" spans="1:230" ht="15">
      <c r="A32" s="817" t="s">
        <v>1349</v>
      </c>
      <c r="B32" s="671" t="s">
        <v>191</v>
      </c>
      <c r="C32" s="682" t="s">
        <v>32</v>
      </c>
      <c r="D32" s="885">
        <v>3.4761989999999998</v>
      </c>
      <c r="E32" s="870">
        <v>4.21</v>
      </c>
      <c r="F32" s="775">
        <f t="shared" si="1"/>
        <v>-0.45380100000000034</v>
      </c>
      <c r="G32" s="870">
        <v>4.2</v>
      </c>
      <c r="H32" s="775">
        <f t="shared" si="2"/>
        <v>-0.44380100000000056</v>
      </c>
      <c r="I32" s="891">
        <v>3.7561989999999996</v>
      </c>
      <c r="J32" s="879">
        <v>3.37</v>
      </c>
      <c r="K32" s="674">
        <f t="shared" si="3"/>
        <v>3.37</v>
      </c>
      <c r="L32" s="675">
        <f t="shared" si="0"/>
        <v>0</v>
      </c>
      <c r="M32" s="674">
        <v>1.7699999999999998</v>
      </c>
      <c r="N32" s="674">
        <v>0.11</v>
      </c>
      <c r="O32" s="674">
        <v>0.17</v>
      </c>
      <c r="P32" s="674">
        <v>0.08</v>
      </c>
      <c r="Q32" s="674">
        <v>0.17</v>
      </c>
      <c r="R32" s="674">
        <v>0.12</v>
      </c>
      <c r="S32" s="674">
        <v>0.12</v>
      </c>
      <c r="T32" s="674">
        <v>0.16</v>
      </c>
      <c r="U32" s="674">
        <v>0.21</v>
      </c>
      <c r="V32" s="674">
        <v>0.19</v>
      </c>
      <c r="W32" s="674">
        <v>0.21000000000000002</v>
      </c>
      <c r="X32" s="676">
        <v>0.06</v>
      </c>
    </row>
    <row r="33" spans="1:230" ht="15">
      <c r="A33" s="817" t="s">
        <v>1349</v>
      </c>
      <c r="B33" s="671" t="s">
        <v>192</v>
      </c>
      <c r="C33" s="682" t="s">
        <v>33</v>
      </c>
      <c r="D33" s="885">
        <v>34.086168999999998</v>
      </c>
      <c r="E33" s="870">
        <v>32.4</v>
      </c>
      <c r="F33" s="775">
        <f t="shared" si="1"/>
        <v>1.4261690000000016</v>
      </c>
      <c r="G33" s="870">
        <v>34.06</v>
      </c>
      <c r="H33" s="775">
        <f t="shared" si="2"/>
        <v>-0.23383100000000212</v>
      </c>
      <c r="I33" s="891">
        <f>32.826169+1</f>
        <v>33.826169</v>
      </c>
      <c r="J33" s="879">
        <v>33.059999999999995</v>
      </c>
      <c r="K33" s="674">
        <f t="shared" si="3"/>
        <v>33.059999999999995</v>
      </c>
      <c r="L33" s="675">
        <f t="shared" si="0"/>
        <v>0</v>
      </c>
      <c r="M33" s="674">
        <v>6.8299999999999992</v>
      </c>
      <c r="N33" s="674">
        <v>1.4800000000000002</v>
      </c>
      <c r="O33" s="674">
        <v>1.5</v>
      </c>
      <c r="P33" s="674">
        <v>2.75</v>
      </c>
      <c r="Q33" s="674">
        <v>2.15</v>
      </c>
      <c r="R33" s="674">
        <v>1.81</v>
      </c>
      <c r="S33" s="674">
        <v>1.93</v>
      </c>
      <c r="T33" s="674">
        <v>3.7399999999999998</v>
      </c>
      <c r="U33" s="674">
        <v>5.29</v>
      </c>
      <c r="V33" s="674">
        <v>1.7799999999999998</v>
      </c>
      <c r="W33" s="674">
        <v>1.65</v>
      </c>
      <c r="X33" s="676">
        <v>2.15</v>
      </c>
    </row>
    <row r="34" spans="1:230" ht="15">
      <c r="A34" s="817" t="s">
        <v>1349</v>
      </c>
      <c r="B34" s="671" t="s">
        <v>1355</v>
      </c>
      <c r="C34" s="682" t="s">
        <v>34</v>
      </c>
      <c r="D34" s="885">
        <v>25.556696000000002</v>
      </c>
      <c r="E34" s="870">
        <v>25.71</v>
      </c>
      <c r="F34" s="775">
        <f t="shared" si="1"/>
        <v>12.446695999999996</v>
      </c>
      <c r="G34" s="870">
        <v>38.94</v>
      </c>
      <c r="H34" s="775">
        <f t="shared" si="2"/>
        <v>-0.78330400000000111</v>
      </c>
      <c r="I34" s="891">
        <f>37.656696+0.5</f>
        <v>38.156695999999997</v>
      </c>
      <c r="J34" s="879">
        <v>38.939999999999991</v>
      </c>
      <c r="K34" s="674">
        <f t="shared" si="3"/>
        <v>38.939999999999991</v>
      </c>
      <c r="L34" s="675">
        <f t="shared" si="0"/>
        <v>0</v>
      </c>
      <c r="M34" s="674">
        <v>12.54</v>
      </c>
      <c r="N34" s="674">
        <v>1.96</v>
      </c>
      <c r="O34" s="674">
        <v>3.56</v>
      </c>
      <c r="P34" s="674">
        <v>1.65</v>
      </c>
      <c r="Q34" s="674">
        <v>1.49</v>
      </c>
      <c r="R34" s="674">
        <v>1.58</v>
      </c>
      <c r="S34" s="674">
        <v>3.59</v>
      </c>
      <c r="T34" s="674">
        <v>1.43</v>
      </c>
      <c r="U34" s="674">
        <v>5.35</v>
      </c>
      <c r="V34" s="674">
        <v>2.1800000000000002</v>
      </c>
      <c r="W34" s="674">
        <v>1.69</v>
      </c>
      <c r="X34" s="676">
        <v>1.92</v>
      </c>
    </row>
    <row r="35" spans="1:230" ht="15">
      <c r="A35" s="817" t="s">
        <v>1349</v>
      </c>
      <c r="B35" s="671" t="s">
        <v>194</v>
      </c>
      <c r="C35" s="682" t="s">
        <v>35</v>
      </c>
      <c r="D35" s="885">
        <v>0.37464799999999998</v>
      </c>
      <c r="E35" s="870">
        <v>1.42</v>
      </c>
      <c r="F35" s="775">
        <f t="shared" si="1"/>
        <v>-0.40535199999999993</v>
      </c>
      <c r="G35" s="870">
        <v>1.56</v>
      </c>
      <c r="H35" s="775">
        <f t="shared" si="2"/>
        <v>-0.54535200000000006</v>
      </c>
      <c r="I35" s="891">
        <v>1.014648</v>
      </c>
      <c r="J35" s="879">
        <v>1.2600000000000002</v>
      </c>
      <c r="K35" s="674">
        <f t="shared" si="3"/>
        <v>1.2600000000000002</v>
      </c>
      <c r="L35" s="675">
        <f t="shared" si="0"/>
        <v>0</v>
      </c>
      <c r="M35" s="674">
        <v>0.01</v>
      </c>
      <c r="N35" s="674">
        <v>0.03</v>
      </c>
      <c r="O35" s="674">
        <v>0.02</v>
      </c>
      <c r="P35" s="674">
        <v>0.03</v>
      </c>
      <c r="Q35" s="674">
        <v>0.02</v>
      </c>
      <c r="R35" s="674">
        <v>0.05</v>
      </c>
      <c r="S35" s="674">
        <v>6.0000000000000012E-2</v>
      </c>
      <c r="T35" s="674">
        <v>0.01</v>
      </c>
      <c r="U35" s="674">
        <v>0.84</v>
      </c>
      <c r="V35" s="674">
        <v>0.01</v>
      </c>
      <c r="W35" s="674">
        <v>0.1</v>
      </c>
      <c r="X35" s="676">
        <v>0.08</v>
      </c>
    </row>
    <row r="36" spans="1:230" ht="15">
      <c r="A36" s="817" t="s">
        <v>1349</v>
      </c>
      <c r="B36" s="671" t="s">
        <v>195</v>
      </c>
      <c r="C36" s="682" t="s">
        <v>36</v>
      </c>
      <c r="D36" s="885">
        <v>0.54674099999999992</v>
      </c>
      <c r="E36" s="870">
        <v>1.53</v>
      </c>
      <c r="F36" s="775">
        <f t="shared" si="1"/>
        <v>-0.92325900000000016</v>
      </c>
      <c r="G36" s="870">
        <v>1.53</v>
      </c>
      <c r="H36" s="775">
        <f t="shared" si="2"/>
        <v>-0.92325900000000016</v>
      </c>
      <c r="I36" s="891">
        <v>0.60674099999999986</v>
      </c>
      <c r="J36" s="879">
        <v>0.52000000000000013</v>
      </c>
      <c r="K36" s="674">
        <f t="shared" si="3"/>
        <v>0.52000000000000013</v>
      </c>
      <c r="L36" s="675">
        <f t="shared" si="0"/>
        <v>0</v>
      </c>
      <c r="M36" s="674">
        <v>0.23</v>
      </c>
      <c r="N36" s="674">
        <v>0.02</v>
      </c>
      <c r="O36" s="674">
        <v>0.02</v>
      </c>
      <c r="P36" s="674">
        <v>0.03</v>
      </c>
      <c r="Q36" s="674">
        <v>0.01</v>
      </c>
      <c r="R36" s="674">
        <v>0.02</v>
      </c>
      <c r="S36" s="674">
        <v>0.01</v>
      </c>
      <c r="T36" s="674">
        <v>0.02</v>
      </c>
      <c r="U36" s="674">
        <v>0.12</v>
      </c>
      <c r="V36" s="674">
        <v>0.01</v>
      </c>
      <c r="W36" s="674">
        <v>0.01</v>
      </c>
      <c r="X36" s="676">
        <v>0.02</v>
      </c>
    </row>
    <row r="37" spans="1:230" ht="15">
      <c r="A37" s="817" t="s">
        <v>1349</v>
      </c>
      <c r="B37" s="671" t="s">
        <v>197</v>
      </c>
      <c r="C37" s="682" t="s">
        <v>38</v>
      </c>
      <c r="D37" s="885">
        <v>6.0644099999999996</v>
      </c>
      <c r="E37" s="870">
        <v>7.09</v>
      </c>
      <c r="F37" s="775">
        <f t="shared" si="1"/>
        <v>6.7409999999999748E-2</v>
      </c>
      <c r="G37" s="870">
        <v>7.16</v>
      </c>
      <c r="H37" s="775">
        <f t="shared" si="2"/>
        <v>-2.5900000000005363E-3</v>
      </c>
      <c r="I37" s="891">
        <v>7.1574099999999996</v>
      </c>
      <c r="J37" s="879">
        <v>7.16</v>
      </c>
      <c r="K37" s="674">
        <f t="shared" si="3"/>
        <v>7.16</v>
      </c>
      <c r="L37" s="674">
        <f t="shared" si="0"/>
        <v>0</v>
      </c>
      <c r="M37" s="674">
        <v>1.0499999999999998</v>
      </c>
      <c r="N37" s="674">
        <v>0.57999999999999996</v>
      </c>
      <c r="O37" s="674"/>
      <c r="P37" s="674">
        <v>0.32</v>
      </c>
      <c r="Q37" s="674">
        <v>0.08</v>
      </c>
      <c r="R37" s="674"/>
      <c r="S37" s="674"/>
      <c r="T37" s="674">
        <v>3.5300000000000002</v>
      </c>
      <c r="U37" s="674"/>
      <c r="V37" s="674">
        <v>0.62</v>
      </c>
      <c r="W37" s="674">
        <v>0.68</v>
      </c>
      <c r="X37" s="676">
        <v>0.3</v>
      </c>
      <c r="Y37" s="645" t="s">
        <v>1445</v>
      </c>
    </row>
    <row r="38" spans="1:230" ht="15">
      <c r="A38" s="817" t="s">
        <v>1349</v>
      </c>
      <c r="B38" s="671" t="s">
        <v>198</v>
      </c>
      <c r="C38" s="682" t="s">
        <v>39</v>
      </c>
      <c r="D38" s="885">
        <v>9.7024500000000025</v>
      </c>
      <c r="E38" s="870">
        <v>62.71</v>
      </c>
      <c r="F38" s="775">
        <f t="shared" si="1"/>
        <v>-4.6275499999999994</v>
      </c>
      <c r="G38" s="870">
        <v>113.72</v>
      </c>
      <c r="H38" s="775">
        <f t="shared" si="2"/>
        <v>-55.637549999999997</v>
      </c>
      <c r="I38" s="891">
        <v>58.082450000000001</v>
      </c>
      <c r="J38" s="879">
        <v>58.079999999999991</v>
      </c>
      <c r="K38" s="674">
        <f t="shared" si="3"/>
        <v>58.079999999999991</v>
      </c>
      <c r="L38" s="674"/>
      <c r="M38" s="674"/>
      <c r="N38" s="674">
        <v>41.769999999999996</v>
      </c>
      <c r="O38" s="674">
        <v>15.799999999999999</v>
      </c>
      <c r="P38" s="674"/>
      <c r="Q38" s="674"/>
      <c r="R38" s="674"/>
      <c r="S38" s="674"/>
      <c r="T38" s="674">
        <v>0.05</v>
      </c>
      <c r="U38" s="674">
        <v>0.05</v>
      </c>
      <c r="V38" s="674">
        <v>0.06</v>
      </c>
      <c r="W38" s="674"/>
      <c r="X38" s="676">
        <v>0.35</v>
      </c>
    </row>
    <row r="39" spans="1:230" ht="15">
      <c r="A39" s="817" t="s">
        <v>1349</v>
      </c>
      <c r="B39" s="671" t="s">
        <v>199</v>
      </c>
      <c r="C39" s="682" t="s">
        <v>40</v>
      </c>
      <c r="D39" s="885">
        <v>8.3662639999999993</v>
      </c>
      <c r="E39" s="870">
        <v>8.07</v>
      </c>
      <c r="F39" s="775">
        <f t="shared" si="1"/>
        <v>0.14626399999999862</v>
      </c>
      <c r="G39" s="870">
        <v>8.48</v>
      </c>
      <c r="H39" s="775">
        <f t="shared" si="2"/>
        <v>-0.26373600000000152</v>
      </c>
      <c r="I39" s="891">
        <v>8.2162639999999989</v>
      </c>
      <c r="J39" s="879">
        <v>8.23</v>
      </c>
      <c r="K39" s="674">
        <f t="shared" si="3"/>
        <v>8.23</v>
      </c>
      <c r="L39" s="674">
        <f t="shared" si="0"/>
        <v>0</v>
      </c>
      <c r="M39" s="674">
        <v>0.75</v>
      </c>
      <c r="N39" s="674">
        <v>0.19</v>
      </c>
      <c r="O39" s="674">
        <v>0.43</v>
      </c>
      <c r="P39" s="674">
        <v>3.69</v>
      </c>
      <c r="Q39" s="674">
        <v>1.1299999999999999</v>
      </c>
      <c r="R39" s="674">
        <v>0.56999999999999995</v>
      </c>
      <c r="S39" s="674">
        <v>0.54</v>
      </c>
      <c r="T39" s="674">
        <v>0.56999999999999995</v>
      </c>
      <c r="U39" s="674"/>
      <c r="V39" s="674">
        <v>0.36</v>
      </c>
      <c r="W39" s="674"/>
      <c r="X39" s="676"/>
    </row>
    <row r="40" spans="1:230" ht="15">
      <c r="A40" s="817" t="s">
        <v>1349</v>
      </c>
      <c r="B40" s="671" t="s">
        <v>1356</v>
      </c>
      <c r="C40" s="682" t="s">
        <v>41</v>
      </c>
      <c r="D40" s="885">
        <v>412.43423100000007</v>
      </c>
      <c r="E40" s="870">
        <v>413.44</v>
      </c>
      <c r="F40" s="775">
        <f t="shared" si="1"/>
        <v>18.964231000000041</v>
      </c>
      <c r="G40" s="870">
        <v>423.23</v>
      </c>
      <c r="H40" s="775">
        <f t="shared" si="2"/>
        <v>9.1742310000000202</v>
      </c>
      <c r="I40" s="891">
        <v>432.40423100000004</v>
      </c>
      <c r="J40" s="879">
        <v>430.86</v>
      </c>
      <c r="K40" s="674">
        <f t="shared" si="3"/>
        <v>430.86</v>
      </c>
      <c r="L40" s="674">
        <f t="shared" si="0"/>
        <v>0</v>
      </c>
      <c r="M40" s="674">
        <v>20.350000000000001</v>
      </c>
      <c r="N40" s="674">
        <v>45.17</v>
      </c>
      <c r="O40" s="674">
        <v>23.31</v>
      </c>
      <c r="P40" s="674">
        <v>60.59</v>
      </c>
      <c r="Q40" s="674">
        <v>36</v>
      </c>
      <c r="R40" s="674">
        <v>30.15</v>
      </c>
      <c r="S40" s="674">
        <v>24.560000000000002</v>
      </c>
      <c r="T40" s="674">
        <v>55.71</v>
      </c>
      <c r="U40" s="674">
        <v>31.189999999999998</v>
      </c>
      <c r="V40" s="674">
        <v>67.760000000000005</v>
      </c>
      <c r="W40" s="674">
        <v>12.03</v>
      </c>
      <c r="X40" s="676">
        <v>24.04</v>
      </c>
      <c r="Z40" s="850">
        <f>G40-D40:D44</f>
        <v>10.79576899999995</v>
      </c>
      <c r="AB40" s="850">
        <f>I40-D40</f>
        <v>19.96999999999997</v>
      </c>
      <c r="AC40" s="850">
        <f>AB40-Z40</f>
        <v>9.1742310000000202</v>
      </c>
    </row>
    <row r="41" spans="1:230" ht="15">
      <c r="A41" s="817" t="s">
        <v>1349</v>
      </c>
      <c r="B41" s="671" t="s">
        <v>203</v>
      </c>
      <c r="C41" s="682" t="s">
        <v>44</v>
      </c>
      <c r="D41" s="885">
        <v>3.86639</v>
      </c>
      <c r="E41" s="870"/>
      <c r="F41" s="775"/>
      <c r="G41" s="870"/>
      <c r="H41" s="775"/>
      <c r="I41" s="891">
        <v>7.3563900000000002</v>
      </c>
      <c r="J41" s="879">
        <v>5.1000000000000005</v>
      </c>
      <c r="K41" s="674">
        <f t="shared" si="3"/>
        <v>5.1000000000000005</v>
      </c>
      <c r="L41" s="674"/>
      <c r="M41" s="674">
        <v>0.53</v>
      </c>
      <c r="N41" s="674">
        <v>0.23</v>
      </c>
      <c r="O41" s="674">
        <v>0.38</v>
      </c>
      <c r="P41" s="674">
        <v>0.17</v>
      </c>
      <c r="Q41" s="674">
        <v>0.27</v>
      </c>
      <c r="R41" s="674">
        <v>0.34</v>
      </c>
      <c r="S41" s="674">
        <v>0.36000000000000004</v>
      </c>
      <c r="T41" s="674">
        <v>0.28999999999999998</v>
      </c>
      <c r="U41" s="674">
        <v>1.31</v>
      </c>
      <c r="V41" s="674">
        <v>0.69</v>
      </c>
      <c r="W41" s="674">
        <v>0.13</v>
      </c>
      <c r="X41" s="676">
        <v>0.4</v>
      </c>
      <c r="Y41" s="643"/>
    </row>
    <row r="42" spans="1:230" ht="15">
      <c r="A42" s="815" t="s">
        <v>183</v>
      </c>
      <c r="B42" s="678" t="s">
        <v>205</v>
      </c>
      <c r="C42" s="673" t="s">
        <v>46</v>
      </c>
      <c r="D42" s="885">
        <v>9.3667780000000018</v>
      </c>
      <c r="E42" s="775"/>
      <c r="F42" s="775"/>
      <c r="G42" s="775"/>
      <c r="H42" s="775"/>
      <c r="I42" s="887">
        <v>7.691778000000002</v>
      </c>
      <c r="J42" s="879">
        <v>10.68</v>
      </c>
      <c r="K42" s="674">
        <f t="shared" si="3"/>
        <v>10.68</v>
      </c>
      <c r="L42" s="674">
        <f t="shared" si="0"/>
        <v>0</v>
      </c>
      <c r="M42" s="674">
        <v>0.55000000000000004</v>
      </c>
      <c r="N42" s="674">
        <v>1.67</v>
      </c>
      <c r="O42" s="674">
        <v>0.6100000000000001</v>
      </c>
      <c r="P42" s="674">
        <v>0.45</v>
      </c>
      <c r="Q42" s="674">
        <v>0.2</v>
      </c>
      <c r="R42" s="674">
        <v>1.7899999999999998</v>
      </c>
      <c r="S42" s="674">
        <v>0.82</v>
      </c>
      <c r="T42" s="674">
        <v>1.39</v>
      </c>
      <c r="U42" s="674">
        <v>1</v>
      </c>
      <c r="V42" s="674">
        <v>0.81999999999999984</v>
      </c>
      <c r="W42" s="674">
        <v>0.53</v>
      </c>
      <c r="X42" s="676">
        <v>0.85</v>
      </c>
      <c r="Y42" s="643"/>
    </row>
    <row r="43" spans="1:230" ht="15">
      <c r="A43" s="815" t="s">
        <v>185</v>
      </c>
      <c r="B43" s="678" t="s">
        <v>206</v>
      </c>
      <c r="C43" s="673" t="s">
        <v>47</v>
      </c>
      <c r="D43" s="885">
        <v>5.9462020000000004</v>
      </c>
      <c r="E43" s="775"/>
      <c r="F43" s="775"/>
      <c r="G43" s="775"/>
      <c r="H43" s="775"/>
      <c r="I43" s="887">
        <v>30.366201999999994</v>
      </c>
      <c r="J43" s="879">
        <v>24.310000000000002</v>
      </c>
      <c r="K43" s="674">
        <f t="shared" si="3"/>
        <v>24.310000000000002</v>
      </c>
      <c r="L43" s="674"/>
      <c r="M43" s="674">
        <v>21.18</v>
      </c>
      <c r="N43" s="674">
        <v>0.1</v>
      </c>
      <c r="O43" s="674">
        <v>0.18</v>
      </c>
      <c r="P43" s="674">
        <v>0.18</v>
      </c>
      <c r="Q43" s="674">
        <v>7.0000000000000007E-2</v>
      </c>
      <c r="R43" s="674"/>
      <c r="S43" s="674">
        <v>0.3</v>
      </c>
      <c r="T43" s="674"/>
      <c r="U43" s="674">
        <v>0.8</v>
      </c>
      <c r="V43" s="674"/>
      <c r="W43" s="674">
        <v>0.2</v>
      </c>
      <c r="X43" s="676">
        <v>1.3</v>
      </c>
      <c r="Y43" s="643"/>
    </row>
    <row r="44" spans="1:230" ht="15">
      <c r="A44" s="815" t="s">
        <v>1357</v>
      </c>
      <c r="B44" s="678" t="s">
        <v>207</v>
      </c>
      <c r="C44" s="673" t="s">
        <v>48</v>
      </c>
      <c r="D44" s="885">
        <v>1057.4758770000001</v>
      </c>
      <c r="E44" s="775">
        <v>1113.0899999999999</v>
      </c>
      <c r="F44" s="775">
        <f t="shared" si="1"/>
        <v>92.079877000000124</v>
      </c>
      <c r="G44" s="775">
        <v>1291.92</v>
      </c>
      <c r="H44" s="775">
        <f t="shared" si="2"/>
        <v>-86.750123000000031</v>
      </c>
      <c r="I44" s="887">
        <v>1205.169877</v>
      </c>
      <c r="J44" s="879">
        <v>1218.2400000000002</v>
      </c>
      <c r="K44" s="674">
        <f t="shared" si="3"/>
        <v>1218.2400000000002</v>
      </c>
      <c r="L44" s="674">
        <f t="shared" si="0"/>
        <v>0</v>
      </c>
      <c r="M44" s="674"/>
      <c r="N44" s="674">
        <f>184.96-1.19</f>
        <v>183.77</v>
      </c>
      <c r="O44" s="674">
        <v>96.17</v>
      </c>
      <c r="P44" s="674">
        <f>343.2-2.96+2.92+0.04</f>
        <v>343.20000000000005</v>
      </c>
      <c r="Q44" s="674">
        <v>90.17</v>
      </c>
      <c r="R44" s="674">
        <v>78.330000000000013</v>
      </c>
      <c r="S44" s="674">
        <f>96.16-0.21-0.02</f>
        <v>95.93</v>
      </c>
      <c r="T44" s="674">
        <f>85.96-0.87+0.87</f>
        <v>85.96</v>
      </c>
      <c r="U44" s="674">
        <v>72.650000000000006</v>
      </c>
      <c r="V44" s="674">
        <f>65.28-0.23+3.48+0.03</f>
        <v>68.56</v>
      </c>
      <c r="W44" s="674">
        <v>49.2</v>
      </c>
      <c r="X44" s="676">
        <v>54.3</v>
      </c>
    </row>
    <row r="45" spans="1:230" s="662" customFormat="1" ht="15">
      <c r="A45" s="815" t="s">
        <v>1358</v>
      </c>
      <c r="B45" s="678" t="s">
        <v>208</v>
      </c>
      <c r="C45" s="673" t="s">
        <v>49</v>
      </c>
      <c r="D45" s="885">
        <v>105.15846999999999</v>
      </c>
      <c r="E45" s="775">
        <v>117.55</v>
      </c>
      <c r="F45" s="775">
        <f t="shared" si="1"/>
        <v>4.518470000000022</v>
      </c>
      <c r="G45" s="775">
        <v>133.76</v>
      </c>
      <c r="H45" s="775">
        <f t="shared" si="2"/>
        <v>-11.691529999999972</v>
      </c>
      <c r="I45" s="887">
        <v>122.06847000000002</v>
      </c>
      <c r="J45" s="879">
        <v>135.10000000000002</v>
      </c>
      <c r="K45" s="674">
        <f t="shared" si="3"/>
        <v>0</v>
      </c>
      <c r="L45" s="674"/>
      <c r="M45" s="674"/>
      <c r="N45" s="674"/>
      <c r="O45" s="674"/>
      <c r="P45" s="674"/>
      <c r="Q45" s="674"/>
      <c r="R45" s="674"/>
      <c r="S45" s="674"/>
      <c r="T45" s="674"/>
      <c r="U45" s="674"/>
      <c r="V45" s="674"/>
      <c r="W45" s="674"/>
      <c r="X45" s="676"/>
      <c r="Y45" s="645"/>
      <c r="Z45" s="652"/>
      <c r="AA45" s="652"/>
      <c r="AB45" s="652"/>
      <c r="AC45" s="652"/>
      <c r="AD45" s="652"/>
      <c r="AE45" s="652"/>
      <c r="AF45" s="652"/>
      <c r="AG45" s="652"/>
      <c r="AH45" s="652"/>
      <c r="AI45" s="652"/>
      <c r="AJ45" s="652"/>
      <c r="AK45" s="652"/>
      <c r="AL45" s="652"/>
      <c r="AM45" s="652"/>
      <c r="AN45" s="652"/>
      <c r="AO45" s="652"/>
      <c r="AP45" s="652"/>
      <c r="AQ45" s="652"/>
      <c r="AR45" s="652"/>
      <c r="AS45" s="652"/>
      <c r="AT45" s="652"/>
      <c r="AU45" s="652"/>
      <c r="AV45" s="652"/>
      <c r="AW45" s="652"/>
      <c r="AX45" s="652"/>
      <c r="AY45" s="652"/>
      <c r="AZ45" s="652"/>
      <c r="BA45" s="652"/>
      <c r="BB45" s="652"/>
      <c r="BC45" s="652"/>
      <c r="BD45" s="652"/>
      <c r="BE45" s="652"/>
      <c r="BF45" s="652"/>
      <c r="BG45" s="652"/>
      <c r="BH45" s="652"/>
      <c r="BI45" s="652"/>
      <c r="BJ45" s="652"/>
      <c r="BK45" s="652"/>
      <c r="BL45" s="652"/>
      <c r="BM45" s="652"/>
      <c r="BN45" s="652"/>
      <c r="BO45" s="652"/>
      <c r="BP45" s="652"/>
      <c r="BQ45" s="652"/>
      <c r="BR45" s="652"/>
      <c r="BS45" s="652"/>
      <c r="BT45" s="652"/>
      <c r="BU45" s="652"/>
      <c r="BV45" s="652"/>
      <c r="BW45" s="652"/>
      <c r="BX45" s="652"/>
      <c r="BY45" s="652"/>
      <c r="BZ45" s="652"/>
      <c r="CA45" s="652"/>
      <c r="CB45" s="652"/>
      <c r="CC45" s="652"/>
      <c r="CD45" s="652"/>
      <c r="CE45" s="652"/>
      <c r="CF45" s="652"/>
      <c r="CG45" s="652"/>
      <c r="CH45" s="652"/>
      <c r="CI45" s="652"/>
      <c r="CJ45" s="652"/>
      <c r="CK45" s="652"/>
      <c r="CL45" s="652"/>
      <c r="CM45" s="652"/>
      <c r="CN45" s="652"/>
      <c r="CO45" s="652"/>
      <c r="CP45" s="652"/>
      <c r="CQ45" s="652"/>
      <c r="CR45" s="652"/>
      <c r="CS45" s="652"/>
      <c r="CT45" s="652"/>
      <c r="CU45" s="652"/>
      <c r="CV45" s="652"/>
      <c r="CW45" s="652"/>
      <c r="CX45" s="652"/>
      <c r="CY45" s="652"/>
      <c r="CZ45" s="652"/>
      <c r="DA45" s="652"/>
      <c r="DB45" s="652"/>
      <c r="DC45" s="652"/>
      <c r="DD45" s="652"/>
      <c r="DE45" s="652"/>
      <c r="DF45" s="652"/>
      <c r="DG45" s="652"/>
      <c r="DH45" s="652"/>
      <c r="DI45" s="652"/>
      <c r="DJ45" s="652"/>
      <c r="DK45" s="652"/>
      <c r="DL45" s="652"/>
      <c r="DM45" s="652"/>
      <c r="DN45" s="652"/>
      <c r="DO45" s="652"/>
      <c r="DP45" s="652"/>
      <c r="DQ45" s="652"/>
      <c r="DR45" s="652"/>
      <c r="DS45" s="652"/>
      <c r="DT45" s="652"/>
      <c r="DU45" s="652"/>
      <c r="DV45" s="652"/>
      <c r="DW45" s="652"/>
      <c r="DX45" s="652"/>
      <c r="DY45" s="652"/>
      <c r="DZ45" s="652"/>
      <c r="EA45" s="652"/>
      <c r="EB45" s="652"/>
      <c r="EC45" s="652"/>
      <c r="ED45" s="652"/>
      <c r="EE45" s="652"/>
      <c r="EF45" s="652"/>
      <c r="EG45" s="652"/>
      <c r="EH45" s="652"/>
      <c r="EI45" s="652"/>
      <c r="EJ45" s="652"/>
      <c r="EK45" s="652"/>
      <c r="EL45" s="652"/>
      <c r="EM45" s="652"/>
      <c r="EN45" s="652"/>
      <c r="EO45" s="652"/>
      <c r="EP45" s="652"/>
      <c r="EQ45" s="652"/>
      <c r="ER45" s="652"/>
      <c r="ES45" s="652"/>
      <c r="ET45" s="652"/>
      <c r="EU45" s="652"/>
      <c r="EV45" s="652"/>
      <c r="EW45" s="652"/>
      <c r="EX45" s="652"/>
      <c r="EY45" s="652"/>
      <c r="EZ45" s="652"/>
      <c r="FA45" s="652"/>
      <c r="FB45" s="652"/>
      <c r="FC45" s="652"/>
      <c r="FD45" s="652"/>
      <c r="FE45" s="652"/>
      <c r="FF45" s="652"/>
      <c r="FG45" s="652"/>
      <c r="FH45" s="652"/>
      <c r="FI45" s="652"/>
      <c r="FJ45" s="652"/>
      <c r="FK45" s="652"/>
      <c r="FL45" s="652"/>
      <c r="FM45" s="652"/>
      <c r="FN45" s="652"/>
      <c r="FO45" s="652"/>
      <c r="FP45" s="652"/>
      <c r="FQ45" s="652"/>
      <c r="FR45" s="652"/>
      <c r="FS45" s="652"/>
      <c r="FT45" s="652"/>
      <c r="FU45" s="652"/>
      <c r="FV45" s="652"/>
      <c r="FW45" s="652"/>
      <c r="FX45" s="652"/>
      <c r="FY45" s="652"/>
      <c r="FZ45" s="652"/>
      <c r="GA45" s="652"/>
      <c r="GB45" s="652"/>
      <c r="GC45" s="652"/>
      <c r="GD45" s="652"/>
      <c r="GE45" s="652"/>
      <c r="GF45" s="652"/>
      <c r="GG45" s="652"/>
      <c r="GH45" s="652"/>
      <c r="GI45" s="652"/>
      <c r="GJ45" s="652"/>
      <c r="GK45" s="652"/>
      <c r="GL45" s="652"/>
      <c r="GM45" s="652"/>
      <c r="GN45" s="652"/>
      <c r="GO45" s="652"/>
      <c r="GP45" s="652"/>
      <c r="GQ45" s="652"/>
      <c r="GR45" s="652"/>
      <c r="GS45" s="652"/>
      <c r="GT45" s="652"/>
      <c r="GU45" s="652"/>
      <c r="GV45" s="652"/>
      <c r="GW45" s="652"/>
      <c r="GX45" s="652"/>
      <c r="GY45" s="652"/>
      <c r="GZ45" s="652"/>
      <c r="HA45" s="652"/>
      <c r="HB45" s="652"/>
      <c r="HC45" s="652"/>
      <c r="HD45" s="652"/>
      <c r="HE45" s="652"/>
      <c r="HF45" s="652"/>
      <c r="HG45" s="652"/>
      <c r="HH45" s="652"/>
      <c r="HI45" s="652"/>
      <c r="HJ45" s="652"/>
      <c r="HK45" s="652"/>
      <c r="HL45" s="652"/>
      <c r="HM45" s="652"/>
      <c r="HN45" s="652"/>
      <c r="HO45" s="652"/>
      <c r="HP45" s="652"/>
      <c r="HQ45" s="652"/>
      <c r="HR45" s="652"/>
      <c r="HS45" s="652"/>
      <c r="HT45" s="652"/>
      <c r="HU45" s="652"/>
      <c r="HV45" s="652"/>
    </row>
    <row r="46" spans="1:230" s="662" customFormat="1" ht="15">
      <c r="A46" s="815" t="s">
        <v>1359</v>
      </c>
      <c r="B46" s="678" t="s">
        <v>209</v>
      </c>
      <c r="C46" s="679" t="s">
        <v>50</v>
      </c>
      <c r="D46" s="885">
        <v>9.492995999999998</v>
      </c>
      <c r="E46" s="775">
        <v>9.56</v>
      </c>
      <c r="F46" s="775">
        <f t="shared" si="1"/>
        <v>0.20299599999999884</v>
      </c>
      <c r="G46" s="775">
        <v>9.76</v>
      </c>
      <c r="H46" s="775">
        <f t="shared" si="2"/>
        <v>2.9959999999995546E-3</v>
      </c>
      <c r="I46" s="888">
        <f>10.222996-0.22-0.15-0.09</f>
        <v>9.7629959999999993</v>
      </c>
      <c r="J46" s="879">
        <v>8.58</v>
      </c>
      <c r="K46" s="674">
        <f t="shared" si="3"/>
        <v>8.58</v>
      </c>
      <c r="L46" s="675">
        <f t="shared" si="0"/>
        <v>0</v>
      </c>
      <c r="M46" s="674">
        <v>3.72</v>
      </c>
      <c r="N46" s="674">
        <v>0.27</v>
      </c>
      <c r="O46" s="674">
        <v>0.34</v>
      </c>
      <c r="P46" s="674">
        <v>0.27</v>
      </c>
      <c r="Q46" s="674">
        <v>0.23</v>
      </c>
      <c r="R46" s="674">
        <v>0.3</v>
      </c>
      <c r="S46" s="674">
        <v>1.1800000000000002</v>
      </c>
      <c r="T46" s="674">
        <v>0.55000000000000004</v>
      </c>
      <c r="U46" s="674">
        <v>0.4</v>
      </c>
      <c r="V46" s="674">
        <v>0.31999999999999995</v>
      </c>
      <c r="W46" s="674">
        <v>0.73</v>
      </c>
      <c r="X46" s="676">
        <v>0.27</v>
      </c>
      <c r="Y46" s="645" t="s">
        <v>1445</v>
      </c>
      <c r="Z46" s="652"/>
      <c r="AA46" s="652"/>
      <c r="AB46" s="652"/>
      <c r="AC46" s="652"/>
      <c r="AD46" s="652"/>
      <c r="AE46" s="652"/>
      <c r="AF46" s="652"/>
      <c r="AG46" s="652"/>
      <c r="AH46" s="652"/>
      <c r="AI46" s="652"/>
      <c r="AJ46" s="652"/>
      <c r="AK46" s="652"/>
      <c r="AL46" s="652"/>
      <c r="AM46" s="652"/>
      <c r="AN46" s="652"/>
      <c r="AO46" s="652"/>
      <c r="AP46" s="652"/>
      <c r="AQ46" s="652"/>
      <c r="AR46" s="652"/>
      <c r="AS46" s="652"/>
      <c r="AT46" s="652"/>
      <c r="AU46" s="652"/>
      <c r="AV46" s="652"/>
      <c r="AW46" s="652"/>
      <c r="AX46" s="652"/>
      <c r="AY46" s="652"/>
      <c r="AZ46" s="652"/>
      <c r="BA46" s="652"/>
      <c r="BB46" s="652"/>
      <c r="BC46" s="652"/>
      <c r="BD46" s="652"/>
      <c r="BE46" s="652"/>
      <c r="BF46" s="652"/>
      <c r="BG46" s="652"/>
      <c r="BH46" s="652"/>
      <c r="BI46" s="652"/>
      <c r="BJ46" s="652"/>
      <c r="BK46" s="652"/>
      <c r="BL46" s="652"/>
      <c r="BM46" s="652"/>
      <c r="BN46" s="652"/>
      <c r="BO46" s="652"/>
      <c r="BP46" s="652"/>
      <c r="BQ46" s="652"/>
      <c r="BR46" s="652"/>
      <c r="BS46" s="652"/>
      <c r="BT46" s="652"/>
      <c r="BU46" s="652"/>
      <c r="BV46" s="652"/>
      <c r="BW46" s="652"/>
      <c r="BX46" s="652"/>
      <c r="BY46" s="652"/>
      <c r="BZ46" s="652"/>
      <c r="CA46" s="652"/>
      <c r="CB46" s="652"/>
      <c r="CC46" s="652"/>
      <c r="CD46" s="652"/>
      <c r="CE46" s="652"/>
      <c r="CF46" s="652"/>
      <c r="CG46" s="652"/>
      <c r="CH46" s="652"/>
      <c r="CI46" s="652"/>
      <c r="CJ46" s="652"/>
      <c r="CK46" s="652"/>
      <c r="CL46" s="652"/>
      <c r="CM46" s="652"/>
      <c r="CN46" s="652"/>
      <c r="CO46" s="652"/>
      <c r="CP46" s="652"/>
      <c r="CQ46" s="652"/>
      <c r="CR46" s="652"/>
      <c r="CS46" s="652"/>
      <c r="CT46" s="652"/>
      <c r="CU46" s="652"/>
      <c r="CV46" s="652"/>
      <c r="CW46" s="652"/>
      <c r="CX46" s="652"/>
      <c r="CY46" s="652"/>
      <c r="CZ46" s="652"/>
      <c r="DA46" s="652"/>
      <c r="DB46" s="652"/>
      <c r="DC46" s="652"/>
      <c r="DD46" s="652"/>
      <c r="DE46" s="652"/>
      <c r="DF46" s="652"/>
      <c r="DG46" s="652"/>
      <c r="DH46" s="652"/>
      <c r="DI46" s="652"/>
      <c r="DJ46" s="652"/>
      <c r="DK46" s="652"/>
      <c r="DL46" s="652"/>
      <c r="DM46" s="652"/>
      <c r="DN46" s="652"/>
      <c r="DO46" s="652"/>
      <c r="DP46" s="652"/>
      <c r="DQ46" s="652"/>
      <c r="DR46" s="652"/>
      <c r="DS46" s="652"/>
      <c r="DT46" s="652"/>
      <c r="DU46" s="652"/>
      <c r="DV46" s="652"/>
      <c r="DW46" s="652"/>
      <c r="DX46" s="652"/>
      <c r="DY46" s="652"/>
      <c r="DZ46" s="652"/>
      <c r="EA46" s="652"/>
      <c r="EB46" s="652"/>
      <c r="EC46" s="652"/>
      <c r="ED46" s="652"/>
      <c r="EE46" s="652"/>
      <c r="EF46" s="652"/>
      <c r="EG46" s="652"/>
      <c r="EH46" s="652"/>
      <c r="EI46" s="652"/>
      <c r="EJ46" s="652"/>
      <c r="EK46" s="652"/>
      <c r="EL46" s="652"/>
      <c r="EM46" s="652"/>
      <c r="EN46" s="652"/>
      <c r="EO46" s="652"/>
      <c r="EP46" s="652"/>
      <c r="EQ46" s="652"/>
      <c r="ER46" s="652"/>
      <c r="ES46" s="652"/>
      <c r="ET46" s="652"/>
      <c r="EU46" s="652"/>
      <c r="EV46" s="652"/>
      <c r="EW46" s="652"/>
      <c r="EX46" s="652"/>
      <c r="EY46" s="652"/>
      <c r="EZ46" s="652"/>
      <c r="FA46" s="652"/>
      <c r="FB46" s="652"/>
      <c r="FC46" s="652"/>
      <c r="FD46" s="652"/>
      <c r="FE46" s="652"/>
      <c r="FF46" s="652"/>
      <c r="FG46" s="652"/>
      <c r="FH46" s="652"/>
      <c r="FI46" s="652"/>
      <c r="FJ46" s="652"/>
      <c r="FK46" s="652"/>
      <c r="FL46" s="652"/>
      <c r="FM46" s="652"/>
      <c r="FN46" s="652"/>
      <c r="FO46" s="652"/>
      <c r="FP46" s="652"/>
      <c r="FQ46" s="652"/>
      <c r="FR46" s="652"/>
      <c r="FS46" s="652"/>
      <c r="FT46" s="652"/>
      <c r="FU46" s="652"/>
      <c r="FV46" s="652"/>
      <c r="FW46" s="652"/>
      <c r="FX46" s="652"/>
      <c r="FY46" s="652"/>
      <c r="FZ46" s="652"/>
      <c r="GA46" s="652"/>
      <c r="GB46" s="652"/>
      <c r="GC46" s="652"/>
      <c r="GD46" s="652"/>
      <c r="GE46" s="652"/>
      <c r="GF46" s="652"/>
      <c r="GG46" s="652"/>
      <c r="GH46" s="652"/>
      <c r="GI46" s="652"/>
      <c r="GJ46" s="652"/>
      <c r="GK46" s="652"/>
      <c r="GL46" s="652"/>
      <c r="GM46" s="652"/>
      <c r="GN46" s="652"/>
      <c r="GO46" s="652"/>
      <c r="GP46" s="652"/>
      <c r="GQ46" s="652"/>
      <c r="GR46" s="652"/>
      <c r="GS46" s="652"/>
      <c r="GT46" s="652"/>
      <c r="GU46" s="652"/>
      <c r="GV46" s="652"/>
      <c r="GW46" s="652"/>
      <c r="GX46" s="652"/>
      <c r="GY46" s="652"/>
      <c r="GZ46" s="652"/>
      <c r="HA46" s="652"/>
      <c r="HB46" s="652"/>
      <c r="HC46" s="652"/>
      <c r="HD46" s="652"/>
      <c r="HE46" s="652"/>
      <c r="HF46" s="652"/>
      <c r="HG46" s="652"/>
      <c r="HH46" s="652"/>
      <c r="HI46" s="652"/>
      <c r="HJ46" s="652"/>
      <c r="HK46" s="652"/>
      <c r="HL46" s="652"/>
      <c r="HM46" s="652"/>
      <c r="HN46" s="652"/>
      <c r="HO46" s="652"/>
      <c r="HP46" s="652"/>
      <c r="HQ46" s="652"/>
      <c r="HR46" s="652"/>
      <c r="HS46" s="652"/>
      <c r="HT46" s="652"/>
      <c r="HU46" s="652"/>
      <c r="HV46" s="652"/>
    </row>
    <row r="47" spans="1:230" s="662" customFormat="1" ht="15">
      <c r="A47" s="815" t="s">
        <v>1360</v>
      </c>
      <c r="B47" s="678" t="s">
        <v>210</v>
      </c>
      <c r="C47" s="673" t="s">
        <v>51</v>
      </c>
      <c r="D47" s="885">
        <v>5.0042000000000009</v>
      </c>
      <c r="E47" s="775">
        <v>4.6100000000000003</v>
      </c>
      <c r="F47" s="775">
        <f t="shared" si="1"/>
        <v>-0.1357999999999997</v>
      </c>
      <c r="G47" s="775">
        <v>4.6500000000000004</v>
      </c>
      <c r="H47" s="775">
        <f t="shared" si="2"/>
        <v>-0.17579999999999973</v>
      </c>
      <c r="I47" s="887">
        <v>4.4742000000000006</v>
      </c>
      <c r="J47" s="879">
        <v>4.6000000000000005</v>
      </c>
      <c r="K47" s="674">
        <f t="shared" si="3"/>
        <v>4.6000000000000005</v>
      </c>
      <c r="L47" s="675"/>
      <c r="M47" s="674">
        <v>1.0099999999999998</v>
      </c>
      <c r="N47" s="674">
        <v>0.33</v>
      </c>
      <c r="O47" s="674">
        <v>0.17</v>
      </c>
      <c r="P47" s="674">
        <v>0.86999999999999988</v>
      </c>
      <c r="Q47" s="674"/>
      <c r="R47" s="674">
        <v>0.35</v>
      </c>
      <c r="S47" s="674"/>
      <c r="T47" s="674">
        <v>1.52</v>
      </c>
      <c r="U47" s="674">
        <v>6.9999999999999993E-2</v>
      </c>
      <c r="V47" s="674">
        <v>0.28000000000000003</v>
      </c>
      <c r="W47" s="674"/>
      <c r="X47" s="676"/>
      <c r="Y47" s="645"/>
      <c r="Z47" s="652"/>
      <c r="AA47" s="652"/>
      <c r="AB47" s="652"/>
      <c r="AC47" s="652"/>
      <c r="AD47" s="652"/>
      <c r="AE47" s="652"/>
      <c r="AF47" s="652"/>
      <c r="AG47" s="652"/>
      <c r="AH47" s="652"/>
      <c r="AI47" s="652"/>
      <c r="AJ47" s="652"/>
      <c r="AK47" s="652"/>
      <c r="AL47" s="652"/>
      <c r="AM47" s="652"/>
      <c r="AN47" s="652"/>
      <c r="AO47" s="652"/>
      <c r="AP47" s="652"/>
      <c r="AQ47" s="652"/>
      <c r="AR47" s="652"/>
      <c r="AS47" s="652"/>
      <c r="AT47" s="652"/>
      <c r="AU47" s="652"/>
      <c r="AV47" s="652"/>
      <c r="AW47" s="652"/>
      <c r="AX47" s="652"/>
      <c r="AY47" s="652"/>
      <c r="AZ47" s="652"/>
      <c r="BA47" s="652"/>
      <c r="BB47" s="652"/>
      <c r="BC47" s="652"/>
      <c r="BD47" s="652"/>
      <c r="BE47" s="652"/>
      <c r="BF47" s="652"/>
      <c r="BG47" s="652"/>
      <c r="BH47" s="652"/>
      <c r="BI47" s="652"/>
      <c r="BJ47" s="652"/>
      <c r="BK47" s="652"/>
      <c r="BL47" s="652"/>
      <c r="BM47" s="652"/>
      <c r="BN47" s="652"/>
      <c r="BO47" s="652"/>
      <c r="BP47" s="652"/>
      <c r="BQ47" s="652"/>
      <c r="BR47" s="652"/>
      <c r="BS47" s="652"/>
      <c r="BT47" s="652"/>
      <c r="BU47" s="652"/>
      <c r="BV47" s="652"/>
      <c r="BW47" s="652"/>
      <c r="BX47" s="652"/>
      <c r="BY47" s="652"/>
      <c r="BZ47" s="652"/>
      <c r="CA47" s="652"/>
      <c r="CB47" s="652"/>
      <c r="CC47" s="652"/>
      <c r="CD47" s="652"/>
      <c r="CE47" s="652"/>
      <c r="CF47" s="652"/>
      <c r="CG47" s="652"/>
      <c r="CH47" s="652"/>
      <c r="CI47" s="652"/>
      <c r="CJ47" s="652"/>
      <c r="CK47" s="652"/>
      <c r="CL47" s="652"/>
      <c r="CM47" s="652"/>
      <c r="CN47" s="652"/>
      <c r="CO47" s="652"/>
      <c r="CP47" s="652"/>
      <c r="CQ47" s="652"/>
      <c r="CR47" s="652"/>
      <c r="CS47" s="652"/>
      <c r="CT47" s="652"/>
      <c r="CU47" s="652"/>
      <c r="CV47" s="652"/>
      <c r="CW47" s="652"/>
      <c r="CX47" s="652"/>
      <c r="CY47" s="652"/>
      <c r="CZ47" s="652"/>
      <c r="DA47" s="652"/>
      <c r="DB47" s="652"/>
      <c r="DC47" s="652"/>
      <c r="DD47" s="652"/>
      <c r="DE47" s="652"/>
      <c r="DF47" s="652"/>
      <c r="DG47" s="652"/>
      <c r="DH47" s="652"/>
      <c r="DI47" s="652"/>
      <c r="DJ47" s="652"/>
      <c r="DK47" s="652"/>
      <c r="DL47" s="652"/>
      <c r="DM47" s="652"/>
      <c r="DN47" s="652"/>
      <c r="DO47" s="652"/>
      <c r="DP47" s="652"/>
      <c r="DQ47" s="652"/>
      <c r="DR47" s="652"/>
      <c r="DS47" s="652"/>
      <c r="DT47" s="652"/>
      <c r="DU47" s="652"/>
      <c r="DV47" s="652"/>
      <c r="DW47" s="652"/>
      <c r="DX47" s="652"/>
      <c r="DY47" s="652"/>
      <c r="DZ47" s="652"/>
      <c r="EA47" s="652"/>
      <c r="EB47" s="652"/>
      <c r="EC47" s="652"/>
      <c r="ED47" s="652"/>
      <c r="EE47" s="652"/>
      <c r="EF47" s="652"/>
      <c r="EG47" s="652"/>
      <c r="EH47" s="652"/>
      <c r="EI47" s="652"/>
      <c r="EJ47" s="652"/>
      <c r="EK47" s="652"/>
      <c r="EL47" s="652"/>
      <c r="EM47" s="652"/>
      <c r="EN47" s="652"/>
      <c r="EO47" s="652"/>
      <c r="EP47" s="652"/>
      <c r="EQ47" s="652"/>
      <c r="ER47" s="652"/>
      <c r="ES47" s="652"/>
      <c r="ET47" s="652"/>
      <c r="EU47" s="652"/>
      <c r="EV47" s="652"/>
      <c r="EW47" s="652"/>
      <c r="EX47" s="652"/>
      <c r="EY47" s="652"/>
      <c r="EZ47" s="652"/>
      <c r="FA47" s="652"/>
      <c r="FB47" s="652"/>
      <c r="FC47" s="652"/>
      <c r="FD47" s="652"/>
      <c r="FE47" s="652"/>
      <c r="FF47" s="652"/>
      <c r="FG47" s="652"/>
      <c r="FH47" s="652"/>
      <c r="FI47" s="652"/>
      <c r="FJ47" s="652"/>
      <c r="FK47" s="652"/>
      <c r="FL47" s="652"/>
      <c r="FM47" s="652"/>
      <c r="FN47" s="652"/>
      <c r="FO47" s="652"/>
      <c r="FP47" s="652"/>
      <c r="FQ47" s="652"/>
      <c r="FR47" s="652"/>
      <c r="FS47" s="652"/>
      <c r="FT47" s="652"/>
      <c r="FU47" s="652"/>
      <c r="FV47" s="652"/>
      <c r="FW47" s="652"/>
      <c r="FX47" s="652"/>
      <c r="FY47" s="652"/>
      <c r="FZ47" s="652"/>
      <c r="GA47" s="652"/>
      <c r="GB47" s="652"/>
      <c r="GC47" s="652"/>
      <c r="GD47" s="652"/>
      <c r="GE47" s="652"/>
      <c r="GF47" s="652"/>
      <c r="GG47" s="652"/>
      <c r="GH47" s="652"/>
      <c r="GI47" s="652"/>
      <c r="GJ47" s="652"/>
      <c r="GK47" s="652"/>
      <c r="GL47" s="652"/>
      <c r="GM47" s="652"/>
      <c r="GN47" s="652"/>
      <c r="GO47" s="652"/>
      <c r="GP47" s="652"/>
      <c r="GQ47" s="652"/>
      <c r="GR47" s="652"/>
      <c r="GS47" s="652"/>
      <c r="GT47" s="652"/>
      <c r="GU47" s="652"/>
      <c r="GV47" s="652"/>
      <c r="GW47" s="652"/>
      <c r="GX47" s="652"/>
      <c r="GY47" s="652"/>
      <c r="GZ47" s="652"/>
      <c r="HA47" s="652"/>
      <c r="HB47" s="652"/>
      <c r="HC47" s="652"/>
      <c r="HD47" s="652"/>
      <c r="HE47" s="652"/>
      <c r="HF47" s="652"/>
      <c r="HG47" s="652"/>
      <c r="HH47" s="652"/>
      <c r="HI47" s="652"/>
      <c r="HJ47" s="652"/>
      <c r="HK47" s="652"/>
      <c r="HL47" s="652"/>
      <c r="HM47" s="652"/>
      <c r="HN47" s="652"/>
      <c r="HO47" s="652"/>
      <c r="HP47" s="652"/>
      <c r="HQ47" s="652"/>
      <c r="HR47" s="652"/>
      <c r="HS47" s="652"/>
      <c r="HT47" s="652"/>
      <c r="HU47" s="652"/>
      <c r="HV47" s="652"/>
    </row>
    <row r="48" spans="1:230" s="662" customFormat="1" ht="15">
      <c r="A48" s="815" t="s">
        <v>1361</v>
      </c>
      <c r="B48" s="678" t="s">
        <v>1362</v>
      </c>
      <c r="C48" s="673" t="s">
        <v>53</v>
      </c>
      <c r="D48" s="885">
        <v>5.7884710000000013</v>
      </c>
      <c r="E48" s="775"/>
      <c r="F48" s="775"/>
      <c r="G48" s="775"/>
      <c r="H48" s="775"/>
      <c r="I48" s="887">
        <v>5.6484710000000016</v>
      </c>
      <c r="J48" s="879">
        <v>5.6499999999999995</v>
      </c>
      <c r="K48" s="674">
        <f t="shared" si="3"/>
        <v>5.6499999999999995</v>
      </c>
      <c r="L48" s="675">
        <f t="shared" si="0"/>
        <v>0</v>
      </c>
      <c r="M48" s="674">
        <v>0.64</v>
      </c>
      <c r="N48" s="674">
        <v>1.0900000000000001</v>
      </c>
      <c r="O48" s="674">
        <v>1.1100000000000001</v>
      </c>
      <c r="P48" s="674">
        <v>0.38</v>
      </c>
      <c r="Q48" s="674">
        <v>0.98</v>
      </c>
      <c r="R48" s="674">
        <v>0.46</v>
      </c>
      <c r="S48" s="674">
        <v>0.48000000000000004</v>
      </c>
      <c r="T48" s="674">
        <v>0.23</v>
      </c>
      <c r="U48" s="674">
        <v>0.02</v>
      </c>
      <c r="V48" s="674">
        <v>0.26</v>
      </c>
      <c r="W48" s="674"/>
      <c r="X48" s="676"/>
      <c r="Y48" s="643"/>
      <c r="Z48" s="652"/>
      <c r="AA48" s="652"/>
      <c r="AB48" s="652"/>
      <c r="AC48" s="652"/>
      <c r="AD48" s="652"/>
      <c r="AE48" s="652"/>
      <c r="AF48" s="652"/>
      <c r="AG48" s="652"/>
      <c r="AH48" s="652"/>
      <c r="AI48" s="652"/>
      <c r="AJ48" s="652"/>
      <c r="AK48" s="652"/>
      <c r="AL48" s="652"/>
      <c r="AM48" s="652"/>
      <c r="AN48" s="652"/>
      <c r="AO48" s="652"/>
      <c r="AP48" s="652"/>
      <c r="AQ48" s="652"/>
      <c r="AR48" s="652"/>
      <c r="AS48" s="652"/>
      <c r="AT48" s="652"/>
      <c r="AU48" s="652"/>
      <c r="AV48" s="652"/>
      <c r="AW48" s="652"/>
      <c r="AX48" s="652"/>
      <c r="AY48" s="652"/>
      <c r="AZ48" s="652"/>
      <c r="BA48" s="652"/>
      <c r="BB48" s="652"/>
      <c r="BC48" s="652"/>
      <c r="BD48" s="652"/>
      <c r="BE48" s="652"/>
      <c r="BF48" s="652"/>
      <c r="BG48" s="652"/>
      <c r="BH48" s="652"/>
      <c r="BI48" s="652"/>
      <c r="BJ48" s="652"/>
      <c r="BK48" s="652"/>
      <c r="BL48" s="652"/>
      <c r="BM48" s="652"/>
      <c r="BN48" s="652"/>
      <c r="BO48" s="652"/>
      <c r="BP48" s="652"/>
      <c r="BQ48" s="652"/>
      <c r="BR48" s="652"/>
      <c r="BS48" s="652"/>
      <c r="BT48" s="652"/>
      <c r="BU48" s="652"/>
      <c r="BV48" s="652"/>
      <c r="BW48" s="652"/>
      <c r="BX48" s="652"/>
      <c r="BY48" s="652"/>
      <c r="BZ48" s="652"/>
      <c r="CA48" s="652"/>
      <c r="CB48" s="652"/>
      <c r="CC48" s="652"/>
      <c r="CD48" s="652"/>
      <c r="CE48" s="652"/>
      <c r="CF48" s="652"/>
      <c r="CG48" s="652"/>
      <c r="CH48" s="652"/>
      <c r="CI48" s="652"/>
      <c r="CJ48" s="652"/>
      <c r="CK48" s="652"/>
      <c r="CL48" s="652"/>
      <c r="CM48" s="652"/>
      <c r="CN48" s="652"/>
      <c r="CO48" s="652"/>
      <c r="CP48" s="652"/>
      <c r="CQ48" s="652"/>
      <c r="CR48" s="652"/>
      <c r="CS48" s="652"/>
      <c r="CT48" s="652"/>
      <c r="CU48" s="652"/>
      <c r="CV48" s="652"/>
      <c r="CW48" s="652"/>
      <c r="CX48" s="652"/>
      <c r="CY48" s="652"/>
      <c r="CZ48" s="652"/>
      <c r="DA48" s="652"/>
      <c r="DB48" s="652"/>
      <c r="DC48" s="652"/>
      <c r="DD48" s="652"/>
      <c r="DE48" s="652"/>
      <c r="DF48" s="652"/>
      <c r="DG48" s="652"/>
      <c r="DH48" s="652"/>
      <c r="DI48" s="652"/>
      <c r="DJ48" s="652"/>
      <c r="DK48" s="652"/>
      <c r="DL48" s="652"/>
      <c r="DM48" s="652"/>
      <c r="DN48" s="652"/>
      <c r="DO48" s="652"/>
      <c r="DP48" s="652"/>
      <c r="DQ48" s="652"/>
      <c r="DR48" s="652"/>
      <c r="DS48" s="652"/>
      <c r="DT48" s="652"/>
      <c r="DU48" s="652"/>
      <c r="DV48" s="652"/>
      <c r="DW48" s="652"/>
      <c r="DX48" s="652"/>
      <c r="DY48" s="652"/>
      <c r="DZ48" s="652"/>
      <c r="EA48" s="652"/>
      <c r="EB48" s="652"/>
      <c r="EC48" s="652"/>
      <c r="ED48" s="652"/>
      <c r="EE48" s="652"/>
      <c r="EF48" s="652"/>
      <c r="EG48" s="652"/>
      <c r="EH48" s="652"/>
      <c r="EI48" s="652"/>
      <c r="EJ48" s="652"/>
      <c r="EK48" s="652"/>
      <c r="EL48" s="652"/>
      <c r="EM48" s="652"/>
      <c r="EN48" s="652"/>
      <c r="EO48" s="652"/>
      <c r="EP48" s="652"/>
      <c r="EQ48" s="652"/>
      <c r="ER48" s="652"/>
      <c r="ES48" s="652"/>
      <c r="ET48" s="652"/>
      <c r="EU48" s="652"/>
      <c r="EV48" s="652"/>
      <c r="EW48" s="652"/>
      <c r="EX48" s="652"/>
      <c r="EY48" s="652"/>
      <c r="EZ48" s="652"/>
      <c r="FA48" s="652"/>
      <c r="FB48" s="652"/>
      <c r="FC48" s="652"/>
      <c r="FD48" s="652"/>
      <c r="FE48" s="652"/>
      <c r="FF48" s="652"/>
      <c r="FG48" s="652"/>
      <c r="FH48" s="652"/>
      <c r="FI48" s="652"/>
      <c r="FJ48" s="652"/>
      <c r="FK48" s="652"/>
      <c r="FL48" s="652"/>
      <c r="FM48" s="652"/>
      <c r="FN48" s="652"/>
      <c r="FO48" s="652"/>
      <c r="FP48" s="652"/>
      <c r="FQ48" s="652"/>
      <c r="FR48" s="652"/>
      <c r="FS48" s="652"/>
      <c r="FT48" s="652"/>
      <c r="FU48" s="652"/>
      <c r="FV48" s="652"/>
      <c r="FW48" s="652"/>
      <c r="FX48" s="652"/>
      <c r="FY48" s="652"/>
      <c r="FZ48" s="652"/>
      <c r="GA48" s="652"/>
      <c r="GB48" s="652"/>
      <c r="GC48" s="652"/>
      <c r="GD48" s="652"/>
      <c r="GE48" s="652"/>
      <c r="GF48" s="652"/>
      <c r="GG48" s="652"/>
      <c r="GH48" s="652"/>
      <c r="GI48" s="652"/>
      <c r="GJ48" s="652"/>
      <c r="GK48" s="652"/>
      <c r="GL48" s="652"/>
      <c r="GM48" s="652"/>
      <c r="GN48" s="652"/>
      <c r="GO48" s="652"/>
      <c r="GP48" s="652"/>
      <c r="GQ48" s="652"/>
      <c r="GR48" s="652"/>
      <c r="GS48" s="652"/>
      <c r="GT48" s="652"/>
      <c r="GU48" s="652"/>
      <c r="GV48" s="652"/>
      <c r="GW48" s="652"/>
      <c r="GX48" s="652"/>
      <c r="GY48" s="652"/>
      <c r="GZ48" s="652"/>
      <c r="HA48" s="652"/>
      <c r="HB48" s="652"/>
      <c r="HC48" s="652"/>
      <c r="HD48" s="652"/>
      <c r="HE48" s="652"/>
      <c r="HF48" s="652"/>
      <c r="HG48" s="652"/>
      <c r="HH48" s="652"/>
      <c r="HI48" s="652"/>
      <c r="HJ48" s="652"/>
      <c r="HK48" s="652"/>
      <c r="HL48" s="652"/>
      <c r="HM48" s="652"/>
      <c r="HN48" s="652"/>
      <c r="HO48" s="652"/>
      <c r="HP48" s="652"/>
      <c r="HQ48" s="652"/>
      <c r="HR48" s="652"/>
      <c r="HS48" s="652"/>
      <c r="HT48" s="652"/>
      <c r="HU48" s="652"/>
      <c r="HV48" s="652"/>
    </row>
    <row r="49" spans="1:230" s="662" customFormat="1" ht="15">
      <c r="A49" s="815" t="s">
        <v>1363</v>
      </c>
      <c r="B49" s="678" t="s">
        <v>213</v>
      </c>
      <c r="C49" s="673" t="s">
        <v>54</v>
      </c>
      <c r="D49" s="885">
        <v>833.88347499999998</v>
      </c>
      <c r="E49" s="775"/>
      <c r="F49" s="775"/>
      <c r="G49" s="775"/>
      <c r="H49" s="775"/>
      <c r="I49" s="887">
        <v>810.93347499999993</v>
      </c>
      <c r="J49" s="879">
        <v>827.93000000000006</v>
      </c>
      <c r="K49" s="674">
        <f t="shared" si="3"/>
        <v>820.93000000000006</v>
      </c>
      <c r="L49" s="675">
        <f>K49-J49</f>
        <v>-7</v>
      </c>
      <c r="M49" s="674">
        <v>18.909999999999997</v>
      </c>
      <c r="N49" s="674">
        <v>40.1</v>
      </c>
      <c r="O49" s="674">
        <v>9.98</v>
      </c>
      <c r="P49" s="674">
        <v>11.860000000000001</v>
      </c>
      <c r="Q49" s="674">
        <v>13.139999999999999</v>
      </c>
      <c r="R49" s="674">
        <v>34.049999999999997</v>
      </c>
      <c r="S49" s="674">
        <v>11.65</v>
      </c>
      <c r="T49" s="674">
        <v>93.429999999999993</v>
      </c>
      <c r="U49" s="674">
        <v>131.46</v>
      </c>
      <c r="V49" s="674">
        <f>137.64-[1]CTBS!C2</f>
        <v>130.63999999999999</v>
      </c>
      <c r="W49" s="674">
        <v>205.62</v>
      </c>
      <c r="X49" s="676">
        <v>120.09</v>
      </c>
      <c r="Y49" s="643"/>
      <c r="Z49" s="652"/>
      <c r="AA49" s="652"/>
      <c r="AB49" s="652"/>
      <c r="AC49" s="652"/>
      <c r="AD49" s="652"/>
      <c r="AE49" s="652"/>
      <c r="AF49" s="652"/>
      <c r="AG49" s="652"/>
      <c r="AH49" s="652"/>
      <c r="AI49" s="652"/>
      <c r="AJ49" s="652"/>
      <c r="AK49" s="652"/>
      <c r="AL49" s="652"/>
      <c r="AM49" s="652"/>
      <c r="AN49" s="652"/>
      <c r="AO49" s="652"/>
      <c r="AP49" s="652"/>
      <c r="AQ49" s="652"/>
      <c r="AR49" s="652"/>
      <c r="AS49" s="652"/>
      <c r="AT49" s="652"/>
      <c r="AU49" s="652"/>
      <c r="AV49" s="652"/>
      <c r="AW49" s="652"/>
      <c r="AX49" s="652"/>
      <c r="AY49" s="652"/>
      <c r="AZ49" s="652"/>
      <c r="BA49" s="652"/>
      <c r="BB49" s="652"/>
      <c r="BC49" s="652"/>
      <c r="BD49" s="652"/>
      <c r="BE49" s="652"/>
      <c r="BF49" s="652"/>
      <c r="BG49" s="652"/>
      <c r="BH49" s="652"/>
      <c r="BI49" s="652"/>
      <c r="BJ49" s="652"/>
      <c r="BK49" s="652"/>
      <c r="BL49" s="652"/>
      <c r="BM49" s="652"/>
      <c r="BN49" s="652"/>
      <c r="BO49" s="652"/>
      <c r="BP49" s="652"/>
      <c r="BQ49" s="652"/>
      <c r="BR49" s="652"/>
      <c r="BS49" s="652"/>
      <c r="BT49" s="652"/>
      <c r="BU49" s="652"/>
      <c r="BV49" s="652"/>
      <c r="BW49" s="652"/>
      <c r="BX49" s="652"/>
      <c r="BY49" s="652"/>
      <c r="BZ49" s="652"/>
      <c r="CA49" s="652"/>
      <c r="CB49" s="652"/>
      <c r="CC49" s="652"/>
      <c r="CD49" s="652"/>
      <c r="CE49" s="652"/>
      <c r="CF49" s="652"/>
      <c r="CG49" s="652"/>
      <c r="CH49" s="652"/>
      <c r="CI49" s="652"/>
      <c r="CJ49" s="652"/>
      <c r="CK49" s="652"/>
      <c r="CL49" s="652"/>
      <c r="CM49" s="652"/>
      <c r="CN49" s="652"/>
      <c r="CO49" s="652"/>
      <c r="CP49" s="652"/>
      <c r="CQ49" s="652"/>
      <c r="CR49" s="652"/>
      <c r="CS49" s="652"/>
      <c r="CT49" s="652"/>
      <c r="CU49" s="652"/>
      <c r="CV49" s="652"/>
      <c r="CW49" s="652"/>
      <c r="CX49" s="652"/>
      <c r="CY49" s="652"/>
      <c r="CZ49" s="652"/>
      <c r="DA49" s="652"/>
      <c r="DB49" s="652"/>
      <c r="DC49" s="652"/>
      <c r="DD49" s="652"/>
      <c r="DE49" s="652"/>
      <c r="DF49" s="652"/>
      <c r="DG49" s="652"/>
      <c r="DH49" s="652"/>
      <c r="DI49" s="652"/>
      <c r="DJ49" s="652"/>
      <c r="DK49" s="652"/>
      <c r="DL49" s="652"/>
      <c r="DM49" s="652"/>
      <c r="DN49" s="652"/>
      <c r="DO49" s="652"/>
      <c r="DP49" s="652"/>
      <c r="DQ49" s="652"/>
      <c r="DR49" s="652"/>
      <c r="DS49" s="652"/>
      <c r="DT49" s="652"/>
      <c r="DU49" s="652"/>
      <c r="DV49" s="652"/>
      <c r="DW49" s="652"/>
      <c r="DX49" s="652"/>
      <c r="DY49" s="652"/>
      <c r="DZ49" s="652"/>
      <c r="EA49" s="652"/>
      <c r="EB49" s="652"/>
      <c r="EC49" s="652"/>
      <c r="ED49" s="652"/>
      <c r="EE49" s="652"/>
      <c r="EF49" s="652"/>
      <c r="EG49" s="652"/>
      <c r="EH49" s="652"/>
      <c r="EI49" s="652"/>
      <c r="EJ49" s="652"/>
      <c r="EK49" s="652"/>
      <c r="EL49" s="652"/>
      <c r="EM49" s="652"/>
      <c r="EN49" s="652"/>
      <c r="EO49" s="652"/>
      <c r="EP49" s="652"/>
      <c r="EQ49" s="652"/>
      <c r="ER49" s="652"/>
      <c r="ES49" s="652"/>
      <c r="ET49" s="652"/>
      <c r="EU49" s="652"/>
      <c r="EV49" s="652"/>
      <c r="EW49" s="652"/>
      <c r="EX49" s="652"/>
      <c r="EY49" s="652"/>
      <c r="EZ49" s="652"/>
      <c r="FA49" s="652"/>
      <c r="FB49" s="652"/>
      <c r="FC49" s="652"/>
      <c r="FD49" s="652"/>
      <c r="FE49" s="652"/>
      <c r="FF49" s="652"/>
      <c r="FG49" s="652"/>
      <c r="FH49" s="652"/>
      <c r="FI49" s="652"/>
      <c r="FJ49" s="652"/>
      <c r="FK49" s="652"/>
      <c r="FL49" s="652"/>
      <c r="FM49" s="652"/>
      <c r="FN49" s="652"/>
      <c r="FO49" s="652"/>
      <c r="FP49" s="652"/>
      <c r="FQ49" s="652"/>
      <c r="FR49" s="652"/>
      <c r="FS49" s="652"/>
      <c r="FT49" s="652"/>
      <c r="FU49" s="652"/>
      <c r="FV49" s="652"/>
      <c r="FW49" s="652"/>
      <c r="FX49" s="652"/>
      <c r="FY49" s="652"/>
      <c r="FZ49" s="652"/>
      <c r="GA49" s="652"/>
      <c r="GB49" s="652"/>
      <c r="GC49" s="652"/>
      <c r="GD49" s="652"/>
      <c r="GE49" s="652"/>
      <c r="GF49" s="652"/>
      <c r="GG49" s="652"/>
      <c r="GH49" s="652"/>
      <c r="GI49" s="652"/>
      <c r="GJ49" s="652"/>
      <c r="GK49" s="652"/>
      <c r="GL49" s="652"/>
      <c r="GM49" s="652"/>
      <c r="GN49" s="652"/>
      <c r="GO49" s="652"/>
      <c r="GP49" s="652"/>
      <c r="GQ49" s="652"/>
      <c r="GR49" s="652"/>
      <c r="GS49" s="652"/>
      <c r="GT49" s="652"/>
      <c r="GU49" s="652"/>
      <c r="GV49" s="652"/>
      <c r="GW49" s="652"/>
      <c r="GX49" s="652"/>
      <c r="GY49" s="652"/>
      <c r="GZ49" s="652"/>
      <c r="HA49" s="652"/>
      <c r="HB49" s="652"/>
      <c r="HC49" s="652"/>
      <c r="HD49" s="652"/>
      <c r="HE49" s="652"/>
      <c r="HF49" s="652"/>
      <c r="HG49" s="652"/>
      <c r="HH49" s="652"/>
      <c r="HI49" s="652"/>
      <c r="HJ49" s="652"/>
      <c r="HK49" s="652"/>
      <c r="HL49" s="652"/>
      <c r="HM49" s="652"/>
      <c r="HN49" s="652"/>
      <c r="HO49" s="652"/>
      <c r="HP49" s="652"/>
      <c r="HQ49" s="652"/>
      <c r="HR49" s="652"/>
      <c r="HS49" s="652"/>
      <c r="HT49" s="652"/>
      <c r="HU49" s="652"/>
      <c r="HV49" s="652"/>
    </row>
    <row r="50" spans="1:230" s="662" customFormat="1" ht="15">
      <c r="A50" s="815" t="s">
        <v>1364</v>
      </c>
      <c r="B50" s="683" t="s">
        <v>214</v>
      </c>
      <c r="C50" s="673" t="s">
        <v>55</v>
      </c>
      <c r="D50" s="885">
        <v>67.030523000000002</v>
      </c>
      <c r="E50" s="775"/>
      <c r="F50" s="775"/>
      <c r="G50" s="775"/>
      <c r="H50" s="775"/>
      <c r="I50" s="887">
        <v>49.220523</v>
      </c>
      <c r="J50" s="879">
        <v>54.470000000000006</v>
      </c>
      <c r="K50" s="674">
        <f t="shared" si="3"/>
        <v>54.470000000000006</v>
      </c>
      <c r="L50" s="675">
        <f t="shared" si="0"/>
        <v>0</v>
      </c>
      <c r="M50" s="674">
        <v>5.63</v>
      </c>
      <c r="N50" s="674">
        <v>0.02</v>
      </c>
      <c r="O50" s="674">
        <v>1.2899999999999998</v>
      </c>
      <c r="P50" s="674">
        <v>18.37</v>
      </c>
      <c r="Q50" s="674">
        <v>14.770000000000001</v>
      </c>
      <c r="R50" s="674">
        <v>0.71</v>
      </c>
      <c r="S50" s="674">
        <v>1.8</v>
      </c>
      <c r="T50" s="674">
        <v>0.20999999999999996</v>
      </c>
      <c r="U50" s="674"/>
      <c r="V50" s="674">
        <v>8.26</v>
      </c>
      <c r="W50" s="674">
        <v>0.06</v>
      </c>
      <c r="X50" s="676">
        <v>3.35</v>
      </c>
      <c r="Y50" s="643"/>
      <c r="Z50" s="652"/>
      <c r="AA50" s="652"/>
      <c r="AB50" s="652"/>
      <c r="AC50" s="652"/>
      <c r="AD50" s="652"/>
      <c r="AE50" s="652"/>
      <c r="AF50" s="652"/>
      <c r="AG50" s="652"/>
      <c r="AH50" s="652"/>
      <c r="AI50" s="652"/>
      <c r="AJ50" s="652"/>
      <c r="AK50" s="652"/>
      <c r="AL50" s="652"/>
      <c r="AM50" s="652"/>
      <c r="AN50" s="652"/>
      <c r="AO50" s="652"/>
      <c r="AP50" s="652"/>
      <c r="AQ50" s="652"/>
      <c r="AR50" s="652"/>
      <c r="AS50" s="652"/>
      <c r="AT50" s="652"/>
      <c r="AU50" s="652"/>
      <c r="AV50" s="652"/>
      <c r="AW50" s="652"/>
      <c r="AX50" s="652"/>
      <c r="AY50" s="652"/>
      <c r="AZ50" s="652"/>
      <c r="BA50" s="652"/>
      <c r="BB50" s="652"/>
      <c r="BC50" s="652"/>
      <c r="BD50" s="652"/>
      <c r="BE50" s="652"/>
      <c r="BF50" s="652"/>
      <c r="BG50" s="652"/>
      <c r="BH50" s="652"/>
      <c r="BI50" s="652"/>
      <c r="BJ50" s="652"/>
      <c r="BK50" s="652"/>
      <c r="BL50" s="652"/>
      <c r="BM50" s="652"/>
      <c r="BN50" s="652"/>
      <c r="BO50" s="652"/>
      <c r="BP50" s="652"/>
      <c r="BQ50" s="652"/>
      <c r="BR50" s="652"/>
      <c r="BS50" s="652"/>
      <c r="BT50" s="652"/>
      <c r="BU50" s="652"/>
      <c r="BV50" s="652"/>
      <c r="BW50" s="652"/>
      <c r="BX50" s="652"/>
      <c r="BY50" s="652"/>
      <c r="BZ50" s="652"/>
      <c r="CA50" s="652"/>
      <c r="CB50" s="652"/>
      <c r="CC50" s="652"/>
      <c r="CD50" s="652"/>
      <c r="CE50" s="652"/>
      <c r="CF50" s="652"/>
      <c r="CG50" s="652"/>
      <c r="CH50" s="652"/>
      <c r="CI50" s="652"/>
      <c r="CJ50" s="652"/>
      <c r="CK50" s="652"/>
      <c r="CL50" s="652"/>
      <c r="CM50" s="652"/>
      <c r="CN50" s="652"/>
      <c r="CO50" s="652"/>
      <c r="CP50" s="652"/>
      <c r="CQ50" s="652"/>
      <c r="CR50" s="652"/>
      <c r="CS50" s="652"/>
      <c r="CT50" s="652"/>
      <c r="CU50" s="652"/>
      <c r="CV50" s="652"/>
      <c r="CW50" s="652"/>
      <c r="CX50" s="652"/>
      <c r="CY50" s="652"/>
      <c r="CZ50" s="652"/>
      <c r="DA50" s="652"/>
      <c r="DB50" s="652"/>
      <c r="DC50" s="652"/>
      <c r="DD50" s="652"/>
      <c r="DE50" s="652"/>
      <c r="DF50" s="652"/>
      <c r="DG50" s="652"/>
      <c r="DH50" s="652"/>
      <c r="DI50" s="652"/>
      <c r="DJ50" s="652"/>
      <c r="DK50" s="652"/>
      <c r="DL50" s="652"/>
      <c r="DM50" s="652"/>
      <c r="DN50" s="652"/>
      <c r="DO50" s="652"/>
      <c r="DP50" s="652"/>
      <c r="DQ50" s="652"/>
      <c r="DR50" s="652"/>
      <c r="DS50" s="652"/>
      <c r="DT50" s="652"/>
      <c r="DU50" s="652"/>
      <c r="DV50" s="652"/>
      <c r="DW50" s="652"/>
      <c r="DX50" s="652"/>
      <c r="DY50" s="652"/>
      <c r="DZ50" s="652"/>
      <c r="EA50" s="652"/>
      <c r="EB50" s="652"/>
      <c r="EC50" s="652"/>
      <c r="ED50" s="652"/>
      <c r="EE50" s="652"/>
      <c r="EF50" s="652"/>
      <c r="EG50" s="652"/>
      <c r="EH50" s="652"/>
      <c r="EI50" s="652"/>
      <c r="EJ50" s="652"/>
      <c r="EK50" s="652"/>
      <c r="EL50" s="652"/>
      <c r="EM50" s="652"/>
      <c r="EN50" s="652"/>
      <c r="EO50" s="652"/>
      <c r="EP50" s="652"/>
      <c r="EQ50" s="652"/>
      <c r="ER50" s="652"/>
      <c r="ES50" s="652"/>
      <c r="ET50" s="652"/>
      <c r="EU50" s="652"/>
      <c r="EV50" s="652"/>
      <c r="EW50" s="652"/>
      <c r="EX50" s="652"/>
      <c r="EY50" s="652"/>
      <c r="EZ50" s="652"/>
      <c r="FA50" s="652"/>
      <c r="FB50" s="652"/>
      <c r="FC50" s="652"/>
      <c r="FD50" s="652"/>
      <c r="FE50" s="652"/>
      <c r="FF50" s="652"/>
      <c r="FG50" s="652"/>
      <c r="FH50" s="652"/>
      <c r="FI50" s="652"/>
      <c r="FJ50" s="652"/>
      <c r="FK50" s="652"/>
      <c r="FL50" s="652"/>
      <c r="FM50" s="652"/>
      <c r="FN50" s="652"/>
      <c r="FO50" s="652"/>
      <c r="FP50" s="652"/>
      <c r="FQ50" s="652"/>
      <c r="FR50" s="652"/>
      <c r="FS50" s="652"/>
      <c r="FT50" s="652"/>
      <c r="FU50" s="652"/>
      <c r="FV50" s="652"/>
      <c r="FW50" s="652"/>
      <c r="FX50" s="652"/>
      <c r="FY50" s="652"/>
      <c r="FZ50" s="652"/>
      <c r="GA50" s="652"/>
      <c r="GB50" s="652"/>
      <c r="GC50" s="652"/>
      <c r="GD50" s="652"/>
      <c r="GE50" s="652"/>
      <c r="GF50" s="652"/>
      <c r="GG50" s="652"/>
      <c r="GH50" s="652"/>
      <c r="GI50" s="652"/>
      <c r="GJ50" s="652"/>
      <c r="GK50" s="652"/>
      <c r="GL50" s="652"/>
      <c r="GM50" s="652"/>
      <c r="GN50" s="652"/>
      <c r="GO50" s="652"/>
      <c r="GP50" s="652"/>
      <c r="GQ50" s="652"/>
      <c r="GR50" s="652"/>
      <c r="GS50" s="652"/>
      <c r="GT50" s="652"/>
      <c r="GU50" s="652"/>
      <c r="GV50" s="652"/>
      <c r="GW50" s="652"/>
      <c r="GX50" s="652"/>
      <c r="GY50" s="652"/>
      <c r="GZ50" s="652"/>
      <c r="HA50" s="652"/>
      <c r="HB50" s="652"/>
      <c r="HC50" s="652"/>
      <c r="HD50" s="652"/>
      <c r="HE50" s="652"/>
      <c r="HF50" s="652"/>
      <c r="HG50" s="652"/>
      <c r="HH50" s="652"/>
      <c r="HI50" s="652"/>
      <c r="HJ50" s="652"/>
      <c r="HK50" s="652"/>
      <c r="HL50" s="652"/>
      <c r="HM50" s="652"/>
      <c r="HN50" s="652"/>
      <c r="HO50" s="652"/>
      <c r="HP50" s="652"/>
      <c r="HQ50" s="652"/>
      <c r="HR50" s="652"/>
      <c r="HS50" s="652"/>
      <c r="HT50" s="652"/>
      <c r="HU50" s="652"/>
      <c r="HV50" s="652"/>
    </row>
    <row r="51" spans="1:230" s="662" customFormat="1" ht="15">
      <c r="A51" s="815" t="s">
        <v>1365</v>
      </c>
      <c r="B51" s="672" t="s">
        <v>215</v>
      </c>
      <c r="C51" s="673" t="s">
        <v>56</v>
      </c>
      <c r="D51" s="885">
        <v>3.6774399999999998</v>
      </c>
      <c r="E51" s="775"/>
      <c r="F51" s="775"/>
      <c r="G51" s="775"/>
      <c r="H51" s="775"/>
      <c r="I51" s="887">
        <v>9.9574399999999983</v>
      </c>
      <c r="J51" s="879">
        <v>43.45</v>
      </c>
      <c r="K51" s="674">
        <f t="shared" si="3"/>
        <v>43.45</v>
      </c>
      <c r="L51" s="674"/>
      <c r="M51" s="674">
        <v>9.5000000000000018</v>
      </c>
      <c r="N51" s="674"/>
      <c r="O51" s="674">
        <v>13.46</v>
      </c>
      <c r="P51" s="674">
        <v>1.49</v>
      </c>
      <c r="Q51" s="674"/>
      <c r="R51" s="674"/>
      <c r="S51" s="674">
        <v>0.83000000000000007</v>
      </c>
      <c r="T51" s="674">
        <v>0.57999999999999996</v>
      </c>
      <c r="U51" s="674">
        <v>17.59</v>
      </c>
      <c r="V51" s="674"/>
      <c r="W51" s="674"/>
      <c r="X51" s="676"/>
      <c r="Y51" s="643"/>
      <c r="Z51" s="652"/>
      <c r="AA51" s="652"/>
      <c r="AB51" s="652"/>
      <c r="AC51" s="652"/>
      <c r="AD51" s="652"/>
      <c r="AE51" s="652"/>
      <c r="AF51" s="652"/>
      <c r="AG51" s="652"/>
      <c r="AH51" s="652"/>
      <c r="AI51" s="652"/>
      <c r="AJ51" s="652"/>
      <c r="AK51" s="652"/>
      <c r="AL51" s="652"/>
      <c r="AM51" s="652"/>
      <c r="AN51" s="652"/>
      <c r="AO51" s="652"/>
      <c r="AP51" s="652"/>
      <c r="AQ51" s="652"/>
      <c r="AR51" s="652"/>
      <c r="AS51" s="652"/>
      <c r="AT51" s="652"/>
      <c r="AU51" s="652"/>
      <c r="AV51" s="652"/>
      <c r="AW51" s="652"/>
      <c r="AX51" s="652"/>
      <c r="AY51" s="652"/>
      <c r="AZ51" s="652"/>
      <c r="BA51" s="652"/>
      <c r="BB51" s="652"/>
      <c r="BC51" s="652"/>
      <c r="BD51" s="652"/>
      <c r="BE51" s="652"/>
      <c r="BF51" s="652"/>
      <c r="BG51" s="652"/>
      <c r="BH51" s="652"/>
      <c r="BI51" s="652"/>
      <c r="BJ51" s="652"/>
      <c r="BK51" s="652"/>
      <c r="BL51" s="652"/>
      <c r="BM51" s="652"/>
      <c r="BN51" s="652"/>
      <c r="BO51" s="652"/>
      <c r="BP51" s="652"/>
      <c r="BQ51" s="652"/>
      <c r="BR51" s="652"/>
      <c r="BS51" s="652"/>
      <c r="BT51" s="652"/>
      <c r="BU51" s="652"/>
      <c r="BV51" s="652"/>
      <c r="BW51" s="652"/>
      <c r="BX51" s="652"/>
      <c r="BY51" s="652"/>
      <c r="BZ51" s="652"/>
      <c r="CA51" s="652"/>
      <c r="CB51" s="652"/>
      <c r="CC51" s="652"/>
      <c r="CD51" s="652"/>
      <c r="CE51" s="652"/>
      <c r="CF51" s="652"/>
      <c r="CG51" s="652"/>
      <c r="CH51" s="652"/>
      <c r="CI51" s="652"/>
      <c r="CJ51" s="652"/>
      <c r="CK51" s="652"/>
      <c r="CL51" s="652"/>
      <c r="CM51" s="652"/>
      <c r="CN51" s="652"/>
      <c r="CO51" s="652"/>
      <c r="CP51" s="652"/>
      <c r="CQ51" s="652"/>
      <c r="CR51" s="652"/>
      <c r="CS51" s="652"/>
      <c r="CT51" s="652"/>
      <c r="CU51" s="652"/>
      <c r="CV51" s="652"/>
      <c r="CW51" s="652"/>
      <c r="CX51" s="652"/>
      <c r="CY51" s="652"/>
      <c r="CZ51" s="652"/>
      <c r="DA51" s="652"/>
      <c r="DB51" s="652"/>
      <c r="DC51" s="652"/>
      <c r="DD51" s="652"/>
      <c r="DE51" s="652"/>
      <c r="DF51" s="652"/>
      <c r="DG51" s="652"/>
      <c r="DH51" s="652"/>
      <c r="DI51" s="652"/>
      <c r="DJ51" s="652"/>
      <c r="DK51" s="652"/>
      <c r="DL51" s="652"/>
      <c r="DM51" s="652"/>
      <c r="DN51" s="652"/>
      <c r="DO51" s="652"/>
      <c r="DP51" s="652"/>
      <c r="DQ51" s="652"/>
      <c r="DR51" s="652"/>
      <c r="DS51" s="652"/>
      <c r="DT51" s="652"/>
      <c r="DU51" s="652"/>
      <c r="DV51" s="652"/>
      <c r="DW51" s="652"/>
      <c r="DX51" s="652"/>
      <c r="DY51" s="652"/>
      <c r="DZ51" s="652"/>
      <c r="EA51" s="652"/>
      <c r="EB51" s="652"/>
      <c r="EC51" s="652"/>
      <c r="ED51" s="652"/>
      <c r="EE51" s="652"/>
      <c r="EF51" s="652"/>
      <c r="EG51" s="652"/>
      <c r="EH51" s="652"/>
      <c r="EI51" s="652"/>
      <c r="EJ51" s="652"/>
      <c r="EK51" s="652"/>
      <c r="EL51" s="652"/>
      <c r="EM51" s="652"/>
      <c r="EN51" s="652"/>
      <c r="EO51" s="652"/>
      <c r="EP51" s="652"/>
      <c r="EQ51" s="652"/>
      <c r="ER51" s="652"/>
      <c r="ES51" s="652"/>
      <c r="ET51" s="652"/>
      <c r="EU51" s="652"/>
      <c r="EV51" s="652"/>
      <c r="EW51" s="652"/>
      <c r="EX51" s="652"/>
      <c r="EY51" s="652"/>
      <c r="EZ51" s="652"/>
      <c r="FA51" s="652"/>
      <c r="FB51" s="652"/>
      <c r="FC51" s="652"/>
      <c r="FD51" s="652"/>
      <c r="FE51" s="652"/>
      <c r="FF51" s="652"/>
      <c r="FG51" s="652"/>
      <c r="FH51" s="652"/>
      <c r="FI51" s="652"/>
      <c r="FJ51" s="652"/>
      <c r="FK51" s="652"/>
      <c r="FL51" s="652"/>
      <c r="FM51" s="652"/>
      <c r="FN51" s="652"/>
      <c r="FO51" s="652"/>
      <c r="FP51" s="652"/>
      <c r="FQ51" s="652"/>
      <c r="FR51" s="652"/>
      <c r="FS51" s="652"/>
      <c r="FT51" s="652"/>
      <c r="FU51" s="652"/>
      <c r="FV51" s="652"/>
      <c r="FW51" s="652"/>
      <c r="FX51" s="652"/>
      <c r="FY51" s="652"/>
      <c r="FZ51" s="652"/>
      <c r="GA51" s="652"/>
      <c r="GB51" s="652"/>
      <c r="GC51" s="652"/>
      <c r="GD51" s="652"/>
      <c r="GE51" s="652"/>
      <c r="GF51" s="652"/>
      <c r="GG51" s="652"/>
      <c r="GH51" s="652"/>
      <c r="GI51" s="652"/>
      <c r="GJ51" s="652"/>
      <c r="GK51" s="652"/>
      <c r="GL51" s="652"/>
      <c r="GM51" s="652"/>
      <c r="GN51" s="652"/>
      <c r="GO51" s="652"/>
      <c r="GP51" s="652"/>
      <c r="GQ51" s="652"/>
      <c r="GR51" s="652"/>
      <c r="GS51" s="652"/>
      <c r="GT51" s="652"/>
      <c r="GU51" s="652"/>
      <c r="GV51" s="652"/>
      <c r="GW51" s="652"/>
      <c r="GX51" s="652"/>
      <c r="GY51" s="652"/>
      <c r="GZ51" s="652"/>
      <c r="HA51" s="652"/>
      <c r="HB51" s="652"/>
      <c r="HC51" s="652"/>
      <c r="HD51" s="652"/>
      <c r="HE51" s="652"/>
      <c r="HF51" s="652"/>
      <c r="HG51" s="652"/>
      <c r="HH51" s="652"/>
      <c r="HI51" s="652"/>
      <c r="HJ51" s="652"/>
      <c r="HK51" s="652"/>
      <c r="HL51" s="652"/>
      <c r="HM51" s="652"/>
      <c r="HN51" s="652"/>
      <c r="HO51" s="652"/>
      <c r="HP51" s="652"/>
      <c r="HQ51" s="652"/>
      <c r="HR51" s="652"/>
      <c r="HS51" s="652"/>
      <c r="HT51" s="652"/>
      <c r="HU51" s="652"/>
      <c r="HV51" s="652"/>
    </row>
    <row r="52" spans="1:230" s="684" customFormat="1" ht="15" thickBot="1">
      <c r="A52" s="814" t="s">
        <v>216</v>
      </c>
      <c r="B52" s="852" t="s">
        <v>217</v>
      </c>
      <c r="C52" s="667" t="s">
        <v>57</v>
      </c>
      <c r="D52" s="882">
        <v>101.682058</v>
      </c>
      <c r="E52" s="774">
        <v>56.34</v>
      </c>
      <c r="F52" s="774">
        <f>I52-E52</f>
        <v>6.1840579999999932</v>
      </c>
      <c r="G52" s="774">
        <v>77.069999999999993</v>
      </c>
      <c r="H52" s="774">
        <f>I52-G52</f>
        <v>-14.545941999999997</v>
      </c>
      <c r="I52" s="884">
        <v>62.524057999999997</v>
      </c>
      <c r="J52" s="878">
        <v>98.719999999999985</v>
      </c>
      <c r="K52" s="668">
        <f>SUM(M52:X52)</f>
        <v>97.41</v>
      </c>
      <c r="L52" s="669">
        <f>K52-J52</f>
        <v>-1.3099999999999881</v>
      </c>
      <c r="M52" s="668">
        <v>1.0000000000000009E-2</v>
      </c>
      <c r="N52" s="668">
        <v>6.2600000000000007</v>
      </c>
      <c r="O52" s="668">
        <v>6.0000000000000497E-2</v>
      </c>
      <c r="P52" s="668">
        <v>4.72</v>
      </c>
      <c r="Q52" s="668">
        <v>7.46</v>
      </c>
      <c r="R52" s="668">
        <v>7.18</v>
      </c>
      <c r="S52" s="668">
        <v>3.5500000000000003</v>
      </c>
      <c r="T52" s="668">
        <v>4.76</v>
      </c>
      <c r="U52" s="668">
        <v>3.69</v>
      </c>
      <c r="V52" s="668">
        <f>2.87-[1]CTBS!D2</f>
        <v>1.56</v>
      </c>
      <c r="W52" s="668">
        <v>49.36</v>
      </c>
      <c r="X52" s="670">
        <v>8.7999999999999989</v>
      </c>
      <c r="Y52" s="853"/>
      <c r="Z52" s="665"/>
      <c r="AA52" s="665"/>
      <c r="AB52" s="665"/>
      <c r="AC52" s="665"/>
      <c r="AD52" s="665"/>
      <c r="AE52" s="665"/>
      <c r="AF52" s="665"/>
      <c r="AG52" s="665"/>
      <c r="AH52" s="665"/>
      <c r="AI52" s="665"/>
      <c r="AJ52" s="665"/>
      <c r="AK52" s="665"/>
      <c r="AL52" s="665"/>
      <c r="AM52" s="665"/>
      <c r="AN52" s="665"/>
      <c r="AO52" s="665"/>
      <c r="AP52" s="665"/>
      <c r="AQ52" s="665"/>
      <c r="AR52" s="665"/>
      <c r="AS52" s="665"/>
      <c r="AT52" s="665"/>
      <c r="AU52" s="665"/>
      <c r="AV52" s="665"/>
      <c r="AW52" s="665"/>
      <c r="AX52" s="665"/>
      <c r="AY52" s="665"/>
      <c r="AZ52" s="665"/>
      <c r="BA52" s="665"/>
      <c r="BB52" s="665"/>
      <c r="BC52" s="665"/>
      <c r="BD52" s="665"/>
      <c r="BE52" s="665"/>
      <c r="BF52" s="665"/>
      <c r="BG52" s="665"/>
      <c r="BH52" s="665"/>
      <c r="BI52" s="665"/>
      <c r="BJ52" s="665"/>
      <c r="BK52" s="665"/>
      <c r="BL52" s="665"/>
      <c r="BM52" s="665"/>
      <c r="BN52" s="665"/>
      <c r="BO52" s="665"/>
      <c r="BP52" s="665"/>
      <c r="BQ52" s="665"/>
      <c r="BR52" s="665"/>
      <c r="BS52" s="665"/>
      <c r="BT52" s="665"/>
      <c r="BU52" s="665"/>
      <c r="BV52" s="665"/>
      <c r="BW52" s="665"/>
      <c r="BX52" s="665"/>
      <c r="BY52" s="665"/>
      <c r="BZ52" s="665"/>
      <c r="CA52" s="665"/>
      <c r="CB52" s="665"/>
      <c r="CC52" s="665"/>
      <c r="CD52" s="665"/>
      <c r="CE52" s="665"/>
      <c r="CF52" s="665"/>
      <c r="CG52" s="665"/>
      <c r="CH52" s="665"/>
      <c r="CI52" s="665"/>
      <c r="CJ52" s="665"/>
      <c r="CK52" s="665"/>
      <c r="CL52" s="665"/>
      <c r="CM52" s="665"/>
      <c r="CN52" s="665"/>
      <c r="CO52" s="665"/>
      <c r="CP52" s="665"/>
      <c r="CQ52" s="665"/>
      <c r="CR52" s="665"/>
      <c r="CS52" s="665"/>
      <c r="CT52" s="665"/>
      <c r="CU52" s="665"/>
      <c r="CV52" s="665"/>
      <c r="CW52" s="665"/>
      <c r="CX52" s="665"/>
      <c r="CY52" s="665"/>
      <c r="CZ52" s="665"/>
      <c r="DA52" s="665"/>
      <c r="DB52" s="665"/>
      <c r="DC52" s="665"/>
      <c r="DD52" s="665"/>
      <c r="DE52" s="665"/>
      <c r="DF52" s="665"/>
      <c r="DG52" s="665"/>
      <c r="DH52" s="665"/>
      <c r="DI52" s="665"/>
      <c r="DJ52" s="665"/>
      <c r="DK52" s="665"/>
      <c r="DL52" s="665"/>
      <c r="DM52" s="665"/>
      <c r="DN52" s="665"/>
      <c r="DO52" s="665"/>
      <c r="DP52" s="665"/>
      <c r="DQ52" s="665"/>
      <c r="DR52" s="665"/>
      <c r="DS52" s="665"/>
      <c r="DT52" s="665"/>
      <c r="DU52" s="665"/>
      <c r="DV52" s="665"/>
      <c r="DW52" s="665"/>
      <c r="DX52" s="665"/>
      <c r="DY52" s="665"/>
      <c r="DZ52" s="665"/>
      <c r="EA52" s="665"/>
      <c r="EB52" s="665"/>
      <c r="EC52" s="665"/>
      <c r="ED52" s="665"/>
      <c r="EE52" s="665"/>
      <c r="EF52" s="665"/>
      <c r="EG52" s="665"/>
      <c r="EH52" s="665"/>
      <c r="EI52" s="665"/>
      <c r="EJ52" s="665"/>
      <c r="EK52" s="665"/>
      <c r="EL52" s="665"/>
      <c r="EM52" s="665"/>
      <c r="EN52" s="665"/>
      <c r="EO52" s="665"/>
      <c r="EP52" s="665"/>
      <c r="EQ52" s="665"/>
      <c r="ER52" s="665"/>
      <c r="ES52" s="665"/>
      <c r="ET52" s="665"/>
      <c r="EU52" s="665"/>
      <c r="EV52" s="665"/>
      <c r="EW52" s="665"/>
      <c r="EX52" s="665"/>
      <c r="EY52" s="665"/>
      <c r="EZ52" s="665"/>
      <c r="FA52" s="665"/>
      <c r="FB52" s="665"/>
      <c r="FC52" s="665"/>
      <c r="FD52" s="665"/>
      <c r="FE52" s="665"/>
      <c r="FF52" s="665"/>
      <c r="FG52" s="665"/>
      <c r="FH52" s="665"/>
      <c r="FI52" s="665"/>
      <c r="FJ52" s="665"/>
      <c r="FK52" s="665"/>
      <c r="FL52" s="665"/>
      <c r="FM52" s="665"/>
      <c r="FN52" s="665"/>
      <c r="FO52" s="665"/>
      <c r="FP52" s="665"/>
      <c r="FQ52" s="665"/>
      <c r="FR52" s="665"/>
      <c r="FS52" s="665"/>
      <c r="FT52" s="665"/>
      <c r="FU52" s="665"/>
      <c r="FV52" s="665"/>
      <c r="FW52" s="665"/>
      <c r="FX52" s="665"/>
      <c r="FY52" s="665"/>
      <c r="FZ52" s="665"/>
      <c r="GA52" s="665"/>
      <c r="GB52" s="665"/>
      <c r="GC52" s="665"/>
      <c r="GD52" s="665"/>
      <c r="GE52" s="665"/>
      <c r="GF52" s="665"/>
      <c r="GG52" s="665"/>
      <c r="GH52" s="665"/>
      <c r="GI52" s="665"/>
      <c r="GJ52" s="665"/>
      <c r="GK52" s="665"/>
      <c r="GL52" s="665"/>
      <c r="GM52" s="665"/>
      <c r="GN52" s="665"/>
      <c r="GO52" s="665"/>
      <c r="GP52" s="665"/>
      <c r="GQ52" s="665"/>
      <c r="GR52" s="665"/>
      <c r="GS52" s="665"/>
      <c r="GT52" s="665"/>
      <c r="GU52" s="665"/>
      <c r="GV52" s="665"/>
      <c r="GW52" s="665"/>
      <c r="GX52" s="665"/>
      <c r="GY52" s="665"/>
      <c r="GZ52" s="665"/>
      <c r="HA52" s="665"/>
      <c r="HB52" s="665"/>
      <c r="HC52" s="665"/>
      <c r="HD52" s="665"/>
      <c r="HE52" s="665"/>
      <c r="HF52" s="665"/>
      <c r="HG52" s="665"/>
      <c r="HH52" s="665"/>
      <c r="HI52" s="665"/>
      <c r="HJ52" s="665"/>
      <c r="HK52" s="665"/>
      <c r="HL52" s="665"/>
      <c r="HM52" s="665"/>
      <c r="HN52" s="665"/>
      <c r="HO52" s="665"/>
      <c r="HP52" s="665"/>
      <c r="HQ52" s="665"/>
      <c r="HR52" s="665"/>
      <c r="HS52" s="665"/>
      <c r="HT52" s="665"/>
      <c r="HU52" s="665"/>
      <c r="HV52" s="665"/>
    </row>
    <row r="53" spans="1:230" s="684" customFormat="1" ht="15" hidden="1">
      <c r="A53" s="814" t="s">
        <v>1366</v>
      </c>
      <c r="B53" s="685" t="s">
        <v>1367</v>
      </c>
      <c r="C53" s="667"/>
      <c r="D53" s="885"/>
      <c r="E53" s="774"/>
      <c r="F53" s="775">
        <f t="shared" si="1"/>
        <v>0</v>
      </c>
      <c r="G53" s="774"/>
      <c r="H53" s="775">
        <f t="shared" si="2"/>
        <v>0</v>
      </c>
      <c r="I53" s="886"/>
      <c r="J53" s="878"/>
      <c r="K53" s="668"/>
      <c r="L53" s="668"/>
      <c r="M53" s="668"/>
      <c r="N53" s="668"/>
      <c r="O53" s="668"/>
      <c r="P53" s="668"/>
      <c r="Q53" s="668"/>
      <c r="R53" s="668"/>
      <c r="S53" s="668"/>
      <c r="T53" s="668"/>
      <c r="U53" s="668"/>
      <c r="V53" s="668"/>
      <c r="W53" s="668"/>
      <c r="X53" s="670"/>
      <c r="Y53" s="838"/>
      <c r="Z53" s="665"/>
      <c r="AA53" s="665"/>
      <c r="AB53" s="665"/>
      <c r="AC53" s="665"/>
      <c r="AD53" s="665"/>
      <c r="AE53" s="665"/>
      <c r="AF53" s="665"/>
      <c r="AG53" s="665"/>
      <c r="AH53" s="665"/>
      <c r="AI53" s="665"/>
      <c r="AJ53" s="665"/>
      <c r="AK53" s="665"/>
      <c r="AL53" s="665"/>
      <c r="AM53" s="665"/>
      <c r="AN53" s="665"/>
      <c r="AO53" s="665"/>
      <c r="AP53" s="665"/>
      <c r="AQ53" s="665"/>
      <c r="AR53" s="665"/>
      <c r="AS53" s="665"/>
      <c r="AT53" s="665"/>
      <c r="AU53" s="665"/>
      <c r="AV53" s="665"/>
      <c r="AW53" s="665"/>
      <c r="AX53" s="665"/>
      <c r="AY53" s="665"/>
      <c r="AZ53" s="665"/>
      <c r="BA53" s="665"/>
      <c r="BB53" s="665"/>
      <c r="BC53" s="665"/>
      <c r="BD53" s="665"/>
      <c r="BE53" s="665"/>
      <c r="BF53" s="665"/>
      <c r="BG53" s="665"/>
      <c r="BH53" s="665"/>
      <c r="BI53" s="665"/>
      <c r="BJ53" s="665"/>
      <c r="BK53" s="665"/>
      <c r="BL53" s="665"/>
      <c r="BM53" s="665"/>
      <c r="BN53" s="665"/>
      <c r="BO53" s="665"/>
      <c r="BP53" s="665"/>
      <c r="BQ53" s="665"/>
      <c r="BR53" s="665"/>
      <c r="BS53" s="665"/>
      <c r="BT53" s="665"/>
      <c r="BU53" s="665"/>
      <c r="BV53" s="665"/>
      <c r="BW53" s="665"/>
      <c r="BX53" s="665"/>
      <c r="BY53" s="665"/>
      <c r="BZ53" s="665"/>
      <c r="CA53" s="665"/>
      <c r="CB53" s="665"/>
      <c r="CC53" s="665"/>
      <c r="CD53" s="665"/>
      <c r="CE53" s="665"/>
      <c r="CF53" s="665"/>
      <c r="CG53" s="665"/>
      <c r="CH53" s="665"/>
      <c r="CI53" s="665"/>
      <c r="CJ53" s="665"/>
      <c r="CK53" s="665"/>
      <c r="CL53" s="665"/>
      <c r="CM53" s="665"/>
      <c r="CN53" s="665"/>
      <c r="CO53" s="665"/>
      <c r="CP53" s="665"/>
      <c r="CQ53" s="665"/>
      <c r="CR53" s="665"/>
      <c r="CS53" s="665"/>
      <c r="CT53" s="665"/>
      <c r="CU53" s="665"/>
      <c r="CV53" s="665"/>
      <c r="CW53" s="665"/>
      <c r="CX53" s="665"/>
      <c r="CY53" s="665"/>
      <c r="CZ53" s="665"/>
      <c r="DA53" s="665"/>
      <c r="DB53" s="665"/>
      <c r="DC53" s="665"/>
      <c r="DD53" s="665"/>
      <c r="DE53" s="665"/>
      <c r="DF53" s="665"/>
      <c r="DG53" s="665"/>
      <c r="DH53" s="665"/>
      <c r="DI53" s="665"/>
      <c r="DJ53" s="665"/>
      <c r="DK53" s="665"/>
      <c r="DL53" s="665"/>
      <c r="DM53" s="665"/>
      <c r="DN53" s="665"/>
      <c r="DO53" s="665"/>
      <c r="DP53" s="665"/>
      <c r="DQ53" s="665"/>
      <c r="DR53" s="665"/>
      <c r="DS53" s="665"/>
      <c r="DT53" s="665"/>
      <c r="DU53" s="665"/>
      <c r="DV53" s="665"/>
      <c r="DW53" s="665"/>
      <c r="DX53" s="665"/>
      <c r="DY53" s="665"/>
      <c r="DZ53" s="665"/>
      <c r="EA53" s="665"/>
      <c r="EB53" s="665"/>
      <c r="EC53" s="665"/>
      <c r="ED53" s="665"/>
      <c r="EE53" s="665"/>
      <c r="EF53" s="665"/>
      <c r="EG53" s="665"/>
      <c r="EH53" s="665"/>
      <c r="EI53" s="665"/>
      <c r="EJ53" s="665"/>
      <c r="EK53" s="665"/>
      <c r="EL53" s="665"/>
      <c r="EM53" s="665"/>
      <c r="EN53" s="665"/>
      <c r="EO53" s="665"/>
      <c r="EP53" s="665"/>
      <c r="EQ53" s="665"/>
      <c r="ER53" s="665"/>
      <c r="ES53" s="665"/>
      <c r="ET53" s="665"/>
      <c r="EU53" s="665"/>
      <c r="EV53" s="665"/>
      <c r="EW53" s="665"/>
      <c r="EX53" s="665"/>
      <c r="EY53" s="665"/>
      <c r="EZ53" s="665"/>
      <c r="FA53" s="665"/>
      <c r="FB53" s="665"/>
      <c r="FC53" s="665"/>
      <c r="FD53" s="665"/>
      <c r="FE53" s="665"/>
      <c r="FF53" s="665"/>
      <c r="FG53" s="665"/>
      <c r="FH53" s="665"/>
      <c r="FI53" s="665"/>
      <c r="FJ53" s="665"/>
      <c r="FK53" s="665"/>
      <c r="FL53" s="665"/>
      <c r="FM53" s="665"/>
      <c r="FN53" s="665"/>
      <c r="FO53" s="665"/>
      <c r="FP53" s="665"/>
      <c r="FQ53" s="665"/>
      <c r="FR53" s="665"/>
      <c r="FS53" s="665"/>
      <c r="FT53" s="665"/>
      <c r="FU53" s="665"/>
      <c r="FV53" s="665"/>
      <c r="FW53" s="665"/>
      <c r="FX53" s="665"/>
      <c r="FY53" s="665"/>
      <c r="FZ53" s="665"/>
      <c r="GA53" s="665"/>
      <c r="GB53" s="665"/>
      <c r="GC53" s="665"/>
      <c r="GD53" s="665"/>
      <c r="GE53" s="665"/>
      <c r="GF53" s="665"/>
      <c r="GG53" s="665"/>
      <c r="GH53" s="665"/>
      <c r="GI53" s="665"/>
      <c r="GJ53" s="665"/>
      <c r="GK53" s="665"/>
      <c r="GL53" s="665"/>
      <c r="GM53" s="665"/>
      <c r="GN53" s="665"/>
      <c r="GO53" s="665"/>
      <c r="GP53" s="665"/>
      <c r="GQ53" s="665"/>
      <c r="GR53" s="665"/>
      <c r="GS53" s="665"/>
      <c r="GT53" s="665"/>
      <c r="GU53" s="665"/>
      <c r="GV53" s="665"/>
      <c r="GW53" s="665"/>
      <c r="GX53" s="665"/>
      <c r="GY53" s="665"/>
      <c r="GZ53" s="665"/>
      <c r="HA53" s="665"/>
      <c r="HB53" s="665"/>
      <c r="HC53" s="665"/>
      <c r="HD53" s="665"/>
      <c r="HE53" s="665"/>
      <c r="HF53" s="665"/>
      <c r="HG53" s="665"/>
      <c r="HH53" s="665"/>
      <c r="HI53" s="665"/>
      <c r="HJ53" s="665"/>
      <c r="HK53" s="665"/>
      <c r="HL53" s="665"/>
      <c r="HM53" s="665"/>
      <c r="HN53" s="665"/>
      <c r="HO53" s="665"/>
      <c r="HP53" s="665"/>
      <c r="HQ53" s="665"/>
      <c r="HR53" s="665"/>
      <c r="HS53" s="665"/>
      <c r="HT53" s="665"/>
      <c r="HU53" s="665"/>
      <c r="HV53" s="665"/>
    </row>
    <row r="54" spans="1:230" s="684" customFormat="1" ht="15" hidden="1">
      <c r="A54" s="814" t="s">
        <v>147</v>
      </c>
      <c r="B54" s="685" t="s">
        <v>1368</v>
      </c>
      <c r="C54" s="667" t="s">
        <v>1369</v>
      </c>
      <c r="D54" s="885"/>
      <c r="E54" s="774">
        <v>753.47</v>
      </c>
      <c r="F54" s="775">
        <f t="shared" si="1"/>
        <v>-1.0000000000104592E-2</v>
      </c>
      <c r="G54" s="774">
        <v>753.47</v>
      </c>
      <c r="H54" s="775">
        <f t="shared" si="2"/>
        <v>-1.0000000000104592E-2</v>
      </c>
      <c r="I54" s="884">
        <v>753.45999999999992</v>
      </c>
      <c r="J54" s="878">
        <v>753.47</v>
      </c>
      <c r="K54" s="668">
        <f t="shared" si="3"/>
        <v>753.47</v>
      </c>
      <c r="L54" s="668"/>
      <c r="M54" s="668">
        <v>753.47</v>
      </c>
      <c r="N54" s="668"/>
      <c r="O54" s="668"/>
      <c r="P54" s="668"/>
      <c r="Q54" s="668"/>
      <c r="R54" s="668"/>
      <c r="S54" s="668"/>
      <c r="T54" s="668"/>
      <c r="U54" s="668"/>
      <c r="V54" s="668"/>
      <c r="W54" s="668"/>
      <c r="X54" s="670"/>
      <c r="Y54" s="838"/>
      <c r="Z54" s="665"/>
      <c r="AA54" s="665"/>
      <c r="AB54" s="665"/>
      <c r="AC54" s="665"/>
      <c r="AD54" s="665"/>
      <c r="AE54" s="665"/>
      <c r="AF54" s="665"/>
      <c r="AG54" s="665"/>
      <c r="AH54" s="665"/>
      <c r="AI54" s="665"/>
      <c r="AJ54" s="665"/>
      <c r="AK54" s="665"/>
      <c r="AL54" s="665"/>
      <c r="AM54" s="665"/>
      <c r="AN54" s="665"/>
      <c r="AO54" s="665"/>
      <c r="AP54" s="665"/>
      <c r="AQ54" s="665"/>
      <c r="AR54" s="665"/>
      <c r="AS54" s="665"/>
      <c r="AT54" s="665"/>
      <c r="AU54" s="665"/>
      <c r="AV54" s="665"/>
      <c r="AW54" s="665"/>
      <c r="AX54" s="665"/>
      <c r="AY54" s="665"/>
      <c r="AZ54" s="665"/>
      <c r="BA54" s="665"/>
      <c r="BB54" s="665"/>
      <c r="BC54" s="665"/>
      <c r="BD54" s="665"/>
      <c r="BE54" s="665"/>
      <c r="BF54" s="665"/>
      <c r="BG54" s="665"/>
      <c r="BH54" s="665"/>
      <c r="BI54" s="665"/>
      <c r="BJ54" s="665"/>
      <c r="BK54" s="665"/>
      <c r="BL54" s="665"/>
      <c r="BM54" s="665"/>
      <c r="BN54" s="665"/>
      <c r="BO54" s="665"/>
      <c r="BP54" s="665"/>
      <c r="BQ54" s="665"/>
      <c r="BR54" s="665"/>
      <c r="BS54" s="665"/>
      <c r="BT54" s="665"/>
      <c r="BU54" s="665"/>
      <c r="BV54" s="665"/>
      <c r="BW54" s="665"/>
      <c r="BX54" s="665"/>
      <c r="BY54" s="665"/>
      <c r="BZ54" s="665"/>
      <c r="CA54" s="665"/>
      <c r="CB54" s="665"/>
      <c r="CC54" s="665"/>
      <c r="CD54" s="665"/>
      <c r="CE54" s="665"/>
      <c r="CF54" s="665"/>
      <c r="CG54" s="665"/>
      <c r="CH54" s="665"/>
      <c r="CI54" s="665"/>
      <c r="CJ54" s="665"/>
      <c r="CK54" s="665"/>
      <c r="CL54" s="665"/>
      <c r="CM54" s="665"/>
      <c r="CN54" s="665"/>
      <c r="CO54" s="665"/>
      <c r="CP54" s="665"/>
      <c r="CQ54" s="665"/>
      <c r="CR54" s="665"/>
      <c r="CS54" s="665"/>
      <c r="CT54" s="665"/>
      <c r="CU54" s="665"/>
      <c r="CV54" s="665"/>
      <c r="CW54" s="665"/>
      <c r="CX54" s="665"/>
      <c r="CY54" s="665"/>
      <c r="CZ54" s="665"/>
      <c r="DA54" s="665"/>
      <c r="DB54" s="665"/>
      <c r="DC54" s="665"/>
      <c r="DD54" s="665"/>
      <c r="DE54" s="665"/>
      <c r="DF54" s="665"/>
      <c r="DG54" s="665"/>
      <c r="DH54" s="665"/>
      <c r="DI54" s="665"/>
      <c r="DJ54" s="665"/>
      <c r="DK54" s="665"/>
      <c r="DL54" s="665"/>
      <c r="DM54" s="665"/>
      <c r="DN54" s="665"/>
      <c r="DO54" s="665"/>
      <c r="DP54" s="665"/>
      <c r="DQ54" s="665"/>
      <c r="DR54" s="665"/>
      <c r="DS54" s="665"/>
      <c r="DT54" s="665"/>
      <c r="DU54" s="665"/>
      <c r="DV54" s="665"/>
      <c r="DW54" s="665"/>
      <c r="DX54" s="665"/>
      <c r="DY54" s="665"/>
      <c r="DZ54" s="665"/>
      <c r="EA54" s="665"/>
      <c r="EB54" s="665"/>
      <c r="EC54" s="665"/>
      <c r="ED54" s="665"/>
      <c r="EE54" s="665"/>
      <c r="EF54" s="665"/>
      <c r="EG54" s="665"/>
      <c r="EH54" s="665"/>
      <c r="EI54" s="665"/>
      <c r="EJ54" s="665"/>
      <c r="EK54" s="665"/>
      <c r="EL54" s="665"/>
      <c r="EM54" s="665"/>
      <c r="EN54" s="665"/>
      <c r="EO54" s="665"/>
      <c r="EP54" s="665"/>
      <c r="EQ54" s="665"/>
      <c r="ER54" s="665"/>
      <c r="ES54" s="665"/>
      <c r="ET54" s="665"/>
      <c r="EU54" s="665"/>
      <c r="EV54" s="665"/>
      <c r="EW54" s="665"/>
      <c r="EX54" s="665"/>
      <c r="EY54" s="665"/>
      <c r="EZ54" s="665"/>
      <c r="FA54" s="665"/>
      <c r="FB54" s="665"/>
      <c r="FC54" s="665"/>
      <c r="FD54" s="665"/>
      <c r="FE54" s="665"/>
      <c r="FF54" s="665"/>
      <c r="FG54" s="665"/>
      <c r="FH54" s="665"/>
      <c r="FI54" s="665"/>
      <c r="FJ54" s="665"/>
      <c r="FK54" s="665"/>
      <c r="FL54" s="665"/>
      <c r="FM54" s="665"/>
      <c r="FN54" s="665"/>
      <c r="FO54" s="665"/>
      <c r="FP54" s="665"/>
      <c r="FQ54" s="665"/>
      <c r="FR54" s="665"/>
      <c r="FS54" s="665"/>
      <c r="FT54" s="665"/>
      <c r="FU54" s="665"/>
      <c r="FV54" s="665"/>
      <c r="FW54" s="665"/>
      <c r="FX54" s="665"/>
      <c r="FY54" s="665"/>
      <c r="FZ54" s="665"/>
      <c r="GA54" s="665"/>
      <c r="GB54" s="665"/>
      <c r="GC54" s="665"/>
      <c r="GD54" s="665"/>
      <c r="GE54" s="665"/>
      <c r="GF54" s="665"/>
      <c r="GG54" s="665"/>
      <c r="GH54" s="665"/>
      <c r="GI54" s="665"/>
      <c r="GJ54" s="665"/>
      <c r="GK54" s="665"/>
      <c r="GL54" s="665"/>
      <c r="GM54" s="665"/>
      <c r="GN54" s="665"/>
      <c r="GO54" s="665"/>
      <c r="GP54" s="665"/>
      <c r="GQ54" s="665"/>
      <c r="GR54" s="665"/>
      <c r="GS54" s="665"/>
      <c r="GT54" s="665"/>
      <c r="GU54" s="665"/>
      <c r="GV54" s="665"/>
      <c r="GW54" s="665"/>
      <c r="GX54" s="665"/>
      <c r="GY54" s="665"/>
      <c r="GZ54" s="665"/>
      <c r="HA54" s="665"/>
      <c r="HB54" s="665"/>
      <c r="HC54" s="665"/>
      <c r="HD54" s="665"/>
      <c r="HE54" s="665"/>
      <c r="HF54" s="665"/>
      <c r="HG54" s="665"/>
      <c r="HH54" s="665"/>
      <c r="HI54" s="665"/>
      <c r="HJ54" s="665"/>
      <c r="HK54" s="665"/>
      <c r="HL54" s="665"/>
      <c r="HM54" s="665"/>
      <c r="HN54" s="665"/>
      <c r="HO54" s="665"/>
      <c r="HP54" s="665"/>
      <c r="HQ54" s="665"/>
      <c r="HR54" s="665"/>
      <c r="HS54" s="665"/>
      <c r="HT54" s="665"/>
      <c r="HU54" s="665"/>
      <c r="HV54" s="665"/>
    </row>
    <row r="55" spans="1:230" s="684" customFormat="1" ht="15" hidden="1">
      <c r="A55" s="814" t="s">
        <v>167</v>
      </c>
      <c r="B55" s="685" t="s">
        <v>1370</v>
      </c>
      <c r="C55" s="667" t="s">
        <v>1371</v>
      </c>
      <c r="D55" s="885"/>
      <c r="E55" s="774">
        <v>6075.81</v>
      </c>
      <c r="F55" s="775"/>
      <c r="G55" s="774">
        <v>5737.77</v>
      </c>
      <c r="H55" s="775"/>
      <c r="I55" s="886"/>
      <c r="J55" s="878">
        <v>7405.7999999999984</v>
      </c>
      <c r="K55" s="668">
        <f t="shared" si="3"/>
        <v>7405.7999999999984</v>
      </c>
      <c r="L55" s="669">
        <f t="shared" si="0"/>
        <v>0</v>
      </c>
      <c r="M55" s="668">
        <v>253.35</v>
      </c>
      <c r="N55" s="668">
        <v>936.15000000000032</v>
      </c>
      <c r="O55" s="668">
        <v>63.8</v>
      </c>
      <c r="P55" s="668">
        <v>594.00999999999976</v>
      </c>
      <c r="Q55" s="668">
        <v>404.20999999999992</v>
      </c>
      <c r="R55" s="668">
        <v>886.11</v>
      </c>
      <c r="S55" s="668">
        <v>441.94999999999993</v>
      </c>
      <c r="T55" s="668">
        <v>820.06</v>
      </c>
      <c r="U55" s="668">
        <v>759.64999999999986</v>
      </c>
      <c r="V55" s="668">
        <v>875.81999999999994</v>
      </c>
      <c r="W55" s="668">
        <v>591.7299999999999</v>
      </c>
      <c r="X55" s="670">
        <v>778.96000000000015</v>
      </c>
      <c r="Y55" s="838"/>
      <c r="Z55" s="665"/>
      <c r="AA55" s="665"/>
      <c r="AB55" s="665"/>
      <c r="AC55" s="665"/>
      <c r="AD55" s="665"/>
      <c r="AE55" s="665"/>
      <c r="AF55" s="665"/>
      <c r="AG55" s="665"/>
      <c r="AH55" s="665"/>
      <c r="AI55" s="665"/>
      <c r="AJ55" s="665"/>
      <c r="AK55" s="665"/>
      <c r="AL55" s="665"/>
      <c r="AM55" s="665"/>
      <c r="AN55" s="665"/>
      <c r="AO55" s="665"/>
      <c r="AP55" s="665"/>
      <c r="AQ55" s="665"/>
      <c r="AR55" s="665"/>
      <c r="AS55" s="665"/>
      <c r="AT55" s="665"/>
      <c r="AU55" s="665"/>
      <c r="AV55" s="665"/>
      <c r="AW55" s="665"/>
      <c r="AX55" s="665"/>
      <c r="AY55" s="665"/>
      <c r="AZ55" s="665"/>
      <c r="BA55" s="665"/>
      <c r="BB55" s="665"/>
      <c r="BC55" s="665"/>
      <c r="BD55" s="665"/>
      <c r="BE55" s="665"/>
      <c r="BF55" s="665"/>
      <c r="BG55" s="665"/>
      <c r="BH55" s="665"/>
      <c r="BI55" s="665"/>
      <c r="BJ55" s="665"/>
      <c r="BK55" s="665"/>
      <c r="BL55" s="665"/>
      <c r="BM55" s="665"/>
      <c r="BN55" s="665"/>
      <c r="BO55" s="665"/>
      <c r="BP55" s="665"/>
      <c r="BQ55" s="665"/>
      <c r="BR55" s="665"/>
      <c r="BS55" s="665"/>
      <c r="BT55" s="665"/>
      <c r="BU55" s="665"/>
      <c r="BV55" s="665"/>
      <c r="BW55" s="665"/>
      <c r="BX55" s="665"/>
      <c r="BY55" s="665"/>
      <c r="BZ55" s="665"/>
      <c r="CA55" s="665"/>
      <c r="CB55" s="665"/>
      <c r="CC55" s="665"/>
      <c r="CD55" s="665"/>
      <c r="CE55" s="665"/>
      <c r="CF55" s="665"/>
      <c r="CG55" s="665"/>
      <c r="CH55" s="665"/>
      <c r="CI55" s="665"/>
      <c r="CJ55" s="665"/>
      <c r="CK55" s="665"/>
      <c r="CL55" s="665"/>
      <c r="CM55" s="665"/>
      <c r="CN55" s="665"/>
      <c r="CO55" s="665"/>
      <c r="CP55" s="665"/>
      <c r="CQ55" s="665"/>
      <c r="CR55" s="665"/>
      <c r="CS55" s="665"/>
      <c r="CT55" s="665"/>
      <c r="CU55" s="665"/>
      <c r="CV55" s="665"/>
      <c r="CW55" s="665"/>
      <c r="CX55" s="665"/>
      <c r="CY55" s="665"/>
      <c r="CZ55" s="665"/>
      <c r="DA55" s="665"/>
      <c r="DB55" s="665"/>
      <c r="DC55" s="665"/>
      <c r="DD55" s="665"/>
      <c r="DE55" s="665"/>
      <c r="DF55" s="665"/>
      <c r="DG55" s="665"/>
      <c r="DH55" s="665"/>
      <c r="DI55" s="665"/>
      <c r="DJ55" s="665"/>
      <c r="DK55" s="665"/>
      <c r="DL55" s="665"/>
      <c r="DM55" s="665"/>
      <c r="DN55" s="665"/>
      <c r="DO55" s="665"/>
      <c r="DP55" s="665"/>
      <c r="DQ55" s="665"/>
      <c r="DR55" s="665"/>
      <c r="DS55" s="665"/>
      <c r="DT55" s="665"/>
      <c r="DU55" s="665"/>
      <c r="DV55" s="665"/>
      <c r="DW55" s="665"/>
      <c r="DX55" s="665"/>
      <c r="DY55" s="665"/>
      <c r="DZ55" s="665"/>
      <c r="EA55" s="665"/>
      <c r="EB55" s="665"/>
      <c r="EC55" s="665"/>
      <c r="ED55" s="665"/>
      <c r="EE55" s="665"/>
      <c r="EF55" s="665"/>
      <c r="EG55" s="665"/>
      <c r="EH55" s="665"/>
      <c r="EI55" s="665"/>
      <c r="EJ55" s="665"/>
      <c r="EK55" s="665"/>
      <c r="EL55" s="665"/>
      <c r="EM55" s="665"/>
      <c r="EN55" s="665"/>
      <c r="EO55" s="665"/>
      <c r="EP55" s="665"/>
      <c r="EQ55" s="665"/>
      <c r="ER55" s="665"/>
      <c r="ES55" s="665"/>
      <c r="ET55" s="665"/>
      <c r="EU55" s="665"/>
      <c r="EV55" s="665"/>
      <c r="EW55" s="665"/>
      <c r="EX55" s="665"/>
      <c r="EY55" s="665"/>
      <c r="EZ55" s="665"/>
      <c r="FA55" s="665"/>
      <c r="FB55" s="665"/>
      <c r="FC55" s="665"/>
      <c r="FD55" s="665"/>
      <c r="FE55" s="665"/>
      <c r="FF55" s="665"/>
      <c r="FG55" s="665"/>
      <c r="FH55" s="665"/>
      <c r="FI55" s="665"/>
      <c r="FJ55" s="665"/>
      <c r="FK55" s="665"/>
      <c r="FL55" s="665"/>
      <c r="FM55" s="665"/>
      <c r="FN55" s="665"/>
      <c r="FO55" s="665"/>
      <c r="FP55" s="665"/>
      <c r="FQ55" s="665"/>
      <c r="FR55" s="665"/>
      <c r="FS55" s="665"/>
      <c r="FT55" s="665"/>
      <c r="FU55" s="665"/>
      <c r="FV55" s="665"/>
      <c r="FW55" s="665"/>
      <c r="FX55" s="665"/>
      <c r="FY55" s="665"/>
      <c r="FZ55" s="665"/>
      <c r="GA55" s="665"/>
      <c r="GB55" s="665"/>
      <c r="GC55" s="665"/>
      <c r="GD55" s="665"/>
      <c r="GE55" s="665"/>
      <c r="GF55" s="665"/>
      <c r="GG55" s="665"/>
      <c r="GH55" s="665"/>
      <c r="GI55" s="665"/>
      <c r="GJ55" s="665"/>
      <c r="GK55" s="665"/>
      <c r="GL55" s="665"/>
      <c r="GM55" s="665"/>
      <c r="GN55" s="665"/>
      <c r="GO55" s="665"/>
      <c r="GP55" s="665"/>
      <c r="GQ55" s="665"/>
      <c r="GR55" s="665"/>
      <c r="GS55" s="665"/>
      <c r="GT55" s="665"/>
      <c r="GU55" s="665"/>
      <c r="GV55" s="665"/>
      <c r="GW55" s="665"/>
      <c r="GX55" s="665"/>
      <c r="GY55" s="665"/>
      <c r="GZ55" s="665"/>
      <c r="HA55" s="665"/>
      <c r="HB55" s="665"/>
      <c r="HC55" s="665"/>
      <c r="HD55" s="665"/>
      <c r="HE55" s="665"/>
      <c r="HF55" s="665"/>
      <c r="HG55" s="665"/>
      <c r="HH55" s="665"/>
      <c r="HI55" s="665"/>
      <c r="HJ55" s="665"/>
      <c r="HK55" s="665"/>
      <c r="HL55" s="665"/>
      <c r="HM55" s="665"/>
      <c r="HN55" s="665"/>
      <c r="HO55" s="665"/>
      <c r="HP55" s="665"/>
      <c r="HQ55" s="665"/>
      <c r="HR55" s="665"/>
      <c r="HS55" s="665"/>
      <c r="HT55" s="665"/>
      <c r="HU55" s="665"/>
      <c r="HV55" s="665"/>
    </row>
    <row r="56" spans="1:230" s="684" customFormat="1" ht="15" hidden="1">
      <c r="A56" s="814" t="s">
        <v>216</v>
      </c>
      <c r="B56" s="685" t="s">
        <v>1372</v>
      </c>
      <c r="C56" s="667" t="s">
        <v>1373</v>
      </c>
      <c r="D56" s="885"/>
      <c r="E56" s="774">
        <v>9990.75</v>
      </c>
      <c r="F56" s="775"/>
      <c r="G56" s="774">
        <v>9492.76</v>
      </c>
      <c r="H56" s="775"/>
      <c r="I56" s="886"/>
      <c r="J56" s="878">
        <v>10366.14</v>
      </c>
      <c r="K56" s="668">
        <f t="shared" si="3"/>
        <v>10366.14</v>
      </c>
      <c r="L56" s="669">
        <f t="shared" si="0"/>
        <v>0</v>
      </c>
      <c r="M56" s="668"/>
      <c r="N56" s="668">
        <v>1514.41</v>
      </c>
      <c r="O56" s="668">
        <v>0</v>
      </c>
      <c r="P56" s="668">
        <v>411.03000000000003</v>
      </c>
      <c r="Q56" s="668">
        <v>0</v>
      </c>
      <c r="R56" s="668">
        <v>308.20999999999998</v>
      </c>
      <c r="S56" s="668">
        <v>207.76999999999998</v>
      </c>
      <c r="T56" s="668">
        <v>323.69</v>
      </c>
      <c r="U56" s="668">
        <v>1433.98</v>
      </c>
      <c r="V56" s="668">
        <v>785.8599999999999</v>
      </c>
      <c r="W56" s="668">
        <v>2471.7799999999997</v>
      </c>
      <c r="X56" s="670">
        <v>2909.41</v>
      </c>
      <c r="Y56" s="838"/>
      <c r="Z56" s="665"/>
      <c r="AA56" s="665"/>
      <c r="AB56" s="665"/>
      <c r="AC56" s="665"/>
      <c r="AD56" s="665"/>
      <c r="AE56" s="665"/>
      <c r="AF56" s="665"/>
      <c r="AG56" s="665"/>
      <c r="AH56" s="665"/>
      <c r="AI56" s="665"/>
      <c r="AJ56" s="665"/>
      <c r="AK56" s="665"/>
      <c r="AL56" s="665"/>
      <c r="AM56" s="665"/>
      <c r="AN56" s="665"/>
      <c r="AO56" s="665"/>
      <c r="AP56" s="665"/>
      <c r="AQ56" s="665"/>
      <c r="AR56" s="665"/>
      <c r="AS56" s="665"/>
      <c r="AT56" s="665"/>
      <c r="AU56" s="665"/>
      <c r="AV56" s="665"/>
      <c r="AW56" s="665"/>
      <c r="AX56" s="665"/>
      <c r="AY56" s="665"/>
      <c r="AZ56" s="665"/>
      <c r="BA56" s="665"/>
      <c r="BB56" s="665"/>
      <c r="BC56" s="665"/>
      <c r="BD56" s="665"/>
      <c r="BE56" s="665"/>
      <c r="BF56" s="665"/>
      <c r="BG56" s="665"/>
      <c r="BH56" s="665"/>
      <c r="BI56" s="665"/>
      <c r="BJ56" s="665"/>
      <c r="BK56" s="665"/>
      <c r="BL56" s="665"/>
      <c r="BM56" s="665"/>
      <c r="BN56" s="665"/>
      <c r="BO56" s="665"/>
      <c r="BP56" s="665"/>
      <c r="BQ56" s="665"/>
      <c r="BR56" s="665"/>
      <c r="BS56" s="665"/>
      <c r="BT56" s="665"/>
      <c r="BU56" s="665"/>
      <c r="BV56" s="665"/>
      <c r="BW56" s="665"/>
      <c r="BX56" s="665"/>
      <c r="BY56" s="665"/>
      <c r="BZ56" s="665"/>
      <c r="CA56" s="665"/>
      <c r="CB56" s="665"/>
      <c r="CC56" s="665"/>
      <c r="CD56" s="665"/>
      <c r="CE56" s="665"/>
      <c r="CF56" s="665"/>
      <c r="CG56" s="665"/>
      <c r="CH56" s="665"/>
      <c r="CI56" s="665"/>
      <c r="CJ56" s="665"/>
      <c r="CK56" s="665"/>
      <c r="CL56" s="665"/>
      <c r="CM56" s="665"/>
      <c r="CN56" s="665"/>
      <c r="CO56" s="665"/>
      <c r="CP56" s="665"/>
      <c r="CQ56" s="665"/>
      <c r="CR56" s="665"/>
      <c r="CS56" s="665"/>
      <c r="CT56" s="665"/>
      <c r="CU56" s="665"/>
      <c r="CV56" s="665"/>
      <c r="CW56" s="665"/>
      <c r="CX56" s="665"/>
      <c r="CY56" s="665"/>
      <c r="CZ56" s="665"/>
      <c r="DA56" s="665"/>
      <c r="DB56" s="665"/>
      <c r="DC56" s="665"/>
      <c r="DD56" s="665"/>
      <c r="DE56" s="665"/>
      <c r="DF56" s="665"/>
      <c r="DG56" s="665"/>
      <c r="DH56" s="665"/>
      <c r="DI56" s="665"/>
      <c r="DJ56" s="665"/>
      <c r="DK56" s="665"/>
      <c r="DL56" s="665"/>
      <c r="DM56" s="665"/>
      <c r="DN56" s="665"/>
      <c r="DO56" s="665"/>
      <c r="DP56" s="665"/>
      <c r="DQ56" s="665"/>
      <c r="DR56" s="665"/>
      <c r="DS56" s="665"/>
      <c r="DT56" s="665"/>
      <c r="DU56" s="665"/>
      <c r="DV56" s="665"/>
      <c r="DW56" s="665"/>
      <c r="DX56" s="665"/>
      <c r="DY56" s="665"/>
      <c r="DZ56" s="665"/>
      <c r="EA56" s="665"/>
      <c r="EB56" s="665"/>
      <c r="EC56" s="665"/>
      <c r="ED56" s="665"/>
      <c r="EE56" s="665"/>
      <c r="EF56" s="665"/>
      <c r="EG56" s="665"/>
      <c r="EH56" s="665"/>
      <c r="EI56" s="665"/>
      <c r="EJ56" s="665"/>
      <c r="EK56" s="665"/>
      <c r="EL56" s="665"/>
      <c r="EM56" s="665"/>
      <c r="EN56" s="665"/>
      <c r="EO56" s="665"/>
      <c r="EP56" s="665"/>
      <c r="EQ56" s="665"/>
      <c r="ER56" s="665"/>
      <c r="ES56" s="665"/>
      <c r="ET56" s="665"/>
      <c r="EU56" s="665"/>
      <c r="EV56" s="665"/>
      <c r="EW56" s="665"/>
      <c r="EX56" s="665"/>
      <c r="EY56" s="665"/>
      <c r="EZ56" s="665"/>
      <c r="FA56" s="665"/>
      <c r="FB56" s="665"/>
      <c r="FC56" s="665"/>
      <c r="FD56" s="665"/>
      <c r="FE56" s="665"/>
      <c r="FF56" s="665"/>
      <c r="FG56" s="665"/>
      <c r="FH56" s="665"/>
      <c r="FI56" s="665"/>
      <c r="FJ56" s="665"/>
      <c r="FK56" s="665"/>
      <c r="FL56" s="665"/>
      <c r="FM56" s="665"/>
      <c r="FN56" s="665"/>
      <c r="FO56" s="665"/>
      <c r="FP56" s="665"/>
      <c r="FQ56" s="665"/>
      <c r="FR56" s="665"/>
      <c r="FS56" s="665"/>
      <c r="FT56" s="665"/>
      <c r="FU56" s="665"/>
      <c r="FV56" s="665"/>
      <c r="FW56" s="665"/>
      <c r="FX56" s="665"/>
      <c r="FY56" s="665"/>
      <c r="FZ56" s="665"/>
      <c r="GA56" s="665"/>
      <c r="GB56" s="665"/>
      <c r="GC56" s="665"/>
      <c r="GD56" s="665"/>
      <c r="GE56" s="665"/>
      <c r="GF56" s="665"/>
      <c r="GG56" s="665"/>
      <c r="GH56" s="665"/>
      <c r="GI56" s="665"/>
      <c r="GJ56" s="665"/>
      <c r="GK56" s="665"/>
      <c r="GL56" s="665"/>
      <c r="GM56" s="665"/>
      <c r="GN56" s="665"/>
      <c r="GO56" s="665"/>
      <c r="GP56" s="665"/>
      <c r="GQ56" s="665"/>
      <c r="GR56" s="665"/>
      <c r="GS56" s="665"/>
      <c r="GT56" s="665"/>
      <c r="GU56" s="665"/>
      <c r="GV56" s="665"/>
      <c r="GW56" s="665"/>
      <c r="GX56" s="665"/>
      <c r="GY56" s="665"/>
      <c r="GZ56" s="665"/>
      <c r="HA56" s="665"/>
      <c r="HB56" s="665"/>
      <c r="HC56" s="665"/>
      <c r="HD56" s="665"/>
      <c r="HE56" s="665"/>
      <c r="HF56" s="665"/>
      <c r="HG56" s="665"/>
      <c r="HH56" s="665"/>
      <c r="HI56" s="665"/>
      <c r="HJ56" s="665"/>
      <c r="HK56" s="665"/>
      <c r="HL56" s="665"/>
      <c r="HM56" s="665"/>
      <c r="HN56" s="665"/>
      <c r="HO56" s="665"/>
      <c r="HP56" s="665"/>
      <c r="HQ56" s="665"/>
      <c r="HR56" s="665"/>
      <c r="HS56" s="665"/>
      <c r="HT56" s="665"/>
      <c r="HU56" s="665"/>
      <c r="HV56" s="665"/>
    </row>
    <row r="57" spans="1:230" s="684" customFormat="1" ht="15" hidden="1">
      <c r="A57" s="814" t="s">
        <v>1374</v>
      </c>
      <c r="B57" s="685" t="s">
        <v>1375</v>
      </c>
      <c r="C57" s="667" t="s">
        <v>1376</v>
      </c>
      <c r="D57" s="885"/>
      <c r="E57" s="774">
        <v>217.3</v>
      </c>
      <c r="F57" s="775"/>
      <c r="G57" s="774">
        <v>217.3</v>
      </c>
      <c r="H57" s="775"/>
      <c r="I57" s="886"/>
      <c r="J57" s="878">
        <v>179.20000000000002</v>
      </c>
      <c r="K57" s="668">
        <f t="shared" si="3"/>
        <v>179.20000000000002</v>
      </c>
      <c r="L57" s="668"/>
      <c r="M57" s="668"/>
      <c r="N57" s="668">
        <v>38.270000000000003</v>
      </c>
      <c r="O57" s="668"/>
      <c r="P57" s="668"/>
      <c r="Q57" s="668">
        <v>9.91</v>
      </c>
      <c r="R57" s="668">
        <v>64.7</v>
      </c>
      <c r="S57" s="668"/>
      <c r="T57" s="668">
        <v>6.43</v>
      </c>
      <c r="U57" s="668"/>
      <c r="V57" s="668">
        <v>28.3</v>
      </c>
      <c r="W57" s="668">
        <v>31.59</v>
      </c>
      <c r="X57" s="670"/>
      <c r="Y57" s="838"/>
      <c r="Z57" s="665"/>
      <c r="AA57" s="665"/>
      <c r="AB57" s="665"/>
      <c r="AC57" s="665"/>
      <c r="AD57" s="665"/>
      <c r="AE57" s="665"/>
      <c r="AF57" s="665"/>
      <c r="AG57" s="665"/>
      <c r="AH57" s="665"/>
      <c r="AI57" s="665"/>
      <c r="AJ57" s="665"/>
      <c r="AK57" s="665"/>
      <c r="AL57" s="665"/>
      <c r="AM57" s="665"/>
      <c r="AN57" s="665"/>
      <c r="AO57" s="665"/>
      <c r="AP57" s="665"/>
      <c r="AQ57" s="665"/>
      <c r="AR57" s="665"/>
      <c r="AS57" s="665"/>
      <c r="AT57" s="665"/>
      <c r="AU57" s="665"/>
      <c r="AV57" s="665"/>
      <c r="AW57" s="665"/>
      <c r="AX57" s="665"/>
      <c r="AY57" s="665"/>
      <c r="AZ57" s="665"/>
      <c r="BA57" s="665"/>
      <c r="BB57" s="665"/>
      <c r="BC57" s="665"/>
      <c r="BD57" s="665"/>
      <c r="BE57" s="665"/>
      <c r="BF57" s="665"/>
      <c r="BG57" s="665"/>
      <c r="BH57" s="665"/>
      <c r="BI57" s="665"/>
      <c r="BJ57" s="665"/>
      <c r="BK57" s="665"/>
      <c r="BL57" s="665"/>
      <c r="BM57" s="665"/>
      <c r="BN57" s="665"/>
      <c r="BO57" s="665"/>
      <c r="BP57" s="665"/>
      <c r="BQ57" s="665"/>
      <c r="BR57" s="665"/>
      <c r="BS57" s="665"/>
      <c r="BT57" s="665"/>
      <c r="BU57" s="665"/>
      <c r="BV57" s="665"/>
      <c r="BW57" s="665"/>
      <c r="BX57" s="665"/>
      <c r="BY57" s="665"/>
      <c r="BZ57" s="665"/>
      <c r="CA57" s="665"/>
      <c r="CB57" s="665"/>
      <c r="CC57" s="665"/>
      <c r="CD57" s="665"/>
      <c r="CE57" s="665"/>
      <c r="CF57" s="665"/>
      <c r="CG57" s="665"/>
      <c r="CH57" s="665"/>
      <c r="CI57" s="665"/>
      <c r="CJ57" s="665"/>
      <c r="CK57" s="665"/>
      <c r="CL57" s="665"/>
      <c r="CM57" s="665"/>
      <c r="CN57" s="665"/>
      <c r="CO57" s="665"/>
      <c r="CP57" s="665"/>
      <c r="CQ57" s="665"/>
      <c r="CR57" s="665"/>
      <c r="CS57" s="665"/>
      <c r="CT57" s="665"/>
      <c r="CU57" s="665"/>
      <c r="CV57" s="665"/>
      <c r="CW57" s="665"/>
      <c r="CX57" s="665"/>
      <c r="CY57" s="665"/>
      <c r="CZ57" s="665"/>
      <c r="DA57" s="665"/>
      <c r="DB57" s="665"/>
      <c r="DC57" s="665"/>
      <c r="DD57" s="665"/>
      <c r="DE57" s="665"/>
      <c r="DF57" s="665"/>
      <c r="DG57" s="665"/>
      <c r="DH57" s="665"/>
      <c r="DI57" s="665"/>
      <c r="DJ57" s="665"/>
      <c r="DK57" s="665"/>
      <c r="DL57" s="665"/>
      <c r="DM57" s="665"/>
      <c r="DN57" s="665"/>
      <c r="DO57" s="665"/>
      <c r="DP57" s="665"/>
      <c r="DQ57" s="665"/>
      <c r="DR57" s="665"/>
      <c r="DS57" s="665"/>
      <c r="DT57" s="665"/>
      <c r="DU57" s="665"/>
      <c r="DV57" s="665"/>
      <c r="DW57" s="665"/>
      <c r="DX57" s="665"/>
      <c r="DY57" s="665"/>
      <c r="DZ57" s="665"/>
      <c r="EA57" s="665"/>
      <c r="EB57" s="665"/>
      <c r="EC57" s="665"/>
      <c r="ED57" s="665"/>
      <c r="EE57" s="665"/>
      <c r="EF57" s="665"/>
      <c r="EG57" s="665"/>
      <c r="EH57" s="665"/>
      <c r="EI57" s="665"/>
      <c r="EJ57" s="665"/>
      <c r="EK57" s="665"/>
      <c r="EL57" s="665"/>
      <c r="EM57" s="665"/>
      <c r="EN57" s="665"/>
      <c r="EO57" s="665"/>
      <c r="EP57" s="665"/>
      <c r="EQ57" s="665"/>
      <c r="ER57" s="665"/>
      <c r="ES57" s="665"/>
      <c r="ET57" s="665"/>
      <c r="EU57" s="665"/>
      <c r="EV57" s="665"/>
      <c r="EW57" s="665"/>
      <c r="EX57" s="665"/>
      <c r="EY57" s="665"/>
      <c r="EZ57" s="665"/>
      <c r="FA57" s="665"/>
      <c r="FB57" s="665"/>
      <c r="FC57" s="665"/>
      <c r="FD57" s="665"/>
      <c r="FE57" s="665"/>
      <c r="FF57" s="665"/>
      <c r="FG57" s="665"/>
      <c r="FH57" s="665"/>
      <c r="FI57" s="665"/>
      <c r="FJ57" s="665"/>
      <c r="FK57" s="665"/>
      <c r="FL57" s="665"/>
      <c r="FM57" s="665"/>
      <c r="FN57" s="665"/>
      <c r="FO57" s="665"/>
      <c r="FP57" s="665"/>
      <c r="FQ57" s="665"/>
      <c r="FR57" s="665"/>
      <c r="FS57" s="665"/>
      <c r="FT57" s="665"/>
      <c r="FU57" s="665"/>
      <c r="FV57" s="665"/>
      <c r="FW57" s="665"/>
      <c r="FX57" s="665"/>
      <c r="FY57" s="665"/>
      <c r="FZ57" s="665"/>
      <c r="GA57" s="665"/>
      <c r="GB57" s="665"/>
      <c r="GC57" s="665"/>
      <c r="GD57" s="665"/>
      <c r="GE57" s="665"/>
      <c r="GF57" s="665"/>
      <c r="GG57" s="665"/>
      <c r="GH57" s="665"/>
      <c r="GI57" s="665"/>
      <c r="GJ57" s="665"/>
      <c r="GK57" s="665"/>
      <c r="GL57" s="665"/>
      <c r="GM57" s="665"/>
      <c r="GN57" s="665"/>
      <c r="GO57" s="665"/>
      <c r="GP57" s="665"/>
      <c r="GQ57" s="665"/>
      <c r="GR57" s="665"/>
      <c r="GS57" s="665"/>
      <c r="GT57" s="665"/>
      <c r="GU57" s="665"/>
      <c r="GV57" s="665"/>
      <c r="GW57" s="665"/>
      <c r="GX57" s="665"/>
      <c r="GY57" s="665"/>
      <c r="GZ57" s="665"/>
      <c r="HA57" s="665"/>
      <c r="HB57" s="665"/>
      <c r="HC57" s="665"/>
      <c r="HD57" s="665"/>
      <c r="HE57" s="665"/>
      <c r="HF57" s="665"/>
      <c r="HG57" s="665"/>
      <c r="HH57" s="665"/>
      <c r="HI57" s="665"/>
      <c r="HJ57" s="665"/>
      <c r="HK57" s="665"/>
      <c r="HL57" s="665"/>
      <c r="HM57" s="665"/>
      <c r="HN57" s="665"/>
      <c r="HO57" s="665"/>
      <c r="HP57" s="665"/>
      <c r="HQ57" s="665"/>
      <c r="HR57" s="665"/>
      <c r="HS57" s="665"/>
      <c r="HT57" s="665"/>
      <c r="HU57" s="665"/>
      <c r="HV57" s="665"/>
    </row>
    <row r="58" spans="1:230" s="684" customFormat="1" ht="15" hidden="1">
      <c r="A58" s="814" t="s">
        <v>1377</v>
      </c>
      <c r="B58" s="685" t="s">
        <v>1378</v>
      </c>
      <c r="C58" s="667" t="s">
        <v>1379</v>
      </c>
      <c r="D58" s="885"/>
      <c r="E58" s="774">
        <v>100</v>
      </c>
      <c r="F58" s="775"/>
      <c r="G58" s="774">
        <v>100</v>
      </c>
      <c r="H58" s="775"/>
      <c r="I58" s="886"/>
      <c r="J58" s="878">
        <v>57.91</v>
      </c>
      <c r="K58" s="668">
        <f t="shared" si="3"/>
        <v>57.91</v>
      </c>
      <c r="L58" s="668"/>
      <c r="M58" s="686">
        <v>29.53</v>
      </c>
      <c r="N58" s="686"/>
      <c r="O58" s="686"/>
      <c r="P58" s="686">
        <v>15.969999999999997</v>
      </c>
      <c r="Q58" s="686"/>
      <c r="R58" s="686"/>
      <c r="S58" s="686">
        <v>12.409999999999998</v>
      </c>
      <c r="T58" s="668"/>
      <c r="U58" s="668"/>
      <c r="V58" s="668"/>
      <c r="W58" s="668"/>
      <c r="X58" s="670"/>
      <c r="Y58" s="838"/>
      <c r="Z58" s="665"/>
      <c r="AA58" s="665"/>
      <c r="AB58" s="665"/>
      <c r="AC58" s="665"/>
      <c r="AD58" s="665"/>
      <c r="AE58" s="665"/>
      <c r="AF58" s="665"/>
      <c r="AG58" s="665"/>
      <c r="AH58" s="665"/>
      <c r="AI58" s="665"/>
      <c r="AJ58" s="665"/>
      <c r="AK58" s="665"/>
      <c r="AL58" s="665"/>
      <c r="AM58" s="665"/>
      <c r="AN58" s="665"/>
      <c r="AO58" s="665"/>
      <c r="AP58" s="665"/>
      <c r="AQ58" s="665"/>
      <c r="AR58" s="665"/>
      <c r="AS58" s="665"/>
      <c r="AT58" s="665"/>
      <c r="AU58" s="665"/>
      <c r="AV58" s="665"/>
      <c r="AW58" s="665"/>
      <c r="AX58" s="665"/>
      <c r="AY58" s="665"/>
      <c r="AZ58" s="665"/>
      <c r="BA58" s="665"/>
      <c r="BB58" s="665"/>
      <c r="BC58" s="665"/>
      <c r="BD58" s="665"/>
      <c r="BE58" s="665"/>
      <c r="BF58" s="665"/>
      <c r="BG58" s="665"/>
      <c r="BH58" s="665"/>
      <c r="BI58" s="665"/>
      <c r="BJ58" s="665"/>
      <c r="BK58" s="665"/>
      <c r="BL58" s="665"/>
      <c r="BM58" s="665"/>
      <c r="BN58" s="665"/>
      <c r="BO58" s="665"/>
      <c r="BP58" s="665"/>
      <c r="BQ58" s="665"/>
      <c r="BR58" s="665"/>
      <c r="BS58" s="665"/>
      <c r="BT58" s="665"/>
      <c r="BU58" s="665"/>
      <c r="BV58" s="665"/>
      <c r="BW58" s="665"/>
      <c r="BX58" s="665"/>
      <c r="BY58" s="665"/>
      <c r="BZ58" s="665"/>
      <c r="CA58" s="665"/>
      <c r="CB58" s="665"/>
      <c r="CC58" s="665"/>
      <c r="CD58" s="665"/>
      <c r="CE58" s="665"/>
      <c r="CF58" s="665"/>
      <c r="CG58" s="665"/>
      <c r="CH58" s="665"/>
      <c r="CI58" s="665"/>
      <c r="CJ58" s="665"/>
      <c r="CK58" s="665"/>
      <c r="CL58" s="665"/>
      <c r="CM58" s="665"/>
      <c r="CN58" s="665"/>
      <c r="CO58" s="665"/>
      <c r="CP58" s="665"/>
      <c r="CQ58" s="665"/>
      <c r="CR58" s="665"/>
      <c r="CS58" s="665"/>
      <c r="CT58" s="665"/>
      <c r="CU58" s="665"/>
      <c r="CV58" s="665"/>
      <c r="CW58" s="665"/>
      <c r="CX58" s="665"/>
      <c r="CY58" s="665"/>
      <c r="CZ58" s="665"/>
      <c r="DA58" s="665"/>
      <c r="DB58" s="665"/>
      <c r="DC58" s="665"/>
      <c r="DD58" s="665"/>
      <c r="DE58" s="665"/>
      <c r="DF58" s="665"/>
      <c r="DG58" s="665"/>
      <c r="DH58" s="665"/>
      <c r="DI58" s="665"/>
      <c r="DJ58" s="665"/>
      <c r="DK58" s="665"/>
      <c r="DL58" s="665"/>
      <c r="DM58" s="665"/>
      <c r="DN58" s="665"/>
      <c r="DO58" s="665"/>
      <c r="DP58" s="665"/>
      <c r="DQ58" s="665"/>
      <c r="DR58" s="665"/>
      <c r="DS58" s="665"/>
      <c r="DT58" s="665"/>
      <c r="DU58" s="665"/>
      <c r="DV58" s="665"/>
      <c r="DW58" s="665"/>
      <c r="DX58" s="665"/>
      <c r="DY58" s="665"/>
      <c r="DZ58" s="665"/>
      <c r="EA58" s="665"/>
      <c r="EB58" s="665"/>
      <c r="EC58" s="665"/>
      <c r="ED58" s="665"/>
      <c r="EE58" s="665"/>
      <c r="EF58" s="665"/>
      <c r="EG58" s="665"/>
      <c r="EH58" s="665"/>
      <c r="EI58" s="665"/>
      <c r="EJ58" s="665"/>
      <c r="EK58" s="665"/>
      <c r="EL58" s="665"/>
      <c r="EM58" s="665"/>
      <c r="EN58" s="665"/>
      <c r="EO58" s="665"/>
      <c r="EP58" s="665"/>
      <c r="EQ58" s="665"/>
      <c r="ER58" s="665"/>
      <c r="ES58" s="665"/>
      <c r="ET58" s="665"/>
      <c r="EU58" s="665"/>
      <c r="EV58" s="665"/>
      <c r="EW58" s="665"/>
      <c r="EX58" s="665"/>
      <c r="EY58" s="665"/>
      <c r="EZ58" s="665"/>
      <c r="FA58" s="665"/>
      <c r="FB58" s="665"/>
      <c r="FC58" s="665"/>
      <c r="FD58" s="665"/>
      <c r="FE58" s="665"/>
      <c r="FF58" s="665"/>
      <c r="FG58" s="665"/>
      <c r="FH58" s="665"/>
      <c r="FI58" s="665"/>
      <c r="FJ58" s="665"/>
      <c r="FK58" s="665"/>
      <c r="FL58" s="665"/>
      <c r="FM58" s="665"/>
      <c r="FN58" s="665"/>
      <c r="FO58" s="665"/>
      <c r="FP58" s="665"/>
      <c r="FQ58" s="665"/>
      <c r="FR58" s="665"/>
      <c r="FS58" s="665"/>
      <c r="FT58" s="665"/>
      <c r="FU58" s="665"/>
      <c r="FV58" s="665"/>
      <c r="FW58" s="665"/>
      <c r="FX58" s="665"/>
      <c r="FY58" s="665"/>
      <c r="FZ58" s="665"/>
      <c r="GA58" s="665"/>
      <c r="GB58" s="665"/>
      <c r="GC58" s="665"/>
      <c r="GD58" s="665"/>
      <c r="GE58" s="665"/>
      <c r="GF58" s="665"/>
      <c r="GG58" s="665"/>
      <c r="GH58" s="665"/>
      <c r="GI58" s="665"/>
      <c r="GJ58" s="665"/>
      <c r="GK58" s="665"/>
      <c r="GL58" s="665"/>
      <c r="GM58" s="665"/>
      <c r="GN58" s="665"/>
      <c r="GO58" s="665"/>
      <c r="GP58" s="665"/>
      <c r="GQ58" s="665"/>
      <c r="GR58" s="665"/>
      <c r="GS58" s="665"/>
      <c r="GT58" s="665"/>
      <c r="GU58" s="665"/>
      <c r="GV58" s="665"/>
      <c r="GW58" s="665"/>
      <c r="GX58" s="665"/>
      <c r="GY58" s="665"/>
      <c r="GZ58" s="665"/>
      <c r="HA58" s="665"/>
      <c r="HB58" s="665"/>
      <c r="HC58" s="665"/>
      <c r="HD58" s="665"/>
      <c r="HE58" s="665"/>
      <c r="HF58" s="665"/>
      <c r="HG58" s="665"/>
      <c r="HH58" s="665"/>
      <c r="HI58" s="665"/>
      <c r="HJ58" s="665"/>
      <c r="HK58" s="665"/>
      <c r="HL58" s="665"/>
      <c r="HM58" s="665"/>
      <c r="HN58" s="665"/>
      <c r="HO58" s="665"/>
      <c r="HP58" s="665"/>
      <c r="HQ58" s="665"/>
      <c r="HR58" s="665"/>
      <c r="HS58" s="665"/>
      <c r="HT58" s="665"/>
      <c r="HU58" s="665"/>
      <c r="HV58" s="665"/>
    </row>
    <row r="59" spans="1:230" s="684" customFormat="1" hidden="1">
      <c r="A59" s="814" t="s">
        <v>1380</v>
      </c>
      <c r="B59" s="685" t="s">
        <v>1381</v>
      </c>
      <c r="C59" s="667" t="s">
        <v>1382</v>
      </c>
      <c r="D59" s="667"/>
      <c r="E59" s="774">
        <v>405.14</v>
      </c>
      <c r="F59" s="775"/>
      <c r="G59" s="774">
        <v>405.14</v>
      </c>
      <c r="H59" s="775"/>
      <c r="I59" s="886"/>
      <c r="J59" s="878">
        <v>405.22899999999998</v>
      </c>
      <c r="K59" s="668">
        <f t="shared" si="3"/>
        <v>405.22899999999998</v>
      </c>
      <c r="L59" s="668">
        <f t="shared" si="0"/>
        <v>0</v>
      </c>
      <c r="M59" s="668">
        <v>405.22899999999998</v>
      </c>
      <c r="N59" s="668"/>
      <c r="O59" s="668"/>
      <c r="P59" s="668"/>
      <c r="Q59" s="668"/>
      <c r="R59" s="668"/>
      <c r="S59" s="668"/>
      <c r="T59" s="668"/>
      <c r="U59" s="668"/>
      <c r="V59" s="668"/>
      <c r="W59" s="668"/>
      <c r="X59" s="670"/>
      <c r="Y59" s="838"/>
      <c r="Z59" s="665"/>
      <c r="AA59" s="665"/>
      <c r="AB59" s="665"/>
      <c r="AC59" s="665"/>
      <c r="AD59" s="665"/>
      <c r="AE59" s="665"/>
      <c r="AF59" s="665"/>
      <c r="AG59" s="665"/>
      <c r="AH59" s="665"/>
      <c r="AI59" s="665"/>
      <c r="AJ59" s="665"/>
      <c r="AK59" s="665"/>
      <c r="AL59" s="665"/>
      <c r="AM59" s="665"/>
      <c r="AN59" s="665"/>
      <c r="AO59" s="665"/>
      <c r="AP59" s="665"/>
      <c r="AQ59" s="665"/>
      <c r="AR59" s="665"/>
      <c r="AS59" s="665"/>
      <c r="AT59" s="665"/>
      <c r="AU59" s="665"/>
      <c r="AV59" s="665"/>
      <c r="AW59" s="665"/>
      <c r="AX59" s="665"/>
      <c r="AY59" s="665"/>
      <c r="AZ59" s="665"/>
      <c r="BA59" s="665"/>
      <c r="BB59" s="665"/>
      <c r="BC59" s="665"/>
      <c r="BD59" s="665"/>
      <c r="BE59" s="665"/>
      <c r="BF59" s="665"/>
      <c r="BG59" s="665"/>
      <c r="BH59" s="665"/>
      <c r="BI59" s="665"/>
      <c r="BJ59" s="665"/>
      <c r="BK59" s="665"/>
      <c r="BL59" s="665"/>
      <c r="BM59" s="665"/>
      <c r="BN59" s="665"/>
      <c r="BO59" s="665"/>
      <c r="BP59" s="665"/>
      <c r="BQ59" s="665"/>
      <c r="BR59" s="665"/>
      <c r="BS59" s="665"/>
      <c r="BT59" s="665"/>
      <c r="BU59" s="665"/>
      <c r="BV59" s="665"/>
      <c r="BW59" s="665"/>
      <c r="BX59" s="665"/>
      <c r="BY59" s="665"/>
      <c r="BZ59" s="665"/>
      <c r="CA59" s="665"/>
      <c r="CB59" s="665"/>
      <c r="CC59" s="665"/>
      <c r="CD59" s="665"/>
      <c r="CE59" s="665"/>
      <c r="CF59" s="665"/>
      <c r="CG59" s="665"/>
      <c r="CH59" s="665"/>
      <c r="CI59" s="665"/>
      <c r="CJ59" s="665"/>
      <c r="CK59" s="665"/>
      <c r="CL59" s="665"/>
      <c r="CM59" s="665"/>
      <c r="CN59" s="665"/>
      <c r="CO59" s="665"/>
      <c r="CP59" s="665"/>
      <c r="CQ59" s="665"/>
      <c r="CR59" s="665"/>
      <c r="CS59" s="665"/>
      <c r="CT59" s="665"/>
      <c r="CU59" s="665"/>
      <c r="CV59" s="665"/>
      <c r="CW59" s="665"/>
      <c r="CX59" s="665"/>
      <c r="CY59" s="665"/>
      <c r="CZ59" s="665"/>
      <c r="DA59" s="665"/>
      <c r="DB59" s="665"/>
      <c r="DC59" s="665"/>
      <c r="DD59" s="665"/>
      <c r="DE59" s="665"/>
      <c r="DF59" s="665"/>
      <c r="DG59" s="665"/>
      <c r="DH59" s="665"/>
      <c r="DI59" s="665"/>
      <c r="DJ59" s="665"/>
      <c r="DK59" s="665"/>
      <c r="DL59" s="665"/>
      <c r="DM59" s="665"/>
      <c r="DN59" s="665"/>
      <c r="DO59" s="665"/>
      <c r="DP59" s="665"/>
      <c r="DQ59" s="665"/>
      <c r="DR59" s="665"/>
      <c r="DS59" s="665"/>
      <c r="DT59" s="665"/>
      <c r="DU59" s="665"/>
      <c r="DV59" s="665"/>
      <c r="DW59" s="665"/>
      <c r="DX59" s="665"/>
      <c r="DY59" s="665"/>
      <c r="DZ59" s="665"/>
      <c r="EA59" s="665"/>
      <c r="EB59" s="665"/>
      <c r="EC59" s="665"/>
      <c r="ED59" s="665"/>
      <c r="EE59" s="665"/>
      <c r="EF59" s="665"/>
      <c r="EG59" s="665"/>
      <c r="EH59" s="665"/>
      <c r="EI59" s="665"/>
      <c r="EJ59" s="665"/>
      <c r="EK59" s="665"/>
      <c r="EL59" s="665"/>
      <c r="EM59" s="665"/>
      <c r="EN59" s="665"/>
      <c r="EO59" s="665"/>
      <c r="EP59" s="665"/>
      <c r="EQ59" s="665"/>
      <c r="ER59" s="665"/>
      <c r="ES59" s="665"/>
      <c r="ET59" s="665"/>
      <c r="EU59" s="665"/>
      <c r="EV59" s="665"/>
      <c r="EW59" s="665"/>
      <c r="EX59" s="665"/>
      <c r="EY59" s="665"/>
      <c r="EZ59" s="665"/>
      <c r="FA59" s="665"/>
      <c r="FB59" s="665"/>
      <c r="FC59" s="665"/>
      <c r="FD59" s="665"/>
      <c r="FE59" s="665"/>
      <c r="FF59" s="665"/>
      <c r="FG59" s="665"/>
      <c r="FH59" s="665"/>
      <c r="FI59" s="665"/>
      <c r="FJ59" s="665"/>
      <c r="FK59" s="665"/>
      <c r="FL59" s="665"/>
      <c r="FM59" s="665"/>
      <c r="FN59" s="665"/>
      <c r="FO59" s="665"/>
      <c r="FP59" s="665"/>
      <c r="FQ59" s="665"/>
      <c r="FR59" s="665"/>
      <c r="FS59" s="665"/>
      <c r="FT59" s="665"/>
      <c r="FU59" s="665"/>
      <c r="FV59" s="665"/>
      <c r="FW59" s="665"/>
      <c r="FX59" s="665"/>
      <c r="FY59" s="665"/>
      <c r="FZ59" s="665"/>
      <c r="GA59" s="665"/>
      <c r="GB59" s="665"/>
      <c r="GC59" s="665"/>
      <c r="GD59" s="665"/>
      <c r="GE59" s="665"/>
      <c r="GF59" s="665"/>
      <c r="GG59" s="665"/>
      <c r="GH59" s="665"/>
      <c r="GI59" s="665"/>
      <c r="GJ59" s="665"/>
      <c r="GK59" s="665"/>
      <c r="GL59" s="665"/>
      <c r="GM59" s="665"/>
      <c r="GN59" s="665"/>
      <c r="GO59" s="665"/>
      <c r="GP59" s="665"/>
      <c r="GQ59" s="665"/>
      <c r="GR59" s="665"/>
      <c r="GS59" s="665"/>
      <c r="GT59" s="665"/>
      <c r="GU59" s="665"/>
      <c r="GV59" s="665"/>
      <c r="GW59" s="665"/>
      <c r="GX59" s="665"/>
      <c r="GY59" s="665"/>
      <c r="GZ59" s="665"/>
      <c r="HA59" s="665"/>
      <c r="HB59" s="665"/>
      <c r="HC59" s="665"/>
      <c r="HD59" s="665"/>
      <c r="HE59" s="665"/>
      <c r="HF59" s="665"/>
      <c r="HG59" s="665"/>
      <c r="HH59" s="665"/>
      <c r="HI59" s="665"/>
      <c r="HJ59" s="665"/>
      <c r="HK59" s="665"/>
      <c r="HL59" s="665"/>
      <c r="HM59" s="665"/>
      <c r="HN59" s="665"/>
      <c r="HO59" s="665"/>
      <c r="HP59" s="665"/>
      <c r="HQ59" s="665"/>
      <c r="HR59" s="665"/>
      <c r="HS59" s="665"/>
      <c r="HT59" s="665"/>
      <c r="HU59" s="665"/>
      <c r="HV59" s="665"/>
    </row>
    <row r="60" spans="1:230" s="684" customFormat="1" hidden="1">
      <c r="A60" s="814" t="s">
        <v>1383</v>
      </c>
      <c r="B60" s="685" t="s">
        <v>1384</v>
      </c>
      <c r="C60" s="667" t="s">
        <v>1385</v>
      </c>
      <c r="D60" s="667"/>
      <c r="E60" s="774">
        <v>150</v>
      </c>
      <c r="F60" s="775"/>
      <c r="G60" s="774">
        <v>150</v>
      </c>
      <c r="H60" s="775"/>
      <c r="I60" s="886"/>
      <c r="J60" s="878">
        <v>16.39</v>
      </c>
      <c r="K60" s="668">
        <f t="shared" si="3"/>
        <v>16.39</v>
      </c>
      <c r="L60" s="668"/>
      <c r="M60" s="668">
        <v>16.39</v>
      </c>
      <c r="N60" s="668"/>
      <c r="O60" s="668"/>
      <c r="P60" s="668"/>
      <c r="Q60" s="668"/>
      <c r="R60" s="668"/>
      <c r="S60" s="668"/>
      <c r="T60" s="668"/>
      <c r="U60" s="668"/>
      <c r="V60" s="668"/>
      <c r="W60" s="668"/>
      <c r="X60" s="670"/>
      <c r="Y60" s="838"/>
      <c r="Z60" s="665"/>
      <c r="AA60" s="665"/>
      <c r="AB60" s="665"/>
      <c r="AC60" s="665"/>
      <c r="AD60" s="665"/>
      <c r="AE60" s="665"/>
      <c r="AF60" s="665"/>
      <c r="AG60" s="665"/>
      <c r="AH60" s="665"/>
      <c r="AI60" s="665"/>
      <c r="AJ60" s="665"/>
      <c r="AK60" s="665"/>
      <c r="AL60" s="665"/>
      <c r="AM60" s="665"/>
      <c r="AN60" s="665"/>
      <c r="AO60" s="665"/>
      <c r="AP60" s="665"/>
      <c r="AQ60" s="665"/>
      <c r="AR60" s="665"/>
      <c r="AS60" s="665"/>
      <c r="AT60" s="665"/>
      <c r="AU60" s="665"/>
      <c r="AV60" s="665"/>
      <c r="AW60" s="665"/>
      <c r="AX60" s="665"/>
      <c r="AY60" s="665"/>
      <c r="AZ60" s="665"/>
      <c r="BA60" s="665"/>
      <c r="BB60" s="665"/>
      <c r="BC60" s="665"/>
      <c r="BD60" s="665"/>
      <c r="BE60" s="665"/>
      <c r="BF60" s="665"/>
      <c r="BG60" s="665"/>
      <c r="BH60" s="665"/>
      <c r="BI60" s="665"/>
      <c r="BJ60" s="665"/>
      <c r="BK60" s="665"/>
      <c r="BL60" s="665"/>
      <c r="BM60" s="665"/>
      <c r="BN60" s="665"/>
      <c r="BO60" s="665"/>
      <c r="BP60" s="665"/>
      <c r="BQ60" s="665"/>
      <c r="BR60" s="665"/>
      <c r="BS60" s="665"/>
      <c r="BT60" s="665"/>
      <c r="BU60" s="665"/>
      <c r="BV60" s="665"/>
      <c r="BW60" s="665"/>
      <c r="BX60" s="665"/>
      <c r="BY60" s="665"/>
      <c r="BZ60" s="665"/>
      <c r="CA60" s="665"/>
      <c r="CB60" s="665"/>
      <c r="CC60" s="665"/>
      <c r="CD60" s="665"/>
      <c r="CE60" s="665"/>
      <c r="CF60" s="665"/>
      <c r="CG60" s="665"/>
      <c r="CH60" s="665"/>
      <c r="CI60" s="665"/>
      <c r="CJ60" s="665"/>
      <c r="CK60" s="665"/>
      <c r="CL60" s="665"/>
      <c r="CM60" s="665"/>
      <c r="CN60" s="665"/>
      <c r="CO60" s="665"/>
      <c r="CP60" s="665"/>
      <c r="CQ60" s="665"/>
      <c r="CR60" s="665"/>
      <c r="CS60" s="665"/>
      <c r="CT60" s="665"/>
      <c r="CU60" s="665"/>
      <c r="CV60" s="665"/>
      <c r="CW60" s="665"/>
      <c r="CX60" s="665"/>
      <c r="CY60" s="665"/>
      <c r="CZ60" s="665"/>
      <c r="DA60" s="665"/>
      <c r="DB60" s="665"/>
      <c r="DC60" s="665"/>
      <c r="DD60" s="665"/>
      <c r="DE60" s="665"/>
      <c r="DF60" s="665"/>
      <c r="DG60" s="665"/>
      <c r="DH60" s="665"/>
      <c r="DI60" s="665"/>
      <c r="DJ60" s="665"/>
      <c r="DK60" s="665"/>
      <c r="DL60" s="665"/>
      <c r="DM60" s="665"/>
      <c r="DN60" s="665"/>
      <c r="DO60" s="665"/>
      <c r="DP60" s="665"/>
      <c r="DQ60" s="665"/>
      <c r="DR60" s="665"/>
      <c r="DS60" s="665"/>
      <c r="DT60" s="665"/>
      <c r="DU60" s="665"/>
      <c r="DV60" s="665"/>
      <c r="DW60" s="665"/>
      <c r="DX60" s="665"/>
      <c r="DY60" s="665"/>
      <c r="DZ60" s="665"/>
      <c r="EA60" s="665"/>
      <c r="EB60" s="665"/>
      <c r="EC60" s="665"/>
      <c r="ED60" s="665"/>
      <c r="EE60" s="665"/>
      <c r="EF60" s="665"/>
      <c r="EG60" s="665"/>
      <c r="EH60" s="665"/>
      <c r="EI60" s="665"/>
      <c r="EJ60" s="665"/>
      <c r="EK60" s="665"/>
      <c r="EL60" s="665"/>
      <c r="EM60" s="665"/>
      <c r="EN60" s="665"/>
      <c r="EO60" s="665"/>
      <c r="EP60" s="665"/>
      <c r="EQ60" s="665"/>
      <c r="ER60" s="665"/>
      <c r="ES60" s="665"/>
      <c r="ET60" s="665"/>
      <c r="EU60" s="665"/>
      <c r="EV60" s="665"/>
      <c r="EW60" s="665"/>
      <c r="EX60" s="665"/>
      <c r="EY60" s="665"/>
      <c r="EZ60" s="665"/>
      <c r="FA60" s="665"/>
      <c r="FB60" s="665"/>
      <c r="FC60" s="665"/>
      <c r="FD60" s="665"/>
      <c r="FE60" s="665"/>
      <c r="FF60" s="665"/>
      <c r="FG60" s="665"/>
      <c r="FH60" s="665"/>
      <c r="FI60" s="665"/>
      <c r="FJ60" s="665"/>
      <c r="FK60" s="665"/>
      <c r="FL60" s="665"/>
      <c r="FM60" s="665"/>
      <c r="FN60" s="665"/>
      <c r="FO60" s="665"/>
      <c r="FP60" s="665"/>
      <c r="FQ60" s="665"/>
      <c r="FR60" s="665"/>
      <c r="FS60" s="665"/>
      <c r="FT60" s="665"/>
      <c r="FU60" s="665"/>
      <c r="FV60" s="665"/>
      <c r="FW60" s="665"/>
      <c r="FX60" s="665"/>
      <c r="FY60" s="665"/>
      <c r="FZ60" s="665"/>
      <c r="GA60" s="665"/>
      <c r="GB60" s="665"/>
      <c r="GC60" s="665"/>
      <c r="GD60" s="665"/>
      <c r="GE60" s="665"/>
      <c r="GF60" s="665"/>
      <c r="GG60" s="665"/>
      <c r="GH60" s="665"/>
      <c r="GI60" s="665"/>
      <c r="GJ60" s="665"/>
      <c r="GK60" s="665"/>
      <c r="GL60" s="665"/>
      <c r="GM60" s="665"/>
      <c r="GN60" s="665"/>
      <c r="GO60" s="665"/>
      <c r="GP60" s="665"/>
      <c r="GQ60" s="665"/>
      <c r="GR60" s="665"/>
      <c r="GS60" s="665"/>
      <c r="GT60" s="665"/>
      <c r="GU60" s="665"/>
      <c r="GV60" s="665"/>
      <c r="GW60" s="665"/>
      <c r="GX60" s="665"/>
      <c r="GY60" s="665"/>
      <c r="GZ60" s="665"/>
      <c r="HA60" s="665"/>
      <c r="HB60" s="665"/>
      <c r="HC60" s="665"/>
      <c r="HD60" s="665"/>
      <c r="HE60" s="665"/>
      <c r="HF60" s="665"/>
      <c r="HG60" s="665"/>
      <c r="HH60" s="665"/>
      <c r="HI60" s="665"/>
      <c r="HJ60" s="665"/>
      <c r="HK60" s="665"/>
      <c r="HL60" s="665"/>
      <c r="HM60" s="665"/>
      <c r="HN60" s="665"/>
      <c r="HO60" s="665"/>
      <c r="HP60" s="665"/>
      <c r="HQ60" s="665"/>
      <c r="HR60" s="665"/>
      <c r="HS60" s="665"/>
      <c r="HT60" s="665"/>
      <c r="HU60" s="665"/>
      <c r="HV60" s="665"/>
    </row>
    <row r="61" spans="1:230" s="684" customFormat="1" hidden="1">
      <c r="A61" s="814" t="s">
        <v>1386</v>
      </c>
      <c r="B61" s="687" t="s">
        <v>1387</v>
      </c>
      <c r="C61" s="688" t="s">
        <v>1388</v>
      </c>
      <c r="D61" s="688"/>
      <c r="E61" s="871">
        <v>3620.04</v>
      </c>
      <c r="F61" s="775"/>
      <c r="G61" s="871">
        <v>3620.04</v>
      </c>
      <c r="H61" s="775"/>
      <c r="I61" s="883"/>
      <c r="J61" s="878">
        <v>3642.0499999999993</v>
      </c>
      <c r="K61" s="668">
        <f t="shared" si="3"/>
        <v>3642.0499999999993</v>
      </c>
      <c r="L61" s="668">
        <f t="shared" si="0"/>
        <v>0</v>
      </c>
      <c r="M61" s="668"/>
      <c r="N61" s="668">
        <v>429.05999999999995</v>
      </c>
      <c r="O61" s="668">
        <v>210.63000000000002</v>
      </c>
      <c r="P61" s="668">
        <v>561.97</v>
      </c>
      <c r="Q61" s="668">
        <v>419.83</v>
      </c>
      <c r="R61" s="668">
        <v>453.89000000000021</v>
      </c>
      <c r="S61" s="668">
        <v>296.54999999999984</v>
      </c>
      <c r="T61" s="668">
        <v>414.15999999999997</v>
      </c>
      <c r="U61" s="668">
        <v>243.12</v>
      </c>
      <c r="V61" s="668">
        <v>331.14000000000004</v>
      </c>
      <c r="W61" s="668">
        <v>149.28999999999996</v>
      </c>
      <c r="X61" s="670">
        <v>132.41</v>
      </c>
      <c r="Y61" s="838"/>
      <c r="Z61" s="665"/>
      <c r="AA61" s="665"/>
      <c r="AB61" s="665"/>
      <c r="AC61" s="665"/>
      <c r="AD61" s="665"/>
      <c r="AE61" s="665"/>
      <c r="AF61" s="665"/>
      <c r="AG61" s="665"/>
      <c r="AH61" s="665"/>
      <c r="AI61" s="665"/>
      <c r="AJ61" s="665"/>
      <c r="AK61" s="665"/>
      <c r="AL61" s="665"/>
      <c r="AM61" s="665"/>
      <c r="AN61" s="665"/>
      <c r="AO61" s="665"/>
      <c r="AP61" s="665"/>
      <c r="AQ61" s="665"/>
      <c r="AR61" s="665"/>
      <c r="AS61" s="665"/>
      <c r="AT61" s="665"/>
      <c r="AU61" s="665"/>
      <c r="AV61" s="665"/>
      <c r="AW61" s="665"/>
      <c r="AX61" s="665"/>
      <c r="AY61" s="665"/>
      <c r="AZ61" s="665"/>
      <c r="BA61" s="665"/>
      <c r="BB61" s="665"/>
      <c r="BC61" s="665"/>
      <c r="BD61" s="665"/>
      <c r="BE61" s="665"/>
      <c r="BF61" s="665"/>
      <c r="BG61" s="665"/>
      <c r="BH61" s="665"/>
      <c r="BI61" s="665"/>
      <c r="BJ61" s="665"/>
      <c r="BK61" s="665"/>
      <c r="BL61" s="665"/>
      <c r="BM61" s="665"/>
      <c r="BN61" s="665"/>
      <c r="BO61" s="665"/>
      <c r="BP61" s="665"/>
      <c r="BQ61" s="665"/>
      <c r="BR61" s="665"/>
      <c r="BS61" s="665"/>
      <c r="BT61" s="665"/>
      <c r="BU61" s="665"/>
      <c r="BV61" s="665"/>
      <c r="BW61" s="665"/>
      <c r="BX61" s="665"/>
      <c r="BY61" s="665"/>
      <c r="BZ61" s="665"/>
      <c r="CA61" s="665"/>
      <c r="CB61" s="665"/>
      <c r="CC61" s="665"/>
      <c r="CD61" s="665"/>
      <c r="CE61" s="665"/>
      <c r="CF61" s="665"/>
      <c r="CG61" s="665"/>
      <c r="CH61" s="665"/>
      <c r="CI61" s="665"/>
      <c r="CJ61" s="665"/>
      <c r="CK61" s="665"/>
      <c r="CL61" s="665"/>
      <c r="CM61" s="665"/>
      <c r="CN61" s="665"/>
      <c r="CO61" s="665"/>
      <c r="CP61" s="665"/>
      <c r="CQ61" s="665"/>
      <c r="CR61" s="665"/>
      <c r="CS61" s="665"/>
      <c r="CT61" s="665"/>
      <c r="CU61" s="665"/>
      <c r="CV61" s="665"/>
      <c r="CW61" s="665"/>
      <c r="CX61" s="665"/>
      <c r="CY61" s="665"/>
      <c r="CZ61" s="665"/>
      <c r="DA61" s="665"/>
      <c r="DB61" s="665"/>
      <c r="DC61" s="665"/>
      <c r="DD61" s="665"/>
      <c r="DE61" s="665"/>
      <c r="DF61" s="665"/>
      <c r="DG61" s="665"/>
      <c r="DH61" s="665"/>
      <c r="DI61" s="665"/>
      <c r="DJ61" s="665"/>
      <c r="DK61" s="665"/>
      <c r="DL61" s="665"/>
      <c r="DM61" s="665"/>
      <c r="DN61" s="665"/>
      <c r="DO61" s="665"/>
      <c r="DP61" s="665"/>
      <c r="DQ61" s="665"/>
      <c r="DR61" s="665"/>
      <c r="DS61" s="665"/>
      <c r="DT61" s="665"/>
      <c r="DU61" s="665"/>
      <c r="DV61" s="665"/>
      <c r="DW61" s="665"/>
      <c r="DX61" s="665"/>
      <c r="DY61" s="665"/>
      <c r="DZ61" s="665"/>
      <c r="EA61" s="665"/>
      <c r="EB61" s="665"/>
      <c r="EC61" s="665"/>
      <c r="ED61" s="665"/>
      <c r="EE61" s="665"/>
      <c r="EF61" s="665"/>
      <c r="EG61" s="665"/>
      <c r="EH61" s="665"/>
      <c r="EI61" s="665"/>
      <c r="EJ61" s="665"/>
      <c r="EK61" s="665"/>
      <c r="EL61" s="665"/>
      <c r="EM61" s="665"/>
      <c r="EN61" s="665"/>
      <c r="EO61" s="665"/>
      <c r="EP61" s="665"/>
      <c r="EQ61" s="665"/>
      <c r="ER61" s="665"/>
      <c r="ES61" s="665"/>
      <c r="ET61" s="665"/>
      <c r="EU61" s="665"/>
      <c r="EV61" s="665"/>
      <c r="EW61" s="665"/>
      <c r="EX61" s="665"/>
      <c r="EY61" s="665"/>
      <c r="EZ61" s="665"/>
      <c r="FA61" s="665"/>
      <c r="FB61" s="665"/>
      <c r="FC61" s="665"/>
      <c r="FD61" s="665"/>
      <c r="FE61" s="665"/>
      <c r="FF61" s="665"/>
      <c r="FG61" s="665"/>
      <c r="FH61" s="665"/>
      <c r="FI61" s="665"/>
      <c r="FJ61" s="665"/>
      <c r="FK61" s="665"/>
      <c r="FL61" s="665"/>
      <c r="FM61" s="665"/>
      <c r="FN61" s="665"/>
      <c r="FO61" s="665"/>
      <c r="FP61" s="665"/>
      <c r="FQ61" s="665"/>
      <c r="FR61" s="665"/>
      <c r="FS61" s="665"/>
      <c r="FT61" s="665"/>
      <c r="FU61" s="665"/>
      <c r="FV61" s="665"/>
      <c r="FW61" s="665"/>
      <c r="FX61" s="665"/>
      <c r="FY61" s="665"/>
      <c r="FZ61" s="665"/>
      <c r="GA61" s="665"/>
      <c r="GB61" s="665"/>
      <c r="GC61" s="665"/>
      <c r="GD61" s="665"/>
      <c r="GE61" s="665"/>
      <c r="GF61" s="665"/>
      <c r="GG61" s="665"/>
      <c r="GH61" s="665"/>
      <c r="GI61" s="665"/>
      <c r="GJ61" s="665"/>
      <c r="GK61" s="665"/>
      <c r="GL61" s="665"/>
      <c r="GM61" s="665"/>
      <c r="GN61" s="665"/>
      <c r="GO61" s="665"/>
      <c r="GP61" s="665"/>
      <c r="GQ61" s="665"/>
      <c r="GR61" s="665"/>
      <c r="GS61" s="665"/>
      <c r="GT61" s="665"/>
      <c r="GU61" s="665"/>
      <c r="GV61" s="665"/>
      <c r="GW61" s="665"/>
      <c r="GX61" s="665"/>
      <c r="GY61" s="665"/>
      <c r="GZ61" s="665"/>
      <c r="HA61" s="665"/>
      <c r="HB61" s="665"/>
      <c r="HC61" s="665"/>
      <c r="HD61" s="665"/>
      <c r="HE61" s="665"/>
      <c r="HF61" s="665"/>
      <c r="HG61" s="665"/>
      <c r="HH61" s="665"/>
      <c r="HI61" s="665"/>
      <c r="HJ61" s="665"/>
      <c r="HK61" s="665"/>
      <c r="HL61" s="665"/>
      <c r="HM61" s="665"/>
      <c r="HN61" s="665"/>
      <c r="HO61" s="665"/>
      <c r="HP61" s="665"/>
      <c r="HQ61" s="665"/>
      <c r="HR61" s="665"/>
      <c r="HS61" s="665"/>
      <c r="HT61" s="665"/>
      <c r="HU61" s="665"/>
      <c r="HV61" s="665"/>
    </row>
    <row r="62" spans="1:230" s="684" customFormat="1" ht="26.25" hidden="1" thickBot="1">
      <c r="A62" s="818" t="s">
        <v>1389</v>
      </c>
      <c r="B62" s="689" t="s">
        <v>1390</v>
      </c>
      <c r="C62" s="690" t="s">
        <v>1391</v>
      </c>
      <c r="D62" s="690"/>
      <c r="E62" s="872"/>
      <c r="F62" s="872"/>
      <c r="G62" s="872"/>
      <c r="H62" s="777"/>
      <c r="I62" s="892"/>
      <c r="J62" s="881">
        <v>19.23</v>
      </c>
      <c r="K62" s="691">
        <v>19.23</v>
      </c>
      <c r="L62" s="691"/>
      <c r="M62" s="691"/>
      <c r="N62" s="691"/>
      <c r="O62" s="691"/>
      <c r="P62" s="691"/>
      <c r="Q62" s="691"/>
      <c r="R62" s="691">
        <v>19.23</v>
      </c>
      <c r="S62" s="691"/>
      <c r="T62" s="691"/>
      <c r="U62" s="691"/>
      <c r="V62" s="691"/>
      <c r="W62" s="691"/>
      <c r="X62" s="692"/>
      <c r="Y62" s="838"/>
      <c r="Z62" s="665"/>
      <c r="AA62" s="665"/>
      <c r="AB62" s="665"/>
      <c r="AC62" s="665"/>
      <c r="AD62" s="665"/>
      <c r="AE62" s="665"/>
      <c r="AF62" s="665"/>
      <c r="AG62" s="665"/>
      <c r="AH62" s="665"/>
      <c r="AI62" s="665"/>
      <c r="AJ62" s="665"/>
      <c r="AK62" s="665"/>
      <c r="AL62" s="665"/>
      <c r="AM62" s="665"/>
      <c r="AN62" s="665"/>
      <c r="AO62" s="665"/>
      <c r="AP62" s="665"/>
      <c r="AQ62" s="665"/>
      <c r="AR62" s="665"/>
      <c r="AS62" s="665"/>
      <c r="AT62" s="665"/>
      <c r="AU62" s="665"/>
      <c r="AV62" s="665"/>
      <c r="AW62" s="665"/>
      <c r="AX62" s="665"/>
      <c r="AY62" s="665"/>
      <c r="AZ62" s="665"/>
      <c r="BA62" s="665"/>
      <c r="BB62" s="665"/>
      <c r="BC62" s="665"/>
      <c r="BD62" s="665"/>
      <c r="BE62" s="665"/>
      <c r="BF62" s="665"/>
      <c r="BG62" s="665"/>
      <c r="BH62" s="665"/>
      <c r="BI62" s="665"/>
      <c r="BJ62" s="665"/>
      <c r="BK62" s="665"/>
      <c r="BL62" s="665"/>
      <c r="BM62" s="665"/>
      <c r="BN62" s="665"/>
      <c r="BO62" s="665"/>
      <c r="BP62" s="665"/>
      <c r="BQ62" s="665"/>
      <c r="BR62" s="665"/>
      <c r="BS62" s="665"/>
      <c r="BT62" s="665"/>
      <c r="BU62" s="665"/>
      <c r="BV62" s="665"/>
      <c r="BW62" s="665"/>
      <c r="BX62" s="665"/>
      <c r="BY62" s="665"/>
      <c r="BZ62" s="665"/>
      <c r="CA62" s="665"/>
      <c r="CB62" s="665"/>
      <c r="CC62" s="665"/>
      <c r="CD62" s="665"/>
      <c r="CE62" s="665"/>
      <c r="CF62" s="665"/>
      <c r="CG62" s="665"/>
      <c r="CH62" s="665"/>
      <c r="CI62" s="665"/>
      <c r="CJ62" s="665"/>
      <c r="CK62" s="665"/>
      <c r="CL62" s="665"/>
      <c r="CM62" s="665"/>
      <c r="CN62" s="665"/>
      <c r="CO62" s="665"/>
      <c r="CP62" s="665"/>
      <c r="CQ62" s="665"/>
      <c r="CR62" s="665"/>
      <c r="CS62" s="665"/>
      <c r="CT62" s="665"/>
      <c r="CU62" s="665"/>
      <c r="CV62" s="665"/>
      <c r="CW62" s="665"/>
      <c r="CX62" s="665"/>
      <c r="CY62" s="665"/>
      <c r="CZ62" s="665"/>
      <c r="DA62" s="665"/>
      <c r="DB62" s="665"/>
      <c r="DC62" s="665"/>
      <c r="DD62" s="665"/>
      <c r="DE62" s="665"/>
      <c r="DF62" s="665"/>
      <c r="DG62" s="665"/>
      <c r="DH62" s="665"/>
      <c r="DI62" s="665"/>
      <c r="DJ62" s="665"/>
      <c r="DK62" s="665"/>
      <c r="DL62" s="665"/>
      <c r="DM62" s="665"/>
      <c r="DN62" s="665"/>
      <c r="DO62" s="665"/>
      <c r="DP62" s="665"/>
      <c r="DQ62" s="665"/>
      <c r="DR62" s="665"/>
      <c r="DS62" s="665"/>
      <c r="DT62" s="665"/>
      <c r="DU62" s="665"/>
      <c r="DV62" s="665"/>
      <c r="DW62" s="665"/>
      <c r="DX62" s="665"/>
      <c r="DY62" s="665"/>
      <c r="DZ62" s="665"/>
      <c r="EA62" s="665"/>
      <c r="EB62" s="665"/>
      <c r="EC62" s="665"/>
      <c r="ED62" s="665"/>
      <c r="EE62" s="665"/>
      <c r="EF62" s="665"/>
      <c r="EG62" s="665"/>
      <c r="EH62" s="665"/>
      <c r="EI62" s="665"/>
      <c r="EJ62" s="665"/>
      <c r="EK62" s="665"/>
      <c r="EL62" s="665"/>
      <c r="EM62" s="665"/>
      <c r="EN62" s="665"/>
      <c r="EO62" s="665"/>
      <c r="EP62" s="665"/>
      <c r="EQ62" s="665"/>
      <c r="ER62" s="665"/>
      <c r="ES62" s="665"/>
      <c r="ET62" s="665"/>
      <c r="EU62" s="665"/>
      <c r="EV62" s="665"/>
      <c r="EW62" s="665"/>
      <c r="EX62" s="665"/>
      <c r="EY62" s="665"/>
      <c r="EZ62" s="665"/>
      <c r="FA62" s="665"/>
      <c r="FB62" s="665"/>
      <c r="FC62" s="665"/>
      <c r="FD62" s="665"/>
      <c r="FE62" s="665"/>
      <c r="FF62" s="665"/>
      <c r="FG62" s="665"/>
      <c r="FH62" s="665"/>
      <c r="FI62" s="665"/>
      <c r="FJ62" s="665"/>
      <c r="FK62" s="665"/>
      <c r="FL62" s="665"/>
      <c r="FM62" s="665"/>
      <c r="FN62" s="665"/>
      <c r="FO62" s="665"/>
      <c r="FP62" s="665"/>
      <c r="FQ62" s="665"/>
      <c r="FR62" s="665"/>
      <c r="FS62" s="665"/>
      <c r="FT62" s="665"/>
      <c r="FU62" s="665"/>
      <c r="FV62" s="665"/>
      <c r="FW62" s="665"/>
      <c r="FX62" s="665"/>
      <c r="FY62" s="665"/>
      <c r="FZ62" s="665"/>
      <c r="GA62" s="665"/>
      <c r="GB62" s="665"/>
      <c r="GC62" s="665"/>
      <c r="GD62" s="665"/>
      <c r="GE62" s="665"/>
      <c r="GF62" s="665"/>
      <c r="GG62" s="665"/>
      <c r="GH62" s="665"/>
      <c r="GI62" s="665"/>
      <c r="GJ62" s="665"/>
      <c r="GK62" s="665"/>
      <c r="GL62" s="665"/>
      <c r="GM62" s="665"/>
      <c r="GN62" s="665"/>
      <c r="GO62" s="665"/>
      <c r="GP62" s="665"/>
      <c r="GQ62" s="665"/>
      <c r="GR62" s="665"/>
      <c r="GS62" s="665"/>
      <c r="GT62" s="665"/>
      <c r="GU62" s="665"/>
      <c r="GV62" s="665"/>
      <c r="GW62" s="665"/>
      <c r="GX62" s="665"/>
      <c r="GY62" s="665"/>
      <c r="GZ62" s="665"/>
      <c r="HA62" s="665"/>
      <c r="HB62" s="665"/>
      <c r="HC62" s="665"/>
      <c r="HD62" s="665"/>
      <c r="HE62" s="665"/>
      <c r="HF62" s="665"/>
      <c r="HG62" s="665"/>
      <c r="HH62" s="665"/>
      <c r="HI62" s="665"/>
      <c r="HJ62" s="665"/>
      <c r="HK62" s="665"/>
      <c r="HL62" s="665"/>
      <c r="HM62" s="665"/>
      <c r="HN62" s="665"/>
      <c r="HO62" s="665"/>
      <c r="HP62" s="665"/>
      <c r="HQ62" s="665"/>
      <c r="HR62" s="665"/>
      <c r="HS62" s="665"/>
      <c r="HT62" s="665"/>
      <c r="HU62" s="665"/>
      <c r="HV62" s="665"/>
    </row>
    <row r="63" spans="1:230" s="662" customFormat="1" ht="13.5" thickTop="1">
      <c r="A63" s="819"/>
      <c r="B63" s="995" t="s">
        <v>1392</v>
      </c>
      <c r="C63" s="995"/>
      <c r="D63" s="995"/>
      <c r="E63" s="995"/>
      <c r="F63" s="995"/>
      <c r="G63" s="995"/>
      <c r="H63" s="995"/>
      <c r="I63" s="995"/>
      <c r="J63" s="995"/>
      <c r="K63" s="865"/>
      <c r="L63" s="693">
        <f t="shared" si="0"/>
        <v>0</v>
      </c>
      <c r="M63" s="694"/>
      <c r="N63" s="694"/>
      <c r="O63" s="695"/>
      <c r="P63" s="695"/>
      <c r="Q63" s="695"/>
      <c r="R63" s="695"/>
      <c r="S63" s="695"/>
      <c r="T63" s="695"/>
      <c r="U63" s="696"/>
      <c r="V63" s="695"/>
      <c r="W63" s="652"/>
      <c r="X63" s="652"/>
      <c r="Y63" s="643"/>
      <c r="Z63" s="652"/>
      <c r="AA63" s="652"/>
      <c r="AB63" s="652"/>
      <c r="AC63" s="652"/>
      <c r="AD63" s="652"/>
      <c r="AE63" s="652"/>
      <c r="AF63" s="652"/>
      <c r="AG63" s="652"/>
      <c r="AH63" s="652"/>
      <c r="AI63" s="652"/>
      <c r="AJ63" s="652"/>
      <c r="AK63" s="652"/>
      <c r="AL63" s="652"/>
      <c r="AM63" s="652"/>
      <c r="AN63" s="652"/>
      <c r="AO63" s="652"/>
      <c r="AP63" s="652"/>
      <c r="AQ63" s="652"/>
      <c r="AR63" s="652"/>
      <c r="AS63" s="652"/>
      <c r="AT63" s="652"/>
      <c r="AU63" s="652"/>
      <c r="AV63" s="652"/>
      <c r="AW63" s="652"/>
      <c r="AX63" s="652"/>
      <c r="AY63" s="652"/>
      <c r="AZ63" s="652"/>
      <c r="BA63" s="652"/>
      <c r="BB63" s="652"/>
      <c r="BC63" s="652"/>
      <c r="BD63" s="652"/>
      <c r="BE63" s="652"/>
      <c r="BF63" s="652"/>
      <c r="BG63" s="652"/>
      <c r="BH63" s="652"/>
      <c r="BI63" s="652"/>
      <c r="BJ63" s="652"/>
      <c r="BK63" s="652"/>
      <c r="BL63" s="652"/>
      <c r="BM63" s="652"/>
      <c r="BN63" s="652"/>
      <c r="BO63" s="652"/>
      <c r="BP63" s="652"/>
      <c r="BQ63" s="652"/>
      <c r="BR63" s="652"/>
      <c r="BS63" s="652"/>
      <c r="BT63" s="652"/>
      <c r="BU63" s="652"/>
      <c r="BV63" s="652"/>
      <c r="BW63" s="652"/>
      <c r="BX63" s="652"/>
      <c r="BY63" s="652"/>
      <c r="BZ63" s="652"/>
      <c r="CA63" s="652"/>
      <c r="CB63" s="652"/>
      <c r="CC63" s="652"/>
      <c r="CD63" s="652"/>
      <c r="CE63" s="652"/>
      <c r="CF63" s="652"/>
      <c r="CG63" s="652"/>
      <c r="CH63" s="652"/>
      <c r="CI63" s="652"/>
      <c r="CJ63" s="652"/>
      <c r="CK63" s="652"/>
      <c r="CL63" s="652"/>
      <c r="CM63" s="652"/>
      <c r="CN63" s="652"/>
      <c r="CO63" s="652"/>
      <c r="CP63" s="652"/>
      <c r="CQ63" s="652"/>
      <c r="CR63" s="652"/>
      <c r="CS63" s="652"/>
      <c r="CT63" s="652"/>
      <c r="CU63" s="652"/>
      <c r="CV63" s="652"/>
      <c r="CW63" s="652"/>
      <c r="CX63" s="652"/>
      <c r="CY63" s="652"/>
      <c r="CZ63" s="652"/>
      <c r="DA63" s="652"/>
      <c r="DB63" s="652"/>
      <c r="DC63" s="652"/>
      <c r="DD63" s="652"/>
      <c r="DE63" s="652"/>
      <c r="DF63" s="652"/>
      <c r="DG63" s="652"/>
      <c r="DH63" s="652"/>
      <c r="DI63" s="652"/>
      <c r="DJ63" s="652"/>
      <c r="DK63" s="652"/>
      <c r="DL63" s="652"/>
      <c r="DM63" s="652"/>
      <c r="DN63" s="652"/>
      <c r="DO63" s="652"/>
      <c r="DP63" s="652"/>
      <c r="DQ63" s="652"/>
      <c r="DR63" s="652"/>
      <c r="DS63" s="652"/>
      <c r="DT63" s="652"/>
      <c r="DU63" s="652"/>
      <c r="DV63" s="652"/>
      <c r="DW63" s="652"/>
      <c r="DX63" s="652"/>
      <c r="DY63" s="652"/>
      <c r="DZ63" s="652"/>
      <c r="EA63" s="652"/>
      <c r="EB63" s="652"/>
      <c r="EC63" s="652"/>
      <c r="ED63" s="652"/>
      <c r="EE63" s="652"/>
      <c r="EF63" s="652"/>
      <c r="EG63" s="652"/>
      <c r="EH63" s="652"/>
      <c r="EI63" s="652"/>
      <c r="EJ63" s="652"/>
      <c r="EK63" s="652"/>
      <c r="EL63" s="652"/>
      <c r="EM63" s="652"/>
      <c r="EN63" s="652"/>
      <c r="EO63" s="652"/>
      <c r="EP63" s="652"/>
      <c r="EQ63" s="652"/>
      <c r="ER63" s="652"/>
      <c r="ES63" s="652"/>
      <c r="ET63" s="652"/>
      <c r="EU63" s="652"/>
      <c r="EV63" s="652"/>
      <c r="EW63" s="652"/>
      <c r="EX63" s="652"/>
      <c r="EY63" s="652"/>
      <c r="EZ63" s="652"/>
      <c r="FA63" s="652"/>
      <c r="FB63" s="652"/>
      <c r="FC63" s="652"/>
      <c r="FD63" s="652"/>
      <c r="FE63" s="652"/>
      <c r="FF63" s="652"/>
      <c r="FG63" s="652"/>
      <c r="FH63" s="652"/>
      <c r="FI63" s="652"/>
      <c r="FJ63" s="652"/>
      <c r="FK63" s="652"/>
      <c r="FL63" s="652"/>
      <c r="FM63" s="652"/>
      <c r="FN63" s="652"/>
      <c r="FO63" s="652"/>
      <c r="FP63" s="652"/>
      <c r="FQ63" s="652"/>
      <c r="FR63" s="652"/>
      <c r="FS63" s="652"/>
      <c r="FT63" s="652"/>
      <c r="FU63" s="652"/>
      <c r="FV63" s="652"/>
      <c r="FW63" s="652"/>
      <c r="FX63" s="652"/>
      <c r="FY63" s="652"/>
      <c r="FZ63" s="652"/>
      <c r="GA63" s="652"/>
      <c r="GB63" s="652"/>
      <c r="GC63" s="652"/>
      <c r="GD63" s="652"/>
      <c r="GE63" s="652"/>
      <c r="GF63" s="652"/>
      <c r="GG63" s="652"/>
      <c r="GH63" s="652"/>
      <c r="GI63" s="652"/>
      <c r="GJ63" s="652"/>
      <c r="GK63" s="652"/>
      <c r="GL63" s="652"/>
      <c r="GM63" s="652"/>
      <c r="GN63" s="652"/>
      <c r="GO63" s="652"/>
      <c r="GP63" s="652"/>
      <c r="GQ63" s="652"/>
      <c r="GR63" s="652"/>
      <c r="GS63" s="652"/>
      <c r="GT63" s="652"/>
      <c r="GU63" s="652"/>
      <c r="GV63" s="652"/>
      <c r="GW63" s="652"/>
      <c r="GX63" s="652"/>
      <c r="GY63" s="652"/>
      <c r="GZ63" s="652"/>
      <c r="HA63" s="652"/>
      <c r="HB63" s="652"/>
      <c r="HC63" s="652"/>
      <c r="HD63" s="652"/>
      <c r="HE63" s="652"/>
      <c r="HF63" s="652"/>
      <c r="HG63" s="652"/>
      <c r="HH63" s="652"/>
      <c r="HI63" s="652"/>
      <c r="HJ63" s="652"/>
      <c r="HK63" s="652"/>
      <c r="HL63" s="652"/>
      <c r="HM63" s="652"/>
      <c r="HN63" s="652"/>
      <c r="HO63" s="652"/>
      <c r="HP63" s="652"/>
      <c r="HQ63" s="652"/>
      <c r="HR63" s="652"/>
      <c r="HS63" s="652"/>
      <c r="HT63" s="652"/>
      <c r="HU63" s="652"/>
      <c r="HV63" s="652"/>
    </row>
    <row r="64" spans="1:230">
      <c r="I64" s="874"/>
    </row>
    <row r="65" spans="9:24">
      <c r="I65" s="874"/>
      <c r="J65" s="697"/>
      <c r="K65" s="697"/>
      <c r="L65" s="697"/>
      <c r="M65" s="697"/>
      <c r="N65" s="697"/>
      <c r="O65" s="697"/>
      <c r="P65" s="697"/>
      <c r="Q65" s="697"/>
      <c r="R65" s="697"/>
      <c r="S65" s="697"/>
      <c r="T65" s="697"/>
      <c r="U65" s="697"/>
      <c r="V65" s="697"/>
      <c r="W65" s="697"/>
      <c r="X65" s="697"/>
    </row>
    <row r="66" spans="9:24">
      <c r="J66" s="697"/>
      <c r="K66" s="697"/>
      <c r="L66" s="697"/>
    </row>
  </sheetData>
  <mergeCells count="18">
    <mergeCell ref="J4:J5"/>
    <mergeCell ref="K4:K5"/>
    <mergeCell ref="L4:L5"/>
    <mergeCell ref="M4:X4"/>
    <mergeCell ref="B63:J63"/>
    <mergeCell ref="D4:D5"/>
    <mergeCell ref="A1:B1"/>
    <mergeCell ref="J1:R1"/>
    <mergeCell ref="J2:R2"/>
    <mergeCell ref="A4:A5"/>
    <mergeCell ref="B4:B5"/>
    <mergeCell ref="C4:C5"/>
    <mergeCell ref="E4:E5"/>
    <mergeCell ref="F4:F5"/>
    <mergeCell ref="G4:G5"/>
    <mergeCell ref="H4:H5"/>
    <mergeCell ref="A2:I2"/>
    <mergeCell ref="I4:I5"/>
  </mergeCells>
  <printOptions horizontalCentered="1"/>
  <pageMargins left="0.17" right="0.17" top="0.35433070866141736" bottom="0.35433070866141736"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11"/>
  <sheetViews>
    <sheetView topLeftCell="A263" workbookViewId="0">
      <selection activeCell="F265" sqref="F265"/>
    </sheetView>
  </sheetViews>
  <sheetFormatPr defaultColWidth="9" defaultRowHeight="15.75"/>
  <cols>
    <col min="1" max="1" width="5.125" style="134" customWidth="1"/>
    <col min="2" max="2" width="22.75" style="626" customWidth="1"/>
    <col min="3" max="3" width="13.625" style="461" customWidth="1"/>
    <col min="4" max="4" width="8.25" style="134" customWidth="1"/>
    <col min="5" max="5" width="11.625" style="134" customWidth="1"/>
    <col min="6" max="6" width="9.125" style="134" customWidth="1"/>
    <col min="7" max="7" width="13.125" style="461" customWidth="1"/>
    <col min="8" max="8" width="16.125" style="134" hidden="1" customWidth="1"/>
    <col min="9" max="9" width="15.625" style="461" hidden="1" customWidth="1"/>
    <col min="10" max="10" width="6.125" style="566" hidden="1" customWidth="1"/>
    <col min="11" max="11" width="7.125" style="134" hidden="1" customWidth="1"/>
    <col min="12" max="12" width="11.5" style="134" hidden="1" customWidth="1"/>
    <col min="13" max="13" width="7.375" style="134" hidden="1" customWidth="1"/>
    <col min="14" max="14" width="10" style="134" hidden="1" customWidth="1"/>
    <col min="15" max="15" width="7.125" style="134" hidden="1" customWidth="1"/>
    <col min="16" max="16" width="8" style="134" hidden="1" customWidth="1"/>
    <col min="17" max="17" width="7.5" style="134" hidden="1" customWidth="1"/>
    <col min="18" max="18" width="6.75" style="134" hidden="1" customWidth="1"/>
    <col min="19" max="19" width="6.125" style="134" hidden="1" customWidth="1"/>
    <col min="20" max="20" width="5.5" style="134" hidden="1" customWidth="1"/>
    <col min="21" max="21" width="5.375" style="134" hidden="1" customWidth="1"/>
    <col min="22" max="22" width="5.875" style="134" hidden="1" customWidth="1"/>
    <col min="23" max="23" width="7.875" style="134" hidden="1" customWidth="1"/>
    <col min="24" max="24" width="7.375" style="134" hidden="1" customWidth="1"/>
    <col min="25" max="25" width="6.875" style="134" hidden="1" customWidth="1"/>
    <col min="26" max="26" width="5" style="134" hidden="1" customWidth="1"/>
    <col min="27" max="27" width="5.625" style="134" hidden="1" customWidth="1"/>
    <col min="28" max="28" width="7.125" style="134" hidden="1" customWidth="1"/>
    <col min="29" max="29" width="4.625" style="134" hidden="1" customWidth="1"/>
    <col min="30" max="30" width="6.125" style="134" hidden="1" customWidth="1"/>
    <col min="31" max="31" width="5.125" style="134" hidden="1" customWidth="1"/>
    <col min="32" max="32" width="7.25" style="134" hidden="1" customWidth="1"/>
    <col min="33" max="33" width="6.125" style="134" hidden="1" customWidth="1"/>
    <col min="34" max="34" width="6" style="134" hidden="1" customWidth="1"/>
    <col min="35" max="35" width="5.625" style="134" hidden="1" customWidth="1"/>
    <col min="36" max="36" width="6.125" style="134" hidden="1" customWidth="1"/>
    <col min="37" max="37" width="5.625" style="134" hidden="1" customWidth="1"/>
    <col min="38" max="39" width="5.875" style="134" hidden="1" customWidth="1"/>
    <col min="40" max="40" width="6" style="134" hidden="1" customWidth="1"/>
    <col min="41" max="44" width="5.875" style="134" hidden="1" customWidth="1"/>
    <col min="45" max="47" width="6" style="134" hidden="1" customWidth="1"/>
    <col min="48" max="48" width="5.125" style="134" hidden="1" customWidth="1"/>
    <col min="49" max="49" width="6.125" style="134" hidden="1" customWidth="1"/>
    <col min="50" max="50" width="5.25" style="134" hidden="1" customWidth="1"/>
    <col min="51" max="51" width="8.125" style="134" hidden="1" customWidth="1"/>
    <col min="52" max="52" width="5.125" style="134" hidden="1" customWidth="1"/>
    <col min="53" max="54" width="6" style="134" hidden="1" customWidth="1"/>
    <col min="55" max="55" width="5.375" style="134" hidden="1" customWidth="1"/>
    <col min="56" max="56" width="5.5" style="134" hidden="1" customWidth="1"/>
    <col min="57" max="57" width="7" style="134" hidden="1" customWidth="1"/>
    <col min="58" max="58" width="5.75" style="134" hidden="1" customWidth="1"/>
    <col min="59" max="59" width="7.25" style="134" hidden="1" customWidth="1"/>
    <col min="60" max="60" width="8.625" style="134" hidden="1" customWidth="1"/>
    <col min="61" max="61" width="5.625" style="134" hidden="1" customWidth="1"/>
    <col min="62" max="62" width="15.875" style="134" hidden="1" customWidth="1"/>
    <col min="63" max="63" width="21.25" style="134" hidden="1" customWidth="1"/>
    <col min="64" max="64" width="9" style="134" customWidth="1"/>
    <col min="65" max="65" width="24.625" style="134" customWidth="1"/>
    <col min="66" max="66" width="27" style="461" customWidth="1"/>
    <col min="67" max="67" width="27" style="134" customWidth="1"/>
    <col min="68" max="16384" width="9" style="134"/>
  </cols>
  <sheetData>
    <row r="1" spans="1:66" ht="59.25" customHeight="1">
      <c r="A1" s="980" t="s">
        <v>1454</v>
      </c>
      <c r="B1" s="980"/>
      <c r="C1" s="980"/>
      <c r="D1" s="980"/>
      <c r="E1" s="980"/>
      <c r="F1" s="980"/>
      <c r="G1" s="980"/>
      <c r="H1" s="621"/>
      <c r="I1" s="622"/>
    </row>
    <row r="2" spans="1:66" s="309" customFormat="1" ht="31.5">
      <c r="A2" s="232" t="s">
        <v>0</v>
      </c>
      <c r="B2" s="269" t="s">
        <v>1</v>
      </c>
      <c r="C2" s="269" t="s">
        <v>1122</v>
      </c>
      <c r="D2" s="269" t="s">
        <v>1133</v>
      </c>
      <c r="E2" s="269" t="s">
        <v>3</v>
      </c>
      <c r="F2" s="269" t="s">
        <v>4</v>
      </c>
      <c r="G2" s="269" t="s">
        <v>1123</v>
      </c>
      <c r="H2" s="780"/>
      <c r="I2" s="269" t="s">
        <v>1189</v>
      </c>
      <c r="J2" s="129" t="s">
        <v>8</v>
      </c>
      <c r="K2" s="129" t="s">
        <v>9</v>
      </c>
      <c r="L2" s="129" t="s">
        <v>396</v>
      </c>
      <c r="M2" s="129" t="s">
        <v>10</v>
      </c>
      <c r="N2" s="129" t="s">
        <v>11</v>
      </c>
      <c r="O2" s="129" t="s">
        <v>12</v>
      </c>
      <c r="P2" s="129" t="s">
        <v>13</v>
      </c>
      <c r="Q2" s="129" t="s">
        <v>14</v>
      </c>
      <c r="R2" s="129" t="s">
        <v>15</v>
      </c>
      <c r="S2" s="129" t="s">
        <v>16</v>
      </c>
      <c r="T2" s="129" t="s">
        <v>17</v>
      </c>
      <c r="U2" s="129" t="s">
        <v>18</v>
      </c>
      <c r="V2" s="129" t="s">
        <v>19</v>
      </c>
      <c r="W2" s="129" t="s">
        <v>20</v>
      </c>
      <c r="X2" s="129" t="s">
        <v>21</v>
      </c>
      <c r="Y2" s="129" t="s">
        <v>22</v>
      </c>
      <c r="Z2" s="129" t="s">
        <v>23</v>
      </c>
      <c r="AA2" s="129" t="s">
        <v>24</v>
      </c>
      <c r="AB2" s="129" t="s">
        <v>25</v>
      </c>
      <c r="AC2" s="129" t="s">
        <v>26</v>
      </c>
      <c r="AD2" s="129" t="s">
        <v>27</v>
      </c>
      <c r="AE2" s="129" t="s">
        <v>28</v>
      </c>
      <c r="AF2" s="129" t="s">
        <v>29</v>
      </c>
      <c r="AG2" s="129" t="s">
        <v>30</v>
      </c>
      <c r="AH2" s="129" t="s">
        <v>31</v>
      </c>
      <c r="AI2" s="129" t="s">
        <v>32</v>
      </c>
      <c r="AJ2" s="129" t="s">
        <v>33</v>
      </c>
      <c r="AK2" s="129" t="s">
        <v>34</v>
      </c>
      <c r="AL2" s="129" t="s">
        <v>35</v>
      </c>
      <c r="AM2" s="129" t="s">
        <v>36</v>
      </c>
      <c r="AN2" s="129" t="s">
        <v>37</v>
      </c>
      <c r="AO2" s="129" t="s">
        <v>38</v>
      </c>
      <c r="AP2" s="129" t="s">
        <v>39</v>
      </c>
      <c r="AQ2" s="129" t="s">
        <v>40</v>
      </c>
      <c r="AR2" s="129" t="s">
        <v>41</v>
      </c>
      <c r="AS2" s="129" t="s">
        <v>42</v>
      </c>
      <c r="AT2" s="129" t="s">
        <v>43</v>
      </c>
      <c r="AU2" s="129" t="s">
        <v>44</v>
      </c>
      <c r="AV2" s="129" t="s">
        <v>45</v>
      </c>
      <c r="AW2" s="129" t="s">
        <v>46</v>
      </c>
      <c r="AX2" s="129" t="s">
        <v>47</v>
      </c>
      <c r="AY2" s="129" t="s">
        <v>48</v>
      </c>
      <c r="AZ2" s="129" t="s">
        <v>49</v>
      </c>
      <c r="BA2" s="129" t="s">
        <v>50</v>
      </c>
      <c r="BB2" s="129" t="s">
        <v>51</v>
      </c>
      <c r="BC2" s="129" t="s">
        <v>52</v>
      </c>
      <c r="BD2" s="129" t="s">
        <v>53</v>
      </c>
      <c r="BE2" s="129" t="s">
        <v>54</v>
      </c>
      <c r="BF2" s="129" t="s">
        <v>55</v>
      </c>
      <c r="BG2" s="129" t="s">
        <v>56</v>
      </c>
      <c r="BH2" s="129" t="s">
        <v>57</v>
      </c>
      <c r="BI2" s="623" t="s">
        <v>1062</v>
      </c>
      <c r="BJ2" s="232" t="s">
        <v>470</v>
      </c>
      <c r="BK2" s="232"/>
      <c r="BN2" s="781"/>
    </row>
    <row r="3" spans="1:66" s="309" customFormat="1" ht="63">
      <c r="A3" s="117">
        <v>6</v>
      </c>
      <c r="B3" s="535" t="s">
        <v>1293</v>
      </c>
      <c r="C3" s="536" t="s">
        <v>285</v>
      </c>
      <c r="D3" s="531">
        <v>0.14000000000000001</v>
      </c>
      <c r="E3" s="536" t="s">
        <v>900</v>
      </c>
      <c r="F3" s="536" t="s">
        <v>31</v>
      </c>
      <c r="G3" s="118" t="s">
        <v>1466</v>
      </c>
      <c r="H3" s="780"/>
      <c r="I3" s="26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623"/>
      <c r="BJ3" s="232"/>
      <c r="BK3" s="232"/>
      <c r="BN3" s="781"/>
    </row>
    <row r="4" spans="1:66" s="309" customFormat="1" ht="31.5">
      <c r="A4" s="117">
        <v>3</v>
      </c>
      <c r="B4" s="135" t="s">
        <v>1412</v>
      </c>
      <c r="C4" s="118" t="s">
        <v>285</v>
      </c>
      <c r="D4" s="531">
        <v>0.04</v>
      </c>
      <c r="E4" s="118" t="s">
        <v>878</v>
      </c>
      <c r="F4" s="118" t="s">
        <v>21</v>
      </c>
      <c r="G4" s="118" t="s">
        <v>1066</v>
      </c>
      <c r="H4" s="780"/>
      <c r="I4" s="26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623"/>
      <c r="BJ4" s="232"/>
      <c r="BK4" s="232"/>
      <c r="BN4" s="781"/>
    </row>
    <row r="5" spans="1:66" s="309" customFormat="1" ht="63">
      <c r="A5" s="117">
        <v>4</v>
      </c>
      <c r="B5" s="135" t="s">
        <v>367</v>
      </c>
      <c r="C5" s="118" t="s">
        <v>285</v>
      </c>
      <c r="D5" s="531">
        <v>2.9100000000000006</v>
      </c>
      <c r="E5" s="118" t="s">
        <v>886</v>
      </c>
      <c r="F5" s="118" t="s">
        <v>30</v>
      </c>
      <c r="G5" s="118" t="s">
        <v>1066</v>
      </c>
      <c r="H5" s="780"/>
      <c r="I5" s="26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623"/>
      <c r="BJ5" s="232"/>
      <c r="BK5" s="232"/>
      <c r="BN5" s="781"/>
    </row>
    <row r="6" spans="1:66" s="309" customFormat="1" ht="31.5">
      <c r="A6" s="117">
        <v>5</v>
      </c>
      <c r="B6" s="135" t="s">
        <v>1306</v>
      </c>
      <c r="C6" s="118" t="s">
        <v>285</v>
      </c>
      <c r="D6" s="531">
        <v>0.02</v>
      </c>
      <c r="E6" s="298" t="s">
        <v>223</v>
      </c>
      <c r="F6" s="118" t="s">
        <v>49</v>
      </c>
      <c r="G6" s="118" t="s">
        <v>1066</v>
      </c>
      <c r="H6" s="780"/>
      <c r="I6" s="26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v>0.02</v>
      </c>
      <c r="BA6" s="129"/>
      <c r="BB6" s="129"/>
      <c r="BC6" s="129"/>
      <c r="BD6" s="129"/>
      <c r="BE6" s="129"/>
      <c r="BF6" s="129"/>
      <c r="BG6" s="129"/>
      <c r="BH6" s="129"/>
      <c r="BI6" s="623"/>
      <c r="BJ6" s="232"/>
      <c r="BK6" s="232"/>
      <c r="BN6" s="781"/>
    </row>
    <row r="7" spans="1:66" s="309" customFormat="1" ht="47.25">
      <c r="A7" s="117">
        <v>1</v>
      </c>
      <c r="B7" s="535" t="s">
        <v>659</v>
      </c>
      <c r="C7" s="536" t="s">
        <v>285</v>
      </c>
      <c r="D7" s="531">
        <v>0.47</v>
      </c>
      <c r="E7" s="536" t="s">
        <v>898</v>
      </c>
      <c r="F7" s="536" t="s">
        <v>31</v>
      </c>
      <c r="G7" s="118" t="s">
        <v>1467</v>
      </c>
      <c r="H7" s="780"/>
      <c r="I7" s="26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623"/>
      <c r="BJ7" s="232"/>
      <c r="BK7" s="232"/>
      <c r="BN7" s="781"/>
    </row>
    <row r="8" spans="1:66" s="309" customFormat="1" ht="78.75">
      <c r="A8" s="117">
        <v>2</v>
      </c>
      <c r="B8" s="535" t="s">
        <v>649</v>
      </c>
      <c r="C8" s="536" t="s">
        <v>285</v>
      </c>
      <c r="D8" s="531">
        <v>0.57999999999999996</v>
      </c>
      <c r="E8" s="118" t="s">
        <v>890</v>
      </c>
      <c r="F8" s="118" t="s">
        <v>31</v>
      </c>
      <c r="G8" s="118" t="s">
        <v>1467</v>
      </c>
      <c r="H8" s="780"/>
      <c r="I8" s="26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623"/>
      <c r="BJ8" s="232"/>
      <c r="BK8" s="232"/>
      <c r="BN8" s="781"/>
    </row>
    <row r="9" spans="1:66" s="309" customFormat="1" ht="47.25">
      <c r="A9" s="117">
        <v>7</v>
      </c>
      <c r="B9" s="542" t="s">
        <v>651</v>
      </c>
      <c r="C9" s="543" t="s">
        <v>285</v>
      </c>
      <c r="D9" s="571">
        <v>0.3</v>
      </c>
      <c r="E9" s="543" t="s">
        <v>892</v>
      </c>
      <c r="F9" s="543" t="s">
        <v>33</v>
      </c>
      <c r="G9" s="118" t="s">
        <v>1469</v>
      </c>
      <c r="H9" s="780"/>
      <c r="I9" s="26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623"/>
      <c r="BJ9" s="232"/>
      <c r="BK9" s="232"/>
      <c r="BN9" s="781"/>
    </row>
    <row r="10" spans="1:66" s="309" customFormat="1" ht="31.5">
      <c r="A10" s="117">
        <v>8</v>
      </c>
      <c r="B10" s="535" t="s">
        <v>653</v>
      </c>
      <c r="C10" s="514" t="s">
        <v>285</v>
      </c>
      <c r="D10" s="573">
        <v>1.1300000000000001</v>
      </c>
      <c r="E10" s="514" t="s">
        <v>893</v>
      </c>
      <c r="F10" s="514" t="s">
        <v>33</v>
      </c>
      <c r="G10" s="118" t="s">
        <v>1469</v>
      </c>
      <c r="H10" s="780"/>
      <c r="I10" s="26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623"/>
      <c r="BJ10" s="232"/>
      <c r="BK10" s="232"/>
      <c r="BN10" s="781"/>
    </row>
    <row r="11" spans="1:66" s="309" customFormat="1" ht="31.5">
      <c r="A11" s="117">
        <v>9</v>
      </c>
      <c r="B11" s="535" t="s">
        <v>654</v>
      </c>
      <c r="C11" s="514" t="s">
        <v>285</v>
      </c>
      <c r="D11" s="573">
        <v>0.8</v>
      </c>
      <c r="E11" s="514" t="s">
        <v>894</v>
      </c>
      <c r="F11" s="514" t="s">
        <v>33</v>
      </c>
      <c r="G11" s="118" t="s">
        <v>1469</v>
      </c>
      <c r="H11" s="780"/>
      <c r="I11" s="26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623"/>
      <c r="BJ11" s="232"/>
      <c r="BK11" s="232"/>
      <c r="BN11" s="781"/>
    </row>
    <row r="12" spans="1:66" s="309" customFormat="1" ht="47.25">
      <c r="A12" s="117">
        <v>10</v>
      </c>
      <c r="B12" s="535" t="s">
        <v>1432</v>
      </c>
      <c r="C12" s="536" t="s">
        <v>285</v>
      </c>
      <c r="D12" s="573">
        <v>0.35000000000000003</v>
      </c>
      <c r="E12" s="118" t="s">
        <v>890</v>
      </c>
      <c r="F12" s="118" t="s">
        <v>33</v>
      </c>
      <c r="G12" s="118" t="s">
        <v>1469</v>
      </c>
      <c r="H12" s="780"/>
      <c r="I12" s="26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623"/>
      <c r="BJ12" s="232"/>
      <c r="BK12" s="232"/>
      <c r="BN12" s="781"/>
    </row>
    <row r="13" spans="1:66" s="309" customFormat="1" ht="31.5">
      <c r="A13" s="117">
        <v>11</v>
      </c>
      <c r="B13" s="135" t="s">
        <v>641</v>
      </c>
      <c r="C13" s="118" t="s">
        <v>285</v>
      </c>
      <c r="D13" s="531">
        <v>1.99</v>
      </c>
      <c r="E13" s="118" t="s">
        <v>882</v>
      </c>
      <c r="F13" s="118" t="s">
        <v>29</v>
      </c>
      <c r="G13" s="118" t="s">
        <v>1469</v>
      </c>
      <c r="H13" s="780"/>
      <c r="I13" s="26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623"/>
      <c r="BJ13" s="232"/>
      <c r="BK13" s="232"/>
      <c r="BN13" s="781"/>
    </row>
    <row r="14" spans="1:66" s="309" customFormat="1" ht="47.25">
      <c r="A14" s="117">
        <v>12</v>
      </c>
      <c r="B14" s="135" t="s">
        <v>642</v>
      </c>
      <c r="C14" s="118" t="s">
        <v>285</v>
      </c>
      <c r="D14" s="531">
        <v>7.5500000000000007</v>
      </c>
      <c r="E14" s="118" t="s">
        <v>883</v>
      </c>
      <c r="F14" s="118" t="s">
        <v>29</v>
      </c>
      <c r="G14" s="118" t="s">
        <v>1469</v>
      </c>
      <c r="H14" s="780"/>
      <c r="I14" s="26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623"/>
      <c r="BJ14" s="232"/>
      <c r="BK14" s="232"/>
      <c r="BN14" s="781"/>
    </row>
    <row r="15" spans="1:66" s="309" customFormat="1" ht="31.5">
      <c r="A15" s="117">
        <v>13</v>
      </c>
      <c r="B15" s="135" t="s">
        <v>643</v>
      </c>
      <c r="C15" s="118" t="s">
        <v>285</v>
      </c>
      <c r="D15" s="531">
        <v>48.1</v>
      </c>
      <c r="E15" s="118" t="s">
        <v>884</v>
      </c>
      <c r="F15" s="118" t="s">
        <v>29</v>
      </c>
      <c r="G15" s="118" t="s">
        <v>1469</v>
      </c>
      <c r="H15" s="780"/>
      <c r="I15" s="26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623"/>
      <c r="BJ15" s="232"/>
      <c r="BK15" s="232"/>
      <c r="BN15" s="781"/>
    </row>
    <row r="16" spans="1:66" s="309" customFormat="1" ht="31.5">
      <c r="A16" s="117">
        <v>14</v>
      </c>
      <c r="B16" s="135" t="s">
        <v>644</v>
      </c>
      <c r="C16" s="118" t="s">
        <v>285</v>
      </c>
      <c r="D16" s="531">
        <v>1.7600000000000002</v>
      </c>
      <c r="E16" s="118" t="s">
        <v>885</v>
      </c>
      <c r="F16" s="118" t="s">
        <v>29</v>
      </c>
      <c r="G16" s="118" t="s">
        <v>1469</v>
      </c>
      <c r="H16" s="780"/>
      <c r="I16" s="26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623"/>
      <c r="BJ16" s="232"/>
      <c r="BK16" s="232"/>
      <c r="BN16" s="781"/>
    </row>
    <row r="17" spans="1:66" s="309" customFormat="1" ht="31.5">
      <c r="A17" s="117">
        <v>15</v>
      </c>
      <c r="B17" s="535" t="s">
        <v>662</v>
      </c>
      <c r="C17" s="536" t="s">
        <v>285</v>
      </c>
      <c r="D17" s="573">
        <v>2.5399999999999996</v>
      </c>
      <c r="E17" s="118" t="s">
        <v>901</v>
      </c>
      <c r="F17" s="536" t="s">
        <v>47</v>
      </c>
      <c r="G17" s="118" t="s">
        <v>1469</v>
      </c>
      <c r="H17" s="780"/>
      <c r="I17" s="26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623"/>
      <c r="BJ17" s="232"/>
      <c r="BK17" s="232"/>
      <c r="BN17" s="781"/>
    </row>
    <row r="18" spans="1:66" s="309" customFormat="1" ht="63">
      <c r="A18" s="117">
        <v>16</v>
      </c>
      <c r="B18" s="535" t="s">
        <v>1080</v>
      </c>
      <c r="C18" s="536" t="s">
        <v>285</v>
      </c>
      <c r="D18" s="573">
        <v>13.459999999999999</v>
      </c>
      <c r="E18" s="118" t="s">
        <v>886</v>
      </c>
      <c r="F18" s="536" t="s">
        <v>47</v>
      </c>
      <c r="G18" s="118" t="s">
        <v>1469</v>
      </c>
      <c r="H18" s="780"/>
      <c r="I18" s="26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623"/>
      <c r="BJ18" s="232"/>
      <c r="BK18" s="232"/>
      <c r="BN18" s="781"/>
    </row>
    <row r="19" spans="1:66" s="309" customFormat="1" ht="63">
      <c r="A19" s="117">
        <v>17</v>
      </c>
      <c r="B19" s="135" t="s">
        <v>663</v>
      </c>
      <c r="C19" s="536" t="s">
        <v>285</v>
      </c>
      <c r="D19" s="573">
        <v>5.1800000000000006</v>
      </c>
      <c r="E19" s="298" t="s">
        <v>902</v>
      </c>
      <c r="F19" s="298" t="s">
        <v>47</v>
      </c>
      <c r="G19" s="118" t="s">
        <v>1469</v>
      </c>
      <c r="H19" s="780"/>
      <c r="I19" s="26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623"/>
      <c r="BJ19" s="232"/>
      <c r="BK19" s="232"/>
      <c r="BN19" s="781"/>
    </row>
    <row r="20" spans="1:66" s="309" customFormat="1" ht="47.25">
      <c r="A20" s="117">
        <v>18</v>
      </c>
      <c r="B20" s="535" t="s">
        <v>648</v>
      </c>
      <c r="C20" s="514" t="s">
        <v>285</v>
      </c>
      <c r="D20" s="531">
        <v>0.21</v>
      </c>
      <c r="E20" s="514" t="s">
        <v>889</v>
      </c>
      <c r="F20" s="514" t="s">
        <v>30</v>
      </c>
      <c r="G20" s="118" t="s">
        <v>1469</v>
      </c>
      <c r="H20" s="780"/>
      <c r="I20" s="26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623"/>
      <c r="BJ20" s="232"/>
      <c r="BK20" s="232"/>
      <c r="BN20" s="781"/>
    </row>
    <row r="21" spans="1:66" s="309" customFormat="1" ht="31.5">
      <c r="A21" s="117">
        <v>19</v>
      </c>
      <c r="B21" s="135" t="s">
        <v>646</v>
      </c>
      <c r="C21" s="118" t="s">
        <v>285</v>
      </c>
      <c r="D21" s="531">
        <v>3.3799999999999994</v>
      </c>
      <c r="E21" s="118" t="s">
        <v>887</v>
      </c>
      <c r="F21" s="118" t="s">
        <v>30</v>
      </c>
      <c r="G21" s="118" t="s">
        <v>1469</v>
      </c>
      <c r="H21" s="780"/>
      <c r="I21" s="26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623"/>
      <c r="BJ21" s="232"/>
      <c r="BK21" s="232"/>
      <c r="BN21" s="781"/>
    </row>
    <row r="22" spans="1:66" s="309" customFormat="1" ht="189">
      <c r="A22" s="117">
        <v>20</v>
      </c>
      <c r="B22" s="135" t="s">
        <v>647</v>
      </c>
      <c r="C22" s="118" t="s">
        <v>285</v>
      </c>
      <c r="D22" s="531">
        <v>0.67</v>
      </c>
      <c r="E22" s="118" t="s">
        <v>888</v>
      </c>
      <c r="F22" s="118" t="s">
        <v>30</v>
      </c>
      <c r="G22" s="118" t="s">
        <v>1469</v>
      </c>
      <c r="H22" s="780"/>
      <c r="I22" s="26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623"/>
      <c r="BJ22" s="232"/>
      <c r="BK22" s="232"/>
      <c r="BN22" s="781"/>
    </row>
    <row r="23" spans="1:66" s="309" customFormat="1" ht="47.25">
      <c r="A23" s="117">
        <v>21</v>
      </c>
      <c r="B23" s="535" t="s">
        <v>655</v>
      </c>
      <c r="C23" s="536" t="s">
        <v>285</v>
      </c>
      <c r="D23" s="573">
        <v>2.73</v>
      </c>
      <c r="E23" s="118" t="s">
        <v>895</v>
      </c>
      <c r="F23" s="118" t="s">
        <v>34</v>
      </c>
      <c r="G23" s="118" t="s">
        <v>1469</v>
      </c>
      <c r="H23" s="780"/>
      <c r="I23" s="26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623"/>
      <c r="BJ23" s="232"/>
      <c r="BK23" s="232"/>
      <c r="BN23" s="781"/>
    </row>
    <row r="24" spans="1:66" s="309" customFormat="1" ht="31.5">
      <c r="A24" s="117">
        <v>22</v>
      </c>
      <c r="B24" s="535" t="s">
        <v>656</v>
      </c>
      <c r="C24" s="536" t="s">
        <v>285</v>
      </c>
      <c r="D24" s="573">
        <v>0.80999999999999994</v>
      </c>
      <c r="E24" s="118" t="s">
        <v>862</v>
      </c>
      <c r="F24" s="118" t="s">
        <v>34</v>
      </c>
      <c r="G24" s="118" t="s">
        <v>1469</v>
      </c>
      <c r="H24" s="780"/>
      <c r="I24" s="26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623"/>
      <c r="BJ24" s="232"/>
      <c r="BK24" s="232"/>
      <c r="BN24" s="781"/>
    </row>
    <row r="25" spans="1:66" s="309" customFormat="1" ht="31.5">
      <c r="A25" s="117">
        <v>23</v>
      </c>
      <c r="B25" s="535" t="s">
        <v>1281</v>
      </c>
      <c r="C25" s="536" t="s">
        <v>285</v>
      </c>
      <c r="D25" s="573">
        <v>0.63000000000000012</v>
      </c>
      <c r="E25" s="118" t="s">
        <v>896</v>
      </c>
      <c r="F25" s="118" t="s">
        <v>34</v>
      </c>
      <c r="G25" s="118" t="s">
        <v>1469</v>
      </c>
      <c r="H25" s="780"/>
      <c r="I25" s="26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623"/>
      <c r="BJ25" s="232"/>
      <c r="BK25" s="232"/>
      <c r="BN25" s="781"/>
    </row>
    <row r="26" spans="1:66" s="309" customFormat="1">
      <c r="A26" s="117">
        <v>24</v>
      </c>
      <c r="B26" s="535" t="s">
        <v>658</v>
      </c>
      <c r="C26" s="536" t="s">
        <v>285</v>
      </c>
      <c r="D26" s="573">
        <v>4.62</v>
      </c>
      <c r="E26" s="118" t="s">
        <v>897</v>
      </c>
      <c r="F26" s="118" t="s">
        <v>34</v>
      </c>
      <c r="G26" s="118" t="s">
        <v>1469</v>
      </c>
      <c r="H26" s="780"/>
      <c r="I26" s="26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623"/>
      <c r="BJ26" s="232"/>
      <c r="BK26" s="232"/>
      <c r="BN26" s="781"/>
    </row>
    <row r="27" spans="1:66" s="309" customFormat="1">
      <c r="A27" s="117">
        <v>25</v>
      </c>
      <c r="B27" s="535" t="s">
        <v>677</v>
      </c>
      <c r="C27" s="536" t="s">
        <v>285</v>
      </c>
      <c r="D27" s="117">
        <v>0.22</v>
      </c>
      <c r="E27" s="536" t="s">
        <v>915</v>
      </c>
      <c r="F27" s="536" t="s">
        <v>31</v>
      </c>
      <c r="G27" s="118" t="s">
        <v>1469</v>
      </c>
      <c r="H27" s="780"/>
      <c r="I27" s="26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623"/>
      <c r="BJ27" s="232"/>
      <c r="BK27" s="232"/>
      <c r="BN27" s="781"/>
    </row>
    <row r="28" spans="1:66" s="309" customFormat="1" ht="47.25">
      <c r="A28" s="117">
        <v>26</v>
      </c>
      <c r="B28" s="535" t="s">
        <v>660</v>
      </c>
      <c r="C28" s="536" t="s">
        <v>285</v>
      </c>
      <c r="D28" s="117">
        <v>2.0499999999999998</v>
      </c>
      <c r="E28" s="536" t="s">
        <v>899</v>
      </c>
      <c r="F28" s="536" t="s">
        <v>41</v>
      </c>
      <c r="G28" s="118" t="s">
        <v>1469</v>
      </c>
      <c r="H28" s="780"/>
      <c r="I28" s="26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623"/>
      <c r="BJ28" s="232"/>
      <c r="BK28" s="232"/>
      <c r="BN28" s="781"/>
    </row>
    <row r="29" spans="1:66" s="309" customFormat="1" ht="31.5">
      <c r="A29" s="117">
        <v>27</v>
      </c>
      <c r="B29" s="135" t="s">
        <v>664</v>
      </c>
      <c r="C29" s="118" t="s">
        <v>285</v>
      </c>
      <c r="D29" s="531">
        <v>26.83</v>
      </c>
      <c r="E29" s="118" t="s">
        <v>903</v>
      </c>
      <c r="F29" s="118" t="s">
        <v>49</v>
      </c>
      <c r="G29" s="118" t="s">
        <v>1469</v>
      </c>
      <c r="H29" s="780"/>
      <c r="I29" s="26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623"/>
      <c r="BJ29" s="232"/>
      <c r="BK29" s="232"/>
      <c r="BN29" s="781"/>
    </row>
    <row r="30" spans="1:66" s="309" customFormat="1" ht="31.5">
      <c r="A30" s="117">
        <v>28</v>
      </c>
      <c r="B30" s="135" t="s">
        <v>665</v>
      </c>
      <c r="C30" s="118" t="s">
        <v>285</v>
      </c>
      <c r="D30" s="531">
        <v>0.05</v>
      </c>
      <c r="E30" s="298" t="s">
        <v>904</v>
      </c>
      <c r="F30" s="118" t="s">
        <v>49</v>
      </c>
      <c r="G30" s="118" t="s">
        <v>1469</v>
      </c>
      <c r="H30" s="780"/>
      <c r="I30" s="26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623"/>
      <c r="BJ30" s="232"/>
      <c r="BK30" s="232"/>
      <c r="BN30" s="781"/>
    </row>
    <row r="31" spans="1:66" s="309" customFormat="1" ht="31.5">
      <c r="A31" s="117">
        <v>29</v>
      </c>
      <c r="B31" s="135" t="s">
        <v>666</v>
      </c>
      <c r="C31" s="118" t="s">
        <v>285</v>
      </c>
      <c r="D31" s="531">
        <v>0.05</v>
      </c>
      <c r="E31" s="298" t="s">
        <v>905</v>
      </c>
      <c r="F31" s="118" t="s">
        <v>49</v>
      </c>
      <c r="G31" s="118" t="s">
        <v>1469</v>
      </c>
      <c r="H31" s="751" t="s">
        <v>1066</v>
      </c>
      <c r="I31" s="118"/>
      <c r="J31" s="840"/>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232"/>
      <c r="BN31" s="781"/>
    </row>
    <row r="32" spans="1:66" s="309" customFormat="1" ht="31.5">
      <c r="A32" s="117">
        <v>30</v>
      </c>
      <c r="B32" s="135" t="s">
        <v>667</v>
      </c>
      <c r="C32" s="118" t="s">
        <v>285</v>
      </c>
      <c r="D32" s="531">
        <v>7.0000000000000007E-2</v>
      </c>
      <c r="E32" s="298" t="s">
        <v>906</v>
      </c>
      <c r="F32" s="118" t="s">
        <v>49</v>
      </c>
      <c r="G32" s="118" t="s">
        <v>1469</v>
      </c>
      <c r="H32" s="751" t="s">
        <v>1066</v>
      </c>
      <c r="I32" s="118"/>
      <c r="J32" s="840"/>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232"/>
      <c r="BN32" s="781"/>
    </row>
    <row r="33" spans="1:66" s="309" customFormat="1" ht="31.5">
      <c r="A33" s="117">
        <v>31</v>
      </c>
      <c r="B33" s="135" t="s">
        <v>668</v>
      </c>
      <c r="C33" s="118" t="s">
        <v>285</v>
      </c>
      <c r="D33" s="531">
        <v>0.04</v>
      </c>
      <c r="E33" s="298" t="s">
        <v>907</v>
      </c>
      <c r="F33" s="118" t="s">
        <v>49</v>
      </c>
      <c r="G33" s="118" t="s">
        <v>1469</v>
      </c>
      <c r="H33" s="751" t="s">
        <v>1066</v>
      </c>
      <c r="I33" s="118"/>
      <c r="J33" s="840"/>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232"/>
      <c r="BN33" s="781"/>
    </row>
    <row r="34" spans="1:66" s="309" customFormat="1" ht="31.5">
      <c r="A34" s="117">
        <v>32</v>
      </c>
      <c r="B34" s="135" t="s">
        <v>669</v>
      </c>
      <c r="C34" s="118" t="s">
        <v>285</v>
      </c>
      <c r="D34" s="531">
        <v>0.09</v>
      </c>
      <c r="E34" s="298" t="s">
        <v>908</v>
      </c>
      <c r="F34" s="118" t="s">
        <v>49</v>
      </c>
      <c r="G34" s="118" t="s">
        <v>1469</v>
      </c>
      <c r="H34" s="751" t="s">
        <v>1303</v>
      </c>
      <c r="I34" s="118"/>
      <c r="J34" s="840"/>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232"/>
      <c r="BN34" s="781"/>
    </row>
    <row r="35" spans="1:66" s="309" customFormat="1" ht="47.25">
      <c r="A35" s="117">
        <v>33</v>
      </c>
      <c r="B35" s="135" t="s">
        <v>670</v>
      </c>
      <c r="C35" s="118" t="s">
        <v>285</v>
      </c>
      <c r="D35" s="531">
        <v>0.15</v>
      </c>
      <c r="E35" s="298" t="s">
        <v>909</v>
      </c>
      <c r="F35" s="118" t="s">
        <v>49</v>
      </c>
      <c r="G35" s="118" t="s">
        <v>1469</v>
      </c>
      <c r="H35" s="751" t="s">
        <v>1303</v>
      </c>
      <c r="I35" s="118"/>
      <c r="J35" s="840"/>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232"/>
      <c r="BN35" s="781"/>
    </row>
    <row r="36" spans="1:66" s="309" customFormat="1" ht="47.25">
      <c r="A36" s="117">
        <v>34</v>
      </c>
      <c r="B36" s="135" t="s">
        <v>671</v>
      </c>
      <c r="C36" s="118" t="s">
        <v>285</v>
      </c>
      <c r="D36" s="531">
        <v>17.580000000000002</v>
      </c>
      <c r="E36" s="118" t="s">
        <v>910</v>
      </c>
      <c r="F36" s="118" t="s">
        <v>49</v>
      </c>
      <c r="G36" s="118" t="s">
        <v>1469</v>
      </c>
      <c r="H36" s="751" t="s">
        <v>1302</v>
      </c>
      <c r="I36" s="118"/>
      <c r="J36" s="840"/>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232"/>
      <c r="BN36" s="781"/>
    </row>
    <row r="37" spans="1:66" s="309" customFormat="1" ht="31.5">
      <c r="A37" s="117">
        <v>35</v>
      </c>
      <c r="B37" s="135" t="s">
        <v>672</v>
      </c>
      <c r="C37" s="118" t="s">
        <v>285</v>
      </c>
      <c r="D37" s="531">
        <v>0.30000000000000004</v>
      </c>
      <c r="E37" s="298" t="s">
        <v>911</v>
      </c>
      <c r="F37" s="118" t="s">
        <v>49</v>
      </c>
      <c r="G37" s="118" t="s">
        <v>1469</v>
      </c>
      <c r="H37" s="751" t="s">
        <v>1066</v>
      </c>
      <c r="I37" s="118"/>
      <c r="J37" s="840"/>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232"/>
      <c r="BN37" s="781"/>
    </row>
    <row r="38" spans="1:66" s="309" customFormat="1" ht="31.5">
      <c r="A38" s="117">
        <v>36</v>
      </c>
      <c r="B38" s="135" t="s">
        <v>675</v>
      </c>
      <c r="C38" s="118" t="s">
        <v>285</v>
      </c>
      <c r="D38" s="531">
        <v>32.53</v>
      </c>
      <c r="E38" s="118"/>
      <c r="F38" s="118" t="s">
        <v>49</v>
      </c>
      <c r="G38" s="118" t="s">
        <v>1469</v>
      </c>
      <c r="H38" s="751" t="s">
        <v>1066</v>
      </c>
      <c r="I38" s="118"/>
      <c r="J38" s="840"/>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232"/>
      <c r="BN38" s="781"/>
    </row>
    <row r="39" spans="1:66" s="309" customFormat="1" ht="31.5">
      <c r="A39" s="117">
        <v>37</v>
      </c>
      <c r="B39" s="135" t="s">
        <v>674</v>
      </c>
      <c r="C39" s="118" t="s">
        <v>285</v>
      </c>
      <c r="D39" s="531">
        <v>73.88</v>
      </c>
      <c r="E39" s="118"/>
      <c r="F39" s="118" t="s">
        <v>49</v>
      </c>
      <c r="G39" s="118" t="s">
        <v>1469</v>
      </c>
      <c r="H39" s="751" t="s">
        <v>1414</v>
      </c>
      <c r="I39" s="118"/>
      <c r="J39" s="840"/>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232"/>
      <c r="BN39" s="781"/>
    </row>
    <row r="40" spans="1:66" s="309" customFormat="1" ht="47.25">
      <c r="A40" s="117">
        <v>38</v>
      </c>
      <c r="B40" s="135" t="s">
        <v>673</v>
      </c>
      <c r="C40" s="118" t="s">
        <v>285</v>
      </c>
      <c r="D40" s="531">
        <v>2.73</v>
      </c>
      <c r="E40" s="118" t="s">
        <v>913</v>
      </c>
      <c r="F40" s="118" t="s">
        <v>49</v>
      </c>
      <c r="G40" s="118" t="s">
        <v>1469</v>
      </c>
      <c r="H40" s="751" t="s">
        <v>1414</v>
      </c>
      <c r="I40" s="118"/>
      <c r="J40" s="840"/>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232"/>
      <c r="BN40" s="781"/>
    </row>
    <row r="41" spans="1:66" s="309" customFormat="1" ht="47.25">
      <c r="A41" s="117">
        <v>39</v>
      </c>
      <c r="B41" s="535" t="s">
        <v>678</v>
      </c>
      <c r="C41" s="536" t="s">
        <v>285</v>
      </c>
      <c r="D41" s="531">
        <v>2.6999999999999997</v>
      </c>
      <c r="E41" s="536" t="s">
        <v>916</v>
      </c>
      <c r="F41" s="536" t="s">
        <v>56</v>
      </c>
      <c r="G41" s="118" t="s">
        <v>1469</v>
      </c>
      <c r="H41" s="752"/>
      <c r="I41" s="118"/>
      <c r="J41" s="840"/>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232"/>
      <c r="BN41" s="781"/>
    </row>
    <row r="42" spans="1:66" s="309" customFormat="1" ht="47.25">
      <c r="A42" s="117">
        <v>40</v>
      </c>
      <c r="B42" s="535" t="s">
        <v>679</v>
      </c>
      <c r="C42" s="536" t="s">
        <v>285</v>
      </c>
      <c r="D42" s="531">
        <v>2.63</v>
      </c>
      <c r="E42" s="536" t="s">
        <v>917</v>
      </c>
      <c r="F42" s="536" t="s">
        <v>56</v>
      </c>
      <c r="G42" s="118" t="s">
        <v>1469</v>
      </c>
      <c r="H42" s="752"/>
      <c r="I42" s="118"/>
      <c r="J42" s="840"/>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232"/>
      <c r="BN42" s="781"/>
    </row>
    <row r="43" spans="1:66" s="309" customFormat="1" ht="31.5">
      <c r="A43" s="117">
        <v>41</v>
      </c>
      <c r="B43" s="135" t="s">
        <v>637</v>
      </c>
      <c r="C43" s="118" t="s">
        <v>285</v>
      </c>
      <c r="D43" s="531">
        <v>30</v>
      </c>
      <c r="E43" s="118" t="s">
        <v>879</v>
      </c>
      <c r="F43" s="118" t="s">
        <v>23</v>
      </c>
      <c r="G43" s="118" t="s">
        <v>1469</v>
      </c>
      <c r="H43" s="752"/>
      <c r="I43" s="118"/>
      <c r="J43" s="840"/>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232"/>
      <c r="BN43" s="781"/>
    </row>
    <row r="44" spans="1:66" s="309" customFormat="1" ht="31.5">
      <c r="A44" s="117">
        <v>42</v>
      </c>
      <c r="B44" s="135" t="s">
        <v>638</v>
      </c>
      <c r="C44" s="118" t="s">
        <v>285</v>
      </c>
      <c r="D44" s="531">
        <v>0.31</v>
      </c>
      <c r="E44" s="118" t="s">
        <v>880</v>
      </c>
      <c r="F44" s="118" t="s">
        <v>24</v>
      </c>
      <c r="G44" s="118" t="s">
        <v>1469</v>
      </c>
      <c r="H44" s="752"/>
      <c r="I44" s="118"/>
      <c r="J44" s="840"/>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232"/>
      <c r="BN44" s="781"/>
    </row>
    <row r="45" spans="1:66" s="309" customFormat="1" ht="31.5">
      <c r="A45" s="117">
        <v>43</v>
      </c>
      <c r="B45" s="135" t="s">
        <v>639</v>
      </c>
      <c r="C45" s="118" t="s">
        <v>285</v>
      </c>
      <c r="D45" s="531">
        <v>0.13</v>
      </c>
      <c r="E45" s="118"/>
      <c r="F45" s="118" t="s">
        <v>24</v>
      </c>
      <c r="G45" s="118" t="s">
        <v>1469</v>
      </c>
      <c r="H45" s="752"/>
      <c r="I45" s="118"/>
      <c r="J45" s="840"/>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232"/>
      <c r="BN45" s="781"/>
    </row>
    <row r="46" spans="1:66" s="309" customFormat="1" ht="47.25">
      <c r="A46" s="117">
        <v>44</v>
      </c>
      <c r="B46" s="135" t="s">
        <v>640</v>
      </c>
      <c r="C46" s="118" t="s">
        <v>285</v>
      </c>
      <c r="D46" s="531">
        <v>7.4499999999999993</v>
      </c>
      <c r="E46" s="118" t="s">
        <v>881</v>
      </c>
      <c r="F46" s="118" t="s">
        <v>24</v>
      </c>
      <c r="G46" s="118" t="s">
        <v>1469</v>
      </c>
      <c r="H46" s="752"/>
      <c r="I46" s="118"/>
      <c r="J46" s="840"/>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232"/>
      <c r="BN46" s="781"/>
    </row>
    <row r="47" spans="1:66" s="309" customFormat="1" ht="47.25">
      <c r="A47" s="117">
        <v>45</v>
      </c>
      <c r="B47" s="535" t="s">
        <v>676</v>
      </c>
      <c r="C47" s="536" t="s">
        <v>285</v>
      </c>
      <c r="D47" s="117">
        <v>0.2</v>
      </c>
      <c r="E47" s="536" t="s">
        <v>914</v>
      </c>
      <c r="F47" s="536" t="s">
        <v>50</v>
      </c>
      <c r="G47" s="118" t="s">
        <v>1469</v>
      </c>
      <c r="H47" s="752"/>
      <c r="I47" s="118"/>
      <c r="J47" s="840"/>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232"/>
      <c r="BN47" s="781"/>
    </row>
    <row r="51" spans="1:66" s="309" customFormat="1" ht="31.5">
      <c r="A51" s="117">
        <v>46</v>
      </c>
      <c r="B51" s="343" t="s">
        <v>299</v>
      </c>
      <c r="C51" s="344" t="s">
        <v>104</v>
      </c>
      <c r="D51" s="117">
        <v>0.74</v>
      </c>
      <c r="E51" s="118"/>
      <c r="F51" s="117" t="s">
        <v>50</v>
      </c>
      <c r="G51" s="118" t="s">
        <v>1468</v>
      </c>
      <c r="H51" s="752"/>
      <c r="I51" s="118"/>
      <c r="J51" s="840"/>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232"/>
      <c r="BN51" s="781"/>
    </row>
    <row r="52" spans="1:66" s="309" customFormat="1" ht="78.75">
      <c r="A52" s="117">
        <v>47</v>
      </c>
      <c r="B52" s="304" t="s">
        <v>1441</v>
      </c>
      <c r="C52" s="296" t="s">
        <v>120</v>
      </c>
      <c r="D52" s="531">
        <v>0.13</v>
      </c>
      <c r="E52" s="118" t="s">
        <v>1442</v>
      </c>
      <c r="F52" s="118" t="s">
        <v>29</v>
      </c>
      <c r="G52" s="118" t="s">
        <v>1468</v>
      </c>
      <c r="H52" s="780"/>
      <c r="I52" s="26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623"/>
      <c r="BJ52" s="232"/>
      <c r="BK52" s="232"/>
      <c r="BN52" s="781"/>
    </row>
    <row r="53" spans="1:66" s="309" customFormat="1">
      <c r="A53" s="117">
        <v>48</v>
      </c>
      <c r="B53" s="304" t="s">
        <v>1141</v>
      </c>
      <c r="C53" s="296" t="s">
        <v>120</v>
      </c>
      <c r="D53" s="531">
        <v>0.16</v>
      </c>
      <c r="E53" s="512">
        <v>18</v>
      </c>
      <c r="F53" s="118" t="s">
        <v>29</v>
      </c>
      <c r="G53" s="118" t="s">
        <v>1468</v>
      </c>
      <c r="H53" s="780"/>
      <c r="I53" s="26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623"/>
      <c r="BJ53" s="232"/>
      <c r="BK53" s="232"/>
      <c r="BN53" s="781"/>
    </row>
    <row r="54" spans="1:66" s="309" customFormat="1">
      <c r="A54" s="117">
        <v>49</v>
      </c>
      <c r="B54" s="304" t="s">
        <v>1142</v>
      </c>
      <c r="C54" s="296" t="s">
        <v>120</v>
      </c>
      <c r="D54" s="531">
        <v>0.21000000000000002</v>
      </c>
      <c r="E54" s="512">
        <v>25</v>
      </c>
      <c r="F54" s="118" t="s">
        <v>29</v>
      </c>
      <c r="G54" s="118" t="s">
        <v>1468</v>
      </c>
      <c r="H54" s="780"/>
      <c r="I54" s="26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623"/>
      <c r="BJ54" s="232"/>
      <c r="BK54" s="232"/>
      <c r="BN54" s="781"/>
    </row>
    <row r="55" spans="1:66" s="309" customFormat="1" ht="78.75">
      <c r="A55" s="117">
        <v>50</v>
      </c>
      <c r="B55" s="304" t="s">
        <v>1264</v>
      </c>
      <c r="C55" s="296" t="s">
        <v>120</v>
      </c>
      <c r="D55" s="531">
        <v>0.27</v>
      </c>
      <c r="E55" s="512" t="s">
        <v>406</v>
      </c>
      <c r="F55" s="118" t="s">
        <v>30</v>
      </c>
      <c r="G55" s="118" t="s">
        <v>1468</v>
      </c>
      <c r="H55" s="780"/>
      <c r="I55" s="26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623"/>
      <c r="BJ55" s="232"/>
      <c r="BK55" s="232"/>
      <c r="BN55" s="781"/>
    </row>
    <row r="56" spans="1:66" s="309" customFormat="1" ht="47.25">
      <c r="A56" s="117">
        <v>51</v>
      </c>
      <c r="B56" s="304" t="s">
        <v>1240</v>
      </c>
      <c r="C56" s="296" t="s">
        <v>120</v>
      </c>
      <c r="D56" s="531">
        <v>0.8</v>
      </c>
      <c r="E56" s="512">
        <v>24</v>
      </c>
      <c r="F56" s="118" t="s">
        <v>30</v>
      </c>
      <c r="G56" s="118" t="s">
        <v>1468</v>
      </c>
      <c r="H56" s="780"/>
      <c r="I56" s="26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623"/>
      <c r="BJ56" s="232"/>
      <c r="BK56" s="232"/>
      <c r="BN56" s="781"/>
    </row>
    <row r="57" spans="1:66" s="309" customFormat="1" ht="47.25">
      <c r="A57" s="117">
        <v>52</v>
      </c>
      <c r="B57" s="304" t="s">
        <v>1239</v>
      </c>
      <c r="C57" s="296" t="s">
        <v>120</v>
      </c>
      <c r="D57" s="531">
        <v>0.3</v>
      </c>
      <c r="E57" s="512">
        <v>21</v>
      </c>
      <c r="F57" s="118" t="s">
        <v>30</v>
      </c>
      <c r="G57" s="118" t="s">
        <v>1468</v>
      </c>
      <c r="H57" s="780"/>
      <c r="I57" s="26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623"/>
      <c r="BJ57" s="232"/>
      <c r="BK57" s="232"/>
      <c r="BN57" s="781"/>
    </row>
    <row r="58" spans="1:66" s="309" customFormat="1" ht="47.25">
      <c r="A58" s="117">
        <v>53</v>
      </c>
      <c r="B58" s="304" t="s">
        <v>1276</v>
      </c>
      <c r="C58" s="296" t="s">
        <v>120</v>
      </c>
      <c r="D58" s="573">
        <v>0.12</v>
      </c>
      <c r="E58" s="512">
        <v>25</v>
      </c>
      <c r="F58" s="118" t="s">
        <v>34</v>
      </c>
      <c r="G58" s="118" t="s">
        <v>1468</v>
      </c>
      <c r="H58" s="780"/>
      <c r="I58" s="26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623"/>
      <c r="BJ58" s="232"/>
      <c r="BK58" s="232"/>
      <c r="BN58" s="781"/>
    </row>
    <row r="59" spans="1:66" s="309" customFormat="1" ht="31.5">
      <c r="A59" s="117">
        <v>54</v>
      </c>
      <c r="B59" s="304" t="s">
        <v>1265</v>
      </c>
      <c r="C59" s="296" t="s">
        <v>120</v>
      </c>
      <c r="D59" s="573">
        <v>0.28999999999999998</v>
      </c>
      <c r="E59" s="512">
        <v>20</v>
      </c>
      <c r="F59" s="118" t="s">
        <v>34</v>
      </c>
      <c r="G59" s="118" t="s">
        <v>1468</v>
      </c>
      <c r="H59" s="780"/>
      <c r="I59" s="26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623"/>
      <c r="BJ59" s="232"/>
      <c r="BK59" s="232"/>
      <c r="BN59" s="781"/>
    </row>
    <row r="60" spans="1:66" s="309" customFormat="1" ht="47.25">
      <c r="A60" s="117">
        <v>55</v>
      </c>
      <c r="B60" s="304" t="s">
        <v>1129</v>
      </c>
      <c r="C60" s="296" t="s">
        <v>120</v>
      </c>
      <c r="D60" s="531">
        <v>0.05</v>
      </c>
      <c r="E60" s="512" t="s">
        <v>408</v>
      </c>
      <c r="F60" s="118" t="s">
        <v>31</v>
      </c>
      <c r="G60" s="118" t="s">
        <v>1468</v>
      </c>
      <c r="H60" s="780"/>
      <c r="I60" s="26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623"/>
      <c r="BJ60" s="232"/>
      <c r="BK60" s="232"/>
      <c r="BN60" s="781"/>
    </row>
    <row r="61" spans="1:66" s="309" customFormat="1" ht="47.25">
      <c r="A61" s="117">
        <v>56</v>
      </c>
      <c r="B61" s="304" t="s">
        <v>1128</v>
      </c>
      <c r="C61" s="296" t="s">
        <v>120</v>
      </c>
      <c r="D61" s="531">
        <v>2.3370000000000002</v>
      </c>
      <c r="E61" s="512">
        <v>17</v>
      </c>
      <c r="F61" s="118" t="s">
        <v>48</v>
      </c>
      <c r="G61" s="118" t="s">
        <v>1468</v>
      </c>
      <c r="H61" s="751" t="s">
        <v>1302</v>
      </c>
      <c r="I61" s="118"/>
      <c r="J61" s="840"/>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232"/>
      <c r="BN61" s="781"/>
    </row>
    <row r="62" spans="1:66" s="309" customFormat="1" ht="47.25">
      <c r="A62" s="117">
        <v>57</v>
      </c>
      <c r="B62" s="304" t="s">
        <v>1261</v>
      </c>
      <c r="C62" s="296" t="s">
        <v>120</v>
      </c>
      <c r="D62" s="531">
        <v>0.14000000000000001</v>
      </c>
      <c r="E62" s="512" t="s">
        <v>1417</v>
      </c>
      <c r="F62" s="118" t="s">
        <v>48</v>
      </c>
      <c r="G62" s="118" t="s">
        <v>1468</v>
      </c>
      <c r="H62" s="751" t="s">
        <v>1066</v>
      </c>
      <c r="I62" s="118"/>
      <c r="J62" s="840"/>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232"/>
      <c r="BN62" s="781"/>
    </row>
    <row r="63" spans="1:66" s="309" customFormat="1" ht="31.5">
      <c r="A63" s="117">
        <v>58</v>
      </c>
      <c r="B63" s="304" t="s">
        <v>1261</v>
      </c>
      <c r="C63" s="296" t="s">
        <v>120</v>
      </c>
      <c r="D63" s="531">
        <v>0.06</v>
      </c>
      <c r="E63" s="512"/>
      <c r="F63" s="118" t="s">
        <v>48</v>
      </c>
      <c r="G63" s="118" t="s">
        <v>1468</v>
      </c>
      <c r="H63" s="751" t="s">
        <v>1066</v>
      </c>
      <c r="I63" s="118"/>
      <c r="J63" s="840"/>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232"/>
      <c r="BN63" s="781"/>
    </row>
    <row r="64" spans="1:66" s="309" customFormat="1" ht="63">
      <c r="A64" s="117">
        <v>66</v>
      </c>
      <c r="B64" s="304" t="s">
        <v>1292</v>
      </c>
      <c r="C64" s="296" t="s">
        <v>120</v>
      </c>
      <c r="D64" s="514">
        <v>0.76</v>
      </c>
      <c r="E64" s="118" t="s">
        <v>867</v>
      </c>
      <c r="F64" s="118" t="s">
        <v>31</v>
      </c>
      <c r="G64" s="118" t="s">
        <v>1302</v>
      </c>
      <c r="H64" s="780"/>
      <c r="I64" s="26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623"/>
      <c r="BJ64" s="232"/>
      <c r="BK64" s="232"/>
      <c r="BN64" s="781"/>
    </row>
    <row r="65" spans="1:66" s="309" customFormat="1" ht="47.25">
      <c r="A65" s="117">
        <v>65</v>
      </c>
      <c r="B65" s="304" t="s">
        <v>1294</v>
      </c>
      <c r="C65" s="296" t="s">
        <v>120</v>
      </c>
      <c r="D65" s="514">
        <v>0.18</v>
      </c>
      <c r="E65" s="512">
        <v>11</v>
      </c>
      <c r="F65" s="118" t="s">
        <v>31</v>
      </c>
      <c r="G65" s="118" t="s">
        <v>1440</v>
      </c>
      <c r="H65" s="780"/>
      <c r="I65" s="26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623"/>
      <c r="BJ65" s="232"/>
      <c r="BK65" s="232"/>
      <c r="BN65" s="781"/>
    </row>
    <row r="66" spans="1:66" s="309" customFormat="1" ht="31.5">
      <c r="A66" s="117">
        <v>61</v>
      </c>
      <c r="B66" s="135" t="s">
        <v>1193</v>
      </c>
      <c r="C66" s="296" t="s">
        <v>120</v>
      </c>
      <c r="D66" s="531">
        <v>0.24</v>
      </c>
      <c r="E66" s="118" t="s">
        <v>925</v>
      </c>
      <c r="F66" s="118" t="s">
        <v>21</v>
      </c>
      <c r="G66" s="118" t="s">
        <v>1066</v>
      </c>
      <c r="H66" s="780"/>
      <c r="I66" s="26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623"/>
      <c r="BJ66" s="232"/>
      <c r="BK66" s="232"/>
      <c r="BN66" s="781"/>
    </row>
    <row r="67" spans="1:66" s="309" customFormat="1" ht="31.5">
      <c r="A67" s="117">
        <v>62</v>
      </c>
      <c r="B67" s="135" t="s">
        <v>1309</v>
      </c>
      <c r="C67" s="296" t="s">
        <v>120</v>
      </c>
      <c r="D67" s="531">
        <v>5.0599999999999996</v>
      </c>
      <c r="E67" s="118" t="s">
        <v>935</v>
      </c>
      <c r="F67" s="118" t="s">
        <v>48</v>
      </c>
      <c r="G67" s="118" t="s">
        <v>1066</v>
      </c>
      <c r="H67" s="751" t="s">
        <v>1414</v>
      </c>
      <c r="I67" s="118"/>
      <c r="J67" s="840"/>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232"/>
      <c r="BN67" s="781"/>
    </row>
    <row r="68" spans="1:66" s="309" customFormat="1" ht="47.25">
      <c r="A68" s="117">
        <v>63</v>
      </c>
      <c r="B68" s="135" t="s">
        <v>1310</v>
      </c>
      <c r="C68" s="296" t="s">
        <v>120</v>
      </c>
      <c r="D68" s="531">
        <v>1.01</v>
      </c>
      <c r="E68" s="118" t="s">
        <v>936</v>
      </c>
      <c r="F68" s="118" t="s">
        <v>48</v>
      </c>
      <c r="G68" s="118" t="s">
        <v>1066</v>
      </c>
      <c r="H68" s="751" t="s">
        <v>1066</v>
      </c>
      <c r="I68" s="118"/>
      <c r="J68" s="840"/>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232"/>
      <c r="BN68" s="781"/>
    </row>
    <row r="69" spans="1:66" s="309" customFormat="1" ht="31.5">
      <c r="A69" s="117">
        <v>64</v>
      </c>
      <c r="B69" s="135" t="s">
        <v>1311</v>
      </c>
      <c r="C69" s="296" t="s">
        <v>120</v>
      </c>
      <c r="D69" s="531">
        <v>1.1600000000000001</v>
      </c>
      <c r="E69" s="118" t="s">
        <v>937</v>
      </c>
      <c r="F69" s="118" t="s">
        <v>48</v>
      </c>
      <c r="G69" s="118" t="s">
        <v>1066</v>
      </c>
      <c r="H69" s="751" t="s">
        <v>1066</v>
      </c>
      <c r="I69" s="118"/>
      <c r="J69" s="840"/>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232"/>
      <c r="BN69" s="781"/>
    </row>
    <row r="70" spans="1:66" s="309" customFormat="1" ht="31.5">
      <c r="A70" s="117">
        <v>59</v>
      </c>
      <c r="B70" s="304" t="s">
        <v>391</v>
      </c>
      <c r="C70" s="296" t="s">
        <v>120</v>
      </c>
      <c r="D70" s="117">
        <v>0.56000000000000005</v>
      </c>
      <c r="E70" s="512">
        <v>9</v>
      </c>
      <c r="F70" s="118" t="s">
        <v>41</v>
      </c>
      <c r="G70" s="118" t="s">
        <v>1218</v>
      </c>
      <c r="H70" s="780"/>
      <c r="I70" s="26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623"/>
      <c r="BJ70" s="232"/>
      <c r="BK70" s="232"/>
      <c r="BN70" s="781"/>
    </row>
    <row r="71" spans="1:66" s="309" customFormat="1" ht="31.5">
      <c r="A71" s="117">
        <v>60</v>
      </c>
      <c r="B71" s="294" t="s">
        <v>1138</v>
      </c>
      <c r="C71" s="296" t="s">
        <v>120</v>
      </c>
      <c r="D71" s="117">
        <v>12</v>
      </c>
      <c r="E71" s="512" t="s">
        <v>390</v>
      </c>
      <c r="F71" s="118" t="s">
        <v>41</v>
      </c>
      <c r="G71" s="118" t="s">
        <v>1218</v>
      </c>
      <c r="H71" s="780"/>
      <c r="I71" s="26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623"/>
      <c r="BJ71" s="232"/>
      <c r="BK71" s="232"/>
      <c r="BN71" s="781"/>
    </row>
    <row r="72" spans="1:66" s="309" customFormat="1" ht="31.5">
      <c r="A72" s="117">
        <v>67</v>
      </c>
      <c r="B72" s="135" t="s">
        <v>683</v>
      </c>
      <c r="C72" s="296" t="s">
        <v>120</v>
      </c>
      <c r="D72" s="531">
        <v>17.700000000000003</v>
      </c>
      <c r="E72" s="118" t="s">
        <v>919</v>
      </c>
      <c r="F72" s="118" t="s">
        <v>11</v>
      </c>
      <c r="G72" s="118" t="s">
        <v>1469</v>
      </c>
      <c r="H72" s="780"/>
      <c r="I72" s="26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623"/>
      <c r="BJ72" s="232"/>
      <c r="BK72" s="232"/>
      <c r="BN72" s="781"/>
    </row>
    <row r="73" spans="1:66" s="309" customFormat="1" ht="47.25">
      <c r="A73" s="117">
        <v>68</v>
      </c>
      <c r="B73" s="135" t="s">
        <v>686</v>
      </c>
      <c r="C73" s="296" t="s">
        <v>120</v>
      </c>
      <c r="D73" s="531">
        <v>7.5400000000000009</v>
      </c>
      <c r="E73" s="118" t="s">
        <v>921</v>
      </c>
      <c r="F73" s="118" t="s">
        <v>11</v>
      </c>
      <c r="G73" s="118" t="s">
        <v>1469</v>
      </c>
      <c r="H73" s="780"/>
      <c r="I73" s="26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623"/>
      <c r="BJ73" s="232"/>
      <c r="BK73" s="232"/>
      <c r="BN73" s="781"/>
    </row>
    <row r="74" spans="1:66" s="309" customFormat="1" ht="31.5">
      <c r="A74" s="117">
        <v>69</v>
      </c>
      <c r="B74" s="135" t="s">
        <v>684</v>
      </c>
      <c r="C74" s="296" t="s">
        <v>120</v>
      </c>
      <c r="D74" s="531">
        <v>6.74</v>
      </c>
      <c r="E74" s="118" t="s">
        <v>863</v>
      </c>
      <c r="F74" s="118" t="s">
        <v>11</v>
      </c>
      <c r="G74" s="118" t="s">
        <v>1469</v>
      </c>
      <c r="H74" s="780"/>
      <c r="I74" s="26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623"/>
      <c r="BJ74" s="232"/>
      <c r="BK74" s="232"/>
      <c r="BN74" s="781"/>
    </row>
    <row r="75" spans="1:66" s="309" customFormat="1" ht="31.5">
      <c r="A75" s="117">
        <v>70</v>
      </c>
      <c r="B75" s="135" t="s">
        <v>685</v>
      </c>
      <c r="C75" s="296" t="s">
        <v>120</v>
      </c>
      <c r="D75" s="531">
        <v>1.26</v>
      </c>
      <c r="E75" s="118" t="s">
        <v>920</v>
      </c>
      <c r="F75" s="118" t="s">
        <v>11</v>
      </c>
      <c r="G75" s="118" t="s">
        <v>1469</v>
      </c>
      <c r="H75" s="780"/>
      <c r="I75" s="26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623"/>
      <c r="BJ75" s="232"/>
      <c r="BK75" s="232"/>
      <c r="BN75" s="781"/>
    </row>
    <row r="76" spans="1:66" s="309" customFormat="1" ht="31.5">
      <c r="A76" s="117">
        <v>71</v>
      </c>
      <c r="B76" s="135" t="s">
        <v>687</v>
      </c>
      <c r="C76" s="296" t="s">
        <v>120</v>
      </c>
      <c r="D76" s="531">
        <v>12.98</v>
      </c>
      <c r="E76" s="118" t="s">
        <v>922</v>
      </c>
      <c r="F76" s="118" t="s">
        <v>11</v>
      </c>
      <c r="G76" s="118" t="s">
        <v>1469</v>
      </c>
      <c r="H76" s="780"/>
      <c r="I76" s="26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623"/>
      <c r="BJ76" s="232"/>
      <c r="BK76" s="232"/>
      <c r="BN76" s="781"/>
    </row>
    <row r="77" spans="1:66" s="309" customFormat="1" ht="31.5">
      <c r="A77" s="117">
        <v>72</v>
      </c>
      <c r="B77" s="135" t="s">
        <v>689</v>
      </c>
      <c r="C77" s="296" t="s">
        <v>120</v>
      </c>
      <c r="D77" s="531">
        <v>6.9399999999999995</v>
      </c>
      <c r="E77" s="118" t="s">
        <v>924</v>
      </c>
      <c r="F77" s="118" t="s">
        <v>11</v>
      </c>
      <c r="G77" s="118" t="s">
        <v>1469</v>
      </c>
      <c r="H77" s="780"/>
      <c r="I77" s="26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623"/>
      <c r="BJ77" s="232"/>
      <c r="BK77" s="232"/>
      <c r="BN77" s="781"/>
    </row>
    <row r="78" spans="1:66" s="309" customFormat="1" ht="31.5">
      <c r="A78" s="117">
        <v>73</v>
      </c>
      <c r="B78" s="135" t="s">
        <v>688</v>
      </c>
      <c r="C78" s="296" t="s">
        <v>120</v>
      </c>
      <c r="D78" s="531">
        <v>4.6399999999999997</v>
      </c>
      <c r="E78" s="118" t="s">
        <v>923</v>
      </c>
      <c r="F78" s="118" t="s">
        <v>11</v>
      </c>
      <c r="G78" s="118" t="s">
        <v>1469</v>
      </c>
      <c r="H78" s="780"/>
      <c r="I78" s="26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623"/>
      <c r="BJ78" s="232"/>
      <c r="BK78" s="232"/>
      <c r="BN78" s="781"/>
    </row>
    <row r="79" spans="1:66" s="309" customFormat="1" ht="47.25">
      <c r="A79" s="117">
        <v>74</v>
      </c>
      <c r="B79" s="135" t="s">
        <v>1206</v>
      </c>
      <c r="C79" s="296" t="s">
        <v>120</v>
      </c>
      <c r="D79" s="531">
        <v>3.3499999999999996</v>
      </c>
      <c r="E79" s="118" t="s">
        <v>923</v>
      </c>
      <c r="F79" s="118" t="s">
        <v>11</v>
      </c>
      <c r="G79" s="118" t="s">
        <v>1469</v>
      </c>
      <c r="H79" s="780"/>
      <c r="I79" s="26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623"/>
      <c r="BJ79" s="232"/>
      <c r="BK79" s="232"/>
      <c r="BN79" s="781"/>
    </row>
    <row r="80" spans="1:66" s="309" customFormat="1" ht="31.5">
      <c r="A80" s="117">
        <v>75</v>
      </c>
      <c r="B80" s="135" t="s">
        <v>691</v>
      </c>
      <c r="C80" s="296" t="s">
        <v>120</v>
      </c>
      <c r="D80" s="531">
        <v>11.17</v>
      </c>
      <c r="E80" s="118" t="s">
        <v>919</v>
      </c>
      <c r="F80" s="118" t="s">
        <v>11</v>
      </c>
      <c r="G80" s="118" t="s">
        <v>1469</v>
      </c>
      <c r="H80" s="780"/>
      <c r="I80" s="26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623"/>
      <c r="BJ80" s="232"/>
      <c r="BK80" s="232"/>
      <c r="BN80" s="781"/>
    </row>
    <row r="81" spans="1:66" s="309" customFormat="1" ht="47.25">
      <c r="A81" s="117">
        <v>76</v>
      </c>
      <c r="B81" s="135" t="s">
        <v>697</v>
      </c>
      <c r="C81" s="296" t="s">
        <v>120</v>
      </c>
      <c r="D81" s="573">
        <v>7.0000000000000007E-2</v>
      </c>
      <c r="E81" s="118" t="s">
        <v>928</v>
      </c>
      <c r="F81" s="118" t="s">
        <v>33</v>
      </c>
      <c r="G81" s="118" t="s">
        <v>1469</v>
      </c>
      <c r="H81" s="780"/>
      <c r="I81" s="26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623"/>
      <c r="BJ81" s="232"/>
      <c r="BK81" s="232"/>
      <c r="BN81" s="781"/>
    </row>
    <row r="82" spans="1:66" s="309" customFormat="1" ht="31.5">
      <c r="A82" s="117">
        <v>77</v>
      </c>
      <c r="B82" s="135" t="s">
        <v>1228</v>
      </c>
      <c r="C82" s="296" t="s">
        <v>120</v>
      </c>
      <c r="D82" s="531">
        <v>0.1</v>
      </c>
      <c r="E82" s="118"/>
      <c r="F82" s="118" t="s">
        <v>29</v>
      </c>
      <c r="G82" s="118" t="s">
        <v>1469</v>
      </c>
      <c r="H82" s="780"/>
      <c r="I82" s="26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623"/>
      <c r="BJ82" s="232"/>
      <c r="BK82" s="232"/>
      <c r="BN82" s="781"/>
    </row>
    <row r="83" spans="1:66" s="309" customFormat="1" ht="47.25">
      <c r="A83" s="117">
        <v>78</v>
      </c>
      <c r="B83" s="135" t="s">
        <v>700</v>
      </c>
      <c r="C83" s="296" t="s">
        <v>120</v>
      </c>
      <c r="D83" s="573">
        <v>0.1</v>
      </c>
      <c r="E83" s="118" t="s">
        <v>930</v>
      </c>
      <c r="F83" s="118" t="s">
        <v>47</v>
      </c>
      <c r="G83" s="118" t="s">
        <v>1469</v>
      </c>
      <c r="H83" s="780"/>
      <c r="I83" s="26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623"/>
      <c r="BJ83" s="232"/>
      <c r="BK83" s="232"/>
      <c r="BN83" s="781"/>
    </row>
    <row r="84" spans="1:66" s="309" customFormat="1" ht="47.25">
      <c r="A84" s="117">
        <v>79</v>
      </c>
      <c r="B84" s="135" t="s">
        <v>696</v>
      </c>
      <c r="C84" s="296" t="s">
        <v>120</v>
      </c>
      <c r="D84" s="531">
        <v>1.2200000000000002</v>
      </c>
      <c r="E84" s="118" t="s">
        <v>927</v>
      </c>
      <c r="F84" s="118" t="s">
        <v>30</v>
      </c>
      <c r="G84" s="118" t="s">
        <v>1469</v>
      </c>
      <c r="H84" s="780"/>
      <c r="I84" s="26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623"/>
      <c r="BJ84" s="232"/>
      <c r="BK84" s="232"/>
      <c r="BN84" s="781"/>
    </row>
    <row r="85" spans="1:66" s="309" customFormat="1" ht="47.25">
      <c r="A85" s="117">
        <v>80</v>
      </c>
      <c r="B85" s="135" t="s">
        <v>682</v>
      </c>
      <c r="C85" s="296" t="s">
        <v>120</v>
      </c>
      <c r="D85" s="531">
        <v>10.330000000000002</v>
      </c>
      <c r="E85" s="118" t="s">
        <v>918</v>
      </c>
      <c r="F85" s="118" t="s">
        <v>9</v>
      </c>
      <c r="G85" s="118" t="s">
        <v>1469</v>
      </c>
      <c r="H85" s="780"/>
      <c r="I85" s="26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623"/>
      <c r="BJ85" s="232"/>
      <c r="BK85" s="232"/>
      <c r="BN85" s="781"/>
    </row>
    <row r="86" spans="1:66" s="309" customFormat="1">
      <c r="A86" s="117">
        <v>81</v>
      </c>
      <c r="B86" s="135" t="s">
        <v>593</v>
      </c>
      <c r="C86" s="296" t="s">
        <v>120</v>
      </c>
      <c r="D86" s="117">
        <v>0.1</v>
      </c>
      <c r="E86" s="117">
        <v>18</v>
      </c>
      <c r="F86" s="117" t="s">
        <v>41</v>
      </c>
      <c r="G86" s="118" t="s">
        <v>1469</v>
      </c>
      <c r="H86" s="780"/>
      <c r="I86" s="26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623"/>
      <c r="BJ86" s="232"/>
      <c r="BK86" s="232"/>
      <c r="BN86" s="781"/>
    </row>
    <row r="87" spans="1:66" s="309" customFormat="1" ht="31.5">
      <c r="A87" s="117">
        <v>82</v>
      </c>
      <c r="B87" s="135" t="s">
        <v>1312</v>
      </c>
      <c r="C87" s="296" t="s">
        <v>120</v>
      </c>
      <c r="D87" s="531">
        <v>1.02</v>
      </c>
      <c r="E87" s="118" t="s">
        <v>933</v>
      </c>
      <c r="F87" s="118" t="s">
        <v>48</v>
      </c>
      <c r="G87" s="118" t="s">
        <v>1469</v>
      </c>
      <c r="H87" s="751" t="s">
        <v>1066</v>
      </c>
      <c r="I87" s="118"/>
      <c r="J87" s="840"/>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232"/>
      <c r="BN87" s="781"/>
    </row>
    <row r="88" spans="1:66" s="309" customFormat="1">
      <c r="A88" s="117">
        <v>83</v>
      </c>
      <c r="B88" s="135" t="s">
        <v>1313</v>
      </c>
      <c r="C88" s="296" t="s">
        <v>120</v>
      </c>
      <c r="D88" s="531">
        <v>1.07</v>
      </c>
      <c r="E88" s="118" t="s">
        <v>938</v>
      </c>
      <c r="F88" s="118" t="s">
        <v>48</v>
      </c>
      <c r="G88" s="118" t="s">
        <v>1469</v>
      </c>
      <c r="H88" s="751" t="s">
        <v>1414</v>
      </c>
      <c r="I88" s="118"/>
      <c r="J88" s="840"/>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232"/>
      <c r="BN88" s="781"/>
    </row>
    <row r="89" spans="1:66" s="309" customFormat="1" ht="31.5">
      <c r="A89" s="117">
        <v>84</v>
      </c>
      <c r="B89" s="135" t="s">
        <v>702</v>
      </c>
      <c r="C89" s="296" t="s">
        <v>120</v>
      </c>
      <c r="D89" s="531">
        <v>2.6100000000000003</v>
      </c>
      <c r="E89" s="118" t="s">
        <v>933</v>
      </c>
      <c r="F89" s="118" t="s">
        <v>48</v>
      </c>
      <c r="G89" s="118" t="s">
        <v>1469</v>
      </c>
      <c r="H89" s="751" t="s">
        <v>1414</v>
      </c>
      <c r="I89" s="118"/>
      <c r="J89" s="840"/>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232"/>
      <c r="BN89" s="781"/>
    </row>
    <row r="90" spans="1:66" s="309" customFormat="1">
      <c r="A90" s="117">
        <v>85</v>
      </c>
      <c r="B90" s="135" t="s">
        <v>71</v>
      </c>
      <c r="C90" s="296" t="s">
        <v>120</v>
      </c>
      <c r="D90" s="531">
        <v>0.95000000000000007</v>
      </c>
      <c r="E90" s="118" t="s">
        <v>934</v>
      </c>
      <c r="F90" s="118" t="s">
        <v>48</v>
      </c>
      <c r="G90" s="118" t="s">
        <v>1469</v>
      </c>
      <c r="H90" s="751" t="s">
        <v>1414</v>
      </c>
      <c r="I90" s="118"/>
      <c r="J90" s="840"/>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232"/>
      <c r="BN90" s="781"/>
    </row>
    <row r="91" spans="1:66" s="309" customFormat="1" ht="78.75">
      <c r="A91" s="117">
        <v>86</v>
      </c>
      <c r="B91" s="135" t="s">
        <v>486</v>
      </c>
      <c r="C91" s="296" t="s">
        <v>120</v>
      </c>
      <c r="D91" s="531">
        <v>17.73</v>
      </c>
      <c r="E91" s="118" t="s">
        <v>931</v>
      </c>
      <c r="F91" s="118" t="s">
        <v>48</v>
      </c>
      <c r="G91" s="118" t="s">
        <v>1469</v>
      </c>
      <c r="H91" s="751" t="s">
        <v>1439</v>
      </c>
      <c r="I91" s="118"/>
      <c r="J91" s="840"/>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232"/>
      <c r="BN91" s="781"/>
    </row>
    <row r="92" spans="1:66" s="309" customFormat="1" ht="31.5">
      <c r="A92" s="117">
        <v>87</v>
      </c>
      <c r="B92" s="135" t="s">
        <v>1315</v>
      </c>
      <c r="C92" s="296" t="s">
        <v>120</v>
      </c>
      <c r="D92" s="531">
        <v>0.01</v>
      </c>
      <c r="E92" s="118" t="s">
        <v>226</v>
      </c>
      <c r="F92" s="118" t="s">
        <v>48</v>
      </c>
      <c r="G92" s="118" t="s">
        <v>1469</v>
      </c>
      <c r="H92" s="751" t="s">
        <v>1066</v>
      </c>
      <c r="I92" s="118"/>
      <c r="J92" s="840"/>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232"/>
      <c r="BN92" s="781"/>
    </row>
    <row r="93" spans="1:66" s="309" customFormat="1" ht="47.25">
      <c r="A93" s="117">
        <v>88</v>
      </c>
      <c r="B93" s="135" t="s">
        <v>694</v>
      </c>
      <c r="C93" s="296" t="s">
        <v>120</v>
      </c>
      <c r="D93" s="117">
        <v>50</v>
      </c>
      <c r="E93" s="118" t="s">
        <v>926</v>
      </c>
      <c r="F93" s="118" t="s">
        <v>27</v>
      </c>
      <c r="G93" s="118" t="s">
        <v>1469</v>
      </c>
      <c r="H93" s="752"/>
      <c r="I93" s="118"/>
      <c r="J93" s="840"/>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232"/>
      <c r="BN93" s="781"/>
    </row>
    <row r="94" spans="1:66" s="309" customFormat="1" ht="31.5">
      <c r="A94" s="117">
        <v>89</v>
      </c>
      <c r="B94" s="135" t="s">
        <v>693</v>
      </c>
      <c r="C94" s="296" t="s">
        <v>120</v>
      </c>
      <c r="D94" s="531">
        <v>34.57</v>
      </c>
      <c r="E94" s="118" t="s">
        <v>896</v>
      </c>
      <c r="F94" s="118" t="s">
        <v>24</v>
      </c>
      <c r="G94" s="118" t="s">
        <v>1469</v>
      </c>
      <c r="H94" s="752"/>
      <c r="I94" s="118"/>
      <c r="J94" s="840"/>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232"/>
      <c r="BN94" s="781"/>
    </row>
    <row r="95" spans="1:66" s="309" customFormat="1" ht="31.5">
      <c r="A95" s="117">
        <v>90</v>
      </c>
      <c r="B95" s="304" t="s">
        <v>1139</v>
      </c>
      <c r="C95" s="305" t="s">
        <v>123</v>
      </c>
      <c r="D95" s="117">
        <v>10.62</v>
      </c>
      <c r="E95" s="118" t="s">
        <v>475</v>
      </c>
      <c r="F95" s="117" t="s">
        <v>27</v>
      </c>
      <c r="G95" s="118" t="s">
        <v>1468</v>
      </c>
      <c r="H95" s="752"/>
      <c r="I95" s="118"/>
      <c r="J95" s="840"/>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232"/>
      <c r="BN95" s="781"/>
    </row>
    <row r="96" spans="1:66" s="309" customFormat="1">
      <c r="A96" s="117">
        <v>91</v>
      </c>
      <c r="B96" s="304" t="s">
        <v>1145</v>
      </c>
      <c r="C96" s="305" t="s">
        <v>123</v>
      </c>
      <c r="D96" s="531">
        <v>0.2</v>
      </c>
      <c r="E96" s="118">
        <v>31</v>
      </c>
      <c r="F96" s="117" t="s">
        <v>24</v>
      </c>
      <c r="G96" s="118" t="s">
        <v>1468</v>
      </c>
      <c r="H96" s="752"/>
      <c r="I96" s="118"/>
      <c r="J96" s="840"/>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232"/>
      <c r="BN96" s="781"/>
    </row>
    <row r="97" spans="1:66" s="309" customFormat="1">
      <c r="A97" s="117">
        <v>92</v>
      </c>
      <c r="B97" s="304" t="s">
        <v>1144</v>
      </c>
      <c r="C97" s="305" t="s">
        <v>123</v>
      </c>
      <c r="D97" s="531">
        <v>0.06</v>
      </c>
      <c r="E97" s="118">
        <v>26</v>
      </c>
      <c r="F97" s="117" t="s">
        <v>24</v>
      </c>
      <c r="G97" s="118" t="s">
        <v>1468</v>
      </c>
      <c r="H97" s="752"/>
      <c r="I97" s="118"/>
      <c r="J97" s="840"/>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232"/>
      <c r="BN97" s="781"/>
    </row>
    <row r="98" spans="1:66" s="309" customFormat="1" ht="31.5">
      <c r="A98" s="117">
        <v>108</v>
      </c>
      <c r="B98" s="304" t="s">
        <v>590</v>
      </c>
      <c r="C98" s="305" t="s">
        <v>123</v>
      </c>
      <c r="D98" s="531">
        <v>5.6</v>
      </c>
      <c r="E98" s="117" t="s">
        <v>462</v>
      </c>
      <c r="F98" s="117" t="s">
        <v>48</v>
      </c>
      <c r="G98" s="118" t="s">
        <v>1439</v>
      </c>
      <c r="H98" s="751" t="s">
        <v>1066</v>
      </c>
      <c r="I98" s="118"/>
      <c r="J98" s="840"/>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232"/>
      <c r="BN98" s="781"/>
    </row>
    <row r="99" spans="1:66" s="309" customFormat="1" ht="47.25">
      <c r="A99" s="117">
        <v>102</v>
      </c>
      <c r="B99" s="304" t="s">
        <v>1231</v>
      </c>
      <c r="C99" s="305" t="s">
        <v>123</v>
      </c>
      <c r="D99" s="573">
        <v>0.12</v>
      </c>
      <c r="E99" s="117">
        <v>7</v>
      </c>
      <c r="F99" s="117" t="s">
        <v>47</v>
      </c>
      <c r="G99" s="118" t="s">
        <v>1414</v>
      </c>
      <c r="H99" s="780"/>
      <c r="I99" s="26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623"/>
      <c r="BJ99" s="232"/>
      <c r="BK99" s="232"/>
      <c r="BN99" s="781"/>
    </row>
    <row r="100" spans="1:66" s="309" customFormat="1" ht="31.5">
      <c r="A100" s="117">
        <v>103</v>
      </c>
      <c r="B100" s="304" t="s">
        <v>1232</v>
      </c>
      <c r="C100" s="305" t="s">
        <v>123</v>
      </c>
      <c r="D100" s="573">
        <v>0.06</v>
      </c>
      <c r="E100" s="117">
        <v>11</v>
      </c>
      <c r="F100" s="117" t="s">
        <v>47</v>
      </c>
      <c r="G100" s="118" t="s">
        <v>1414</v>
      </c>
      <c r="H100" s="780"/>
      <c r="I100" s="26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623"/>
      <c r="BJ100" s="232"/>
      <c r="BK100" s="232"/>
      <c r="BN100" s="781"/>
    </row>
    <row r="101" spans="1:66" s="309" customFormat="1" ht="31.5">
      <c r="A101" s="117">
        <v>104</v>
      </c>
      <c r="B101" s="304" t="s">
        <v>460</v>
      </c>
      <c r="C101" s="305" t="s">
        <v>123</v>
      </c>
      <c r="D101" s="117">
        <v>20.25</v>
      </c>
      <c r="E101" s="117" t="s">
        <v>461</v>
      </c>
      <c r="F101" s="117" t="s">
        <v>41</v>
      </c>
      <c r="G101" s="118" t="s">
        <v>1414</v>
      </c>
      <c r="H101" s="780"/>
      <c r="I101" s="26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623"/>
      <c r="BJ101" s="232"/>
      <c r="BK101" s="232"/>
      <c r="BN101" s="781"/>
    </row>
    <row r="102" spans="1:66" s="309" customFormat="1" ht="47.25">
      <c r="A102" s="117">
        <v>105</v>
      </c>
      <c r="B102" s="304" t="s">
        <v>455</v>
      </c>
      <c r="C102" s="305" t="s">
        <v>123</v>
      </c>
      <c r="D102" s="531">
        <v>0.24000000000000002</v>
      </c>
      <c r="E102" s="117">
        <v>13</v>
      </c>
      <c r="F102" s="117" t="s">
        <v>48</v>
      </c>
      <c r="G102" s="118" t="s">
        <v>1414</v>
      </c>
      <c r="H102" s="751" t="s">
        <v>1302</v>
      </c>
      <c r="I102" s="118"/>
      <c r="J102" s="840"/>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232"/>
      <c r="BN102" s="781"/>
    </row>
    <row r="103" spans="1:66" s="309" customFormat="1" ht="31.5">
      <c r="A103" s="117">
        <v>106</v>
      </c>
      <c r="B103" s="304" t="s">
        <v>456</v>
      </c>
      <c r="C103" s="305" t="s">
        <v>123</v>
      </c>
      <c r="D103" s="531">
        <v>0.26</v>
      </c>
      <c r="E103" s="117">
        <v>18</v>
      </c>
      <c r="F103" s="117" t="s">
        <v>48</v>
      </c>
      <c r="G103" s="118" t="s">
        <v>1414</v>
      </c>
      <c r="H103" s="751" t="s">
        <v>1218</v>
      </c>
      <c r="I103" s="118"/>
      <c r="J103" s="840"/>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232"/>
      <c r="BN103" s="781"/>
    </row>
    <row r="104" spans="1:66" s="309" customFormat="1" ht="31.5">
      <c r="A104" s="117">
        <v>107</v>
      </c>
      <c r="B104" s="304" t="s">
        <v>457</v>
      </c>
      <c r="C104" s="305" t="s">
        <v>123</v>
      </c>
      <c r="D104" s="531">
        <v>4.839999999999999</v>
      </c>
      <c r="E104" s="117" t="s">
        <v>463</v>
      </c>
      <c r="F104" s="117" t="s">
        <v>48</v>
      </c>
      <c r="G104" s="118" t="s">
        <v>1414</v>
      </c>
      <c r="H104" s="751" t="s">
        <v>1218</v>
      </c>
      <c r="I104" s="118"/>
      <c r="J104" s="840"/>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232"/>
      <c r="BN104" s="781"/>
    </row>
    <row r="105" spans="1:66" s="309" customFormat="1" ht="63">
      <c r="A105" s="117">
        <v>101</v>
      </c>
      <c r="B105" s="135" t="s">
        <v>1186</v>
      </c>
      <c r="C105" s="305" t="s">
        <v>123</v>
      </c>
      <c r="D105" s="531">
        <v>0.1</v>
      </c>
      <c r="E105" s="118" t="s">
        <v>868</v>
      </c>
      <c r="F105" s="118" t="s">
        <v>31</v>
      </c>
      <c r="G105" s="118" t="s">
        <v>1302</v>
      </c>
      <c r="H105" s="780"/>
      <c r="I105" s="26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623"/>
      <c r="BJ105" s="232"/>
      <c r="BK105" s="232"/>
      <c r="BN105" s="781"/>
    </row>
    <row r="106" spans="1:66" s="309" customFormat="1" ht="31.5">
      <c r="A106" s="117">
        <v>94</v>
      </c>
      <c r="B106" s="135" t="s">
        <v>1135</v>
      </c>
      <c r="C106" s="305" t="s">
        <v>123</v>
      </c>
      <c r="D106" s="531">
        <v>0.1</v>
      </c>
      <c r="E106" s="118" t="s">
        <v>866</v>
      </c>
      <c r="F106" s="118" t="s">
        <v>21</v>
      </c>
      <c r="G106" s="118" t="s">
        <v>1066</v>
      </c>
      <c r="H106" s="780"/>
      <c r="I106" s="26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623"/>
      <c r="BJ106" s="232"/>
      <c r="BK106" s="232"/>
      <c r="BN106" s="781"/>
    </row>
    <row r="107" spans="1:66" s="309" customFormat="1" ht="31.5">
      <c r="A107" s="117">
        <v>95</v>
      </c>
      <c r="B107" s="135" t="s">
        <v>617</v>
      </c>
      <c r="C107" s="305" t="s">
        <v>123</v>
      </c>
      <c r="D107" s="531">
        <v>5.12</v>
      </c>
      <c r="E107" s="118" t="s">
        <v>863</v>
      </c>
      <c r="F107" s="118" t="s">
        <v>18</v>
      </c>
      <c r="G107" s="118" t="s">
        <v>1066</v>
      </c>
      <c r="H107" s="780"/>
      <c r="I107" s="26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29"/>
      <c r="BD107" s="129"/>
      <c r="BE107" s="129"/>
      <c r="BF107" s="129"/>
      <c r="BG107" s="129"/>
      <c r="BH107" s="129"/>
      <c r="BI107" s="623"/>
      <c r="BJ107" s="232"/>
      <c r="BK107" s="232"/>
      <c r="BN107" s="781"/>
    </row>
    <row r="108" spans="1:66" s="309" customFormat="1" ht="31.5">
      <c r="A108" s="117">
        <v>96</v>
      </c>
      <c r="B108" s="135" t="s">
        <v>1183</v>
      </c>
      <c r="C108" s="305" t="s">
        <v>123</v>
      </c>
      <c r="D108" s="531">
        <v>10.889999999999997</v>
      </c>
      <c r="E108" s="118" t="s">
        <v>865</v>
      </c>
      <c r="F108" s="118" t="s">
        <v>18</v>
      </c>
      <c r="G108" s="118" t="s">
        <v>1066</v>
      </c>
      <c r="H108" s="780"/>
      <c r="I108" s="26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623"/>
      <c r="BJ108" s="232"/>
      <c r="BK108" s="232"/>
      <c r="BN108" s="781"/>
    </row>
    <row r="109" spans="1:66" s="309" customFormat="1" ht="31.5">
      <c r="A109" s="117">
        <v>97</v>
      </c>
      <c r="B109" s="135" t="s">
        <v>1187</v>
      </c>
      <c r="C109" s="305" t="s">
        <v>123</v>
      </c>
      <c r="D109" s="531">
        <v>0.03</v>
      </c>
      <c r="E109" s="118" t="s">
        <v>869</v>
      </c>
      <c r="F109" s="118" t="s">
        <v>48</v>
      </c>
      <c r="G109" s="118" t="s">
        <v>1066</v>
      </c>
      <c r="H109" s="751" t="s">
        <v>1218</v>
      </c>
      <c r="I109" s="118"/>
      <c r="J109" s="840"/>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232"/>
      <c r="BN109" s="781"/>
    </row>
    <row r="110" spans="1:66" s="309" customFormat="1" ht="31.5">
      <c r="A110" s="117">
        <v>98</v>
      </c>
      <c r="B110" s="135" t="s">
        <v>1191</v>
      </c>
      <c r="C110" s="305" t="s">
        <v>123</v>
      </c>
      <c r="D110" s="531">
        <v>6.62</v>
      </c>
      <c r="E110" s="118" t="s">
        <v>863</v>
      </c>
      <c r="F110" s="118" t="s">
        <v>48</v>
      </c>
      <c r="G110" s="118" t="s">
        <v>1066</v>
      </c>
      <c r="H110" s="751" t="s">
        <v>1066</v>
      </c>
      <c r="I110" s="118"/>
      <c r="J110" s="840"/>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232"/>
      <c r="BN110" s="781"/>
    </row>
    <row r="111" spans="1:66" s="309" customFormat="1" ht="31.5">
      <c r="A111" s="117">
        <v>99</v>
      </c>
      <c r="B111" s="304" t="s">
        <v>590</v>
      </c>
      <c r="C111" s="305" t="s">
        <v>123</v>
      </c>
      <c r="D111" s="531">
        <v>0.09</v>
      </c>
      <c r="E111" s="118" t="s">
        <v>873</v>
      </c>
      <c r="F111" s="118" t="s">
        <v>48</v>
      </c>
      <c r="G111" s="118" t="s">
        <v>1066</v>
      </c>
      <c r="H111" s="751" t="s">
        <v>1440</v>
      </c>
      <c r="I111" s="118"/>
      <c r="J111" s="840"/>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232"/>
      <c r="BN111" s="781"/>
    </row>
    <row r="112" spans="1:66" s="309" customFormat="1" ht="31.5">
      <c r="A112" s="117">
        <v>100</v>
      </c>
      <c r="B112" s="304" t="s">
        <v>354</v>
      </c>
      <c r="C112" s="305" t="s">
        <v>123</v>
      </c>
      <c r="D112" s="531">
        <v>0.16</v>
      </c>
      <c r="E112" s="117">
        <v>30</v>
      </c>
      <c r="F112" s="117" t="s">
        <v>24</v>
      </c>
      <c r="G112" s="118" t="s">
        <v>1066</v>
      </c>
      <c r="H112" s="752"/>
      <c r="I112" s="118"/>
      <c r="J112" s="840"/>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232"/>
      <c r="BN112" s="781"/>
    </row>
    <row r="113" spans="1:66" s="309" customFormat="1" ht="47.25">
      <c r="A113" s="117">
        <v>93</v>
      </c>
      <c r="B113" s="135" t="s">
        <v>622</v>
      </c>
      <c r="C113" s="305" t="s">
        <v>123</v>
      </c>
      <c r="D113" s="531">
        <v>0.11</v>
      </c>
      <c r="E113" s="118" t="s">
        <v>866</v>
      </c>
      <c r="F113" s="118" t="s">
        <v>31</v>
      </c>
      <c r="G113" s="118" t="s">
        <v>1303</v>
      </c>
      <c r="H113" s="780"/>
      <c r="I113" s="26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129"/>
      <c r="BC113" s="129"/>
      <c r="BD113" s="129"/>
      <c r="BE113" s="129"/>
      <c r="BF113" s="129"/>
      <c r="BG113" s="129"/>
      <c r="BH113" s="129"/>
      <c r="BI113" s="623"/>
      <c r="BJ113" s="232"/>
      <c r="BK113" s="232"/>
      <c r="BN113" s="781"/>
    </row>
    <row r="114" spans="1:66" s="309" customFormat="1" ht="31.5">
      <c r="A114" s="117">
        <v>109</v>
      </c>
      <c r="B114" s="135" t="s">
        <v>621</v>
      </c>
      <c r="C114" s="305" t="s">
        <v>123</v>
      </c>
      <c r="D114" s="531">
        <v>6.32</v>
      </c>
      <c r="E114" s="118" t="s">
        <v>867</v>
      </c>
      <c r="F114" s="118" t="s">
        <v>30</v>
      </c>
      <c r="G114" s="118" t="s">
        <v>1469</v>
      </c>
      <c r="H114" s="780"/>
      <c r="I114" s="26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623"/>
      <c r="BJ114" s="232"/>
      <c r="BK114" s="232"/>
      <c r="BN114" s="781"/>
    </row>
    <row r="115" spans="1:66" s="309" customFormat="1">
      <c r="A115" s="117">
        <v>110</v>
      </c>
      <c r="B115" s="135" t="s">
        <v>616</v>
      </c>
      <c r="C115" s="305" t="s">
        <v>123</v>
      </c>
      <c r="D115" s="531">
        <v>1.6700000000000002</v>
      </c>
      <c r="E115" s="118" t="s">
        <v>862</v>
      </c>
      <c r="F115" s="118" t="s">
        <v>18</v>
      </c>
      <c r="G115" s="118" t="s">
        <v>1469</v>
      </c>
      <c r="H115" s="780"/>
      <c r="I115" s="26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623"/>
      <c r="BJ115" s="232"/>
      <c r="BK115" s="232"/>
      <c r="BN115" s="781"/>
    </row>
    <row r="116" spans="1:66" s="309" customFormat="1">
      <c r="A116" s="117">
        <v>111</v>
      </c>
      <c r="B116" s="135" t="s">
        <v>618</v>
      </c>
      <c r="C116" s="305" t="s">
        <v>123</v>
      </c>
      <c r="D116" s="531">
        <v>2.63</v>
      </c>
      <c r="E116" s="118" t="s">
        <v>864</v>
      </c>
      <c r="F116" s="118" t="s">
        <v>18</v>
      </c>
      <c r="G116" s="118" t="s">
        <v>1469</v>
      </c>
      <c r="H116" s="780"/>
      <c r="I116" s="26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29"/>
      <c r="BG116" s="129"/>
      <c r="BH116" s="129"/>
      <c r="BI116" s="623"/>
      <c r="BJ116" s="232"/>
      <c r="BK116" s="232"/>
      <c r="BN116" s="781"/>
    </row>
    <row r="117" spans="1:66" s="309" customFormat="1">
      <c r="A117" s="117">
        <v>112</v>
      </c>
      <c r="B117" s="304" t="s">
        <v>459</v>
      </c>
      <c r="C117" s="305" t="s">
        <v>123</v>
      </c>
      <c r="D117" s="531">
        <v>5</v>
      </c>
      <c r="E117" s="117" t="s">
        <v>1089</v>
      </c>
      <c r="F117" s="117" t="s">
        <v>18</v>
      </c>
      <c r="G117" s="118" t="s">
        <v>1469</v>
      </c>
      <c r="H117" s="780"/>
      <c r="I117" s="26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c r="BG117" s="129"/>
      <c r="BH117" s="129"/>
      <c r="BI117" s="623"/>
      <c r="BJ117" s="232"/>
      <c r="BK117" s="232"/>
      <c r="BN117" s="781"/>
    </row>
    <row r="118" spans="1:66" s="309" customFormat="1" ht="31.5">
      <c r="A118" s="117">
        <v>113</v>
      </c>
      <c r="B118" s="135" t="s">
        <v>625</v>
      </c>
      <c r="C118" s="305" t="s">
        <v>123</v>
      </c>
      <c r="D118" s="531">
        <v>0.65</v>
      </c>
      <c r="E118" s="118" t="s">
        <v>870</v>
      </c>
      <c r="F118" s="118" t="s">
        <v>48</v>
      </c>
      <c r="G118" s="118" t="s">
        <v>1469</v>
      </c>
      <c r="H118" s="751" t="s">
        <v>1066</v>
      </c>
      <c r="I118" s="118"/>
      <c r="J118" s="840"/>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232"/>
      <c r="BN118" s="781"/>
    </row>
    <row r="119" spans="1:66" s="309" customFormat="1" ht="31.5">
      <c r="A119" s="117">
        <v>114</v>
      </c>
      <c r="B119" s="135" t="s">
        <v>626</v>
      </c>
      <c r="C119" s="305" t="s">
        <v>123</v>
      </c>
      <c r="D119" s="531">
        <v>1.2799999999999998</v>
      </c>
      <c r="E119" s="118" t="s">
        <v>871</v>
      </c>
      <c r="F119" s="118" t="s">
        <v>48</v>
      </c>
      <c r="G119" s="118" t="s">
        <v>1469</v>
      </c>
      <c r="H119" s="751" t="s">
        <v>1066</v>
      </c>
      <c r="I119" s="118"/>
      <c r="J119" s="840"/>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232"/>
      <c r="BN119" s="781"/>
    </row>
    <row r="120" spans="1:66" s="309" customFormat="1" ht="31.5">
      <c r="A120" s="117">
        <v>115</v>
      </c>
      <c r="B120" s="135" t="s">
        <v>1190</v>
      </c>
      <c r="C120" s="305" t="s">
        <v>123</v>
      </c>
      <c r="D120" s="531">
        <v>1.8699999999999997</v>
      </c>
      <c r="E120" s="118" t="s">
        <v>872</v>
      </c>
      <c r="F120" s="118" t="s">
        <v>48</v>
      </c>
      <c r="G120" s="118" t="s">
        <v>1469</v>
      </c>
      <c r="H120" s="751" t="s">
        <v>1066</v>
      </c>
      <c r="I120" s="118"/>
      <c r="J120" s="840"/>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232"/>
      <c r="BN120" s="781"/>
    </row>
    <row r="121" spans="1:66" s="309" customFormat="1" ht="63">
      <c r="A121" s="117">
        <v>116</v>
      </c>
      <c r="B121" s="135" t="s">
        <v>629</v>
      </c>
      <c r="C121" s="305" t="s">
        <v>123</v>
      </c>
      <c r="D121" s="531">
        <v>0.51</v>
      </c>
      <c r="E121" s="118" t="s">
        <v>874</v>
      </c>
      <c r="F121" s="118" t="s">
        <v>56</v>
      </c>
      <c r="G121" s="118" t="s">
        <v>1469</v>
      </c>
      <c r="H121" s="752"/>
      <c r="I121" s="118"/>
      <c r="J121" s="840"/>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232"/>
      <c r="BN121" s="781"/>
    </row>
    <row r="122" spans="1:66" s="309" customFormat="1" ht="31.5">
      <c r="A122" s="117">
        <v>117</v>
      </c>
      <c r="B122" s="304" t="s">
        <v>572</v>
      </c>
      <c r="C122" s="305" t="s">
        <v>123</v>
      </c>
      <c r="D122" s="117">
        <v>0.05</v>
      </c>
      <c r="E122" s="117">
        <v>26</v>
      </c>
      <c r="F122" s="117" t="s">
        <v>25</v>
      </c>
      <c r="G122" s="118" t="s">
        <v>1469</v>
      </c>
      <c r="H122" s="752"/>
      <c r="I122" s="118"/>
      <c r="J122" s="840"/>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232"/>
      <c r="BN122" s="781"/>
    </row>
    <row r="123" spans="1:66" s="309" customFormat="1" ht="63">
      <c r="A123" s="117">
        <v>118</v>
      </c>
      <c r="B123" s="135" t="s">
        <v>708</v>
      </c>
      <c r="C123" s="305" t="s">
        <v>123</v>
      </c>
      <c r="D123" s="117">
        <v>10.130000000000001</v>
      </c>
      <c r="E123" s="118" t="s">
        <v>939</v>
      </c>
      <c r="F123" s="118" t="s">
        <v>27</v>
      </c>
      <c r="G123" s="118" t="s">
        <v>1469</v>
      </c>
      <c r="H123" s="752"/>
      <c r="I123" s="118"/>
      <c r="J123" s="840"/>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232"/>
      <c r="BN123" s="781"/>
    </row>
    <row r="124" spans="1:66" s="309" customFormat="1">
      <c r="A124" s="117">
        <v>119</v>
      </c>
      <c r="B124" s="304" t="s">
        <v>1141</v>
      </c>
      <c r="C124" s="118" t="s">
        <v>124</v>
      </c>
      <c r="D124" s="531">
        <v>0.03</v>
      </c>
      <c r="E124" s="118">
        <v>2</v>
      </c>
      <c r="F124" s="117" t="s">
        <v>29</v>
      </c>
      <c r="G124" s="118" t="s">
        <v>1468</v>
      </c>
      <c r="H124" s="780"/>
      <c r="I124" s="26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129"/>
      <c r="BC124" s="129"/>
      <c r="BD124" s="129"/>
      <c r="BE124" s="129"/>
      <c r="BF124" s="129"/>
      <c r="BG124" s="129"/>
      <c r="BH124" s="129"/>
      <c r="BI124" s="623"/>
      <c r="BJ124" s="232"/>
      <c r="BK124" s="232"/>
      <c r="BN124" s="781"/>
    </row>
    <row r="125" spans="1:66" s="309" customFormat="1" ht="31.5">
      <c r="A125" s="117">
        <v>121</v>
      </c>
      <c r="B125" s="135" t="s">
        <v>1194</v>
      </c>
      <c r="C125" s="118" t="s">
        <v>124</v>
      </c>
      <c r="D125" s="531">
        <v>0.1</v>
      </c>
      <c r="E125" s="118" t="s">
        <v>942</v>
      </c>
      <c r="F125" s="118" t="s">
        <v>21</v>
      </c>
      <c r="G125" s="118" t="s">
        <v>1066</v>
      </c>
      <c r="H125" s="780"/>
      <c r="I125" s="26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129"/>
      <c r="BC125" s="129"/>
      <c r="BD125" s="129"/>
      <c r="BE125" s="129"/>
      <c r="BF125" s="129"/>
      <c r="BG125" s="129"/>
      <c r="BH125" s="129"/>
      <c r="BI125" s="623"/>
      <c r="BJ125" s="232"/>
      <c r="BK125" s="232"/>
      <c r="BN125" s="781"/>
    </row>
    <row r="126" spans="1:66" s="309" customFormat="1" ht="31.5">
      <c r="A126" s="117">
        <v>122</v>
      </c>
      <c r="B126" s="135" t="s">
        <v>1214</v>
      </c>
      <c r="C126" s="118" t="s">
        <v>124</v>
      </c>
      <c r="D126" s="573">
        <v>0.01</v>
      </c>
      <c r="E126" s="514" t="s">
        <v>947</v>
      </c>
      <c r="F126" s="514" t="s">
        <v>36</v>
      </c>
      <c r="G126" s="118" t="s">
        <v>1066</v>
      </c>
      <c r="H126" s="780"/>
      <c r="I126" s="26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129"/>
      <c r="BC126" s="129"/>
      <c r="BD126" s="129"/>
      <c r="BE126" s="129"/>
      <c r="BF126" s="129"/>
      <c r="BG126" s="129"/>
      <c r="BH126" s="129"/>
      <c r="BI126" s="623"/>
      <c r="BJ126" s="232"/>
      <c r="BK126" s="232"/>
      <c r="BN126" s="781"/>
    </row>
    <row r="127" spans="1:66" s="309" customFormat="1" ht="31.5">
      <c r="A127" s="117">
        <v>123</v>
      </c>
      <c r="B127" s="135" t="s">
        <v>1282</v>
      </c>
      <c r="C127" s="118" t="s">
        <v>124</v>
      </c>
      <c r="D127" s="573">
        <v>2.61</v>
      </c>
      <c r="E127" s="514" t="s">
        <v>946</v>
      </c>
      <c r="F127" s="514" t="s">
        <v>34</v>
      </c>
      <c r="G127" s="118" t="s">
        <v>1066</v>
      </c>
      <c r="H127" s="780"/>
      <c r="I127" s="26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129"/>
      <c r="BC127" s="129"/>
      <c r="BD127" s="129"/>
      <c r="BE127" s="129"/>
      <c r="BF127" s="129"/>
      <c r="BG127" s="129"/>
      <c r="BH127" s="129"/>
      <c r="BI127" s="623"/>
      <c r="BJ127" s="232"/>
      <c r="BK127" s="232"/>
      <c r="BN127" s="781"/>
    </row>
    <row r="128" spans="1:66" s="309" customFormat="1" ht="31.5">
      <c r="A128" s="117">
        <v>120</v>
      </c>
      <c r="B128" s="135" t="s">
        <v>1433</v>
      </c>
      <c r="C128" s="118" t="s">
        <v>124</v>
      </c>
      <c r="D128" s="531">
        <v>0.9900000000000001</v>
      </c>
      <c r="E128" s="117">
        <v>14</v>
      </c>
      <c r="F128" s="117" t="s">
        <v>48</v>
      </c>
      <c r="G128" s="118" t="s">
        <v>1218</v>
      </c>
      <c r="H128" s="751" t="s">
        <v>1066</v>
      </c>
      <c r="I128" s="118"/>
      <c r="J128" s="840"/>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232"/>
      <c r="BN128" s="781"/>
    </row>
    <row r="129" spans="1:66" s="309" customFormat="1" ht="94.5">
      <c r="A129" s="117">
        <v>124</v>
      </c>
      <c r="B129" s="545" t="s">
        <v>1207</v>
      </c>
      <c r="C129" s="118" t="s">
        <v>124</v>
      </c>
      <c r="D129" s="531">
        <v>44.87</v>
      </c>
      <c r="E129" s="546" t="s">
        <v>940</v>
      </c>
      <c r="F129" s="546" t="s">
        <v>11</v>
      </c>
      <c r="G129" s="118" t="s">
        <v>1469</v>
      </c>
      <c r="H129" s="780"/>
      <c r="I129" s="26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129"/>
      <c r="BC129" s="129"/>
      <c r="BD129" s="129"/>
      <c r="BE129" s="129"/>
      <c r="BF129" s="129"/>
      <c r="BG129" s="129"/>
      <c r="BH129" s="129"/>
      <c r="BI129" s="623"/>
      <c r="BJ129" s="232"/>
      <c r="BK129" s="232"/>
      <c r="BN129" s="781"/>
    </row>
    <row r="130" spans="1:66" s="309" customFormat="1" ht="31.5">
      <c r="A130" s="117">
        <v>125</v>
      </c>
      <c r="B130" s="135" t="s">
        <v>719</v>
      </c>
      <c r="C130" s="118" t="s">
        <v>124</v>
      </c>
      <c r="D130" s="531">
        <v>0.02</v>
      </c>
      <c r="E130" s="118" t="s">
        <v>948</v>
      </c>
      <c r="F130" s="118" t="s">
        <v>44</v>
      </c>
      <c r="G130" s="118" t="s">
        <v>1469</v>
      </c>
      <c r="H130" s="780"/>
      <c r="I130" s="26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129"/>
      <c r="BC130" s="129"/>
      <c r="BD130" s="129"/>
      <c r="BE130" s="129"/>
      <c r="BF130" s="129"/>
      <c r="BG130" s="129"/>
      <c r="BH130" s="129"/>
      <c r="BI130" s="623"/>
      <c r="BJ130" s="232"/>
      <c r="BK130" s="232"/>
      <c r="BN130" s="781"/>
    </row>
    <row r="131" spans="1:66" s="309" customFormat="1" ht="31.5">
      <c r="A131" s="117">
        <v>126</v>
      </c>
      <c r="B131" s="135" t="s">
        <v>720</v>
      </c>
      <c r="C131" s="118" t="s">
        <v>124</v>
      </c>
      <c r="D131" s="531">
        <v>0.2</v>
      </c>
      <c r="E131" s="118" t="s">
        <v>949</v>
      </c>
      <c r="F131" s="118" t="s">
        <v>44</v>
      </c>
      <c r="G131" s="118" t="s">
        <v>1469</v>
      </c>
      <c r="H131" s="780"/>
      <c r="I131" s="26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129"/>
      <c r="BC131" s="129"/>
      <c r="BD131" s="129"/>
      <c r="BE131" s="129"/>
      <c r="BF131" s="129"/>
      <c r="BG131" s="129"/>
      <c r="BH131" s="129"/>
      <c r="BI131" s="623"/>
      <c r="BJ131" s="232"/>
      <c r="BK131" s="232"/>
      <c r="BN131" s="781"/>
    </row>
    <row r="132" spans="1:66" s="309" customFormat="1" ht="31.5">
      <c r="A132" s="117">
        <v>127</v>
      </c>
      <c r="B132" s="535" t="s">
        <v>716</v>
      </c>
      <c r="C132" s="514" t="s">
        <v>124</v>
      </c>
      <c r="D132" s="573">
        <v>0</v>
      </c>
      <c r="E132" s="514" t="s">
        <v>896</v>
      </c>
      <c r="F132" s="514" t="s">
        <v>33</v>
      </c>
      <c r="G132" s="118" t="s">
        <v>1469</v>
      </c>
      <c r="H132" s="780"/>
      <c r="I132" s="26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129"/>
      <c r="BC132" s="129"/>
      <c r="BD132" s="129"/>
      <c r="BE132" s="129"/>
      <c r="BF132" s="129"/>
      <c r="BG132" s="129"/>
      <c r="BH132" s="129"/>
      <c r="BI132" s="623"/>
      <c r="BJ132" s="232"/>
      <c r="BK132" s="232"/>
      <c r="BN132" s="781"/>
    </row>
    <row r="133" spans="1:66" s="309" customFormat="1">
      <c r="A133" s="117">
        <v>128</v>
      </c>
      <c r="B133" s="135" t="s">
        <v>721</v>
      </c>
      <c r="C133" s="118" t="s">
        <v>124</v>
      </c>
      <c r="D133" s="573">
        <v>0.3</v>
      </c>
      <c r="E133" s="514" t="s">
        <v>870</v>
      </c>
      <c r="F133" s="514" t="s">
        <v>47</v>
      </c>
      <c r="G133" s="118" t="s">
        <v>1469</v>
      </c>
      <c r="H133" s="780"/>
      <c r="I133" s="26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129"/>
      <c r="BC133" s="129"/>
      <c r="BD133" s="129"/>
      <c r="BE133" s="129"/>
      <c r="BF133" s="129"/>
      <c r="BG133" s="129"/>
      <c r="BH133" s="129"/>
      <c r="BI133" s="623"/>
      <c r="BJ133" s="232"/>
      <c r="BK133" s="232"/>
      <c r="BN133" s="781"/>
    </row>
    <row r="134" spans="1:66" s="309" customFormat="1" ht="31.5">
      <c r="A134" s="117">
        <v>129</v>
      </c>
      <c r="B134" s="135" t="s">
        <v>714</v>
      </c>
      <c r="C134" s="118" t="s">
        <v>124</v>
      </c>
      <c r="D134" s="531">
        <v>0.25</v>
      </c>
      <c r="E134" s="118" t="s">
        <v>893</v>
      </c>
      <c r="F134" s="118" t="s">
        <v>30</v>
      </c>
      <c r="G134" s="118" t="s">
        <v>1469</v>
      </c>
      <c r="H134" s="780"/>
      <c r="I134" s="26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623"/>
      <c r="BJ134" s="232"/>
      <c r="BK134" s="232"/>
      <c r="BN134" s="781"/>
    </row>
    <row r="135" spans="1:66" s="309" customFormat="1" ht="31.5">
      <c r="A135" s="117">
        <v>130</v>
      </c>
      <c r="B135" s="135" t="s">
        <v>715</v>
      </c>
      <c r="C135" s="118" t="s">
        <v>124</v>
      </c>
      <c r="D135" s="531">
        <v>3.0000000000000004</v>
      </c>
      <c r="E135" s="118" t="s">
        <v>945</v>
      </c>
      <c r="F135" s="118" t="s">
        <v>30</v>
      </c>
      <c r="G135" s="118" t="s">
        <v>1469</v>
      </c>
      <c r="H135" s="780"/>
      <c r="I135" s="26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129"/>
      <c r="BC135" s="129"/>
      <c r="BD135" s="129"/>
      <c r="BE135" s="129"/>
      <c r="BF135" s="129"/>
      <c r="BG135" s="129"/>
      <c r="BH135" s="129"/>
      <c r="BI135" s="623"/>
      <c r="BJ135" s="232"/>
      <c r="BK135" s="232"/>
      <c r="BN135" s="781"/>
    </row>
    <row r="136" spans="1:66" s="309" customFormat="1" ht="94.5">
      <c r="A136" s="117">
        <v>131</v>
      </c>
      <c r="B136" s="545" t="s">
        <v>710</v>
      </c>
      <c r="C136" s="118" t="s">
        <v>124</v>
      </c>
      <c r="D136" s="531">
        <v>55.030000000000015</v>
      </c>
      <c r="E136" s="546" t="s">
        <v>941</v>
      </c>
      <c r="F136" s="546" t="s">
        <v>18</v>
      </c>
      <c r="G136" s="118" t="s">
        <v>1469</v>
      </c>
      <c r="H136" s="780"/>
      <c r="I136" s="26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129"/>
      <c r="BI136" s="623"/>
      <c r="BJ136" s="232"/>
      <c r="BK136" s="232"/>
      <c r="BN136" s="781"/>
    </row>
    <row r="137" spans="1:66" s="309" customFormat="1" ht="47.25">
      <c r="A137" s="117">
        <v>132</v>
      </c>
      <c r="B137" s="135" t="s">
        <v>722</v>
      </c>
      <c r="C137" s="118" t="s">
        <v>124</v>
      </c>
      <c r="D137" s="531">
        <v>3.85</v>
      </c>
      <c r="E137" s="118" t="s">
        <v>950</v>
      </c>
      <c r="F137" s="118" t="s">
        <v>48</v>
      </c>
      <c r="G137" s="118" t="s">
        <v>1469</v>
      </c>
      <c r="H137" s="751" t="s">
        <v>1066</v>
      </c>
      <c r="I137" s="118"/>
      <c r="J137" s="840"/>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232"/>
      <c r="BN137" s="781"/>
    </row>
    <row r="138" spans="1:66" s="309" customFormat="1" ht="47.25">
      <c r="A138" s="117">
        <v>133</v>
      </c>
      <c r="B138" s="135" t="s">
        <v>723</v>
      </c>
      <c r="C138" s="118" t="s">
        <v>124</v>
      </c>
      <c r="D138" s="531">
        <v>0.01</v>
      </c>
      <c r="E138" s="118" t="s">
        <v>951</v>
      </c>
      <c r="F138" s="118" t="s">
        <v>48</v>
      </c>
      <c r="G138" s="118" t="s">
        <v>1469</v>
      </c>
      <c r="H138" s="751" t="s">
        <v>1068</v>
      </c>
      <c r="I138" s="118"/>
      <c r="J138" s="840"/>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232"/>
      <c r="BN138" s="781"/>
    </row>
    <row r="139" spans="1:66" s="309" customFormat="1" ht="47.25">
      <c r="A139" s="117">
        <v>134</v>
      </c>
      <c r="B139" s="135" t="s">
        <v>724</v>
      </c>
      <c r="C139" s="118" t="s">
        <v>124</v>
      </c>
      <c r="D139" s="531">
        <v>7.0000000000000007E-2</v>
      </c>
      <c r="E139" s="118" t="s">
        <v>878</v>
      </c>
      <c r="F139" s="118" t="s">
        <v>48</v>
      </c>
      <c r="G139" s="118" t="s">
        <v>1469</v>
      </c>
      <c r="H139" s="751" t="s">
        <v>1302</v>
      </c>
      <c r="I139" s="118"/>
      <c r="J139" s="840"/>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232"/>
      <c r="BN139" s="781"/>
    </row>
    <row r="140" spans="1:66" s="309" customFormat="1" ht="31.5">
      <c r="A140" s="117">
        <v>135</v>
      </c>
      <c r="B140" s="135" t="s">
        <v>725</v>
      </c>
      <c r="C140" s="118" t="s">
        <v>124</v>
      </c>
      <c r="D140" s="531">
        <v>0.55000000000000004</v>
      </c>
      <c r="E140" s="118" t="s">
        <v>862</v>
      </c>
      <c r="F140" s="118" t="s">
        <v>48</v>
      </c>
      <c r="G140" s="118" t="s">
        <v>1469</v>
      </c>
      <c r="H140" s="751" t="s">
        <v>1416</v>
      </c>
      <c r="I140" s="118"/>
      <c r="J140" s="840"/>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232"/>
      <c r="BN140" s="781"/>
    </row>
    <row r="141" spans="1:66" s="309" customFormat="1" ht="47.25">
      <c r="A141" s="117">
        <v>136</v>
      </c>
      <c r="B141" s="135" t="s">
        <v>726</v>
      </c>
      <c r="C141" s="118" t="s">
        <v>124</v>
      </c>
      <c r="D141" s="531">
        <v>2.4799999999999995</v>
      </c>
      <c r="E141" s="118" t="s">
        <v>952</v>
      </c>
      <c r="F141" s="118" t="s">
        <v>48</v>
      </c>
      <c r="G141" s="118" t="s">
        <v>1469</v>
      </c>
      <c r="H141" s="751" t="s">
        <v>1296</v>
      </c>
      <c r="I141" s="118"/>
      <c r="J141" s="840"/>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232"/>
      <c r="BN141" s="781"/>
    </row>
    <row r="142" spans="1:66" s="309" customFormat="1" ht="31.5">
      <c r="A142" s="117">
        <v>137</v>
      </c>
      <c r="B142" s="135" t="s">
        <v>727</v>
      </c>
      <c r="C142" s="118" t="s">
        <v>124</v>
      </c>
      <c r="D142" s="531">
        <v>1.9500000000000002</v>
      </c>
      <c r="E142" s="118" t="s">
        <v>953</v>
      </c>
      <c r="F142" s="118" t="s">
        <v>48</v>
      </c>
      <c r="G142" s="118" t="s">
        <v>1469</v>
      </c>
      <c r="H142" s="751" t="s">
        <v>1414</v>
      </c>
      <c r="I142" s="118"/>
      <c r="J142" s="840"/>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232"/>
      <c r="BN142" s="781"/>
    </row>
    <row r="143" spans="1:66" s="309" customFormat="1">
      <c r="A143" s="117">
        <v>138</v>
      </c>
      <c r="B143" s="135" t="s">
        <v>728</v>
      </c>
      <c r="C143" s="118" t="s">
        <v>124</v>
      </c>
      <c r="D143" s="531">
        <v>2.5</v>
      </c>
      <c r="E143" s="118" t="s">
        <v>954</v>
      </c>
      <c r="F143" s="118" t="s">
        <v>48</v>
      </c>
      <c r="G143" s="118" t="s">
        <v>1469</v>
      </c>
      <c r="H143" s="751" t="s">
        <v>1414</v>
      </c>
      <c r="I143" s="118"/>
      <c r="J143" s="840"/>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232"/>
      <c r="BN143" s="781"/>
    </row>
    <row r="144" spans="1:66" s="309" customFormat="1">
      <c r="A144" s="117">
        <v>139</v>
      </c>
      <c r="B144" s="135" t="s">
        <v>730</v>
      </c>
      <c r="C144" s="118" t="s">
        <v>124</v>
      </c>
      <c r="D144" s="531">
        <v>0.57999999999999996</v>
      </c>
      <c r="E144" s="118" t="s">
        <v>955</v>
      </c>
      <c r="F144" s="118" t="s">
        <v>48</v>
      </c>
      <c r="G144" s="118" t="s">
        <v>1469</v>
      </c>
      <c r="H144" s="751" t="s">
        <v>1414</v>
      </c>
      <c r="I144" s="118"/>
      <c r="J144" s="840"/>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232"/>
      <c r="BN144" s="781"/>
    </row>
    <row r="145" spans="1:66" s="309" customFormat="1" ht="31.5">
      <c r="A145" s="117">
        <v>140</v>
      </c>
      <c r="B145" s="304" t="s">
        <v>1434</v>
      </c>
      <c r="C145" s="118" t="s">
        <v>124</v>
      </c>
      <c r="D145" s="531">
        <v>2.2799999999999998</v>
      </c>
      <c r="E145" s="118" t="s">
        <v>862</v>
      </c>
      <c r="F145" s="118" t="s">
        <v>48</v>
      </c>
      <c r="G145" s="118" t="s">
        <v>1469</v>
      </c>
      <c r="H145" s="751" t="s">
        <v>1066</v>
      </c>
      <c r="I145" s="118"/>
      <c r="J145" s="840"/>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232"/>
      <c r="BN145" s="781"/>
    </row>
    <row r="146" spans="1:66" s="309" customFormat="1" ht="63">
      <c r="A146" s="117">
        <v>141</v>
      </c>
      <c r="B146" s="135" t="s">
        <v>713</v>
      </c>
      <c r="C146" s="118" t="s">
        <v>124</v>
      </c>
      <c r="D146" s="117">
        <v>10.18</v>
      </c>
      <c r="E146" s="118" t="s">
        <v>944</v>
      </c>
      <c r="F146" s="118" t="s">
        <v>27</v>
      </c>
      <c r="G146" s="118" t="s">
        <v>1469</v>
      </c>
      <c r="H146" s="752"/>
      <c r="I146" s="118"/>
      <c r="J146" s="840"/>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232"/>
      <c r="BN146" s="781"/>
    </row>
    <row r="147" spans="1:66" s="309" customFormat="1" ht="63">
      <c r="A147" s="117">
        <v>142</v>
      </c>
      <c r="B147" s="135" t="s">
        <v>712</v>
      </c>
      <c r="C147" s="118" t="s">
        <v>124</v>
      </c>
      <c r="D147" s="531">
        <v>0.25</v>
      </c>
      <c r="E147" s="118" t="s">
        <v>943</v>
      </c>
      <c r="F147" s="118" t="s">
        <v>24</v>
      </c>
      <c r="G147" s="118" t="s">
        <v>1469</v>
      </c>
      <c r="H147" s="752"/>
      <c r="I147" s="118"/>
      <c r="J147" s="840"/>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232"/>
      <c r="BN147" s="781"/>
    </row>
    <row r="148" spans="1:66" s="309" customFormat="1" ht="63">
      <c r="A148" s="117">
        <v>143</v>
      </c>
      <c r="B148" s="135" t="s">
        <v>1220</v>
      </c>
      <c r="C148" s="118" t="s">
        <v>122</v>
      </c>
      <c r="D148" s="573">
        <v>0.1</v>
      </c>
      <c r="E148" s="118">
        <v>8</v>
      </c>
      <c r="F148" s="117" t="s">
        <v>33</v>
      </c>
      <c r="G148" s="118" t="s">
        <v>1468</v>
      </c>
      <c r="H148" s="780"/>
      <c r="I148" s="26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129"/>
      <c r="BC148" s="129"/>
      <c r="BD148" s="129"/>
      <c r="BE148" s="129"/>
      <c r="BF148" s="129"/>
      <c r="BG148" s="129"/>
      <c r="BH148" s="129"/>
      <c r="BI148" s="623"/>
      <c r="BJ148" s="232"/>
      <c r="BK148" s="232"/>
      <c r="BN148" s="781"/>
    </row>
    <row r="149" spans="1:66" s="309" customFormat="1" ht="78.75">
      <c r="A149" s="117">
        <v>144</v>
      </c>
      <c r="B149" s="304" t="s">
        <v>1262</v>
      </c>
      <c r="C149" s="118" t="s">
        <v>122</v>
      </c>
      <c r="D149" s="531">
        <v>17.64</v>
      </c>
      <c r="E149" s="118" t="s">
        <v>1096</v>
      </c>
      <c r="F149" s="118" t="s">
        <v>48</v>
      </c>
      <c r="G149" s="118" t="s">
        <v>1468</v>
      </c>
      <c r="H149" s="751" t="s">
        <v>1067</v>
      </c>
      <c r="I149" s="118"/>
      <c r="J149" s="840"/>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232"/>
      <c r="BN149" s="781"/>
    </row>
    <row r="150" spans="1:66" s="309" customFormat="1" ht="31.5">
      <c r="A150" s="117">
        <v>155</v>
      </c>
      <c r="B150" s="304" t="s">
        <v>1444</v>
      </c>
      <c r="C150" s="118" t="s">
        <v>122</v>
      </c>
      <c r="D150" s="531">
        <v>0.1</v>
      </c>
      <c r="E150" s="118">
        <v>26</v>
      </c>
      <c r="F150" s="117" t="s">
        <v>21</v>
      </c>
      <c r="G150" s="118" t="s">
        <v>1468</v>
      </c>
      <c r="H150" s="780"/>
      <c r="I150" s="26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623"/>
      <c r="BJ150" s="232"/>
      <c r="BK150" s="232"/>
      <c r="BN150" s="781"/>
    </row>
    <row r="151" spans="1:66" s="309" customFormat="1" ht="31.5">
      <c r="A151" s="117">
        <v>156</v>
      </c>
      <c r="B151" s="304" t="s">
        <v>1147</v>
      </c>
      <c r="C151" s="118" t="s">
        <v>122</v>
      </c>
      <c r="D151" s="531">
        <v>1.5</v>
      </c>
      <c r="E151" s="118">
        <v>10</v>
      </c>
      <c r="F151" s="117" t="s">
        <v>44</v>
      </c>
      <c r="G151" s="118" t="s">
        <v>1468</v>
      </c>
      <c r="H151" s="780"/>
      <c r="I151" s="26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623"/>
      <c r="BJ151" s="232"/>
      <c r="BK151" s="232"/>
      <c r="BN151" s="781"/>
    </row>
    <row r="152" spans="1:66" s="309" customFormat="1" ht="31.5">
      <c r="A152" s="117">
        <v>157</v>
      </c>
      <c r="B152" s="304" t="s">
        <v>1146</v>
      </c>
      <c r="C152" s="118" t="s">
        <v>122</v>
      </c>
      <c r="D152" s="573">
        <v>0.5</v>
      </c>
      <c r="E152" s="118" t="s">
        <v>442</v>
      </c>
      <c r="F152" s="117" t="s">
        <v>34</v>
      </c>
      <c r="G152" s="118" t="s">
        <v>1468</v>
      </c>
      <c r="H152" s="780"/>
      <c r="I152" s="26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129"/>
      <c r="BC152" s="129"/>
      <c r="BD152" s="129"/>
      <c r="BE152" s="129"/>
      <c r="BF152" s="129"/>
      <c r="BG152" s="129"/>
      <c r="BH152" s="129"/>
      <c r="BI152" s="623"/>
      <c r="BJ152" s="232"/>
      <c r="BK152" s="232"/>
      <c r="BN152" s="781"/>
    </row>
    <row r="153" spans="1:66" s="309" customFormat="1" ht="31.5">
      <c r="A153" s="117">
        <v>158</v>
      </c>
      <c r="B153" s="304" t="s">
        <v>1185</v>
      </c>
      <c r="C153" s="118" t="s">
        <v>122</v>
      </c>
      <c r="D153" s="573">
        <v>0.28000000000000003</v>
      </c>
      <c r="E153" s="118">
        <v>10</v>
      </c>
      <c r="F153" s="118" t="s">
        <v>34</v>
      </c>
      <c r="G153" s="118" t="s">
        <v>1468</v>
      </c>
      <c r="H153" s="780"/>
      <c r="I153" s="269"/>
      <c r="J153" s="129"/>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129"/>
      <c r="BC153" s="129"/>
      <c r="BD153" s="129"/>
      <c r="BE153" s="129"/>
      <c r="BF153" s="129"/>
      <c r="BG153" s="129"/>
      <c r="BH153" s="129"/>
      <c r="BI153" s="623"/>
      <c r="BJ153" s="232"/>
      <c r="BK153" s="232"/>
      <c r="BN153" s="781"/>
    </row>
    <row r="154" spans="1:66" s="309" customFormat="1" ht="31.5">
      <c r="A154" s="117">
        <v>159</v>
      </c>
      <c r="B154" s="304" t="s">
        <v>1184</v>
      </c>
      <c r="C154" s="118" t="s">
        <v>122</v>
      </c>
      <c r="D154" s="531">
        <v>0.08</v>
      </c>
      <c r="E154" s="118" t="s">
        <v>1131</v>
      </c>
      <c r="F154" s="118" t="s">
        <v>31</v>
      </c>
      <c r="G154" s="118" t="s">
        <v>1468</v>
      </c>
      <c r="H154" s="780"/>
      <c r="I154" s="26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129"/>
      <c r="BC154" s="129"/>
      <c r="BD154" s="129"/>
      <c r="BE154" s="129"/>
      <c r="BF154" s="129"/>
      <c r="BG154" s="129"/>
      <c r="BH154" s="129"/>
      <c r="BI154" s="623"/>
      <c r="BJ154" s="232"/>
      <c r="BK154" s="232"/>
      <c r="BN154" s="781"/>
    </row>
    <row r="155" spans="1:66" s="309" customFormat="1" ht="31.5">
      <c r="A155" s="117">
        <v>160</v>
      </c>
      <c r="B155" s="304" t="s">
        <v>1256</v>
      </c>
      <c r="C155" s="118" t="s">
        <v>122</v>
      </c>
      <c r="D155" s="531">
        <v>0.11</v>
      </c>
      <c r="E155" s="118">
        <v>4</v>
      </c>
      <c r="F155" s="118" t="s">
        <v>31</v>
      </c>
      <c r="G155" s="118" t="s">
        <v>1468</v>
      </c>
      <c r="H155" s="780"/>
      <c r="I155" s="26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129"/>
      <c r="BC155" s="129"/>
      <c r="BD155" s="129"/>
      <c r="BE155" s="129"/>
      <c r="BF155" s="129"/>
      <c r="BG155" s="129"/>
      <c r="BH155" s="129"/>
      <c r="BI155" s="623"/>
      <c r="BJ155" s="232"/>
      <c r="BK155" s="232"/>
      <c r="BN155" s="781"/>
    </row>
    <row r="156" spans="1:66" s="309" customFormat="1" ht="47.25">
      <c r="A156" s="117">
        <v>161</v>
      </c>
      <c r="B156" s="304" t="s">
        <v>1149</v>
      </c>
      <c r="C156" s="118" t="s">
        <v>122</v>
      </c>
      <c r="D156" s="531">
        <v>14.21</v>
      </c>
      <c r="E156" s="118" t="s">
        <v>445</v>
      </c>
      <c r="F156" s="117" t="s">
        <v>18</v>
      </c>
      <c r="G156" s="118" t="s">
        <v>1468</v>
      </c>
      <c r="H156" s="780"/>
      <c r="I156" s="26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29"/>
      <c r="BD156" s="129"/>
      <c r="BE156" s="129"/>
      <c r="BF156" s="129"/>
      <c r="BG156" s="129"/>
      <c r="BH156" s="129"/>
      <c r="BI156" s="623"/>
      <c r="BJ156" s="232"/>
      <c r="BK156" s="232"/>
      <c r="BN156" s="781"/>
    </row>
    <row r="157" spans="1:66" s="309" customFormat="1" ht="63">
      <c r="A157" s="117">
        <v>162</v>
      </c>
      <c r="B157" s="304" t="s">
        <v>1150</v>
      </c>
      <c r="C157" s="118" t="s">
        <v>122</v>
      </c>
      <c r="D157" s="531">
        <v>23.56</v>
      </c>
      <c r="E157" s="118" t="s">
        <v>443</v>
      </c>
      <c r="F157" s="117" t="s">
        <v>18</v>
      </c>
      <c r="G157" s="118" t="s">
        <v>1468</v>
      </c>
      <c r="H157" s="780"/>
      <c r="I157" s="269"/>
      <c r="J157" s="129"/>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623"/>
      <c r="BJ157" s="232"/>
      <c r="BK157" s="232"/>
      <c r="BN157" s="781"/>
    </row>
    <row r="158" spans="1:66" s="309" customFormat="1" ht="31.5">
      <c r="A158" s="117">
        <v>163</v>
      </c>
      <c r="B158" s="304" t="s">
        <v>1148</v>
      </c>
      <c r="C158" s="118" t="s">
        <v>122</v>
      </c>
      <c r="D158" s="531">
        <v>11.98</v>
      </c>
      <c r="E158" s="118" t="s">
        <v>446</v>
      </c>
      <c r="F158" s="117" t="s">
        <v>18</v>
      </c>
      <c r="G158" s="118" t="s">
        <v>1468</v>
      </c>
      <c r="H158" s="780"/>
      <c r="I158" s="269"/>
      <c r="J158" s="129"/>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129"/>
      <c r="BC158" s="129"/>
      <c r="BD158" s="129"/>
      <c r="BE158" s="129"/>
      <c r="BF158" s="129"/>
      <c r="BG158" s="129"/>
      <c r="BH158" s="129"/>
      <c r="BI158" s="623"/>
      <c r="BJ158" s="232"/>
      <c r="BK158" s="232"/>
      <c r="BN158" s="781"/>
    </row>
    <row r="159" spans="1:66" s="309" customFormat="1" ht="47.25">
      <c r="A159" s="117">
        <v>164</v>
      </c>
      <c r="B159" s="304" t="s">
        <v>1241</v>
      </c>
      <c r="C159" s="118" t="s">
        <v>122</v>
      </c>
      <c r="D159" s="531">
        <v>8.4420000000000002</v>
      </c>
      <c r="E159" s="118">
        <v>9</v>
      </c>
      <c r="F159" s="117" t="s">
        <v>18</v>
      </c>
      <c r="G159" s="118" t="s">
        <v>1468</v>
      </c>
      <c r="H159" s="780"/>
      <c r="I159" s="26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129"/>
      <c r="BC159" s="129"/>
      <c r="BD159" s="129"/>
      <c r="BE159" s="129"/>
      <c r="BF159" s="129"/>
      <c r="BG159" s="129"/>
      <c r="BH159" s="129"/>
      <c r="BI159" s="623"/>
      <c r="BJ159" s="232"/>
      <c r="BK159" s="232"/>
      <c r="BN159" s="781"/>
    </row>
    <row r="160" spans="1:66" s="309" customFormat="1" ht="47.25">
      <c r="A160" s="117">
        <v>165</v>
      </c>
      <c r="B160" s="304" t="s">
        <v>423</v>
      </c>
      <c r="C160" s="118" t="s">
        <v>122</v>
      </c>
      <c r="D160" s="531">
        <v>0.17700000000000002</v>
      </c>
      <c r="E160" s="118">
        <v>14</v>
      </c>
      <c r="F160" s="118" t="s">
        <v>48</v>
      </c>
      <c r="G160" s="118" t="s">
        <v>1468</v>
      </c>
      <c r="H160" s="751" t="s">
        <v>1277</v>
      </c>
      <c r="I160" s="118"/>
      <c r="J160" s="840"/>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232"/>
      <c r="BN160" s="781"/>
    </row>
    <row r="161" spans="1:66" s="309" customFormat="1" ht="47.25">
      <c r="A161" s="117">
        <v>166</v>
      </c>
      <c r="B161" s="304" t="s">
        <v>424</v>
      </c>
      <c r="C161" s="118" t="s">
        <v>122</v>
      </c>
      <c r="D161" s="531">
        <v>0.5</v>
      </c>
      <c r="E161" s="118">
        <v>8</v>
      </c>
      <c r="F161" s="118" t="s">
        <v>48</v>
      </c>
      <c r="G161" s="118" t="s">
        <v>1468</v>
      </c>
      <c r="H161" s="751" t="s">
        <v>1302</v>
      </c>
      <c r="I161" s="118"/>
      <c r="J161" s="840"/>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232"/>
      <c r="BN161" s="781"/>
    </row>
    <row r="162" spans="1:66" s="309" customFormat="1">
      <c r="A162" s="117">
        <v>167</v>
      </c>
      <c r="B162" s="304" t="s">
        <v>422</v>
      </c>
      <c r="C162" s="118" t="s">
        <v>122</v>
      </c>
      <c r="D162" s="531">
        <v>0.505</v>
      </c>
      <c r="E162" s="118">
        <v>4</v>
      </c>
      <c r="F162" s="118" t="s">
        <v>48</v>
      </c>
      <c r="G162" s="118" t="s">
        <v>1468</v>
      </c>
      <c r="H162" s="751" t="s">
        <v>1068</v>
      </c>
      <c r="I162" s="118"/>
      <c r="J162" s="840"/>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232"/>
      <c r="BN162" s="781"/>
    </row>
    <row r="163" spans="1:66" s="309" customFormat="1" ht="31.5">
      <c r="A163" s="117">
        <v>168</v>
      </c>
      <c r="B163" s="304" t="s">
        <v>1266</v>
      </c>
      <c r="C163" s="118" t="s">
        <v>122</v>
      </c>
      <c r="D163" s="531">
        <v>2.0500000000000003</v>
      </c>
      <c r="E163" s="118">
        <v>10</v>
      </c>
      <c r="F163" s="117" t="s">
        <v>48</v>
      </c>
      <c r="G163" s="118" t="s">
        <v>1468</v>
      </c>
      <c r="H163" s="751" t="s">
        <v>1066</v>
      </c>
      <c r="I163" s="118"/>
      <c r="J163" s="840"/>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232"/>
      <c r="BN163" s="781"/>
    </row>
    <row r="164" spans="1:66" s="309" customFormat="1" ht="31.5">
      <c r="A164" s="117">
        <v>169</v>
      </c>
      <c r="B164" s="304" t="s">
        <v>425</v>
      </c>
      <c r="C164" s="118" t="s">
        <v>122</v>
      </c>
      <c r="D164" s="531">
        <v>0.33999999999999997</v>
      </c>
      <c r="E164" s="118" t="s">
        <v>390</v>
      </c>
      <c r="F164" s="118" t="s">
        <v>48</v>
      </c>
      <c r="G164" s="118" t="s">
        <v>1468</v>
      </c>
      <c r="H164" s="751" t="s">
        <v>1066</v>
      </c>
      <c r="I164" s="118"/>
      <c r="J164" s="840"/>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232"/>
      <c r="BN164" s="781"/>
    </row>
    <row r="165" spans="1:66" s="309" customFormat="1" ht="31.5">
      <c r="A165" s="117">
        <v>170</v>
      </c>
      <c r="B165" s="304" t="s">
        <v>441</v>
      </c>
      <c r="C165" s="118" t="s">
        <v>122</v>
      </c>
      <c r="D165" s="531">
        <v>0.18</v>
      </c>
      <c r="E165" s="118">
        <v>10</v>
      </c>
      <c r="F165" s="117" t="s">
        <v>48</v>
      </c>
      <c r="G165" s="118" t="s">
        <v>1468</v>
      </c>
      <c r="H165" s="751" t="s">
        <v>1066</v>
      </c>
      <c r="I165" s="118"/>
      <c r="J165" s="840"/>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232"/>
      <c r="BN165" s="781"/>
    </row>
    <row r="166" spans="1:66" s="309" customFormat="1" ht="31.5">
      <c r="A166" s="117">
        <v>171</v>
      </c>
      <c r="B166" s="304" t="s">
        <v>426</v>
      </c>
      <c r="C166" s="118" t="s">
        <v>122</v>
      </c>
      <c r="D166" s="531">
        <v>1.28</v>
      </c>
      <c r="E166" s="118">
        <v>10</v>
      </c>
      <c r="F166" s="117" t="s">
        <v>48</v>
      </c>
      <c r="G166" s="118" t="s">
        <v>1468</v>
      </c>
      <c r="H166" s="751" t="s">
        <v>1416</v>
      </c>
      <c r="I166" s="118"/>
      <c r="J166" s="840"/>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232"/>
      <c r="BN166" s="781"/>
    </row>
    <row r="167" spans="1:66" s="309" customFormat="1" ht="31.5">
      <c r="A167" s="117">
        <v>172</v>
      </c>
      <c r="B167" s="304" t="s">
        <v>428</v>
      </c>
      <c r="C167" s="118" t="s">
        <v>122</v>
      </c>
      <c r="D167" s="531">
        <v>0.57000000000000006</v>
      </c>
      <c r="E167" s="118">
        <v>27</v>
      </c>
      <c r="F167" s="117" t="s">
        <v>48</v>
      </c>
      <c r="G167" s="118" t="s">
        <v>1468</v>
      </c>
      <c r="H167" s="751" t="s">
        <v>1084</v>
      </c>
      <c r="I167" s="118"/>
      <c r="J167" s="840"/>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232"/>
      <c r="BN167" s="781"/>
    </row>
    <row r="168" spans="1:66" s="309" customFormat="1" ht="31.5">
      <c r="A168" s="117">
        <v>179</v>
      </c>
      <c r="B168" s="135" t="s">
        <v>1435</v>
      </c>
      <c r="C168" s="118" t="s">
        <v>122</v>
      </c>
      <c r="D168" s="531">
        <v>7.0000000000000007E-2</v>
      </c>
      <c r="E168" s="512">
        <v>11</v>
      </c>
      <c r="F168" s="118" t="s">
        <v>29</v>
      </c>
      <c r="G168" s="118" t="s">
        <v>1416</v>
      </c>
      <c r="H168" s="780"/>
      <c r="I168" s="269"/>
      <c r="J168" s="129"/>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129"/>
      <c r="BC168" s="129"/>
      <c r="BD168" s="129"/>
      <c r="BE168" s="129"/>
      <c r="BF168" s="129"/>
      <c r="BG168" s="129"/>
      <c r="BH168" s="129"/>
      <c r="BI168" s="623"/>
      <c r="BJ168" s="232"/>
      <c r="BK168" s="232"/>
      <c r="BN168" s="781"/>
    </row>
    <row r="169" spans="1:66" s="309" customFormat="1" ht="31.5">
      <c r="A169" s="117">
        <v>175</v>
      </c>
      <c r="B169" s="135" t="s">
        <v>416</v>
      </c>
      <c r="C169" s="118" t="s">
        <v>122</v>
      </c>
      <c r="D169" s="531">
        <v>0.04</v>
      </c>
      <c r="E169" s="512">
        <v>10</v>
      </c>
      <c r="F169" s="118" t="s">
        <v>48</v>
      </c>
      <c r="G169" s="118" t="s">
        <v>1414</v>
      </c>
      <c r="H169" s="751" t="s">
        <v>1068</v>
      </c>
      <c r="I169" s="118"/>
      <c r="J169" s="840"/>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232"/>
      <c r="BN169" s="781"/>
    </row>
    <row r="170" spans="1:66" s="309" customFormat="1" ht="31.5">
      <c r="A170" s="117">
        <v>176</v>
      </c>
      <c r="B170" s="135" t="s">
        <v>417</v>
      </c>
      <c r="C170" s="118" t="s">
        <v>122</v>
      </c>
      <c r="D170" s="531">
        <v>0.18</v>
      </c>
      <c r="E170" s="512">
        <v>12</v>
      </c>
      <c r="F170" s="118" t="s">
        <v>48</v>
      </c>
      <c r="G170" s="118" t="s">
        <v>1414</v>
      </c>
      <c r="H170" s="751" t="s">
        <v>1416</v>
      </c>
      <c r="I170" s="118"/>
      <c r="J170" s="840"/>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232"/>
      <c r="BN170" s="781"/>
    </row>
    <row r="171" spans="1:66" s="309" customFormat="1" ht="31.5">
      <c r="A171" s="117">
        <v>177</v>
      </c>
      <c r="B171" s="135" t="s">
        <v>418</v>
      </c>
      <c r="C171" s="118" t="s">
        <v>122</v>
      </c>
      <c r="D171" s="531">
        <v>0.39400000000000002</v>
      </c>
      <c r="E171" s="512">
        <v>17</v>
      </c>
      <c r="F171" s="118" t="s">
        <v>48</v>
      </c>
      <c r="G171" s="118" t="s">
        <v>1414</v>
      </c>
      <c r="H171" s="751" t="s">
        <v>1066</v>
      </c>
      <c r="I171" s="118"/>
      <c r="J171" s="840"/>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232"/>
      <c r="BN171" s="781"/>
    </row>
    <row r="172" spans="1:66" s="309" customFormat="1" ht="31.5">
      <c r="A172" s="117">
        <v>178</v>
      </c>
      <c r="B172" s="135" t="s">
        <v>413</v>
      </c>
      <c r="C172" s="118" t="s">
        <v>122</v>
      </c>
      <c r="D172" s="531">
        <v>0.21</v>
      </c>
      <c r="E172" s="512">
        <v>10</v>
      </c>
      <c r="F172" s="118" t="s">
        <v>24</v>
      </c>
      <c r="G172" s="118" t="s">
        <v>1067</v>
      </c>
      <c r="H172" s="752"/>
      <c r="I172" s="118"/>
      <c r="J172" s="840"/>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232"/>
      <c r="BN172" s="781"/>
    </row>
    <row r="173" spans="1:66" s="309" customFormat="1" ht="63">
      <c r="A173" s="117">
        <v>174</v>
      </c>
      <c r="B173" s="135" t="s">
        <v>1295</v>
      </c>
      <c r="C173" s="118" t="s">
        <v>122</v>
      </c>
      <c r="D173" s="514">
        <v>0.17</v>
      </c>
      <c r="E173" s="512">
        <v>15</v>
      </c>
      <c r="F173" s="118" t="s">
        <v>31</v>
      </c>
      <c r="G173" s="118" t="s">
        <v>1296</v>
      </c>
      <c r="H173" s="780"/>
      <c r="I173" s="269"/>
      <c r="J173" s="129"/>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129"/>
      <c r="BC173" s="129"/>
      <c r="BD173" s="129"/>
      <c r="BE173" s="129"/>
      <c r="BF173" s="129"/>
      <c r="BG173" s="129"/>
      <c r="BH173" s="129"/>
      <c r="BI173" s="623"/>
      <c r="BJ173" s="232"/>
      <c r="BK173" s="232"/>
      <c r="BN173" s="781"/>
    </row>
    <row r="174" spans="1:66" s="309" customFormat="1" ht="78.75">
      <c r="A174" s="117">
        <v>145</v>
      </c>
      <c r="B174" s="135" t="s">
        <v>1184</v>
      </c>
      <c r="C174" s="118" t="s">
        <v>122</v>
      </c>
      <c r="D174" s="514">
        <v>0.38</v>
      </c>
      <c r="E174" s="118" t="s">
        <v>959</v>
      </c>
      <c r="F174" s="118" t="s">
        <v>31</v>
      </c>
      <c r="G174" s="118" t="s">
        <v>1302</v>
      </c>
      <c r="H174" s="780"/>
      <c r="I174" s="269"/>
      <c r="J174" s="129"/>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623"/>
      <c r="BJ174" s="232"/>
      <c r="BK174" s="232"/>
      <c r="BN174" s="781"/>
    </row>
    <row r="175" spans="1:66" s="309" customFormat="1" ht="31.5">
      <c r="A175" s="117">
        <v>173</v>
      </c>
      <c r="B175" s="135" t="s">
        <v>1426</v>
      </c>
      <c r="C175" s="118" t="s">
        <v>122</v>
      </c>
      <c r="D175" s="531">
        <v>0.73</v>
      </c>
      <c r="E175" s="512" t="s">
        <v>420</v>
      </c>
      <c r="F175" s="118" t="s">
        <v>48</v>
      </c>
      <c r="G175" s="118" t="s">
        <v>1066</v>
      </c>
      <c r="H175" s="751" t="s">
        <v>1068</v>
      </c>
      <c r="I175" s="118"/>
      <c r="J175" s="840"/>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232"/>
      <c r="BN175" s="781"/>
    </row>
    <row r="176" spans="1:66" s="309" customFormat="1">
      <c r="A176" s="117">
        <v>146</v>
      </c>
      <c r="B176" s="135" t="s">
        <v>170</v>
      </c>
      <c r="C176" s="118" t="s">
        <v>122</v>
      </c>
      <c r="D176" s="531">
        <v>1.43</v>
      </c>
      <c r="E176" s="118" t="s">
        <v>908</v>
      </c>
      <c r="F176" s="118" t="s">
        <v>20</v>
      </c>
      <c r="G176" s="118" t="s">
        <v>1469</v>
      </c>
      <c r="H176" s="780"/>
      <c r="I176" s="26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623"/>
      <c r="BJ176" s="232"/>
      <c r="BK176" s="232"/>
      <c r="BN176" s="781"/>
    </row>
    <row r="177" spans="1:66" s="309" customFormat="1" ht="31.5">
      <c r="A177" s="117">
        <v>147</v>
      </c>
      <c r="B177" s="535" t="s">
        <v>737</v>
      </c>
      <c r="C177" s="514" t="s">
        <v>122</v>
      </c>
      <c r="D177" s="531">
        <v>0.05</v>
      </c>
      <c r="E177" s="514" t="s">
        <v>958</v>
      </c>
      <c r="F177" s="514" t="s">
        <v>30</v>
      </c>
      <c r="G177" s="118" t="s">
        <v>1469</v>
      </c>
      <c r="H177" s="780"/>
      <c r="I177" s="269"/>
      <c r="J177" s="129"/>
      <c r="K177" s="129"/>
      <c r="L177" s="129"/>
      <c r="M177" s="129"/>
      <c r="N177" s="129"/>
      <c r="O177" s="129"/>
      <c r="P177" s="129"/>
      <c r="Q177" s="129"/>
      <c r="R177" s="129"/>
      <c r="S177" s="129"/>
      <c r="T177" s="129"/>
      <c r="U177" s="129"/>
      <c r="V177" s="129"/>
      <c r="W177" s="129"/>
      <c r="X177" s="129"/>
      <c r="Y177" s="129"/>
      <c r="Z177" s="129"/>
      <c r="AA177" s="129"/>
      <c r="AB177" s="129"/>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129"/>
      <c r="BC177" s="129"/>
      <c r="BD177" s="129"/>
      <c r="BE177" s="129"/>
      <c r="BF177" s="129"/>
      <c r="BG177" s="129"/>
      <c r="BH177" s="129"/>
      <c r="BI177" s="623"/>
      <c r="BJ177" s="232"/>
      <c r="BK177" s="232"/>
      <c r="BN177" s="781"/>
    </row>
    <row r="178" spans="1:66" s="309" customFormat="1">
      <c r="A178" s="117">
        <v>148</v>
      </c>
      <c r="B178" s="135" t="s">
        <v>1305</v>
      </c>
      <c r="C178" s="118" t="s">
        <v>122</v>
      </c>
      <c r="D178" s="531">
        <v>15.7</v>
      </c>
      <c r="E178" s="118" t="s">
        <v>872</v>
      </c>
      <c r="F178" s="118" t="s">
        <v>18</v>
      </c>
      <c r="G178" s="118" t="s">
        <v>1469</v>
      </c>
      <c r="H178" s="780"/>
      <c r="I178" s="269"/>
      <c r="J178" s="129"/>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c r="BG178" s="129"/>
      <c r="BH178" s="129"/>
      <c r="BI178" s="623"/>
      <c r="BJ178" s="232"/>
      <c r="BK178" s="232"/>
      <c r="BN178" s="781"/>
    </row>
    <row r="179" spans="1:66" s="309" customFormat="1" ht="47.25">
      <c r="A179" s="117">
        <v>149</v>
      </c>
      <c r="B179" s="135" t="s">
        <v>221</v>
      </c>
      <c r="C179" s="118" t="s">
        <v>122</v>
      </c>
      <c r="D179" s="531">
        <v>0.01</v>
      </c>
      <c r="E179" s="118" t="s">
        <v>220</v>
      </c>
      <c r="F179" s="118" t="s">
        <v>48</v>
      </c>
      <c r="G179" s="118" t="s">
        <v>1469</v>
      </c>
      <c r="H179" s="751" t="s">
        <v>1217</v>
      </c>
      <c r="I179" s="118"/>
      <c r="J179" s="840"/>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232"/>
      <c r="BN179" s="781"/>
    </row>
    <row r="180" spans="1:66" s="309" customFormat="1" ht="31.5">
      <c r="A180" s="117">
        <v>150</v>
      </c>
      <c r="B180" s="135" t="s">
        <v>1317</v>
      </c>
      <c r="C180" s="118" t="s">
        <v>122</v>
      </c>
      <c r="D180" s="531">
        <v>1.05</v>
      </c>
      <c r="E180" s="118" t="s">
        <v>960</v>
      </c>
      <c r="F180" s="118" t="s">
        <v>48</v>
      </c>
      <c r="G180" s="118" t="s">
        <v>1469</v>
      </c>
      <c r="H180" s="751" t="s">
        <v>1066</v>
      </c>
      <c r="I180" s="118"/>
      <c r="J180" s="840"/>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232"/>
      <c r="BN180" s="781"/>
    </row>
    <row r="181" spans="1:66" s="309" customFormat="1">
      <c r="A181" s="117">
        <v>151</v>
      </c>
      <c r="B181" s="135" t="s">
        <v>734</v>
      </c>
      <c r="C181" s="118" t="s">
        <v>122</v>
      </c>
      <c r="D181" s="117">
        <v>18</v>
      </c>
      <c r="E181" s="118" t="s">
        <v>938</v>
      </c>
      <c r="F181" s="118" t="s">
        <v>25</v>
      </c>
      <c r="G181" s="118" t="s">
        <v>1469</v>
      </c>
      <c r="H181" s="752"/>
      <c r="I181" s="118"/>
      <c r="J181" s="840"/>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232"/>
      <c r="BN181" s="781"/>
    </row>
    <row r="182" spans="1:66" s="309" customFormat="1" ht="47.25">
      <c r="A182" s="117">
        <v>152</v>
      </c>
      <c r="B182" s="135" t="s">
        <v>735</v>
      </c>
      <c r="C182" s="118" t="s">
        <v>122</v>
      </c>
      <c r="D182" s="117">
        <v>3.32</v>
      </c>
      <c r="E182" s="118" t="s">
        <v>956</v>
      </c>
      <c r="F182" s="118" t="s">
        <v>27</v>
      </c>
      <c r="G182" s="118" t="s">
        <v>1469</v>
      </c>
      <c r="H182" s="752"/>
      <c r="I182" s="118"/>
      <c r="J182" s="840"/>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232"/>
      <c r="BN182" s="781"/>
    </row>
    <row r="183" spans="1:66" s="309" customFormat="1" ht="63">
      <c r="A183" s="117">
        <v>153</v>
      </c>
      <c r="B183" s="135" t="s">
        <v>736</v>
      </c>
      <c r="C183" s="118" t="s">
        <v>122</v>
      </c>
      <c r="D183" s="117">
        <v>11.55</v>
      </c>
      <c r="E183" s="118" t="s">
        <v>957</v>
      </c>
      <c r="F183" s="118" t="s">
        <v>27</v>
      </c>
      <c r="G183" s="118" t="s">
        <v>1469</v>
      </c>
      <c r="H183" s="752"/>
      <c r="I183" s="118"/>
      <c r="J183" s="840"/>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232"/>
      <c r="BN183" s="781"/>
    </row>
    <row r="184" spans="1:66" s="309" customFormat="1" ht="31.5">
      <c r="A184" s="117">
        <v>154</v>
      </c>
      <c r="B184" s="135" t="s">
        <v>733</v>
      </c>
      <c r="C184" s="118" t="s">
        <v>122</v>
      </c>
      <c r="D184" s="531">
        <v>64.09</v>
      </c>
      <c r="E184" s="118" t="s">
        <v>930</v>
      </c>
      <c r="F184" s="118" t="s">
        <v>24</v>
      </c>
      <c r="G184" s="118" t="s">
        <v>1469</v>
      </c>
      <c r="H184" s="752"/>
      <c r="I184" s="118"/>
      <c r="J184" s="840"/>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232"/>
      <c r="BN184" s="781"/>
    </row>
    <row r="185" spans="1:66" s="309" customFormat="1" ht="47.25">
      <c r="A185" s="117">
        <v>180</v>
      </c>
      <c r="B185" s="304" t="s">
        <v>1161</v>
      </c>
      <c r="C185" s="118" t="s">
        <v>125</v>
      </c>
      <c r="D185" s="531">
        <v>13.399999999999999</v>
      </c>
      <c r="E185" s="118">
        <v>20</v>
      </c>
      <c r="F185" s="117" t="s">
        <v>11</v>
      </c>
      <c r="G185" s="118" t="s">
        <v>1468</v>
      </c>
      <c r="H185" s="780"/>
      <c r="I185" s="269"/>
      <c r="J185" s="129"/>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129"/>
      <c r="BE185" s="129"/>
      <c r="BF185" s="129"/>
      <c r="BG185" s="129"/>
      <c r="BH185" s="129"/>
      <c r="BI185" s="623"/>
      <c r="BJ185" s="232"/>
      <c r="BK185" s="232"/>
      <c r="BN185" s="781"/>
    </row>
    <row r="186" spans="1:66" s="309" customFormat="1" ht="63">
      <c r="A186" s="117">
        <v>181</v>
      </c>
      <c r="B186" s="304" t="s">
        <v>1164</v>
      </c>
      <c r="C186" s="118" t="s">
        <v>125</v>
      </c>
      <c r="D186" s="531">
        <v>4</v>
      </c>
      <c r="E186" s="118">
        <v>30</v>
      </c>
      <c r="F186" s="117" t="s">
        <v>11</v>
      </c>
      <c r="G186" s="118" t="s">
        <v>1468</v>
      </c>
      <c r="H186" s="780"/>
      <c r="I186" s="26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c r="BE186" s="129"/>
      <c r="BF186" s="129"/>
      <c r="BG186" s="129"/>
      <c r="BH186" s="129"/>
      <c r="BI186" s="623"/>
      <c r="BJ186" s="232"/>
      <c r="BK186" s="232"/>
      <c r="BN186" s="781"/>
    </row>
    <row r="187" spans="1:66" s="309" customFormat="1" ht="63">
      <c r="A187" s="117">
        <v>182</v>
      </c>
      <c r="B187" s="304" t="s">
        <v>1163</v>
      </c>
      <c r="C187" s="118" t="s">
        <v>125</v>
      </c>
      <c r="D187" s="531">
        <v>2.1599999999999997</v>
      </c>
      <c r="E187" s="118">
        <v>20</v>
      </c>
      <c r="F187" s="117" t="s">
        <v>11</v>
      </c>
      <c r="G187" s="118" t="s">
        <v>1468</v>
      </c>
      <c r="H187" s="780"/>
      <c r="I187" s="269"/>
      <c r="J187" s="129"/>
      <c r="K187" s="129"/>
      <c r="L187" s="129"/>
      <c r="M187" s="129"/>
      <c r="N187" s="129"/>
      <c r="O187" s="129"/>
      <c r="P187" s="129"/>
      <c r="Q187" s="129"/>
      <c r="R187" s="129"/>
      <c r="S187" s="129"/>
      <c r="T187" s="129"/>
      <c r="U187" s="129"/>
      <c r="V187" s="129"/>
      <c r="W187" s="129"/>
      <c r="X187" s="129"/>
      <c r="Y187" s="129"/>
      <c r="Z187" s="129"/>
      <c r="AA187" s="129"/>
      <c r="AB187" s="129"/>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129"/>
      <c r="BC187" s="129"/>
      <c r="BD187" s="129"/>
      <c r="BE187" s="129"/>
      <c r="BF187" s="129"/>
      <c r="BG187" s="129"/>
      <c r="BH187" s="129"/>
      <c r="BI187" s="623"/>
      <c r="BJ187" s="232"/>
      <c r="BK187" s="232"/>
      <c r="BN187" s="781"/>
    </row>
    <row r="188" spans="1:66" s="309" customFormat="1" ht="47.25">
      <c r="A188" s="117">
        <v>183</v>
      </c>
      <c r="B188" s="304" t="s">
        <v>1162</v>
      </c>
      <c r="C188" s="118" t="s">
        <v>125</v>
      </c>
      <c r="D188" s="531">
        <v>8.23</v>
      </c>
      <c r="E188" s="118">
        <v>24</v>
      </c>
      <c r="F188" s="117" t="s">
        <v>11</v>
      </c>
      <c r="G188" s="118" t="s">
        <v>1468</v>
      </c>
      <c r="H188" s="780"/>
      <c r="I188" s="269"/>
      <c r="J188" s="129"/>
      <c r="K188" s="129"/>
      <c r="L188" s="129"/>
      <c r="M188" s="129"/>
      <c r="N188" s="129"/>
      <c r="O188" s="129"/>
      <c r="P188" s="129"/>
      <c r="Q188" s="129"/>
      <c r="R188" s="129"/>
      <c r="S188" s="129"/>
      <c r="T188" s="129"/>
      <c r="U188" s="129"/>
      <c r="V188" s="129"/>
      <c r="W188" s="129"/>
      <c r="X188" s="129"/>
      <c r="Y188" s="129"/>
      <c r="Z188" s="129"/>
      <c r="AA188" s="129"/>
      <c r="AB188" s="129"/>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c r="BG188" s="129"/>
      <c r="BH188" s="129"/>
      <c r="BI188" s="623"/>
      <c r="BJ188" s="232"/>
      <c r="BK188" s="232"/>
      <c r="BN188" s="781"/>
    </row>
    <row r="189" spans="1:66" s="309" customFormat="1" ht="47.25">
      <c r="A189" s="117">
        <v>184</v>
      </c>
      <c r="B189" s="304" t="s">
        <v>1158</v>
      </c>
      <c r="C189" s="118" t="s">
        <v>125</v>
      </c>
      <c r="D189" s="573">
        <v>0.27</v>
      </c>
      <c r="E189" s="118">
        <v>33</v>
      </c>
      <c r="F189" s="117" t="s">
        <v>33</v>
      </c>
      <c r="G189" s="118" t="s">
        <v>1468</v>
      </c>
      <c r="H189" s="780"/>
      <c r="I189" s="269"/>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623"/>
      <c r="BJ189" s="232"/>
      <c r="BK189" s="232"/>
      <c r="BN189" s="781"/>
    </row>
    <row r="190" spans="1:66" s="309" customFormat="1" ht="47.25">
      <c r="A190" s="117">
        <v>185</v>
      </c>
      <c r="B190" s="304" t="s">
        <v>1157</v>
      </c>
      <c r="C190" s="118" t="s">
        <v>125</v>
      </c>
      <c r="D190" s="573">
        <v>0.47</v>
      </c>
      <c r="E190" s="118">
        <v>29</v>
      </c>
      <c r="F190" s="117" t="s">
        <v>33</v>
      </c>
      <c r="G190" s="118" t="s">
        <v>1468</v>
      </c>
      <c r="H190" s="780"/>
      <c r="I190" s="26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129"/>
      <c r="BH190" s="129"/>
      <c r="BI190" s="623"/>
      <c r="BJ190" s="232"/>
      <c r="BK190" s="232"/>
      <c r="BN190" s="781"/>
    </row>
    <row r="191" spans="1:66" s="309" customFormat="1" ht="31.5">
      <c r="A191" s="117">
        <v>186</v>
      </c>
      <c r="B191" s="304" t="s">
        <v>1166</v>
      </c>
      <c r="C191" s="118" t="s">
        <v>125</v>
      </c>
      <c r="D191" s="531">
        <v>1.84</v>
      </c>
      <c r="E191" s="118">
        <v>17</v>
      </c>
      <c r="F191" s="117" t="s">
        <v>31</v>
      </c>
      <c r="G191" s="118" t="s">
        <v>1468</v>
      </c>
      <c r="H191" s="780"/>
      <c r="I191" s="269"/>
      <c r="J191" s="129"/>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623"/>
      <c r="BJ191" s="232"/>
      <c r="BK191" s="232"/>
      <c r="BN191" s="781"/>
    </row>
    <row r="192" spans="1:66" s="309" customFormat="1" ht="47.25">
      <c r="A192" s="117">
        <v>187</v>
      </c>
      <c r="B192" s="304" t="s">
        <v>1247</v>
      </c>
      <c r="C192" s="118" t="s">
        <v>125</v>
      </c>
      <c r="D192" s="531">
        <v>2</v>
      </c>
      <c r="E192" s="118">
        <v>20</v>
      </c>
      <c r="F192" s="117" t="s">
        <v>18</v>
      </c>
      <c r="G192" s="118" t="s">
        <v>1468</v>
      </c>
      <c r="H192" s="780"/>
      <c r="I192" s="269"/>
      <c r="J192" s="129"/>
      <c r="K192" s="129"/>
      <c r="L192" s="129"/>
      <c r="M192" s="129"/>
      <c r="N192" s="129"/>
      <c r="O192" s="129"/>
      <c r="P192" s="129"/>
      <c r="Q192" s="129"/>
      <c r="R192" s="129"/>
      <c r="S192" s="129"/>
      <c r="T192" s="129"/>
      <c r="U192" s="129"/>
      <c r="V192" s="129"/>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129"/>
      <c r="BC192" s="129"/>
      <c r="BD192" s="129"/>
      <c r="BE192" s="129"/>
      <c r="BF192" s="129"/>
      <c r="BG192" s="129"/>
      <c r="BH192" s="129"/>
      <c r="BI192" s="623"/>
      <c r="BJ192" s="232"/>
      <c r="BK192" s="232"/>
      <c r="BN192" s="781"/>
    </row>
    <row r="193" spans="1:68" s="309" customFormat="1" ht="63">
      <c r="A193" s="117">
        <v>188</v>
      </c>
      <c r="B193" s="304" t="s">
        <v>1160</v>
      </c>
      <c r="C193" s="118" t="s">
        <v>125</v>
      </c>
      <c r="D193" s="531">
        <v>1.6500000000000001</v>
      </c>
      <c r="E193" s="118">
        <v>20</v>
      </c>
      <c r="F193" s="117" t="s">
        <v>18</v>
      </c>
      <c r="G193" s="118" t="s">
        <v>1468</v>
      </c>
      <c r="H193" s="780"/>
      <c r="I193" s="26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623"/>
      <c r="BJ193" s="232"/>
      <c r="BK193" s="232"/>
      <c r="BN193" s="781"/>
    </row>
    <row r="194" spans="1:68" s="309" customFormat="1" ht="47.25">
      <c r="A194" s="117">
        <v>189</v>
      </c>
      <c r="B194" s="304" t="s">
        <v>1155</v>
      </c>
      <c r="C194" s="118" t="s">
        <v>125</v>
      </c>
      <c r="D194" s="117">
        <v>3.22</v>
      </c>
      <c r="E194" s="118" t="s">
        <v>555</v>
      </c>
      <c r="F194" s="117" t="s">
        <v>41</v>
      </c>
      <c r="G194" s="118" t="s">
        <v>1468</v>
      </c>
      <c r="H194" s="780"/>
      <c r="I194" s="269"/>
      <c r="J194" s="129"/>
      <c r="K194" s="129"/>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129"/>
      <c r="BC194" s="129"/>
      <c r="BD194" s="129"/>
      <c r="BE194" s="129"/>
      <c r="BF194" s="129"/>
      <c r="BG194" s="129"/>
      <c r="BH194" s="129"/>
      <c r="BI194" s="623"/>
      <c r="BJ194" s="232"/>
      <c r="BK194" s="232"/>
      <c r="BN194" s="781"/>
    </row>
    <row r="195" spans="1:68" s="309" customFormat="1" ht="31.5">
      <c r="A195" s="117">
        <v>190</v>
      </c>
      <c r="B195" s="304" t="s">
        <v>1156</v>
      </c>
      <c r="C195" s="118" t="s">
        <v>125</v>
      </c>
      <c r="D195" s="117">
        <v>2.21</v>
      </c>
      <c r="E195" s="118">
        <v>10</v>
      </c>
      <c r="F195" s="117" t="s">
        <v>41</v>
      </c>
      <c r="G195" s="118" t="s">
        <v>1468</v>
      </c>
      <c r="H195" s="780"/>
      <c r="I195" s="269"/>
      <c r="J195" s="129"/>
      <c r="K195" s="129"/>
      <c r="L195" s="129"/>
      <c r="M195" s="129"/>
      <c r="N195" s="129"/>
      <c r="O195" s="129"/>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623"/>
      <c r="BJ195" s="232"/>
      <c r="BK195" s="232"/>
      <c r="BN195" s="781"/>
    </row>
    <row r="196" spans="1:68" s="309" customFormat="1" ht="31.5">
      <c r="A196" s="117">
        <v>191</v>
      </c>
      <c r="B196" s="304" t="s">
        <v>1132</v>
      </c>
      <c r="C196" s="118" t="s">
        <v>125</v>
      </c>
      <c r="D196" s="531">
        <v>0.04</v>
      </c>
      <c r="E196" s="118">
        <v>34</v>
      </c>
      <c r="F196" s="117" t="s">
        <v>48</v>
      </c>
      <c r="G196" s="118" t="s">
        <v>1468</v>
      </c>
      <c r="H196" s="751" t="s">
        <v>1066</v>
      </c>
      <c r="I196" s="118"/>
      <c r="J196" s="840"/>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232"/>
      <c r="BN196" s="781"/>
    </row>
    <row r="197" spans="1:68" s="309" customFormat="1" ht="47.25">
      <c r="A197" s="117">
        <v>192</v>
      </c>
      <c r="B197" s="304" t="s">
        <v>1181</v>
      </c>
      <c r="C197" s="118" t="s">
        <v>125</v>
      </c>
      <c r="D197" s="531">
        <v>1.85</v>
      </c>
      <c r="E197" s="118" t="s">
        <v>554</v>
      </c>
      <c r="F197" s="117" t="s">
        <v>48</v>
      </c>
      <c r="G197" s="118" t="s">
        <v>1468</v>
      </c>
      <c r="H197" s="751" t="s">
        <v>1066</v>
      </c>
      <c r="I197" s="118"/>
      <c r="J197" s="840"/>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232"/>
      <c r="BN197" s="781"/>
    </row>
    <row r="198" spans="1:68" s="309" customFormat="1" ht="47.25">
      <c r="A198" s="117">
        <v>193</v>
      </c>
      <c r="B198" s="304" t="s">
        <v>1243</v>
      </c>
      <c r="C198" s="118" t="s">
        <v>125</v>
      </c>
      <c r="D198" s="531">
        <v>0.05</v>
      </c>
      <c r="E198" s="118">
        <v>9</v>
      </c>
      <c r="F198" s="117" t="s">
        <v>48</v>
      </c>
      <c r="G198" s="118" t="s">
        <v>1468</v>
      </c>
      <c r="H198" s="751" t="s">
        <v>1066</v>
      </c>
      <c r="I198" s="118"/>
      <c r="J198" s="840"/>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232"/>
      <c r="BN198" s="781"/>
    </row>
    <row r="199" spans="1:68" s="309" customFormat="1" ht="47.25">
      <c r="A199" s="117">
        <v>194</v>
      </c>
      <c r="B199" s="304" t="s">
        <v>1245</v>
      </c>
      <c r="C199" s="118" t="s">
        <v>125</v>
      </c>
      <c r="D199" s="531">
        <v>0.68</v>
      </c>
      <c r="E199" s="118" t="s">
        <v>556</v>
      </c>
      <c r="F199" s="117" t="s">
        <v>48</v>
      </c>
      <c r="G199" s="118" t="s">
        <v>1468</v>
      </c>
      <c r="H199" s="751" t="s">
        <v>1066</v>
      </c>
      <c r="I199" s="118"/>
      <c r="J199" s="840"/>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232"/>
      <c r="BN199" s="781"/>
    </row>
    <row r="200" spans="1:68" s="309" customFormat="1" ht="47.25">
      <c r="A200" s="117">
        <v>195</v>
      </c>
      <c r="B200" s="304" t="s">
        <v>1151</v>
      </c>
      <c r="C200" s="118" t="s">
        <v>125</v>
      </c>
      <c r="D200" s="531">
        <v>0.04</v>
      </c>
      <c r="E200" s="118">
        <v>20</v>
      </c>
      <c r="F200" s="117" t="s">
        <v>48</v>
      </c>
      <c r="G200" s="118" t="s">
        <v>1468</v>
      </c>
      <c r="H200" s="751" t="s">
        <v>1298</v>
      </c>
      <c r="I200" s="118"/>
      <c r="J200" s="840"/>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232"/>
      <c r="BN200" s="781"/>
    </row>
    <row r="201" spans="1:68" ht="47.25">
      <c r="A201" s="117">
        <v>196</v>
      </c>
      <c r="B201" s="304" t="s">
        <v>1114</v>
      </c>
      <c r="C201" s="118" t="s">
        <v>125</v>
      </c>
      <c r="D201" s="531">
        <v>7.0000000000000007E-2</v>
      </c>
      <c r="E201" s="118">
        <v>6</v>
      </c>
      <c r="F201" s="117" t="s">
        <v>48</v>
      </c>
      <c r="G201" s="118" t="s">
        <v>1468</v>
      </c>
      <c r="H201" s="118" t="s">
        <v>1298</v>
      </c>
      <c r="BK201" s="309"/>
      <c r="BL201" s="309"/>
      <c r="BM201" s="309"/>
      <c r="BN201" s="781"/>
      <c r="BO201" s="309"/>
      <c r="BP201" s="309"/>
    </row>
    <row r="202" spans="1:68" ht="47.25">
      <c r="A202" s="117">
        <v>197</v>
      </c>
      <c r="B202" s="304" t="s">
        <v>1246</v>
      </c>
      <c r="C202" s="118" t="s">
        <v>125</v>
      </c>
      <c r="D202" s="531">
        <v>0.26</v>
      </c>
      <c r="E202" s="118">
        <v>20</v>
      </c>
      <c r="F202" s="117" t="s">
        <v>48</v>
      </c>
      <c r="G202" s="118" t="s">
        <v>1468</v>
      </c>
      <c r="H202" s="118" t="s">
        <v>1416</v>
      </c>
      <c r="BK202" s="309"/>
      <c r="BL202" s="309"/>
      <c r="BM202" s="309"/>
      <c r="BN202" s="781"/>
      <c r="BO202" s="309"/>
      <c r="BP202" s="309"/>
    </row>
    <row r="203" spans="1:68" ht="47.25">
      <c r="A203" s="117">
        <v>198</v>
      </c>
      <c r="B203" s="304" t="s">
        <v>1244</v>
      </c>
      <c r="C203" s="118" t="s">
        <v>125</v>
      </c>
      <c r="D203" s="531">
        <v>0.1</v>
      </c>
      <c r="E203" s="118">
        <v>13</v>
      </c>
      <c r="F203" s="117" t="s">
        <v>48</v>
      </c>
      <c r="G203" s="118" t="s">
        <v>1468</v>
      </c>
      <c r="H203" s="118" t="s">
        <v>1066</v>
      </c>
      <c r="BK203" s="309"/>
      <c r="BL203" s="309"/>
      <c r="BM203" s="309"/>
      <c r="BN203" s="781"/>
      <c r="BO203" s="309"/>
      <c r="BP203" s="309"/>
    </row>
    <row r="204" spans="1:68" ht="31.5">
      <c r="A204" s="117">
        <v>199</v>
      </c>
      <c r="B204" s="304" t="s">
        <v>1267</v>
      </c>
      <c r="C204" s="118" t="s">
        <v>125</v>
      </c>
      <c r="D204" s="531">
        <v>0.16999999999999998</v>
      </c>
      <c r="E204" s="118">
        <v>20</v>
      </c>
      <c r="F204" s="117" t="s">
        <v>48</v>
      </c>
      <c r="G204" s="118" t="s">
        <v>1468</v>
      </c>
      <c r="H204" s="118" t="s">
        <v>1416</v>
      </c>
      <c r="BK204" s="309"/>
      <c r="BL204" s="309"/>
      <c r="BM204" s="309"/>
      <c r="BN204" s="781"/>
      <c r="BO204" s="309"/>
      <c r="BP204" s="309"/>
    </row>
    <row r="205" spans="1:68" ht="47.25">
      <c r="A205" s="117">
        <v>200</v>
      </c>
      <c r="B205" s="304" t="s">
        <v>1159</v>
      </c>
      <c r="C205" s="118" t="s">
        <v>125</v>
      </c>
      <c r="D205" s="531">
        <v>0.01</v>
      </c>
      <c r="E205" s="118">
        <v>6</v>
      </c>
      <c r="F205" s="117" t="s">
        <v>48</v>
      </c>
      <c r="G205" s="118" t="s">
        <v>1468</v>
      </c>
      <c r="H205" s="118" t="s">
        <v>1416</v>
      </c>
      <c r="BK205" s="309"/>
      <c r="BL205" s="309"/>
      <c r="BM205" s="309"/>
      <c r="BN205" s="781"/>
      <c r="BO205" s="309"/>
      <c r="BP205" s="309"/>
    </row>
    <row r="206" spans="1:68" ht="31.5">
      <c r="A206" s="117">
        <v>201</v>
      </c>
      <c r="B206" s="304" t="s">
        <v>1154</v>
      </c>
      <c r="C206" s="118" t="s">
        <v>125</v>
      </c>
      <c r="D206" s="531">
        <v>0.3</v>
      </c>
      <c r="E206" s="118">
        <v>17</v>
      </c>
      <c r="F206" s="117" t="s">
        <v>48</v>
      </c>
      <c r="G206" s="118" t="s">
        <v>1468</v>
      </c>
      <c r="H206" s="118" t="s">
        <v>1066</v>
      </c>
      <c r="BK206" s="309"/>
      <c r="BL206" s="309"/>
      <c r="BM206" s="309"/>
      <c r="BN206" s="781"/>
      <c r="BO206" s="309"/>
      <c r="BP206" s="309"/>
    </row>
    <row r="207" spans="1:68" ht="47.25">
      <c r="A207" s="117">
        <v>202</v>
      </c>
      <c r="B207" s="304" t="s">
        <v>1111</v>
      </c>
      <c r="C207" s="118" t="s">
        <v>125</v>
      </c>
      <c r="D207" s="531">
        <v>0.09</v>
      </c>
      <c r="E207" s="118">
        <v>32</v>
      </c>
      <c r="F207" s="117" t="s">
        <v>48</v>
      </c>
      <c r="G207" s="118" t="s">
        <v>1468</v>
      </c>
      <c r="H207" s="118" t="s">
        <v>1218</v>
      </c>
      <c r="BK207" s="309"/>
      <c r="BL207" s="309"/>
      <c r="BM207" s="309"/>
      <c r="BN207" s="781"/>
      <c r="BO207" s="309"/>
      <c r="BP207" s="309"/>
    </row>
    <row r="208" spans="1:68" ht="47.25">
      <c r="A208" s="117">
        <v>203</v>
      </c>
      <c r="B208" s="304" t="s">
        <v>1112</v>
      </c>
      <c r="C208" s="118" t="s">
        <v>125</v>
      </c>
      <c r="D208" s="531">
        <v>0.02</v>
      </c>
      <c r="E208" s="118">
        <v>17</v>
      </c>
      <c r="F208" s="117" t="s">
        <v>48</v>
      </c>
      <c r="G208" s="118" t="s">
        <v>1468</v>
      </c>
      <c r="H208" s="118" t="s">
        <v>1302</v>
      </c>
      <c r="BK208" s="309"/>
      <c r="BL208" s="309"/>
      <c r="BM208" s="309"/>
      <c r="BN208" s="781"/>
      <c r="BO208" s="309"/>
      <c r="BP208" s="309"/>
    </row>
    <row r="209" spans="1:68" ht="31.5">
      <c r="A209" s="117">
        <v>204</v>
      </c>
      <c r="B209" s="304" t="s">
        <v>1153</v>
      </c>
      <c r="C209" s="118" t="s">
        <v>125</v>
      </c>
      <c r="D209" s="531">
        <v>0.17</v>
      </c>
      <c r="E209" s="118">
        <v>17</v>
      </c>
      <c r="F209" s="117" t="s">
        <v>48</v>
      </c>
      <c r="G209" s="118" t="s">
        <v>1468</v>
      </c>
      <c r="H209" s="118" t="s">
        <v>1066</v>
      </c>
      <c r="BK209" s="309"/>
      <c r="BL209" s="309"/>
      <c r="BM209" s="309"/>
      <c r="BN209" s="781"/>
      <c r="BO209" s="309"/>
      <c r="BP209" s="309"/>
    </row>
    <row r="210" spans="1:68" ht="31.5">
      <c r="A210" s="117">
        <v>205</v>
      </c>
      <c r="B210" s="304" t="s">
        <v>1152</v>
      </c>
      <c r="C210" s="118" t="s">
        <v>125</v>
      </c>
      <c r="D210" s="531">
        <v>0.06</v>
      </c>
      <c r="E210" s="118">
        <v>30</v>
      </c>
      <c r="F210" s="117" t="s">
        <v>48</v>
      </c>
      <c r="G210" s="118" t="s">
        <v>1468</v>
      </c>
      <c r="H210" s="118" t="s">
        <v>1066</v>
      </c>
      <c r="BK210" s="309"/>
      <c r="BL210" s="309"/>
      <c r="BM210" s="309"/>
      <c r="BN210" s="781"/>
      <c r="BO210" s="309"/>
      <c r="BP210" s="309"/>
    </row>
    <row r="211" spans="1:68" ht="47.25">
      <c r="A211" s="117">
        <v>206</v>
      </c>
      <c r="B211" s="304" t="s">
        <v>1238</v>
      </c>
      <c r="C211" s="118" t="s">
        <v>125</v>
      </c>
      <c r="D211" s="531">
        <v>0.1</v>
      </c>
      <c r="E211" s="118">
        <v>29</v>
      </c>
      <c r="F211" s="117" t="s">
        <v>48</v>
      </c>
      <c r="G211" s="118" t="s">
        <v>1468</v>
      </c>
      <c r="H211" s="118" t="s">
        <v>1217</v>
      </c>
      <c r="BK211" s="309"/>
      <c r="BL211" s="309"/>
      <c r="BM211" s="309"/>
      <c r="BN211" s="781"/>
      <c r="BO211" s="309"/>
      <c r="BP211" s="309"/>
    </row>
    <row r="212" spans="1:68" ht="47.25">
      <c r="A212" s="117">
        <v>207</v>
      </c>
      <c r="B212" s="304" t="s">
        <v>1242</v>
      </c>
      <c r="C212" s="118" t="s">
        <v>125</v>
      </c>
      <c r="D212" s="531">
        <v>0.88</v>
      </c>
      <c r="E212" s="118">
        <v>6</v>
      </c>
      <c r="F212" s="117" t="s">
        <v>48</v>
      </c>
      <c r="G212" s="118" t="s">
        <v>1468</v>
      </c>
      <c r="H212" s="118" t="s">
        <v>1066</v>
      </c>
      <c r="BK212" s="309"/>
      <c r="BL212" s="309"/>
      <c r="BM212" s="309"/>
      <c r="BN212" s="781"/>
      <c r="BO212" s="309"/>
      <c r="BP212" s="309"/>
    </row>
    <row r="213" spans="1:68" ht="31.5">
      <c r="A213" s="117">
        <v>208</v>
      </c>
      <c r="B213" s="304" t="s">
        <v>1165</v>
      </c>
      <c r="C213" s="118" t="s">
        <v>125</v>
      </c>
      <c r="D213" s="117">
        <v>0.63</v>
      </c>
      <c r="E213" s="118">
        <v>24</v>
      </c>
      <c r="F213" s="117" t="s">
        <v>25</v>
      </c>
      <c r="G213" s="118" t="s">
        <v>1468</v>
      </c>
      <c r="H213" s="117"/>
      <c r="BK213" s="309"/>
      <c r="BL213" s="309"/>
      <c r="BM213" s="309"/>
      <c r="BN213" s="781"/>
      <c r="BO213" s="309"/>
      <c r="BP213" s="309"/>
    </row>
    <row r="214" spans="1:68">
      <c r="A214" s="117">
        <v>209</v>
      </c>
      <c r="B214" s="304" t="s">
        <v>1167</v>
      </c>
      <c r="C214" s="118" t="s">
        <v>125</v>
      </c>
      <c r="D214" s="531">
        <v>7.0000000000000007E-2</v>
      </c>
      <c r="E214" s="118">
        <v>5</v>
      </c>
      <c r="F214" s="117" t="s">
        <v>24</v>
      </c>
      <c r="G214" s="118" t="s">
        <v>1468</v>
      </c>
      <c r="H214" s="117"/>
    </row>
    <row r="215" spans="1:68" ht="63">
      <c r="A215" s="117">
        <v>213</v>
      </c>
      <c r="B215" s="135" t="s">
        <v>1297</v>
      </c>
      <c r="C215" s="118" t="s">
        <v>125</v>
      </c>
      <c r="D215" s="514">
        <v>0.24</v>
      </c>
      <c r="E215" s="118" t="s">
        <v>969</v>
      </c>
      <c r="F215" s="118" t="s">
        <v>31</v>
      </c>
      <c r="G215" s="118" t="s">
        <v>1302</v>
      </c>
      <c r="H215" s="269"/>
      <c r="I215" s="781"/>
      <c r="J215" s="841"/>
      <c r="K215" s="841"/>
      <c r="L215" s="841"/>
      <c r="M215" s="841"/>
      <c r="N215" s="841"/>
      <c r="O215" s="841"/>
      <c r="P215" s="841"/>
      <c r="Q215" s="841"/>
      <c r="R215" s="841"/>
      <c r="S215" s="841"/>
      <c r="T215" s="841"/>
      <c r="U215" s="841"/>
      <c r="V215" s="841"/>
      <c r="W215" s="841"/>
      <c r="X215" s="841"/>
      <c r="Y215" s="841"/>
      <c r="Z215" s="841"/>
      <c r="AA215" s="841"/>
      <c r="AB215" s="841"/>
      <c r="AC215" s="841"/>
      <c r="AD215" s="841"/>
      <c r="AE215" s="841"/>
      <c r="AF215" s="841"/>
      <c r="AG215" s="841"/>
      <c r="AH215" s="841"/>
      <c r="AI215" s="841"/>
      <c r="AJ215" s="841"/>
      <c r="AK215" s="841"/>
      <c r="AL215" s="841"/>
      <c r="AM215" s="841"/>
      <c r="AN215" s="841"/>
      <c r="AO215" s="841"/>
      <c r="AP215" s="841"/>
      <c r="AQ215" s="841"/>
      <c r="AR215" s="841"/>
      <c r="AS215" s="841"/>
      <c r="AT215" s="841"/>
      <c r="AU215" s="841"/>
      <c r="AV215" s="841"/>
      <c r="AW215" s="841"/>
      <c r="AX215" s="841"/>
      <c r="AY215" s="841"/>
      <c r="AZ215" s="841"/>
      <c r="BA215" s="841"/>
      <c r="BB215" s="841"/>
      <c r="BC215" s="841"/>
      <c r="BD215" s="841"/>
      <c r="BE215" s="841"/>
      <c r="BF215" s="841"/>
      <c r="BG215" s="841"/>
      <c r="BH215" s="841"/>
      <c r="BI215" s="842"/>
      <c r="BJ215" s="309"/>
    </row>
    <row r="216" spans="1:68" ht="31.5">
      <c r="A216" s="117">
        <v>212</v>
      </c>
      <c r="B216" s="135" t="s">
        <v>1195</v>
      </c>
      <c r="C216" s="118" t="s">
        <v>125</v>
      </c>
      <c r="D216" s="531">
        <v>0.1</v>
      </c>
      <c r="E216" s="514" t="s">
        <v>963</v>
      </c>
      <c r="F216" s="514" t="s">
        <v>21</v>
      </c>
      <c r="G216" s="118" t="s">
        <v>1066</v>
      </c>
      <c r="H216" s="269"/>
      <c r="I216" s="781"/>
      <c r="J216" s="841"/>
      <c r="K216" s="841"/>
      <c r="L216" s="841"/>
      <c r="M216" s="841"/>
      <c r="N216" s="841"/>
      <c r="O216" s="841"/>
      <c r="P216" s="841"/>
      <c r="Q216" s="841"/>
      <c r="R216" s="841"/>
      <c r="S216" s="841"/>
      <c r="T216" s="841"/>
      <c r="U216" s="841"/>
      <c r="V216" s="841"/>
      <c r="W216" s="841"/>
      <c r="X216" s="841"/>
      <c r="Y216" s="841"/>
      <c r="Z216" s="841"/>
      <c r="AA216" s="841"/>
      <c r="AB216" s="841"/>
      <c r="AC216" s="841"/>
      <c r="AD216" s="841"/>
      <c r="AE216" s="841"/>
      <c r="AF216" s="841"/>
      <c r="AG216" s="841"/>
      <c r="AH216" s="841"/>
      <c r="AI216" s="841"/>
      <c r="AJ216" s="841"/>
      <c r="AK216" s="841"/>
      <c r="AL216" s="841"/>
      <c r="AM216" s="841"/>
      <c r="AN216" s="841"/>
      <c r="AO216" s="841"/>
      <c r="AP216" s="841"/>
      <c r="AQ216" s="841"/>
      <c r="AR216" s="841"/>
      <c r="AS216" s="841"/>
      <c r="AT216" s="841"/>
      <c r="AU216" s="841"/>
      <c r="AV216" s="841"/>
      <c r="AW216" s="841"/>
      <c r="AX216" s="841"/>
      <c r="AY216" s="841"/>
      <c r="AZ216" s="841"/>
      <c r="BA216" s="841"/>
      <c r="BB216" s="841"/>
      <c r="BC216" s="841"/>
      <c r="BD216" s="841"/>
      <c r="BE216" s="841"/>
      <c r="BF216" s="841"/>
      <c r="BG216" s="841"/>
      <c r="BH216" s="841"/>
      <c r="BI216" s="842"/>
      <c r="BJ216" s="309"/>
    </row>
    <row r="217" spans="1:68" ht="63">
      <c r="A217" s="117">
        <v>211</v>
      </c>
      <c r="B217" s="135" t="s">
        <v>564</v>
      </c>
      <c r="C217" s="118" t="s">
        <v>125</v>
      </c>
      <c r="D217" s="117">
        <v>2.8</v>
      </c>
      <c r="E217" s="117" t="s">
        <v>523</v>
      </c>
      <c r="F217" s="117" t="s">
        <v>30</v>
      </c>
      <c r="G217" s="118" t="s">
        <v>1277</v>
      </c>
      <c r="H217" s="269"/>
      <c r="I217" s="781"/>
      <c r="J217" s="841"/>
      <c r="K217" s="841"/>
      <c r="L217" s="841"/>
      <c r="M217" s="841"/>
      <c r="N217" s="841"/>
      <c r="O217" s="841"/>
      <c r="P217" s="841"/>
      <c r="Q217" s="841"/>
      <c r="R217" s="841"/>
      <c r="S217" s="841"/>
      <c r="T217" s="841"/>
      <c r="U217" s="841"/>
      <c r="V217" s="841"/>
      <c r="W217" s="841"/>
      <c r="X217" s="841"/>
      <c r="Y217" s="841"/>
      <c r="Z217" s="841"/>
      <c r="AA217" s="841"/>
      <c r="AB217" s="841"/>
      <c r="AC217" s="841"/>
      <c r="AD217" s="841"/>
      <c r="AE217" s="841"/>
      <c r="AF217" s="841"/>
      <c r="AG217" s="841"/>
      <c r="AH217" s="841"/>
      <c r="AI217" s="841"/>
      <c r="AJ217" s="841"/>
      <c r="AK217" s="841"/>
      <c r="AL217" s="841"/>
      <c r="AM217" s="841"/>
      <c r="AN217" s="841"/>
      <c r="AO217" s="841"/>
      <c r="AP217" s="841"/>
      <c r="AQ217" s="841"/>
      <c r="AR217" s="841"/>
      <c r="AS217" s="841"/>
      <c r="AT217" s="841"/>
      <c r="AU217" s="841"/>
      <c r="AV217" s="841"/>
      <c r="AW217" s="841"/>
      <c r="AX217" s="841"/>
      <c r="AY217" s="841"/>
      <c r="AZ217" s="841"/>
      <c r="BA217" s="841"/>
      <c r="BB217" s="841"/>
      <c r="BC217" s="841"/>
      <c r="BD217" s="841"/>
      <c r="BE217" s="841"/>
      <c r="BF217" s="841"/>
      <c r="BG217" s="841"/>
      <c r="BH217" s="841"/>
      <c r="BI217" s="842"/>
      <c r="BJ217" s="309"/>
    </row>
    <row r="218" spans="1:68" ht="31.5">
      <c r="A218" s="117">
        <v>210</v>
      </c>
      <c r="B218" s="135" t="s">
        <v>230</v>
      </c>
      <c r="C218" s="118" t="s">
        <v>125</v>
      </c>
      <c r="D218" s="531">
        <v>0.03</v>
      </c>
      <c r="E218" s="117">
        <v>28</v>
      </c>
      <c r="F218" s="117" t="s">
        <v>48</v>
      </c>
      <c r="G218" s="118" t="s">
        <v>1068</v>
      </c>
      <c r="H218" s="118" t="s">
        <v>1066</v>
      </c>
    </row>
    <row r="219" spans="1:68" ht="47.25">
      <c r="A219" s="117">
        <v>214</v>
      </c>
      <c r="B219" s="135" t="s">
        <v>740</v>
      </c>
      <c r="C219" s="118" t="s">
        <v>125</v>
      </c>
      <c r="D219" s="531">
        <v>1.06</v>
      </c>
      <c r="E219" s="118" t="s">
        <v>961</v>
      </c>
      <c r="F219" s="118" t="s">
        <v>11</v>
      </c>
      <c r="G219" s="118" t="s">
        <v>1469</v>
      </c>
      <c r="H219" s="269"/>
      <c r="I219" s="781"/>
      <c r="J219" s="841"/>
      <c r="K219" s="841"/>
      <c r="L219" s="841"/>
      <c r="M219" s="841"/>
      <c r="N219" s="841"/>
      <c r="O219" s="841"/>
      <c r="P219" s="841"/>
      <c r="Q219" s="841"/>
      <c r="R219" s="841"/>
      <c r="S219" s="841"/>
      <c r="T219" s="841"/>
      <c r="U219" s="841"/>
      <c r="V219" s="841"/>
      <c r="W219" s="841"/>
      <c r="X219" s="841"/>
      <c r="Y219" s="841"/>
      <c r="Z219" s="841"/>
      <c r="AA219" s="841"/>
      <c r="AB219" s="841"/>
      <c r="AC219" s="841"/>
      <c r="AD219" s="841"/>
      <c r="AE219" s="841"/>
      <c r="AF219" s="841"/>
      <c r="AG219" s="841"/>
      <c r="AH219" s="841"/>
      <c r="AI219" s="841"/>
      <c r="AJ219" s="841"/>
      <c r="AK219" s="841"/>
      <c r="AL219" s="841"/>
      <c r="AM219" s="841"/>
      <c r="AN219" s="841"/>
      <c r="AO219" s="841"/>
      <c r="AP219" s="841"/>
      <c r="AQ219" s="841"/>
      <c r="AR219" s="841"/>
      <c r="AS219" s="841"/>
      <c r="AT219" s="841"/>
      <c r="AU219" s="841"/>
      <c r="AV219" s="841"/>
      <c r="AW219" s="841"/>
      <c r="AX219" s="841"/>
      <c r="AY219" s="841"/>
      <c r="AZ219" s="841"/>
      <c r="BA219" s="841"/>
      <c r="BB219" s="841"/>
      <c r="BC219" s="841"/>
      <c r="BD219" s="841"/>
      <c r="BE219" s="841"/>
      <c r="BF219" s="841"/>
      <c r="BG219" s="841"/>
      <c r="BH219" s="841"/>
      <c r="BI219" s="842"/>
      <c r="BJ219" s="309"/>
    </row>
    <row r="220" spans="1:68" ht="47.25">
      <c r="A220" s="117">
        <v>215</v>
      </c>
      <c r="B220" s="135" t="s">
        <v>741</v>
      </c>
      <c r="C220" s="118" t="s">
        <v>125</v>
      </c>
      <c r="D220" s="531">
        <v>2.16</v>
      </c>
      <c r="E220" s="118" t="s">
        <v>962</v>
      </c>
      <c r="F220" s="118" t="s">
        <v>11</v>
      </c>
      <c r="G220" s="118" t="s">
        <v>1469</v>
      </c>
      <c r="H220" s="269"/>
      <c r="I220" s="781"/>
      <c r="J220" s="841"/>
      <c r="K220" s="841"/>
      <c r="L220" s="841"/>
      <c r="M220" s="841"/>
      <c r="N220" s="841"/>
      <c r="O220" s="841"/>
      <c r="P220" s="841"/>
      <c r="Q220" s="841"/>
      <c r="R220" s="841"/>
      <c r="S220" s="841"/>
      <c r="T220" s="841"/>
      <c r="U220" s="841"/>
      <c r="V220" s="841"/>
      <c r="W220" s="841"/>
      <c r="X220" s="841"/>
      <c r="Y220" s="841"/>
      <c r="Z220" s="841"/>
      <c r="AA220" s="841"/>
      <c r="AB220" s="841"/>
      <c r="AC220" s="841"/>
      <c r="AD220" s="841"/>
      <c r="AE220" s="841"/>
      <c r="AF220" s="841"/>
      <c r="AG220" s="841"/>
      <c r="AH220" s="841"/>
      <c r="AI220" s="841"/>
      <c r="AJ220" s="841"/>
      <c r="AK220" s="841"/>
      <c r="AL220" s="841"/>
      <c r="AM220" s="841"/>
      <c r="AN220" s="841"/>
      <c r="AO220" s="841"/>
      <c r="AP220" s="841"/>
      <c r="AQ220" s="841"/>
      <c r="AR220" s="841"/>
      <c r="AS220" s="841"/>
      <c r="AT220" s="841"/>
      <c r="AU220" s="841"/>
      <c r="AV220" s="841"/>
      <c r="AW220" s="841"/>
      <c r="AX220" s="841"/>
      <c r="AY220" s="841"/>
      <c r="AZ220" s="841"/>
      <c r="BA220" s="841"/>
      <c r="BB220" s="841"/>
      <c r="BC220" s="841"/>
      <c r="BD220" s="841"/>
      <c r="BE220" s="841"/>
      <c r="BF220" s="841"/>
      <c r="BG220" s="841"/>
      <c r="BH220" s="841"/>
      <c r="BI220" s="842"/>
      <c r="BJ220" s="309"/>
    </row>
    <row r="221" spans="1:68" ht="31.5">
      <c r="A221" s="117">
        <v>216</v>
      </c>
      <c r="B221" s="135" t="s">
        <v>746</v>
      </c>
      <c r="C221" s="118" t="s">
        <v>125</v>
      </c>
      <c r="D221" s="531">
        <v>0.06</v>
      </c>
      <c r="E221" s="118" t="s">
        <v>968</v>
      </c>
      <c r="F221" s="118" t="s">
        <v>38</v>
      </c>
      <c r="G221" s="118" t="s">
        <v>1469</v>
      </c>
      <c r="H221" s="269"/>
      <c r="I221" s="781"/>
      <c r="J221" s="841"/>
      <c r="K221" s="841"/>
      <c r="L221" s="841"/>
      <c r="M221" s="841"/>
      <c r="N221" s="841"/>
      <c r="O221" s="841"/>
      <c r="P221" s="841"/>
      <c r="Q221" s="841"/>
      <c r="R221" s="841"/>
      <c r="S221" s="841"/>
      <c r="T221" s="841"/>
      <c r="U221" s="841"/>
      <c r="V221" s="841"/>
      <c r="W221" s="841"/>
      <c r="X221" s="841"/>
      <c r="Y221" s="841"/>
      <c r="Z221" s="841"/>
      <c r="AA221" s="841"/>
      <c r="AB221" s="841"/>
      <c r="AC221" s="841"/>
      <c r="AD221" s="841"/>
      <c r="AE221" s="841"/>
      <c r="AF221" s="841"/>
      <c r="AG221" s="841"/>
      <c r="AH221" s="841"/>
      <c r="AI221" s="841"/>
      <c r="AJ221" s="841"/>
      <c r="AK221" s="841"/>
      <c r="AL221" s="841"/>
      <c r="AM221" s="841"/>
      <c r="AN221" s="841"/>
      <c r="AO221" s="841"/>
      <c r="AP221" s="841"/>
      <c r="AQ221" s="841"/>
      <c r="AR221" s="841"/>
      <c r="AS221" s="841"/>
      <c r="AT221" s="841"/>
      <c r="AU221" s="841"/>
      <c r="AV221" s="841"/>
      <c r="AW221" s="841"/>
      <c r="AX221" s="841"/>
      <c r="AY221" s="841"/>
      <c r="AZ221" s="841"/>
      <c r="BA221" s="841"/>
      <c r="BB221" s="841"/>
      <c r="BC221" s="841"/>
      <c r="BD221" s="841"/>
      <c r="BE221" s="841"/>
      <c r="BF221" s="841"/>
      <c r="BG221" s="841"/>
      <c r="BH221" s="841"/>
      <c r="BI221" s="842"/>
      <c r="BJ221" s="309"/>
    </row>
    <row r="222" spans="1:68" ht="63">
      <c r="A222" s="117">
        <v>217</v>
      </c>
      <c r="B222" s="345" t="s">
        <v>305</v>
      </c>
      <c r="C222" s="118" t="s">
        <v>125</v>
      </c>
      <c r="D222" s="117">
        <v>1.06</v>
      </c>
      <c r="E222" s="117"/>
      <c r="F222" s="117" t="s">
        <v>30</v>
      </c>
      <c r="G222" s="118" t="s">
        <v>1469</v>
      </c>
      <c r="H222" s="269"/>
      <c r="I222" s="781"/>
      <c r="J222" s="841"/>
      <c r="K222" s="841"/>
      <c r="L222" s="841"/>
      <c r="M222" s="841"/>
      <c r="N222" s="841"/>
      <c r="O222" s="841"/>
      <c r="P222" s="841"/>
      <c r="Q222" s="841"/>
      <c r="R222" s="841"/>
      <c r="S222" s="841"/>
      <c r="T222" s="841"/>
      <c r="U222" s="841"/>
      <c r="V222" s="841"/>
      <c r="W222" s="841"/>
      <c r="X222" s="841"/>
      <c r="Y222" s="841"/>
      <c r="Z222" s="841"/>
      <c r="AA222" s="841"/>
      <c r="AB222" s="841"/>
      <c r="AC222" s="841"/>
      <c r="AD222" s="841"/>
      <c r="AE222" s="841"/>
      <c r="AF222" s="841"/>
      <c r="AG222" s="841"/>
      <c r="AH222" s="841"/>
      <c r="AI222" s="841"/>
      <c r="AJ222" s="841"/>
      <c r="AK222" s="841"/>
      <c r="AL222" s="841"/>
      <c r="AM222" s="841"/>
      <c r="AN222" s="841"/>
      <c r="AO222" s="841"/>
      <c r="AP222" s="841"/>
      <c r="AQ222" s="841"/>
      <c r="AR222" s="841"/>
      <c r="AS222" s="841"/>
      <c r="AT222" s="841"/>
      <c r="AU222" s="841"/>
      <c r="AV222" s="841"/>
      <c r="AW222" s="841"/>
      <c r="AX222" s="841"/>
      <c r="AY222" s="841"/>
      <c r="AZ222" s="841"/>
      <c r="BA222" s="841"/>
      <c r="BB222" s="841"/>
      <c r="BC222" s="841"/>
      <c r="BD222" s="841"/>
      <c r="BE222" s="841"/>
      <c r="BF222" s="841"/>
      <c r="BG222" s="841"/>
      <c r="BH222" s="841"/>
      <c r="BI222" s="842"/>
      <c r="BJ222" s="309"/>
    </row>
    <row r="223" spans="1:68" ht="31.5">
      <c r="A223" s="117">
        <v>218</v>
      </c>
      <c r="B223" s="135" t="s">
        <v>747</v>
      </c>
      <c r="C223" s="118" t="s">
        <v>125</v>
      </c>
      <c r="D223" s="117">
        <v>0.1</v>
      </c>
      <c r="E223" s="118" t="s">
        <v>961</v>
      </c>
      <c r="F223" s="118" t="s">
        <v>41</v>
      </c>
      <c r="G223" s="118" t="s">
        <v>1469</v>
      </c>
      <c r="H223" s="269"/>
      <c r="I223" s="781"/>
      <c r="J223" s="841"/>
      <c r="K223" s="841"/>
      <c r="L223" s="841"/>
      <c r="M223" s="841"/>
      <c r="N223" s="841"/>
      <c r="O223" s="841"/>
      <c r="P223" s="841"/>
      <c r="Q223" s="841"/>
      <c r="R223" s="841"/>
      <c r="S223" s="841"/>
      <c r="T223" s="841"/>
      <c r="U223" s="841"/>
      <c r="V223" s="841"/>
      <c r="W223" s="841"/>
      <c r="X223" s="841"/>
      <c r="Y223" s="841"/>
      <c r="Z223" s="841"/>
      <c r="AA223" s="841"/>
      <c r="AB223" s="841"/>
      <c r="AC223" s="841"/>
      <c r="AD223" s="841"/>
      <c r="AE223" s="841"/>
      <c r="AF223" s="841"/>
      <c r="AG223" s="841"/>
      <c r="AH223" s="841"/>
      <c r="AI223" s="841"/>
      <c r="AJ223" s="841"/>
      <c r="AK223" s="841"/>
      <c r="AL223" s="841"/>
      <c r="AM223" s="841"/>
      <c r="AN223" s="841"/>
      <c r="AO223" s="841"/>
      <c r="AP223" s="841"/>
      <c r="AQ223" s="841"/>
      <c r="AR223" s="841"/>
      <c r="AS223" s="841"/>
      <c r="AT223" s="841"/>
      <c r="AU223" s="841"/>
      <c r="AV223" s="841"/>
      <c r="AW223" s="841"/>
      <c r="AX223" s="841"/>
      <c r="AY223" s="841"/>
      <c r="AZ223" s="841"/>
      <c r="BA223" s="841"/>
      <c r="BB223" s="841"/>
      <c r="BC223" s="841"/>
      <c r="BD223" s="841"/>
      <c r="BE223" s="841"/>
      <c r="BF223" s="841"/>
      <c r="BG223" s="841"/>
      <c r="BH223" s="841"/>
      <c r="BI223" s="842"/>
      <c r="BJ223" s="309"/>
    </row>
    <row r="224" spans="1:68" ht="31.5">
      <c r="A224" s="117">
        <v>219</v>
      </c>
      <c r="B224" s="135" t="s">
        <v>750</v>
      </c>
      <c r="C224" s="118" t="s">
        <v>125</v>
      </c>
      <c r="D224" s="531">
        <v>0.85</v>
      </c>
      <c r="E224" s="118" t="s">
        <v>867</v>
      </c>
      <c r="F224" s="118" t="s">
        <v>48</v>
      </c>
      <c r="G224" s="118" t="s">
        <v>1469</v>
      </c>
      <c r="H224" s="118" t="s">
        <v>1066</v>
      </c>
    </row>
    <row r="225" spans="1:62" ht="31.5">
      <c r="A225" s="117">
        <v>220</v>
      </c>
      <c r="B225" s="135" t="s">
        <v>751</v>
      </c>
      <c r="C225" s="118" t="s">
        <v>125</v>
      </c>
      <c r="D225" s="531">
        <v>0.59</v>
      </c>
      <c r="E225" s="118" t="s">
        <v>972</v>
      </c>
      <c r="F225" s="118" t="s">
        <v>48</v>
      </c>
      <c r="G225" s="118" t="s">
        <v>1469</v>
      </c>
      <c r="H225" s="118" t="s">
        <v>1218</v>
      </c>
    </row>
    <row r="226" spans="1:62">
      <c r="A226" s="117">
        <v>221</v>
      </c>
      <c r="B226" s="135" t="s">
        <v>752</v>
      </c>
      <c r="C226" s="118" t="s">
        <v>125</v>
      </c>
      <c r="D226" s="531">
        <v>0.38</v>
      </c>
      <c r="E226" s="118" t="s">
        <v>865</v>
      </c>
      <c r="F226" s="118" t="s">
        <v>48</v>
      </c>
      <c r="G226" s="118" t="s">
        <v>1469</v>
      </c>
      <c r="H226" s="118" t="s">
        <v>1067</v>
      </c>
    </row>
    <row r="227" spans="1:62" ht="31.5">
      <c r="A227" s="117">
        <v>222</v>
      </c>
      <c r="B227" s="135" t="s">
        <v>753</v>
      </c>
      <c r="C227" s="118" t="s">
        <v>125</v>
      </c>
      <c r="D227" s="531">
        <v>0.45</v>
      </c>
      <c r="E227" s="118" t="s">
        <v>960</v>
      </c>
      <c r="F227" s="118" t="s">
        <v>48</v>
      </c>
      <c r="G227" s="118" t="s">
        <v>1469</v>
      </c>
      <c r="H227" s="118" t="s">
        <v>1066</v>
      </c>
    </row>
    <row r="228" spans="1:62" ht="78.75">
      <c r="A228" s="117">
        <v>223</v>
      </c>
      <c r="B228" s="135" t="s">
        <v>486</v>
      </c>
      <c r="C228" s="118" t="s">
        <v>125</v>
      </c>
      <c r="D228" s="531">
        <v>10.14</v>
      </c>
      <c r="E228" s="118" t="s">
        <v>971</v>
      </c>
      <c r="F228" s="118" t="s">
        <v>48</v>
      </c>
      <c r="G228" s="118" t="s">
        <v>1469</v>
      </c>
      <c r="H228" s="118" t="s">
        <v>1066</v>
      </c>
    </row>
    <row r="229" spans="1:62" ht="31.5">
      <c r="A229" s="117">
        <v>224</v>
      </c>
      <c r="B229" s="135" t="s">
        <v>1318</v>
      </c>
      <c r="C229" s="118" t="s">
        <v>125</v>
      </c>
      <c r="D229" s="531">
        <v>0.03</v>
      </c>
      <c r="E229" s="118" t="s">
        <v>970</v>
      </c>
      <c r="F229" s="118" t="s">
        <v>48</v>
      </c>
      <c r="G229" s="118" t="s">
        <v>1469</v>
      </c>
      <c r="H229" s="118" t="s">
        <v>1066</v>
      </c>
    </row>
    <row r="230" spans="1:62" ht="47.25">
      <c r="A230" s="117">
        <v>225</v>
      </c>
      <c r="B230" s="135" t="s">
        <v>744</v>
      </c>
      <c r="C230" s="118" t="s">
        <v>125</v>
      </c>
      <c r="D230" s="531">
        <v>1.1000000000000001</v>
      </c>
      <c r="E230" s="118" t="s">
        <v>966</v>
      </c>
      <c r="F230" s="118" t="s">
        <v>56</v>
      </c>
      <c r="G230" s="118" t="s">
        <v>1469</v>
      </c>
      <c r="H230" s="117"/>
    </row>
    <row r="231" spans="1:62" ht="47.25">
      <c r="A231" s="117">
        <v>226</v>
      </c>
      <c r="B231" s="135" t="s">
        <v>552</v>
      </c>
      <c r="C231" s="118" t="s">
        <v>125</v>
      </c>
      <c r="D231" s="117">
        <v>2.5</v>
      </c>
      <c r="E231" s="117"/>
      <c r="F231" s="117" t="s">
        <v>27</v>
      </c>
      <c r="G231" s="118" t="s">
        <v>1469</v>
      </c>
      <c r="H231" s="117"/>
    </row>
    <row r="232" spans="1:62" ht="47.25">
      <c r="A232" s="117">
        <v>227</v>
      </c>
      <c r="B232" s="135" t="s">
        <v>553</v>
      </c>
      <c r="C232" s="118" t="s">
        <v>125</v>
      </c>
      <c r="D232" s="117">
        <v>1.7</v>
      </c>
      <c r="E232" s="117"/>
      <c r="F232" s="117" t="s">
        <v>27</v>
      </c>
      <c r="G232" s="118" t="s">
        <v>1469</v>
      </c>
      <c r="H232" s="117"/>
    </row>
    <row r="233" spans="1:62" ht="63">
      <c r="A233" s="117">
        <v>228</v>
      </c>
      <c r="B233" s="135" t="s">
        <v>745</v>
      </c>
      <c r="C233" s="118" t="s">
        <v>125</v>
      </c>
      <c r="D233" s="117">
        <v>40</v>
      </c>
      <c r="E233" s="118" t="s">
        <v>967</v>
      </c>
      <c r="F233" s="118" t="s">
        <v>27</v>
      </c>
      <c r="G233" s="118" t="s">
        <v>1469</v>
      </c>
      <c r="H233" s="117"/>
    </row>
    <row r="234" spans="1:62" ht="31.5">
      <c r="A234" s="117">
        <v>229</v>
      </c>
      <c r="B234" s="135" t="s">
        <v>743</v>
      </c>
      <c r="C234" s="118" t="s">
        <v>125</v>
      </c>
      <c r="D234" s="531">
        <v>0.21</v>
      </c>
      <c r="E234" s="118" t="s">
        <v>964</v>
      </c>
      <c r="F234" s="118" t="s">
        <v>24</v>
      </c>
      <c r="G234" s="118" t="s">
        <v>1469</v>
      </c>
      <c r="H234" s="117"/>
    </row>
    <row r="235" spans="1:62" ht="31.5">
      <c r="A235" s="117">
        <v>230</v>
      </c>
      <c r="B235" s="135" t="s">
        <v>94</v>
      </c>
      <c r="C235" s="118" t="s">
        <v>125</v>
      </c>
      <c r="D235" s="531">
        <v>5.87</v>
      </c>
      <c r="E235" s="514" t="s">
        <v>965</v>
      </c>
      <c r="F235" s="514" t="s">
        <v>24</v>
      </c>
      <c r="G235" s="118" t="s">
        <v>1469</v>
      </c>
      <c r="H235" s="117"/>
    </row>
    <row r="236" spans="1:62" ht="31.5">
      <c r="A236" s="117">
        <v>231</v>
      </c>
      <c r="B236" s="347" t="s">
        <v>344</v>
      </c>
      <c r="C236" s="118" t="s">
        <v>125</v>
      </c>
      <c r="D236" s="117">
        <v>0.26</v>
      </c>
      <c r="E236" s="117"/>
      <c r="F236" s="117" t="s">
        <v>35</v>
      </c>
      <c r="G236" s="118" t="s">
        <v>1469</v>
      </c>
      <c r="H236" s="269"/>
      <c r="I236" s="781"/>
      <c r="J236" s="841"/>
      <c r="K236" s="841"/>
      <c r="L236" s="841"/>
      <c r="M236" s="841"/>
      <c r="N236" s="841"/>
      <c r="O236" s="841"/>
      <c r="P236" s="841"/>
      <c r="Q236" s="841"/>
      <c r="R236" s="841"/>
      <c r="S236" s="841"/>
      <c r="T236" s="841"/>
      <c r="U236" s="841"/>
      <c r="V236" s="841"/>
      <c r="W236" s="841"/>
      <c r="X236" s="841"/>
      <c r="Y236" s="841"/>
      <c r="Z236" s="841"/>
      <c r="AA236" s="841"/>
      <c r="AB236" s="841"/>
      <c r="AC236" s="841"/>
      <c r="AD236" s="841"/>
      <c r="AE236" s="841"/>
      <c r="AF236" s="841"/>
      <c r="AG236" s="841"/>
      <c r="AH236" s="841"/>
      <c r="AI236" s="841"/>
      <c r="AJ236" s="841"/>
      <c r="AK236" s="841"/>
      <c r="AL236" s="841"/>
      <c r="AM236" s="841"/>
      <c r="AN236" s="841"/>
      <c r="AO236" s="841"/>
      <c r="AP236" s="841"/>
      <c r="AQ236" s="841"/>
      <c r="AR236" s="841"/>
      <c r="AS236" s="841"/>
      <c r="AT236" s="841"/>
      <c r="AU236" s="841"/>
      <c r="AV236" s="841"/>
      <c r="AW236" s="841"/>
      <c r="AX236" s="841"/>
      <c r="AY236" s="841"/>
      <c r="AZ236" s="841"/>
      <c r="BA236" s="841"/>
      <c r="BB236" s="841"/>
      <c r="BC236" s="841"/>
      <c r="BD236" s="841"/>
      <c r="BE236" s="841"/>
      <c r="BF236" s="841"/>
      <c r="BG236" s="841"/>
      <c r="BH236" s="841"/>
      <c r="BI236" s="842"/>
      <c r="BJ236" s="309"/>
    </row>
    <row r="237" spans="1:62" ht="47.25">
      <c r="A237" s="117">
        <v>232</v>
      </c>
      <c r="B237" s="304" t="s">
        <v>1180</v>
      </c>
      <c r="C237" s="118" t="s">
        <v>129</v>
      </c>
      <c r="D237" s="531">
        <v>1.7</v>
      </c>
      <c r="E237" s="118">
        <v>10</v>
      </c>
      <c r="F237" s="117" t="s">
        <v>48</v>
      </c>
      <c r="G237" s="118" t="s">
        <v>1468</v>
      </c>
      <c r="H237" s="118" t="s">
        <v>1302</v>
      </c>
    </row>
    <row r="238" spans="1:62" ht="31.5">
      <c r="A238" s="117">
        <v>233</v>
      </c>
      <c r="B238" s="304" t="s">
        <v>1268</v>
      </c>
      <c r="C238" s="118" t="s">
        <v>129</v>
      </c>
      <c r="D238" s="117">
        <v>0.7</v>
      </c>
      <c r="E238" s="118">
        <v>5</v>
      </c>
      <c r="F238" s="117" t="s">
        <v>25</v>
      </c>
      <c r="G238" s="118" t="s">
        <v>1468</v>
      </c>
      <c r="H238" s="117"/>
    </row>
    <row r="239" spans="1:62" ht="63">
      <c r="A239" s="117">
        <v>237</v>
      </c>
      <c r="B239" s="135" t="s">
        <v>1299</v>
      </c>
      <c r="C239" s="118" t="s">
        <v>129</v>
      </c>
      <c r="D239" s="514">
        <v>0.15</v>
      </c>
      <c r="E239" s="118" t="s">
        <v>983</v>
      </c>
      <c r="F239" s="118" t="s">
        <v>31</v>
      </c>
      <c r="G239" s="118" t="s">
        <v>1302</v>
      </c>
      <c r="H239" s="269"/>
      <c r="I239" s="781"/>
      <c r="J239" s="841"/>
      <c r="K239" s="841"/>
      <c r="L239" s="841"/>
      <c r="M239" s="841"/>
      <c r="N239" s="841"/>
      <c r="O239" s="841"/>
      <c r="P239" s="841"/>
      <c r="Q239" s="841"/>
      <c r="R239" s="841"/>
      <c r="S239" s="841"/>
      <c r="T239" s="841"/>
      <c r="U239" s="841"/>
      <c r="V239" s="841"/>
      <c r="W239" s="841"/>
      <c r="X239" s="841"/>
      <c r="Y239" s="841"/>
      <c r="Z239" s="841"/>
      <c r="AA239" s="841"/>
      <c r="AB239" s="841"/>
      <c r="AC239" s="841"/>
      <c r="AD239" s="841"/>
      <c r="AE239" s="841"/>
      <c r="AF239" s="841"/>
      <c r="AG239" s="841"/>
      <c r="AH239" s="841"/>
      <c r="AI239" s="841"/>
      <c r="AJ239" s="841"/>
      <c r="AK239" s="841"/>
      <c r="AL239" s="841"/>
      <c r="AM239" s="841"/>
      <c r="AN239" s="841"/>
      <c r="AO239" s="841"/>
      <c r="AP239" s="841"/>
      <c r="AQ239" s="841"/>
      <c r="AR239" s="841"/>
      <c r="AS239" s="841"/>
      <c r="AT239" s="841"/>
      <c r="AU239" s="841"/>
      <c r="AV239" s="841"/>
      <c r="AW239" s="841"/>
      <c r="AX239" s="841"/>
      <c r="AY239" s="841"/>
      <c r="AZ239" s="841"/>
      <c r="BA239" s="841"/>
      <c r="BB239" s="841"/>
      <c r="BC239" s="841"/>
      <c r="BD239" s="841"/>
      <c r="BE239" s="841"/>
      <c r="BF239" s="841"/>
      <c r="BG239" s="841"/>
      <c r="BH239" s="841"/>
      <c r="BI239" s="842"/>
      <c r="BJ239" s="309"/>
    </row>
    <row r="240" spans="1:62" ht="31.5">
      <c r="A240" s="117">
        <v>235</v>
      </c>
      <c r="B240" s="135" t="s">
        <v>1200</v>
      </c>
      <c r="C240" s="554" t="s">
        <v>129</v>
      </c>
      <c r="D240" s="531">
        <v>0.15</v>
      </c>
      <c r="E240" s="118" t="s">
        <v>1203</v>
      </c>
      <c r="F240" s="118" t="s">
        <v>21</v>
      </c>
      <c r="G240" s="118" t="s">
        <v>1066</v>
      </c>
      <c r="H240" s="269"/>
      <c r="I240" s="781"/>
      <c r="J240" s="841"/>
      <c r="K240" s="841"/>
      <c r="L240" s="841"/>
      <c r="M240" s="841"/>
      <c r="N240" s="841"/>
      <c r="O240" s="841"/>
      <c r="P240" s="841"/>
      <c r="Q240" s="841"/>
      <c r="R240" s="841"/>
      <c r="S240" s="841"/>
      <c r="T240" s="841"/>
      <c r="U240" s="841"/>
      <c r="V240" s="841"/>
      <c r="W240" s="841"/>
      <c r="X240" s="841"/>
      <c r="Y240" s="841"/>
      <c r="Z240" s="841"/>
      <c r="AA240" s="841"/>
      <c r="AB240" s="841"/>
      <c r="AC240" s="841"/>
      <c r="AD240" s="841"/>
      <c r="AE240" s="841"/>
      <c r="AF240" s="841"/>
      <c r="AG240" s="841"/>
      <c r="AH240" s="841"/>
      <c r="AI240" s="841"/>
      <c r="AJ240" s="841"/>
      <c r="AK240" s="841"/>
      <c r="AL240" s="841"/>
      <c r="AM240" s="841"/>
      <c r="AN240" s="841"/>
      <c r="AO240" s="841"/>
      <c r="AP240" s="841"/>
      <c r="AQ240" s="841"/>
      <c r="AR240" s="841"/>
      <c r="AS240" s="841"/>
      <c r="AT240" s="841"/>
      <c r="AU240" s="841"/>
      <c r="AV240" s="841"/>
      <c r="AW240" s="841"/>
      <c r="AX240" s="841"/>
      <c r="AY240" s="841"/>
      <c r="AZ240" s="841"/>
      <c r="BA240" s="841"/>
      <c r="BB240" s="841"/>
      <c r="BC240" s="841"/>
      <c r="BD240" s="841"/>
      <c r="BE240" s="841"/>
      <c r="BF240" s="841"/>
      <c r="BG240" s="841"/>
      <c r="BH240" s="841"/>
      <c r="BI240" s="842"/>
      <c r="BJ240" s="309"/>
    </row>
    <row r="241" spans="1:62" ht="63">
      <c r="A241" s="117">
        <v>236</v>
      </c>
      <c r="B241" s="542" t="s">
        <v>1304</v>
      </c>
      <c r="C241" s="543" t="s">
        <v>129</v>
      </c>
      <c r="D241" s="117">
        <v>0.34</v>
      </c>
      <c r="E241" s="543" t="s">
        <v>980</v>
      </c>
      <c r="F241" s="543" t="s">
        <v>32</v>
      </c>
      <c r="G241" s="118" t="s">
        <v>1066</v>
      </c>
      <c r="H241" s="269"/>
      <c r="I241" s="781"/>
      <c r="J241" s="841"/>
      <c r="K241" s="841"/>
      <c r="L241" s="841"/>
      <c r="M241" s="841"/>
      <c r="N241" s="841"/>
      <c r="O241" s="841"/>
      <c r="P241" s="841"/>
      <c r="Q241" s="841"/>
      <c r="R241" s="841"/>
      <c r="S241" s="841"/>
      <c r="T241" s="841"/>
      <c r="U241" s="841"/>
      <c r="V241" s="841"/>
      <c r="W241" s="841"/>
      <c r="X241" s="841"/>
      <c r="Y241" s="841"/>
      <c r="Z241" s="841"/>
      <c r="AA241" s="841"/>
      <c r="AB241" s="841"/>
      <c r="AC241" s="841"/>
      <c r="AD241" s="841"/>
      <c r="AE241" s="841"/>
      <c r="AF241" s="841"/>
      <c r="AG241" s="841"/>
      <c r="AH241" s="841"/>
      <c r="AI241" s="841"/>
      <c r="AJ241" s="841"/>
      <c r="AK241" s="841"/>
      <c r="AL241" s="841"/>
      <c r="AM241" s="841"/>
      <c r="AN241" s="841"/>
      <c r="AO241" s="841"/>
      <c r="AP241" s="841"/>
      <c r="AQ241" s="841"/>
      <c r="AR241" s="841"/>
      <c r="AS241" s="841"/>
      <c r="AT241" s="841"/>
      <c r="AU241" s="841"/>
      <c r="AV241" s="841"/>
      <c r="AW241" s="841"/>
      <c r="AX241" s="841"/>
      <c r="AY241" s="841"/>
      <c r="AZ241" s="841"/>
      <c r="BA241" s="841"/>
      <c r="BB241" s="841"/>
      <c r="BC241" s="841"/>
      <c r="BD241" s="841"/>
      <c r="BE241" s="841"/>
      <c r="BF241" s="841"/>
      <c r="BG241" s="841"/>
      <c r="BH241" s="841"/>
      <c r="BI241" s="842"/>
      <c r="BJ241" s="309"/>
    </row>
    <row r="242" spans="1:62" ht="31.5">
      <c r="A242" s="117">
        <v>234</v>
      </c>
      <c r="B242" s="542" t="s">
        <v>762</v>
      </c>
      <c r="C242" s="118" t="s">
        <v>129</v>
      </c>
      <c r="D242" s="531">
        <v>0.73</v>
      </c>
      <c r="E242" s="543" t="s">
        <v>979</v>
      </c>
      <c r="F242" s="543" t="s">
        <v>38</v>
      </c>
      <c r="G242" s="118" t="s">
        <v>1218</v>
      </c>
      <c r="H242" s="269"/>
      <c r="I242" s="781"/>
      <c r="J242" s="841"/>
      <c r="K242" s="841"/>
      <c r="L242" s="841"/>
      <c r="M242" s="841"/>
      <c r="N242" s="841"/>
      <c r="O242" s="841"/>
      <c r="P242" s="841"/>
      <c r="Q242" s="841"/>
      <c r="R242" s="841"/>
      <c r="S242" s="841"/>
      <c r="T242" s="841"/>
      <c r="U242" s="841"/>
      <c r="V242" s="841"/>
      <c r="W242" s="841"/>
      <c r="X242" s="841"/>
      <c r="Y242" s="841"/>
      <c r="Z242" s="841"/>
      <c r="AA242" s="841"/>
      <c r="AB242" s="841"/>
      <c r="AC242" s="841"/>
      <c r="AD242" s="841"/>
      <c r="AE242" s="841"/>
      <c r="AF242" s="841"/>
      <c r="AG242" s="841"/>
      <c r="AH242" s="841"/>
      <c r="AI242" s="841"/>
      <c r="AJ242" s="841"/>
      <c r="AK242" s="841"/>
      <c r="AL242" s="841"/>
      <c r="AM242" s="841"/>
      <c r="AN242" s="841"/>
      <c r="AO242" s="841"/>
      <c r="AP242" s="841"/>
      <c r="AQ242" s="841"/>
      <c r="AR242" s="841"/>
      <c r="AS242" s="841"/>
      <c r="AT242" s="841"/>
      <c r="AU242" s="841"/>
      <c r="AV242" s="841"/>
      <c r="AW242" s="841"/>
      <c r="AX242" s="841"/>
      <c r="AY242" s="841"/>
      <c r="AZ242" s="841"/>
      <c r="BA242" s="841"/>
      <c r="BB242" s="841"/>
      <c r="BC242" s="841"/>
      <c r="BD242" s="841"/>
      <c r="BE242" s="841"/>
      <c r="BF242" s="841"/>
      <c r="BG242" s="841"/>
      <c r="BH242" s="841"/>
      <c r="BI242" s="842"/>
      <c r="BJ242" s="309"/>
    </row>
    <row r="243" spans="1:62" ht="204.75">
      <c r="A243" s="117">
        <v>238</v>
      </c>
      <c r="B243" s="556" t="s">
        <v>754</v>
      </c>
      <c r="C243" s="118" t="s">
        <v>129</v>
      </c>
      <c r="D243" s="531">
        <v>3.65</v>
      </c>
      <c r="E243" s="118" t="s">
        <v>1208</v>
      </c>
      <c r="F243" s="118" t="s">
        <v>11</v>
      </c>
      <c r="G243" s="118" t="s">
        <v>1469</v>
      </c>
      <c r="H243" s="269"/>
      <c r="I243" s="781"/>
      <c r="J243" s="841"/>
      <c r="K243" s="841"/>
      <c r="L243" s="841"/>
      <c r="M243" s="841"/>
      <c r="N243" s="841"/>
      <c r="O243" s="841"/>
      <c r="P243" s="841"/>
      <c r="Q243" s="841"/>
      <c r="R243" s="841"/>
      <c r="S243" s="841"/>
      <c r="T243" s="841"/>
      <c r="U243" s="841"/>
      <c r="V243" s="841"/>
      <c r="W243" s="841"/>
      <c r="X243" s="841"/>
      <c r="Y243" s="841"/>
      <c r="Z243" s="841"/>
      <c r="AA243" s="841"/>
      <c r="AB243" s="841"/>
      <c r="AC243" s="841"/>
      <c r="AD243" s="841"/>
      <c r="AE243" s="841"/>
      <c r="AF243" s="841"/>
      <c r="AG243" s="841"/>
      <c r="AH243" s="841"/>
      <c r="AI243" s="841"/>
      <c r="AJ243" s="841"/>
      <c r="AK243" s="841"/>
      <c r="AL243" s="841"/>
      <c r="AM243" s="841"/>
      <c r="AN243" s="841"/>
      <c r="AO243" s="841"/>
      <c r="AP243" s="841"/>
      <c r="AQ243" s="841"/>
      <c r="AR243" s="841"/>
      <c r="AS243" s="841"/>
      <c r="AT243" s="841"/>
      <c r="AU243" s="841"/>
      <c r="AV243" s="841"/>
      <c r="AW243" s="841"/>
      <c r="AX243" s="841"/>
      <c r="AY243" s="841"/>
      <c r="AZ243" s="841"/>
      <c r="BA243" s="841"/>
      <c r="BB243" s="841"/>
      <c r="BC243" s="841"/>
      <c r="BD243" s="841"/>
      <c r="BE243" s="841"/>
      <c r="BF243" s="841"/>
      <c r="BG243" s="841"/>
      <c r="BH243" s="841"/>
      <c r="BI243" s="842"/>
      <c r="BJ243" s="309"/>
    </row>
    <row r="244" spans="1:62" ht="47.25">
      <c r="A244" s="117">
        <v>239</v>
      </c>
      <c r="B244" s="535" t="s">
        <v>761</v>
      </c>
      <c r="C244" s="514" t="s">
        <v>129</v>
      </c>
      <c r="D244" s="573">
        <v>0.02</v>
      </c>
      <c r="E244" s="514" t="s">
        <v>981</v>
      </c>
      <c r="F244" s="514" t="s">
        <v>33</v>
      </c>
      <c r="G244" s="118" t="s">
        <v>1469</v>
      </c>
      <c r="H244" s="269"/>
      <c r="I244" s="781"/>
      <c r="J244" s="841"/>
      <c r="K244" s="841"/>
      <c r="L244" s="841"/>
      <c r="M244" s="841"/>
      <c r="N244" s="841"/>
      <c r="O244" s="841"/>
      <c r="P244" s="841"/>
      <c r="Q244" s="841"/>
      <c r="R244" s="841"/>
      <c r="S244" s="841"/>
      <c r="T244" s="841"/>
      <c r="U244" s="841"/>
      <c r="V244" s="841"/>
      <c r="W244" s="841"/>
      <c r="X244" s="841"/>
      <c r="Y244" s="841"/>
      <c r="Z244" s="841"/>
      <c r="AA244" s="841"/>
      <c r="AB244" s="841"/>
      <c r="AC244" s="841"/>
      <c r="AD244" s="841"/>
      <c r="AE244" s="841"/>
      <c r="AF244" s="841"/>
      <c r="AG244" s="841"/>
      <c r="AH244" s="841"/>
      <c r="AI244" s="841"/>
      <c r="AJ244" s="841"/>
      <c r="AK244" s="841"/>
      <c r="AL244" s="841"/>
      <c r="AM244" s="841"/>
      <c r="AN244" s="841"/>
      <c r="AO244" s="841"/>
      <c r="AP244" s="841"/>
      <c r="AQ244" s="841"/>
      <c r="AR244" s="841"/>
      <c r="AS244" s="841"/>
      <c r="AT244" s="841"/>
      <c r="AU244" s="841"/>
      <c r="AV244" s="841"/>
      <c r="AW244" s="841"/>
      <c r="AX244" s="841"/>
      <c r="AY244" s="841"/>
      <c r="AZ244" s="841"/>
      <c r="BA244" s="841"/>
      <c r="BB244" s="841"/>
      <c r="BC244" s="841"/>
      <c r="BD244" s="841"/>
      <c r="BE244" s="841"/>
      <c r="BF244" s="841"/>
      <c r="BG244" s="841"/>
      <c r="BH244" s="841"/>
      <c r="BI244" s="842"/>
      <c r="BJ244" s="309"/>
    </row>
    <row r="245" spans="1:62" ht="31.5">
      <c r="A245" s="117">
        <v>240</v>
      </c>
      <c r="B245" s="135" t="s">
        <v>756</v>
      </c>
      <c r="C245" s="118" t="s">
        <v>129</v>
      </c>
      <c r="D245" s="531">
        <v>0.68</v>
      </c>
      <c r="E245" s="118" t="s">
        <v>976</v>
      </c>
      <c r="F245" s="118" t="s">
        <v>29</v>
      </c>
      <c r="G245" s="118" t="s">
        <v>1469</v>
      </c>
      <c r="H245" s="269"/>
      <c r="I245" s="781"/>
      <c r="J245" s="841"/>
      <c r="K245" s="841"/>
      <c r="L245" s="841"/>
      <c r="M245" s="841"/>
      <c r="N245" s="841"/>
      <c r="O245" s="841"/>
      <c r="P245" s="841"/>
      <c r="Q245" s="841"/>
      <c r="R245" s="841"/>
      <c r="S245" s="841"/>
      <c r="T245" s="841"/>
      <c r="U245" s="841"/>
      <c r="V245" s="841"/>
      <c r="W245" s="841"/>
      <c r="X245" s="841"/>
      <c r="Y245" s="841"/>
      <c r="Z245" s="841"/>
      <c r="AA245" s="841"/>
      <c r="AB245" s="841"/>
      <c r="AC245" s="841"/>
      <c r="AD245" s="841"/>
      <c r="AE245" s="841"/>
      <c r="AF245" s="841"/>
      <c r="AG245" s="841"/>
      <c r="AH245" s="841"/>
      <c r="AI245" s="841"/>
      <c r="AJ245" s="841"/>
      <c r="AK245" s="841"/>
      <c r="AL245" s="841"/>
      <c r="AM245" s="841"/>
      <c r="AN245" s="841"/>
      <c r="AO245" s="841"/>
      <c r="AP245" s="841"/>
      <c r="AQ245" s="841"/>
      <c r="AR245" s="841"/>
      <c r="AS245" s="841"/>
      <c r="AT245" s="841"/>
      <c r="AU245" s="841"/>
      <c r="AV245" s="841"/>
      <c r="AW245" s="841"/>
      <c r="AX245" s="841"/>
      <c r="AY245" s="841"/>
      <c r="AZ245" s="841"/>
      <c r="BA245" s="841"/>
      <c r="BB245" s="841"/>
      <c r="BC245" s="841"/>
      <c r="BD245" s="841"/>
      <c r="BE245" s="841"/>
      <c r="BF245" s="841"/>
      <c r="BG245" s="841"/>
      <c r="BH245" s="841"/>
      <c r="BI245" s="842"/>
      <c r="BJ245" s="309"/>
    </row>
    <row r="246" spans="1:62" ht="31.5">
      <c r="A246" s="117">
        <v>241</v>
      </c>
      <c r="B246" s="535" t="s">
        <v>757</v>
      </c>
      <c r="C246" s="543" t="s">
        <v>129</v>
      </c>
      <c r="D246" s="531">
        <v>0.1</v>
      </c>
      <c r="E246" s="118" t="s">
        <v>977</v>
      </c>
      <c r="F246" s="118" t="s">
        <v>29</v>
      </c>
      <c r="G246" s="118" t="s">
        <v>1469</v>
      </c>
      <c r="H246" s="269"/>
      <c r="I246" s="781"/>
      <c r="J246" s="841"/>
      <c r="K246" s="841"/>
      <c r="L246" s="841"/>
      <c r="M246" s="841"/>
      <c r="N246" s="841"/>
      <c r="O246" s="841"/>
      <c r="P246" s="841"/>
      <c r="Q246" s="841"/>
      <c r="R246" s="841"/>
      <c r="S246" s="841"/>
      <c r="T246" s="841"/>
      <c r="U246" s="841"/>
      <c r="V246" s="841"/>
      <c r="W246" s="841"/>
      <c r="X246" s="841"/>
      <c r="Y246" s="841"/>
      <c r="Z246" s="841"/>
      <c r="AA246" s="841"/>
      <c r="AB246" s="841"/>
      <c r="AC246" s="841"/>
      <c r="AD246" s="841"/>
      <c r="AE246" s="841"/>
      <c r="AF246" s="841"/>
      <c r="AG246" s="841"/>
      <c r="AH246" s="841"/>
      <c r="AI246" s="841"/>
      <c r="AJ246" s="841"/>
      <c r="AK246" s="841"/>
      <c r="AL246" s="841"/>
      <c r="AM246" s="841"/>
      <c r="AN246" s="841"/>
      <c r="AO246" s="841"/>
      <c r="AP246" s="841"/>
      <c r="AQ246" s="841"/>
      <c r="AR246" s="841"/>
      <c r="AS246" s="841"/>
      <c r="AT246" s="841"/>
      <c r="AU246" s="841"/>
      <c r="AV246" s="841"/>
      <c r="AW246" s="841"/>
      <c r="AX246" s="841"/>
      <c r="AY246" s="841"/>
      <c r="AZ246" s="841"/>
      <c r="BA246" s="841"/>
      <c r="BB246" s="841"/>
      <c r="BC246" s="841"/>
      <c r="BD246" s="841"/>
      <c r="BE246" s="841"/>
      <c r="BF246" s="841"/>
      <c r="BG246" s="841"/>
      <c r="BH246" s="841"/>
      <c r="BI246" s="842"/>
      <c r="BJ246" s="309"/>
    </row>
    <row r="247" spans="1:62" ht="47.25">
      <c r="A247" s="117">
        <v>242</v>
      </c>
      <c r="B247" s="135" t="s">
        <v>765</v>
      </c>
      <c r="C247" s="118" t="s">
        <v>129</v>
      </c>
      <c r="D247" s="531">
        <v>0.2</v>
      </c>
      <c r="E247" s="344" t="s">
        <v>984</v>
      </c>
      <c r="F247" s="344" t="s">
        <v>47</v>
      </c>
      <c r="G247" s="118" t="s">
        <v>1469</v>
      </c>
      <c r="H247" s="269"/>
      <c r="I247" s="781"/>
      <c r="J247" s="841"/>
      <c r="K247" s="841"/>
      <c r="L247" s="841"/>
      <c r="M247" s="841"/>
      <c r="N247" s="841"/>
      <c r="O247" s="841"/>
      <c r="P247" s="841"/>
      <c r="Q247" s="841"/>
      <c r="R247" s="841"/>
      <c r="S247" s="841"/>
      <c r="T247" s="841"/>
      <c r="U247" s="841"/>
      <c r="V247" s="841"/>
      <c r="W247" s="841"/>
      <c r="X247" s="841"/>
      <c r="Y247" s="841"/>
      <c r="Z247" s="841"/>
      <c r="AA247" s="841"/>
      <c r="AB247" s="841"/>
      <c r="AC247" s="841"/>
      <c r="AD247" s="841"/>
      <c r="AE247" s="841"/>
      <c r="AF247" s="841"/>
      <c r="AG247" s="841"/>
      <c r="AH247" s="841"/>
      <c r="AI247" s="841"/>
      <c r="AJ247" s="841"/>
      <c r="AK247" s="841"/>
      <c r="AL247" s="841"/>
      <c r="AM247" s="841"/>
      <c r="AN247" s="841"/>
      <c r="AO247" s="841"/>
      <c r="AP247" s="841"/>
      <c r="AQ247" s="841"/>
      <c r="AR247" s="841"/>
      <c r="AS247" s="841"/>
      <c r="AT247" s="841"/>
      <c r="AU247" s="841"/>
      <c r="AV247" s="841"/>
      <c r="AW247" s="841"/>
      <c r="AX247" s="841"/>
      <c r="AY247" s="841"/>
      <c r="AZ247" s="841"/>
      <c r="BA247" s="841"/>
      <c r="BB247" s="841"/>
      <c r="BC247" s="841"/>
      <c r="BD247" s="841"/>
      <c r="BE247" s="841"/>
      <c r="BF247" s="841"/>
      <c r="BG247" s="841"/>
      <c r="BH247" s="841"/>
      <c r="BI247" s="842"/>
      <c r="BJ247" s="309"/>
    </row>
    <row r="248" spans="1:62" ht="31.5">
      <c r="A248" s="117">
        <v>243</v>
      </c>
      <c r="B248" s="535" t="s">
        <v>1430</v>
      </c>
      <c r="C248" s="118" t="s">
        <v>129</v>
      </c>
      <c r="D248" s="565">
        <v>3.31</v>
      </c>
      <c r="E248" s="118" t="s">
        <v>978</v>
      </c>
      <c r="F248" s="118" t="s">
        <v>30</v>
      </c>
      <c r="G248" s="118" t="s">
        <v>1469</v>
      </c>
      <c r="H248" s="269"/>
      <c r="I248" s="781"/>
      <c r="J248" s="841"/>
      <c r="K248" s="841"/>
      <c r="L248" s="841"/>
      <c r="M248" s="841"/>
      <c r="N248" s="841"/>
      <c r="O248" s="841"/>
      <c r="P248" s="841"/>
      <c r="Q248" s="841"/>
      <c r="R248" s="841"/>
      <c r="S248" s="841"/>
      <c r="T248" s="841"/>
      <c r="U248" s="841"/>
      <c r="V248" s="841"/>
      <c r="W248" s="841"/>
      <c r="X248" s="841"/>
      <c r="Y248" s="841"/>
      <c r="Z248" s="841"/>
      <c r="AA248" s="841"/>
      <c r="AB248" s="841"/>
      <c r="AC248" s="841"/>
      <c r="AD248" s="841"/>
      <c r="AE248" s="841"/>
      <c r="AF248" s="841"/>
      <c r="AG248" s="841"/>
      <c r="AH248" s="841"/>
      <c r="AI248" s="841"/>
      <c r="AJ248" s="841"/>
      <c r="AK248" s="841"/>
      <c r="AL248" s="841"/>
      <c r="AM248" s="841"/>
      <c r="AN248" s="841"/>
      <c r="AO248" s="841"/>
      <c r="AP248" s="841"/>
      <c r="AQ248" s="841"/>
      <c r="AR248" s="841"/>
      <c r="AS248" s="841"/>
      <c r="AT248" s="841"/>
      <c r="AU248" s="841"/>
      <c r="AV248" s="841"/>
      <c r="AW248" s="841"/>
      <c r="AX248" s="841"/>
      <c r="AY248" s="841"/>
      <c r="AZ248" s="841"/>
      <c r="BA248" s="841"/>
      <c r="BB248" s="841"/>
      <c r="BC248" s="841"/>
      <c r="BD248" s="841"/>
      <c r="BE248" s="841"/>
      <c r="BF248" s="841"/>
      <c r="BG248" s="841"/>
      <c r="BH248" s="841"/>
      <c r="BI248" s="842"/>
      <c r="BJ248" s="309"/>
    </row>
    <row r="249" spans="1:62" ht="31.5">
      <c r="A249" s="117">
        <v>244</v>
      </c>
      <c r="B249" s="535" t="s">
        <v>759</v>
      </c>
      <c r="C249" s="118" t="s">
        <v>129</v>
      </c>
      <c r="D249" s="117">
        <v>0.28999999999999998</v>
      </c>
      <c r="E249" s="118" t="s">
        <v>979</v>
      </c>
      <c r="F249" s="118" t="s">
        <v>30</v>
      </c>
      <c r="G249" s="118" t="s">
        <v>1469</v>
      </c>
      <c r="H249" s="269"/>
      <c r="I249" s="781"/>
      <c r="J249" s="841"/>
      <c r="K249" s="841"/>
      <c r="L249" s="841"/>
      <c r="M249" s="841"/>
      <c r="N249" s="841"/>
      <c r="O249" s="841"/>
      <c r="P249" s="841"/>
      <c r="Q249" s="841"/>
      <c r="R249" s="841"/>
      <c r="S249" s="841"/>
      <c r="T249" s="841"/>
      <c r="U249" s="841"/>
      <c r="V249" s="841"/>
      <c r="W249" s="841"/>
      <c r="X249" s="841"/>
      <c r="Y249" s="841"/>
      <c r="Z249" s="841"/>
      <c r="AA249" s="841"/>
      <c r="AB249" s="841"/>
      <c r="AC249" s="841"/>
      <c r="AD249" s="841"/>
      <c r="AE249" s="841"/>
      <c r="AF249" s="841"/>
      <c r="AG249" s="841"/>
      <c r="AH249" s="841"/>
      <c r="AI249" s="841"/>
      <c r="AJ249" s="841"/>
      <c r="AK249" s="841"/>
      <c r="AL249" s="841"/>
      <c r="AM249" s="841"/>
      <c r="AN249" s="841"/>
      <c r="AO249" s="841"/>
      <c r="AP249" s="841"/>
      <c r="AQ249" s="841"/>
      <c r="AR249" s="841"/>
      <c r="AS249" s="841"/>
      <c r="AT249" s="841"/>
      <c r="AU249" s="841"/>
      <c r="AV249" s="841"/>
      <c r="AW249" s="841"/>
      <c r="AX249" s="841"/>
      <c r="AY249" s="841"/>
      <c r="AZ249" s="841"/>
      <c r="BA249" s="841"/>
      <c r="BB249" s="841"/>
      <c r="BC249" s="841"/>
      <c r="BD249" s="841"/>
      <c r="BE249" s="841"/>
      <c r="BF249" s="841"/>
      <c r="BG249" s="841"/>
      <c r="BH249" s="841"/>
      <c r="BI249" s="842"/>
      <c r="BJ249" s="309"/>
    </row>
    <row r="250" spans="1:62" ht="63">
      <c r="A250" s="117">
        <v>245</v>
      </c>
      <c r="B250" s="556" t="s">
        <v>1063</v>
      </c>
      <c r="C250" s="118" t="s">
        <v>129</v>
      </c>
      <c r="D250" s="117">
        <v>1.08</v>
      </c>
      <c r="E250" s="118" t="s">
        <v>973</v>
      </c>
      <c r="F250" s="118" t="s">
        <v>10</v>
      </c>
      <c r="G250" s="118" t="s">
        <v>1469</v>
      </c>
      <c r="H250" s="269"/>
      <c r="I250" s="781"/>
      <c r="J250" s="841"/>
      <c r="K250" s="841"/>
      <c r="L250" s="841"/>
      <c r="M250" s="841"/>
      <c r="N250" s="841"/>
      <c r="O250" s="841"/>
      <c r="P250" s="841"/>
      <c r="Q250" s="841"/>
      <c r="R250" s="841"/>
      <c r="S250" s="841"/>
      <c r="T250" s="841"/>
      <c r="U250" s="841"/>
      <c r="V250" s="841"/>
      <c r="W250" s="841"/>
      <c r="X250" s="841"/>
      <c r="Y250" s="841"/>
      <c r="Z250" s="841"/>
      <c r="AA250" s="841"/>
      <c r="AB250" s="841"/>
      <c r="AC250" s="841"/>
      <c r="AD250" s="841"/>
      <c r="AE250" s="841"/>
      <c r="AF250" s="841"/>
      <c r="AG250" s="841"/>
      <c r="AH250" s="841"/>
      <c r="AI250" s="841"/>
      <c r="AJ250" s="841"/>
      <c r="AK250" s="841"/>
      <c r="AL250" s="841"/>
      <c r="AM250" s="841"/>
      <c r="AN250" s="841"/>
      <c r="AO250" s="841"/>
      <c r="AP250" s="841"/>
      <c r="AQ250" s="841"/>
      <c r="AR250" s="841"/>
      <c r="AS250" s="841"/>
      <c r="AT250" s="841"/>
      <c r="AU250" s="841"/>
      <c r="AV250" s="841"/>
      <c r="AW250" s="841"/>
      <c r="AX250" s="841"/>
      <c r="AY250" s="841"/>
      <c r="AZ250" s="841"/>
      <c r="BA250" s="841"/>
      <c r="BB250" s="841"/>
      <c r="BC250" s="841"/>
      <c r="BD250" s="841"/>
      <c r="BE250" s="841"/>
      <c r="BF250" s="841"/>
      <c r="BG250" s="841"/>
      <c r="BH250" s="841"/>
      <c r="BI250" s="842"/>
      <c r="BJ250" s="309"/>
    </row>
    <row r="251" spans="1:62" ht="31.5">
      <c r="A251" s="117">
        <v>246</v>
      </c>
      <c r="B251" s="556" t="s">
        <v>755</v>
      </c>
      <c r="C251" s="118" t="s">
        <v>129</v>
      </c>
      <c r="D251" s="531">
        <v>8.5500000000000007</v>
      </c>
      <c r="E251" s="118" t="s">
        <v>867</v>
      </c>
      <c r="F251" s="118" t="s">
        <v>18</v>
      </c>
      <c r="G251" s="118" t="s">
        <v>1469</v>
      </c>
      <c r="H251" s="269"/>
      <c r="I251" s="781"/>
      <c r="J251" s="841"/>
      <c r="K251" s="841"/>
      <c r="L251" s="841"/>
      <c r="M251" s="841"/>
      <c r="N251" s="841"/>
      <c r="O251" s="841"/>
      <c r="P251" s="841"/>
      <c r="Q251" s="841"/>
      <c r="R251" s="841"/>
      <c r="S251" s="841"/>
      <c r="T251" s="841"/>
      <c r="U251" s="841"/>
      <c r="V251" s="841"/>
      <c r="W251" s="841"/>
      <c r="X251" s="841"/>
      <c r="Y251" s="841"/>
      <c r="Z251" s="841"/>
      <c r="AA251" s="841"/>
      <c r="AB251" s="841"/>
      <c r="AC251" s="841"/>
      <c r="AD251" s="841"/>
      <c r="AE251" s="841"/>
      <c r="AF251" s="841"/>
      <c r="AG251" s="841"/>
      <c r="AH251" s="841"/>
      <c r="AI251" s="841"/>
      <c r="AJ251" s="841"/>
      <c r="AK251" s="841"/>
      <c r="AL251" s="841"/>
      <c r="AM251" s="841"/>
      <c r="AN251" s="841"/>
      <c r="AO251" s="841"/>
      <c r="AP251" s="841"/>
      <c r="AQ251" s="841"/>
      <c r="AR251" s="841"/>
      <c r="AS251" s="841"/>
      <c r="AT251" s="841"/>
      <c r="AU251" s="841"/>
      <c r="AV251" s="841"/>
      <c r="AW251" s="841"/>
      <c r="AX251" s="841"/>
      <c r="AY251" s="841"/>
      <c r="AZ251" s="841"/>
      <c r="BA251" s="841"/>
      <c r="BB251" s="841"/>
      <c r="BC251" s="841"/>
      <c r="BD251" s="841"/>
      <c r="BE251" s="841"/>
      <c r="BF251" s="841"/>
      <c r="BG251" s="841"/>
      <c r="BH251" s="841"/>
      <c r="BI251" s="842"/>
      <c r="BJ251" s="309"/>
    </row>
    <row r="252" spans="1:62" ht="31.5">
      <c r="A252" s="117">
        <v>247</v>
      </c>
      <c r="B252" s="135" t="s">
        <v>763</v>
      </c>
      <c r="C252" s="118" t="s">
        <v>129</v>
      </c>
      <c r="D252" s="117">
        <v>0.44</v>
      </c>
      <c r="E252" s="118" t="s">
        <v>982</v>
      </c>
      <c r="F252" s="118" t="s">
        <v>41</v>
      </c>
      <c r="G252" s="118" t="s">
        <v>1469</v>
      </c>
      <c r="H252" s="269"/>
      <c r="I252" s="781"/>
      <c r="J252" s="841"/>
      <c r="K252" s="841"/>
      <c r="L252" s="841"/>
      <c r="M252" s="841"/>
      <c r="N252" s="841"/>
      <c r="O252" s="841"/>
      <c r="P252" s="841"/>
      <c r="Q252" s="841"/>
      <c r="R252" s="841"/>
      <c r="S252" s="841"/>
      <c r="T252" s="841"/>
      <c r="U252" s="841"/>
      <c r="V252" s="841"/>
      <c r="W252" s="841"/>
      <c r="X252" s="841"/>
      <c r="Y252" s="841"/>
      <c r="Z252" s="841"/>
      <c r="AA252" s="841"/>
      <c r="AB252" s="841"/>
      <c r="AC252" s="841"/>
      <c r="AD252" s="841"/>
      <c r="AE252" s="841"/>
      <c r="AF252" s="841"/>
      <c r="AG252" s="841"/>
      <c r="AH252" s="841"/>
      <c r="AI252" s="841"/>
      <c r="AJ252" s="841"/>
      <c r="AK252" s="841"/>
      <c r="AL252" s="841"/>
      <c r="AM252" s="841"/>
      <c r="AN252" s="841"/>
      <c r="AO252" s="841"/>
      <c r="AP252" s="841"/>
      <c r="AQ252" s="841"/>
      <c r="AR252" s="841"/>
      <c r="AS252" s="841"/>
      <c r="AT252" s="841"/>
      <c r="AU252" s="841"/>
      <c r="AV252" s="841"/>
      <c r="AW252" s="841"/>
      <c r="AX252" s="841"/>
      <c r="AY252" s="841"/>
      <c r="AZ252" s="841"/>
      <c r="BA252" s="841"/>
      <c r="BB252" s="841"/>
      <c r="BC252" s="841"/>
      <c r="BD252" s="841"/>
      <c r="BE252" s="841"/>
      <c r="BF252" s="841"/>
      <c r="BG252" s="841"/>
      <c r="BH252" s="841"/>
      <c r="BI252" s="842"/>
      <c r="BJ252" s="309"/>
    </row>
    <row r="253" spans="1:62" ht="31.5">
      <c r="A253" s="117">
        <v>248</v>
      </c>
      <c r="B253" s="135" t="s">
        <v>766</v>
      </c>
      <c r="C253" s="118" t="s">
        <v>129</v>
      </c>
      <c r="D253" s="531">
        <v>7.0000000000000007E-2</v>
      </c>
      <c r="E253" s="118" t="s">
        <v>986</v>
      </c>
      <c r="F253" s="118" t="s">
        <v>48</v>
      </c>
      <c r="G253" s="118" t="s">
        <v>1469</v>
      </c>
      <c r="H253" s="118" t="s">
        <v>1066</v>
      </c>
    </row>
    <row r="254" spans="1:62" ht="31.5">
      <c r="A254" s="117">
        <v>249</v>
      </c>
      <c r="B254" s="135" t="s">
        <v>767</v>
      </c>
      <c r="C254" s="543" t="s">
        <v>129</v>
      </c>
      <c r="D254" s="531">
        <v>0.04</v>
      </c>
      <c r="E254" s="118" t="s">
        <v>987</v>
      </c>
      <c r="F254" s="118" t="s">
        <v>48</v>
      </c>
      <c r="G254" s="118" t="s">
        <v>1469</v>
      </c>
      <c r="H254" s="118" t="s">
        <v>1066</v>
      </c>
    </row>
    <row r="255" spans="1:62" ht="63">
      <c r="A255" s="117">
        <v>250</v>
      </c>
      <c r="B255" s="135" t="s">
        <v>486</v>
      </c>
      <c r="C255" s="118" t="s">
        <v>129</v>
      </c>
      <c r="D255" s="531">
        <v>7.1400000000000006</v>
      </c>
      <c r="E255" s="118" t="s">
        <v>985</v>
      </c>
      <c r="F255" s="118" t="s">
        <v>48</v>
      </c>
      <c r="G255" s="118" t="s">
        <v>1469</v>
      </c>
      <c r="H255" s="117"/>
    </row>
    <row r="256" spans="1:62" ht="47.25">
      <c r="A256" s="117">
        <v>251</v>
      </c>
      <c r="B256" s="135" t="s">
        <v>451</v>
      </c>
      <c r="C256" s="118" t="s">
        <v>304</v>
      </c>
      <c r="D256" s="117">
        <v>1</v>
      </c>
      <c r="E256" s="117">
        <v>3</v>
      </c>
      <c r="F256" s="117" t="s">
        <v>27</v>
      </c>
      <c r="G256" s="118" t="s">
        <v>1469</v>
      </c>
      <c r="H256" s="117"/>
    </row>
    <row r="257" spans="1:62" ht="47.25">
      <c r="A257" s="117">
        <v>252</v>
      </c>
      <c r="B257" s="135" t="s">
        <v>768</v>
      </c>
      <c r="C257" s="554" t="s">
        <v>129</v>
      </c>
      <c r="D257" s="117">
        <v>0.15</v>
      </c>
      <c r="E257" s="118" t="s">
        <v>988</v>
      </c>
      <c r="F257" s="118" t="s">
        <v>50</v>
      </c>
      <c r="G257" s="118" t="s">
        <v>1469</v>
      </c>
      <c r="H257" s="117"/>
    </row>
    <row r="258" spans="1:62" ht="31.5">
      <c r="A258" s="117">
        <v>253</v>
      </c>
      <c r="B258" s="304" t="s">
        <v>1260</v>
      </c>
      <c r="C258" s="118" t="s">
        <v>128</v>
      </c>
      <c r="D258" s="531">
        <v>0.43</v>
      </c>
      <c r="E258" s="118" t="s">
        <v>497</v>
      </c>
      <c r="F258" s="117" t="s">
        <v>48</v>
      </c>
      <c r="G258" s="118" t="s">
        <v>1468</v>
      </c>
      <c r="H258" s="117"/>
    </row>
    <row r="259" spans="1:62" ht="31.5">
      <c r="A259" s="117">
        <v>254</v>
      </c>
      <c r="B259" s="304" t="s">
        <v>1263</v>
      </c>
      <c r="C259" s="118" t="s">
        <v>128</v>
      </c>
      <c r="D259" s="531">
        <v>0.01</v>
      </c>
      <c r="E259" s="118">
        <v>32</v>
      </c>
      <c r="F259" s="117" t="s">
        <v>48</v>
      </c>
      <c r="G259" s="118" t="s">
        <v>1468</v>
      </c>
      <c r="H259" s="117"/>
    </row>
    <row r="260" spans="1:62" ht="94.5">
      <c r="A260" s="117">
        <v>255</v>
      </c>
      <c r="B260" s="135" t="s">
        <v>1308</v>
      </c>
      <c r="C260" s="118" t="s">
        <v>128</v>
      </c>
      <c r="D260" s="117">
        <v>1.03</v>
      </c>
      <c r="E260" s="118">
        <v>12</v>
      </c>
      <c r="F260" s="117" t="s">
        <v>50</v>
      </c>
      <c r="G260" s="118" t="s">
        <v>1468</v>
      </c>
      <c r="H260" s="117"/>
    </row>
    <row r="261" spans="1:62" ht="31.5">
      <c r="A261" s="117">
        <v>262</v>
      </c>
      <c r="B261" s="135" t="s">
        <v>1437</v>
      </c>
      <c r="C261" s="118" t="s">
        <v>128</v>
      </c>
      <c r="D261" s="531">
        <v>0.28000000000000003</v>
      </c>
      <c r="E261" s="117">
        <v>2</v>
      </c>
      <c r="F261" s="117" t="s">
        <v>24</v>
      </c>
      <c r="G261" s="118" t="s">
        <v>1067</v>
      </c>
      <c r="H261" s="117"/>
    </row>
    <row r="262" spans="1:62" ht="47.25">
      <c r="A262" s="117">
        <v>261</v>
      </c>
      <c r="B262" s="135" t="s">
        <v>1216</v>
      </c>
      <c r="C262" s="118" t="s">
        <v>128</v>
      </c>
      <c r="D262" s="531">
        <v>1.1000000000000001</v>
      </c>
      <c r="E262" s="117">
        <v>12</v>
      </c>
      <c r="F262" s="117" t="s">
        <v>44</v>
      </c>
      <c r="G262" s="118" t="s">
        <v>1217</v>
      </c>
      <c r="H262" s="269"/>
      <c r="I262" s="781"/>
      <c r="J262" s="841"/>
      <c r="K262" s="841"/>
      <c r="L262" s="841"/>
      <c r="M262" s="841"/>
      <c r="N262" s="841"/>
      <c r="O262" s="841"/>
      <c r="P262" s="841"/>
      <c r="Q262" s="841"/>
      <c r="R262" s="841"/>
      <c r="S262" s="841"/>
      <c r="T262" s="841"/>
      <c r="U262" s="841"/>
      <c r="V262" s="841"/>
      <c r="W262" s="841"/>
      <c r="X262" s="841"/>
      <c r="Y262" s="841"/>
      <c r="Z262" s="841"/>
      <c r="AA262" s="841"/>
      <c r="AB262" s="841"/>
      <c r="AC262" s="841"/>
      <c r="AD262" s="841"/>
      <c r="AE262" s="841"/>
      <c r="AF262" s="841"/>
      <c r="AG262" s="841"/>
      <c r="AH262" s="841"/>
      <c r="AI262" s="841"/>
      <c r="AJ262" s="841"/>
      <c r="AK262" s="841"/>
      <c r="AL262" s="841"/>
      <c r="AM262" s="841"/>
      <c r="AN262" s="841"/>
      <c r="AO262" s="841"/>
      <c r="AP262" s="841"/>
      <c r="AQ262" s="841"/>
      <c r="AR262" s="841"/>
      <c r="AS262" s="841"/>
      <c r="AT262" s="841"/>
      <c r="AU262" s="841"/>
      <c r="AV262" s="841"/>
      <c r="AW262" s="841"/>
      <c r="AX262" s="841"/>
      <c r="AY262" s="841"/>
      <c r="AZ262" s="841"/>
      <c r="BA262" s="841"/>
      <c r="BB262" s="841"/>
      <c r="BC262" s="841"/>
      <c r="BD262" s="841"/>
      <c r="BE262" s="841"/>
      <c r="BF262" s="841"/>
      <c r="BG262" s="841"/>
      <c r="BH262" s="841"/>
      <c r="BI262" s="842"/>
      <c r="BJ262" s="309"/>
    </row>
    <row r="263" spans="1:62" ht="31.5">
      <c r="A263" s="117">
        <v>257</v>
      </c>
      <c r="B263" s="135" t="s">
        <v>1199</v>
      </c>
      <c r="C263" s="118" t="s">
        <v>128</v>
      </c>
      <c r="D263" s="531">
        <v>0.2</v>
      </c>
      <c r="E263" s="117" t="s">
        <v>1202</v>
      </c>
      <c r="F263" s="117" t="s">
        <v>21</v>
      </c>
      <c r="G263" s="118" t="s">
        <v>1066</v>
      </c>
      <c r="H263" s="269"/>
      <c r="I263" s="781"/>
      <c r="J263" s="841"/>
      <c r="K263" s="841"/>
      <c r="L263" s="841"/>
      <c r="M263" s="841"/>
      <c r="N263" s="841"/>
      <c r="O263" s="841"/>
      <c r="P263" s="841"/>
      <c r="Q263" s="841"/>
      <c r="R263" s="841"/>
      <c r="S263" s="841"/>
      <c r="T263" s="841"/>
      <c r="U263" s="841"/>
      <c r="V263" s="841"/>
      <c r="W263" s="841"/>
      <c r="X263" s="841"/>
      <c r="Y263" s="841"/>
      <c r="Z263" s="841"/>
      <c r="AA263" s="841"/>
      <c r="AB263" s="841"/>
      <c r="AC263" s="841"/>
      <c r="AD263" s="841"/>
      <c r="AE263" s="841"/>
      <c r="AF263" s="841"/>
      <c r="AG263" s="841"/>
      <c r="AH263" s="841"/>
      <c r="AI263" s="841"/>
      <c r="AJ263" s="841"/>
      <c r="AK263" s="841"/>
      <c r="AL263" s="841"/>
      <c r="AM263" s="841"/>
      <c r="AN263" s="841"/>
      <c r="AO263" s="841"/>
      <c r="AP263" s="841"/>
      <c r="AQ263" s="841"/>
      <c r="AR263" s="841"/>
      <c r="AS263" s="841"/>
      <c r="AT263" s="841"/>
      <c r="AU263" s="841"/>
      <c r="AV263" s="841"/>
      <c r="AW263" s="841"/>
      <c r="AX263" s="841"/>
      <c r="AY263" s="841"/>
      <c r="AZ263" s="841"/>
      <c r="BA263" s="841"/>
      <c r="BB263" s="841"/>
      <c r="BC263" s="841"/>
      <c r="BD263" s="841"/>
      <c r="BE263" s="841"/>
      <c r="BF263" s="841"/>
      <c r="BG263" s="841"/>
      <c r="BH263" s="841"/>
      <c r="BI263" s="842"/>
      <c r="BJ263" s="309"/>
    </row>
    <row r="264" spans="1:62" ht="94.5">
      <c r="A264" s="117">
        <v>258</v>
      </c>
      <c r="B264" s="535" t="s">
        <v>1222</v>
      </c>
      <c r="C264" s="118" t="s">
        <v>128</v>
      </c>
      <c r="D264" s="573">
        <v>0.2</v>
      </c>
      <c r="E264" s="514" t="s">
        <v>995</v>
      </c>
      <c r="F264" s="514" t="s">
        <v>33</v>
      </c>
      <c r="G264" s="118" t="s">
        <v>1066</v>
      </c>
      <c r="H264" s="269"/>
      <c r="I264" s="781"/>
      <c r="J264" s="841"/>
      <c r="K264" s="841"/>
      <c r="L264" s="841"/>
      <c r="M264" s="841"/>
      <c r="N264" s="841"/>
      <c r="O264" s="841"/>
      <c r="P264" s="841"/>
      <c r="Q264" s="841"/>
      <c r="R264" s="841"/>
      <c r="S264" s="841"/>
      <c r="T264" s="841"/>
      <c r="U264" s="841"/>
      <c r="V264" s="841"/>
      <c r="W264" s="841"/>
      <c r="X264" s="841"/>
      <c r="Y264" s="841"/>
      <c r="Z264" s="841"/>
      <c r="AA264" s="841"/>
      <c r="AB264" s="841"/>
      <c r="AC264" s="841"/>
      <c r="AD264" s="841"/>
      <c r="AE264" s="841"/>
      <c r="AF264" s="841"/>
      <c r="AG264" s="841"/>
      <c r="AH264" s="841"/>
      <c r="AI264" s="841"/>
      <c r="AJ264" s="841"/>
      <c r="AK264" s="841"/>
      <c r="AL264" s="841"/>
      <c r="AM264" s="841"/>
      <c r="AN264" s="841"/>
      <c r="AO264" s="841"/>
      <c r="AP264" s="841"/>
      <c r="AQ264" s="841"/>
      <c r="AR264" s="841"/>
      <c r="AS264" s="841"/>
      <c r="AT264" s="841"/>
      <c r="AU264" s="841"/>
      <c r="AV264" s="841"/>
      <c r="AW264" s="841"/>
      <c r="AX264" s="841"/>
      <c r="AY264" s="841"/>
      <c r="AZ264" s="841"/>
      <c r="BA264" s="841"/>
      <c r="BB264" s="841"/>
      <c r="BC264" s="841"/>
      <c r="BD264" s="841"/>
      <c r="BE264" s="841"/>
      <c r="BF264" s="841"/>
      <c r="BG264" s="841"/>
      <c r="BH264" s="841"/>
      <c r="BI264" s="842"/>
      <c r="BJ264" s="309"/>
    </row>
    <row r="265" spans="1:62" ht="94.5">
      <c r="A265" s="117">
        <v>259</v>
      </c>
      <c r="B265" s="535" t="s">
        <v>1221</v>
      </c>
      <c r="C265" s="118" t="s">
        <v>128</v>
      </c>
      <c r="D265" s="573">
        <v>0.22</v>
      </c>
      <c r="E265" s="514" t="s">
        <v>995</v>
      </c>
      <c r="F265" s="514" t="s">
        <v>33</v>
      </c>
      <c r="G265" s="118" t="s">
        <v>1066</v>
      </c>
      <c r="H265" s="269"/>
      <c r="I265" s="781"/>
      <c r="J265" s="841"/>
      <c r="K265" s="841"/>
      <c r="L265" s="841"/>
      <c r="M265" s="841"/>
      <c r="N265" s="841"/>
      <c r="O265" s="841"/>
      <c r="P265" s="841"/>
      <c r="Q265" s="841"/>
      <c r="R265" s="841"/>
      <c r="S265" s="841"/>
      <c r="T265" s="841"/>
      <c r="U265" s="841"/>
      <c r="V265" s="841"/>
      <c r="W265" s="841"/>
      <c r="X265" s="841"/>
      <c r="Y265" s="841"/>
      <c r="Z265" s="841"/>
      <c r="AA265" s="841"/>
      <c r="AB265" s="841"/>
      <c r="AC265" s="841"/>
      <c r="AD265" s="841"/>
      <c r="AE265" s="841"/>
      <c r="AF265" s="841"/>
      <c r="AG265" s="841"/>
      <c r="AH265" s="841"/>
      <c r="AI265" s="841"/>
      <c r="AJ265" s="841"/>
      <c r="AK265" s="841"/>
      <c r="AL265" s="841"/>
      <c r="AM265" s="841"/>
      <c r="AN265" s="841"/>
      <c r="AO265" s="841"/>
      <c r="AP265" s="841"/>
      <c r="AQ265" s="841"/>
      <c r="AR265" s="841"/>
      <c r="AS265" s="841"/>
      <c r="AT265" s="841"/>
      <c r="AU265" s="841"/>
      <c r="AV265" s="841"/>
      <c r="AW265" s="841"/>
      <c r="AX265" s="841"/>
      <c r="AY265" s="841"/>
      <c r="AZ265" s="841"/>
      <c r="BA265" s="841"/>
      <c r="BB265" s="841"/>
      <c r="BC265" s="841"/>
      <c r="BD265" s="841"/>
      <c r="BE265" s="841"/>
      <c r="BF265" s="841"/>
      <c r="BG265" s="841"/>
      <c r="BH265" s="841"/>
      <c r="BI265" s="842"/>
      <c r="BJ265" s="309"/>
    </row>
    <row r="266" spans="1:62" ht="126">
      <c r="A266" s="117">
        <v>260</v>
      </c>
      <c r="B266" s="135" t="s">
        <v>1233</v>
      </c>
      <c r="C266" s="118" t="s">
        <v>128</v>
      </c>
      <c r="D266" s="531">
        <v>1.3</v>
      </c>
      <c r="E266" s="344" t="s">
        <v>996</v>
      </c>
      <c r="F266" s="344" t="s">
        <v>47</v>
      </c>
      <c r="G266" s="118" t="s">
        <v>1066</v>
      </c>
      <c r="H266" s="269"/>
      <c r="I266" s="781"/>
      <c r="J266" s="841"/>
      <c r="K266" s="841"/>
      <c r="L266" s="841"/>
      <c r="M266" s="841"/>
      <c r="N266" s="841"/>
      <c r="O266" s="841"/>
      <c r="P266" s="841"/>
      <c r="Q266" s="841"/>
      <c r="R266" s="841"/>
      <c r="S266" s="841"/>
      <c r="T266" s="841"/>
      <c r="U266" s="841"/>
      <c r="V266" s="841"/>
      <c r="W266" s="841"/>
      <c r="X266" s="841"/>
      <c r="Y266" s="841"/>
      <c r="Z266" s="841"/>
      <c r="AA266" s="841"/>
      <c r="AB266" s="841"/>
      <c r="AC266" s="841"/>
      <c r="AD266" s="841"/>
      <c r="AE266" s="841"/>
      <c r="AF266" s="841"/>
      <c r="AG266" s="841"/>
      <c r="AH266" s="841"/>
      <c r="AI266" s="841"/>
      <c r="AJ266" s="841"/>
      <c r="AK266" s="841"/>
      <c r="AL266" s="841"/>
      <c r="AM266" s="841"/>
      <c r="AN266" s="841"/>
      <c r="AO266" s="841"/>
      <c r="AP266" s="841"/>
      <c r="AQ266" s="841"/>
      <c r="AR266" s="841"/>
      <c r="AS266" s="841"/>
      <c r="AT266" s="841"/>
      <c r="AU266" s="841"/>
      <c r="AV266" s="841"/>
      <c r="AW266" s="841"/>
      <c r="AX266" s="841"/>
      <c r="AY266" s="841"/>
      <c r="AZ266" s="841"/>
      <c r="BA266" s="841"/>
      <c r="BB266" s="841"/>
      <c r="BC266" s="841"/>
      <c r="BD266" s="841"/>
      <c r="BE266" s="841"/>
      <c r="BF266" s="841"/>
      <c r="BG266" s="841"/>
      <c r="BH266" s="841"/>
      <c r="BI266" s="842"/>
      <c r="BJ266" s="309"/>
    </row>
    <row r="267" spans="1:62" ht="31.5">
      <c r="A267" s="117">
        <v>256</v>
      </c>
      <c r="B267" s="535" t="s">
        <v>1419</v>
      </c>
      <c r="C267" s="118" t="s">
        <v>128</v>
      </c>
      <c r="D267" s="117">
        <v>40.29</v>
      </c>
      <c r="E267" s="117" t="s">
        <v>595</v>
      </c>
      <c r="F267" s="117" t="s">
        <v>30</v>
      </c>
      <c r="G267" s="118" t="s">
        <v>1218</v>
      </c>
      <c r="H267" s="269"/>
      <c r="I267" s="781"/>
      <c r="J267" s="841"/>
      <c r="K267" s="841"/>
      <c r="L267" s="841"/>
      <c r="M267" s="841"/>
      <c r="N267" s="841"/>
      <c r="O267" s="841"/>
      <c r="P267" s="841"/>
      <c r="Q267" s="841"/>
      <c r="R267" s="841"/>
      <c r="S267" s="841"/>
      <c r="T267" s="841"/>
      <c r="U267" s="841"/>
      <c r="V267" s="841"/>
      <c r="W267" s="841"/>
      <c r="X267" s="841"/>
      <c r="Y267" s="841"/>
      <c r="Z267" s="841"/>
      <c r="AA267" s="841"/>
      <c r="AB267" s="841"/>
      <c r="AC267" s="841"/>
      <c r="AD267" s="841"/>
      <c r="AE267" s="841"/>
      <c r="AF267" s="841"/>
      <c r="AG267" s="841"/>
      <c r="AH267" s="841"/>
      <c r="AI267" s="841"/>
      <c r="AJ267" s="841"/>
      <c r="AK267" s="841"/>
      <c r="AL267" s="841"/>
      <c r="AM267" s="841"/>
      <c r="AN267" s="841"/>
      <c r="AO267" s="841"/>
      <c r="AP267" s="841"/>
      <c r="AQ267" s="841"/>
      <c r="AR267" s="841"/>
      <c r="AS267" s="841"/>
      <c r="AT267" s="841"/>
      <c r="AU267" s="841"/>
      <c r="AV267" s="841"/>
      <c r="AW267" s="841"/>
      <c r="AX267" s="841"/>
      <c r="AY267" s="841"/>
      <c r="AZ267" s="841"/>
      <c r="BA267" s="841"/>
      <c r="BB267" s="841"/>
      <c r="BC267" s="841"/>
      <c r="BD267" s="841"/>
      <c r="BE267" s="841"/>
      <c r="BF267" s="841"/>
      <c r="BG267" s="841"/>
      <c r="BH267" s="841"/>
      <c r="BI267" s="842"/>
      <c r="BJ267" s="309"/>
    </row>
    <row r="268" spans="1:62" ht="63">
      <c r="A268" s="117">
        <v>263</v>
      </c>
      <c r="B268" s="556" t="s">
        <v>769</v>
      </c>
      <c r="C268" s="118" t="s">
        <v>128</v>
      </c>
      <c r="D268" s="531">
        <v>2</v>
      </c>
      <c r="E268" s="118" t="s">
        <v>901</v>
      </c>
      <c r="F268" s="118" t="s">
        <v>11</v>
      </c>
      <c r="G268" s="118" t="s">
        <v>1469</v>
      </c>
      <c r="H268" s="269"/>
      <c r="I268" s="781"/>
      <c r="J268" s="841"/>
      <c r="K268" s="841"/>
      <c r="L268" s="841"/>
      <c r="M268" s="841"/>
      <c r="N268" s="841"/>
      <c r="O268" s="841"/>
      <c r="P268" s="841"/>
      <c r="Q268" s="841"/>
      <c r="R268" s="841"/>
      <c r="S268" s="841"/>
      <c r="T268" s="841"/>
      <c r="U268" s="841"/>
      <c r="V268" s="841"/>
      <c r="W268" s="841"/>
      <c r="X268" s="841"/>
      <c r="Y268" s="841"/>
      <c r="Z268" s="841"/>
      <c r="AA268" s="841"/>
      <c r="AB268" s="841"/>
      <c r="AC268" s="841"/>
      <c r="AD268" s="841"/>
      <c r="AE268" s="841"/>
      <c r="AF268" s="841"/>
      <c r="AG268" s="841"/>
      <c r="AH268" s="841"/>
      <c r="AI268" s="841"/>
      <c r="AJ268" s="841"/>
      <c r="AK268" s="841"/>
      <c r="AL268" s="841"/>
      <c r="AM268" s="841"/>
      <c r="AN268" s="841"/>
      <c r="AO268" s="841"/>
      <c r="AP268" s="841"/>
      <c r="AQ268" s="841"/>
      <c r="AR268" s="841"/>
      <c r="AS268" s="841"/>
      <c r="AT268" s="841"/>
      <c r="AU268" s="841"/>
      <c r="AV268" s="841"/>
      <c r="AW268" s="841"/>
      <c r="AX268" s="841"/>
      <c r="AY268" s="841"/>
      <c r="AZ268" s="841"/>
      <c r="BA268" s="841"/>
      <c r="BB268" s="841"/>
      <c r="BC268" s="841"/>
      <c r="BD268" s="841"/>
      <c r="BE268" s="841"/>
      <c r="BF268" s="841"/>
      <c r="BG268" s="841"/>
      <c r="BH268" s="841"/>
      <c r="BI268" s="842"/>
      <c r="BJ268" s="309"/>
    </row>
    <row r="269" spans="1:62" ht="78.75">
      <c r="A269" s="117">
        <v>264</v>
      </c>
      <c r="B269" s="556" t="s">
        <v>770</v>
      </c>
      <c r="C269" s="118" t="s">
        <v>128</v>
      </c>
      <c r="D269" s="531">
        <v>6.6599999999999993</v>
      </c>
      <c r="E269" s="118" t="s">
        <v>878</v>
      </c>
      <c r="F269" s="118" t="s">
        <v>11</v>
      </c>
      <c r="G269" s="118" t="s">
        <v>1469</v>
      </c>
      <c r="H269" s="269"/>
      <c r="I269" s="781"/>
      <c r="J269" s="841"/>
      <c r="K269" s="841"/>
      <c r="L269" s="841"/>
      <c r="M269" s="841"/>
      <c r="N269" s="841"/>
      <c r="O269" s="841"/>
      <c r="P269" s="841"/>
      <c r="Q269" s="841"/>
      <c r="R269" s="841"/>
      <c r="S269" s="841"/>
      <c r="T269" s="841"/>
      <c r="U269" s="841"/>
      <c r="V269" s="841"/>
      <c r="W269" s="841"/>
      <c r="X269" s="841"/>
      <c r="Y269" s="841"/>
      <c r="Z269" s="841"/>
      <c r="AA269" s="841"/>
      <c r="AB269" s="841"/>
      <c r="AC269" s="841"/>
      <c r="AD269" s="841"/>
      <c r="AE269" s="841"/>
      <c r="AF269" s="841"/>
      <c r="AG269" s="841"/>
      <c r="AH269" s="841"/>
      <c r="AI269" s="841"/>
      <c r="AJ269" s="841"/>
      <c r="AK269" s="841"/>
      <c r="AL269" s="841"/>
      <c r="AM269" s="841"/>
      <c r="AN269" s="841"/>
      <c r="AO269" s="841"/>
      <c r="AP269" s="841"/>
      <c r="AQ269" s="841"/>
      <c r="AR269" s="841"/>
      <c r="AS269" s="841"/>
      <c r="AT269" s="841"/>
      <c r="AU269" s="841"/>
      <c r="AV269" s="841"/>
      <c r="AW269" s="841"/>
      <c r="AX269" s="841"/>
      <c r="AY269" s="841"/>
      <c r="AZ269" s="841"/>
      <c r="BA269" s="841"/>
      <c r="BB269" s="841"/>
      <c r="BC269" s="841"/>
      <c r="BD269" s="841"/>
      <c r="BE269" s="841"/>
      <c r="BF269" s="841"/>
      <c r="BG269" s="841"/>
      <c r="BH269" s="841"/>
      <c r="BI269" s="842"/>
      <c r="BJ269" s="309"/>
    </row>
    <row r="270" spans="1:62" ht="31.5">
      <c r="A270" s="117">
        <v>265</v>
      </c>
      <c r="B270" s="135" t="s">
        <v>774</v>
      </c>
      <c r="C270" s="118" t="s">
        <v>128</v>
      </c>
      <c r="D270" s="531">
        <v>0.1</v>
      </c>
      <c r="E270" s="514" t="s">
        <v>991</v>
      </c>
      <c r="F270" s="514" t="s">
        <v>29</v>
      </c>
      <c r="G270" s="118" t="s">
        <v>1469</v>
      </c>
      <c r="H270" s="269"/>
      <c r="I270" s="781"/>
      <c r="J270" s="841"/>
      <c r="K270" s="841"/>
      <c r="L270" s="841"/>
      <c r="M270" s="841"/>
      <c r="N270" s="841"/>
      <c r="O270" s="841"/>
      <c r="P270" s="841"/>
      <c r="Q270" s="841"/>
      <c r="R270" s="841"/>
      <c r="S270" s="841"/>
      <c r="T270" s="841"/>
      <c r="U270" s="841"/>
      <c r="V270" s="841"/>
      <c r="W270" s="841"/>
      <c r="X270" s="841"/>
      <c r="Y270" s="841"/>
      <c r="Z270" s="841"/>
      <c r="AA270" s="841"/>
      <c r="AB270" s="841"/>
      <c r="AC270" s="841"/>
      <c r="AD270" s="841"/>
      <c r="AE270" s="841"/>
      <c r="AF270" s="841"/>
      <c r="AG270" s="841"/>
      <c r="AH270" s="841"/>
      <c r="AI270" s="841"/>
      <c r="AJ270" s="841"/>
      <c r="AK270" s="841"/>
      <c r="AL270" s="841"/>
      <c r="AM270" s="841"/>
      <c r="AN270" s="841"/>
      <c r="AO270" s="841"/>
      <c r="AP270" s="841"/>
      <c r="AQ270" s="841"/>
      <c r="AR270" s="841"/>
      <c r="AS270" s="841"/>
      <c r="AT270" s="841"/>
      <c r="AU270" s="841"/>
      <c r="AV270" s="841"/>
      <c r="AW270" s="841"/>
      <c r="AX270" s="841"/>
      <c r="AY270" s="841"/>
      <c r="AZ270" s="841"/>
      <c r="BA270" s="841"/>
      <c r="BB270" s="841"/>
      <c r="BC270" s="841"/>
      <c r="BD270" s="841"/>
      <c r="BE270" s="841"/>
      <c r="BF270" s="841"/>
      <c r="BG270" s="841"/>
      <c r="BH270" s="841"/>
      <c r="BI270" s="842"/>
      <c r="BJ270" s="309"/>
    </row>
    <row r="271" spans="1:62" ht="31.5">
      <c r="A271" s="117">
        <v>266</v>
      </c>
      <c r="B271" s="535" t="s">
        <v>776</v>
      </c>
      <c r="C271" s="118" t="s">
        <v>128</v>
      </c>
      <c r="D271" s="117">
        <v>0.47</v>
      </c>
      <c r="E271" s="514" t="s">
        <v>993</v>
      </c>
      <c r="F271" s="514" t="s">
        <v>30</v>
      </c>
      <c r="G271" s="118" t="s">
        <v>1469</v>
      </c>
      <c r="H271" s="269"/>
      <c r="I271" s="781"/>
      <c r="J271" s="841"/>
      <c r="K271" s="841"/>
      <c r="L271" s="841"/>
      <c r="M271" s="841"/>
      <c r="N271" s="841"/>
      <c r="O271" s="841"/>
      <c r="P271" s="841"/>
      <c r="Q271" s="841"/>
      <c r="R271" s="841"/>
      <c r="S271" s="841"/>
      <c r="T271" s="841"/>
      <c r="U271" s="841"/>
      <c r="V271" s="841"/>
      <c r="W271" s="841"/>
      <c r="X271" s="841"/>
      <c r="Y271" s="841"/>
      <c r="Z271" s="841"/>
      <c r="AA271" s="841"/>
      <c r="AB271" s="841"/>
      <c r="AC271" s="841"/>
      <c r="AD271" s="841"/>
      <c r="AE271" s="841"/>
      <c r="AF271" s="841"/>
      <c r="AG271" s="841"/>
      <c r="AH271" s="841"/>
      <c r="AI271" s="841"/>
      <c r="AJ271" s="841"/>
      <c r="AK271" s="841"/>
      <c r="AL271" s="841"/>
      <c r="AM271" s="841"/>
      <c r="AN271" s="841"/>
      <c r="AO271" s="841"/>
      <c r="AP271" s="841"/>
      <c r="AQ271" s="841"/>
      <c r="AR271" s="841"/>
      <c r="AS271" s="841"/>
      <c r="AT271" s="841"/>
      <c r="AU271" s="841"/>
      <c r="AV271" s="841"/>
      <c r="AW271" s="841"/>
      <c r="AX271" s="841"/>
      <c r="AY271" s="841"/>
      <c r="AZ271" s="841"/>
      <c r="BA271" s="841"/>
      <c r="BB271" s="841"/>
      <c r="BC271" s="841"/>
      <c r="BD271" s="841"/>
      <c r="BE271" s="841"/>
      <c r="BF271" s="841"/>
      <c r="BG271" s="841"/>
      <c r="BH271" s="841"/>
      <c r="BI271" s="842"/>
      <c r="BJ271" s="309"/>
    </row>
    <row r="272" spans="1:62" ht="47.25">
      <c r="A272" s="117">
        <v>267</v>
      </c>
      <c r="B272" s="535" t="s">
        <v>777</v>
      </c>
      <c r="C272" s="118" t="s">
        <v>128</v>
      </c>
      <c r="D272" s="117">
        <v>0.03</v>
      </c>
      <c r="E272" s="514" t="s">
        <v>994</v>
      </c>
      <c r="F272" s="514" t="s">
        <v>30</v>
      </c>
      <c r="G272" s="118" t="s">
        <v>1469</v>
      </c>
      <c r="H272" s="269"/>
      <c r="I272" s="781"/>
      <c r="J272" s="841"/>
      <c r="K272" s="841"/>
      <c r="L272" s="841"/>
      <c r="M272" s="841"/>
      <c r="N272" s="841"/>
      <c r="O272" s="841"/>
      <c r="P272" s="841"/>
      <c r="Q272" s="841"/>
      <c r="R272" s="841"/>
      <c r="S272" s="841"/>
      <c r="T272" s="841"/>
      <c r="U272" s="841"/>
      <c r="V272" s="841"/>
      <c r="W272" s="841"/>
      <c r="X272" s="841"/>
      <c r="Y272" s="841"/>
      <c r="Z272" s="841"/>
      <c r="AA272" s="841"/>
      <c r="AB272" s="841"/>
      <c r="AC272" s="841"/>
      <c r="AD272" s="841"/>
      <c r="AE272" s="841"/>
      <c r="AF272" s="841"/>
      <c r="AG272" s="841"/>
      <c r="AH272" s="841"/>
      <c r="AI272" s="841"/>
      <c r="AJ272" s="841"/>
      <c r="AK272" s="841"/>
      <c r="AL272" s="841"/>
      <c r="AM272" s="841"/>
      <c r="AN272" s="841"/>
      <c r="AO272" s="841"/>
      <c r="AP272" s="841"/>
      <c r="AQ272" s="841"/>
      <c r="AR272" s="841"/>
      <c r="AS272" s="841"/>
      <c r="AT272" s="841"/>
      <c r="AU272" s="841"/>
      <c r="AV272" s="841"/>
      <c r="AW272" s="841"/>
      <c r="AX272" s="841"/>
      <c r="AY272" s="841"/>
      <c r="AZ272" s="841"/>
      <c r="BA272" s="841"/>
      <c r="BB272" s="841"/>
      <c r="BC272" s="841"/>
      <c r="BD272" s="841"/>
      <c r="BE272" s="841"/>
      <c r="BF272" s="841"/>
      <c r="BG272" s="841"/>
      <c r="BH272" s="841"/>
      <c r="BI272" s="842"/>
      <c r="BJ272" s="309"/>
    </row>
    <row r="273" spans="1:62" ht="31.5">
      <c r="A273" s="117">
        <v>268</v>
      </c>
      <c r="B273" s="135" t="s">
        <v>771</v>
      </c>
      <c r="C273" s="118" t="s">
        <v>128</v>
      </c>
      <c r="D273" s="531">
        <v>15</v>
      </c>
      <c r="E273" s="118" t="s">
        <v>989</v>
      </c>
      <c r="F273" s="118" t="s">
        <v>18</v>
      </c>
      <c r="G273" s="118" t="s">
        <v>1469</v>
      </c>
      <c r="H273" s="269"/>
      <c r="I273" s="781"/>
      <c r="J273" s="841"/>
      <c r="K273" s="841"/>
      <c r="L273" s="841"/>
      <c r="M273" s="841"/>
      <c r="N273" s="841"/>
      <c r="O273" s="841"/>
      <c r="P273" s="841"/>
      <c r="Q273" s="841"/>
      <c r="R273" s="841"/>
      <c r="S273" s="841"/>
      <c r="T273" s="841"/>
      <c r="U273" s="841"/>
      <c r="V273" s="841"/>
      <c r="W273" s="841"/>
      <c r="X273" s="841"/>
      <c r="Y273" s="841"/>
      <c r="Z273" s="841"/>
      <c r="AA273" s="841"/>
      <c r="AB273" s="841"/>
      <c r="AC273" s="841"/>
      <c r="AD273" s="841"/>
      <c r="AE273" s="841"/>
      <c r="AF273" s="841"/>
      <c r="AG273" s="841"/>
      <c r="AH273" s="841"/>
      <c r="AI273" s="841"/>
      <c r="AJ273" s="841"/>
      <c r="AK273" s="841"/>
      <c r="AL273" s="841"/>
      <c r="AM273" s="841"/>
      <c r="AN273" s="841"/>
      <c r="AO273" s="841"/>
      <c r="AP273" s="841"/>
      <c r="AQ273" s="841"/>
      <c r="AR273" s="841"/>
      <c r="AS273" s="841"/>
      <c r="AT273" s="841"/>
      <c r="AU273" s="841"/>
      <c r="AV273" s="841"/>
      <c r="AW273" s="841"/>
      <c r="AX273" s="841"/>
      <c r="AY273" s="841"/>
      <c r="AZ273" s="841"/>
      <c r="BA273" s="841"/>
      <c r="BB273" s="841"/>
      <c r="BC273" s="841"/>
      <c r="BD273" s="841"/>
      <c r="BE273" s="841"/>
      <c r="BF273" s="841"/>
      <c r="BG273" s="841"/>
      <c r="BH273" s="841"/>
      <c r="BI273" s="842"/>
      <c r="BJ273" s="309"/>
    </row>
    <row r="274" spans="1:62" ht="31.5">
      <c r="A274" s="117">
        <v>269</v>
      </c>
      <c r="B274" s="135" t="s">
        <v>772</v>
      </c>
      <c r="C274" s="118" t="s">
        <v>128</v>
      </c>
      <c r="D274" s="531">
        <v>20</v>
      </c>
      <c r="E274" s="118" t="s">
        <v>989</v>
      </c>
      <c r="F274" s="118" t="s">
        <v>18</v>
      </c>
      <c r="G274" s="118" t="s">
        <v>1469</v>
      </c>
      <c r="H274" s="269"/>
      <c r="I274" s="781"/>
      <c r="J274" s="841"/>
      <c r="K274" s="841"/>
      <c r="L274" s="841"/>
      <c r="M274" s="841"/>
      <c r="N274" s="841"/>
      <c r="O274" s="841"/>
      <c r="P274" s="841"/>
      <c r="Q274" s="841"/>
      <c r="R274" s="841"/>
      <c r="S274" s="841"/>
      <c r="T274" s="841"/>
      <c r="U274" s="841"/>
      <c r="V274" s="841"/>
      <c r="W274" s="841"/>
      <c r="X274" s="841"/>
      <c r="Y274" s="841"/>
      <c r="Z274" s="841"/>
      <c r="AA274" s="841"/>
      <c r="AB274" s="841"/>
      <c r="AC274" s="841"/>
      <c r="AD274" s="841"/>
      <c r="AE274" s="841"/>
      <c r="AF274" s="841"/>
      <c r="AG274" s="841"/>
      <c r="AH274" s="841"/>
      <c r="AI274" s="841"/>
      <c r="AJ274" s="841"/>
      <c r="AK274" s="841"/>
      <c r="AL274" s="841"/>
      <c r="AM274" s="841"/>
      <c r="AN274" s="841"/>
      <c r="AO274" s="841"/>
      <c r="AP274" s="841"/>
      <c r="AQ274" s="841"/>
      <c r="AR274" s="841"/>
      <c r="AS274" s="841"/>
      <c r="AT274" s="841"/>
      <c r="AU274" s="841"/>
      <c r="AV274" s="841"/>
      <c r="AW274" s="841"/>
      <c r="AX274" s="841"/>
      <c r="AY274" s="841"/>
      <c r="AZ274" s="841"/>
      <c r="BA274" s="841"/>
      <c r="BB274" s="841"/>
      <c r="BC274" s="841"/>
      <c r="BD274" s="841"/>
      <c r="BE274" s="841"/>
      <c r="BF274" s="841"/>
      <c r="BG274" s="841"/>
      <c r="BH274" s="841"/>
      <c r="BI274" s="842"/>
      <c r="BJ274" s="309"/>
    </row>
    <row r="275" spans="1:62" ht="31.5">
      <c r="A275" s="117">
        <v>270</v>
      </c>
      <c r="B275" s="135" t="s">
        <v>781</v>
      </c>
      <c r="C275" s="118" t="s">
        <v>128</v>
      </c>
      <c r="D275" s="531">
        <v>0.14000000000000001</v>
      </c>
      <c r="E275" s="118" t="s">
        <v>998</v>
      </c>
      <c r="F275" s="118" t="s">
        <v>48</v>
      </c>
      <c r="G275" s="118" t="s">
        <v>1469</v>
      </c>
      <c r="H275" s="117"/>
    </row>
    <row r="276" spans="1:62" ht="31.5">
      <c r="A276" s="117">
        <v>271</v>
      </c>
      <c r="B276" s="135" t="s">
        <v>782</v>
      </c>
      <c r="C276" s="118" t="s">
        <v>128</v>
      </c>
      <c r="D276" s="531">
        <v>0.58000000000000007</v>
      </c>
      <c r="E276" s="118" t="s">
        <v>999</v>
      </c>
      <c r="F276" s="118" t="s">
        <v>48</v>
      </c>
      <c r="G276" s="118" t="s">
        <v>1469</v>
      </c>
      <c r="H276" s="117"/>
    </row>
    <row r="277" spans="1:62" ht="31.5">
      <c r="A277" s="117">
        <v>272</v>
      </c>
      <c r="B277" s="135" t="s">
        <v>783</v>
      </c>
      <c r="C277" s="118" t="s">
        <v>128</v>
      </c>
      <c r="D277" s="531">
        <v>0.99</v>
      </c>
      <c r="E277" s="118" t="s">
        <v>962</v>
      </c>
      <c r="F277" s="118" t="s">
        <v>48</v>
      </c>
      <c r="G277" s="118" t="s">
        <v>1469</v>
      </c>
      <c r="H277" s="117"/>
    </row>
    <row r="278" spans="1:62" ht="31.5">
      <c r="A278" s="117">
        <v>273</v>
      </c>
      <c r="B278" s="135" t="s">
        <v>784</v>
      </c>
      <c r="C278" s="118" t="s">
        <v>128</v>
      </c>
      <c r="D278" s="531">
        <v>3.3299999999999996</v>
      </c>
      <c r="E278" s="118" t="s">
        <v>1000</v>
      </c>
      <c r="F278" s="118" t="s">
        <v>48</v>
      </c>
      <c r="G278" s="118" t="s">
        <v>1469</v>
      </c>
      <c r="H278" s="117"/>
    </row>
    <row r="279" spans="1:62" ht="126">
      <c r="A279" s="117">
        <v>274</v>
      </c>
      <c r="B279" s="135" t="s">
        <v>785</v>
      </c>
      <c r="C279" s="118" t="s">
        <v>128</v>
      </c>
      <c r="D279" s="531">
        <v>2.0299999999999998</v>
      </c>
      <c r="E279" s="118" t="s">
        <v>1001</v>
      </c>
      <c r="F279" s="118" t="s">
        <v>48</v>
      </c>
      <c r="G279" s="118" t="s">
        <v>1469</v>
      </c>
      <c r="H279" s="117"/>
    </row>
    <row r="280" spans="1:62" ht="94.5">
      <c r="A280" s="117">
        <v>275</v>
      </c>
      <c r="B280" s="135" t="s">
        <v>486</v>
      </c>
      <c r="C280" s="118" t="s">
        <v>128</v>
      </c>
      <c r="D280" s="531">
        <v>6.3999999999999995</v>
      </c>
      <c r="E280" s="118" t="s">
        <v>997</v>
      </c>
      <c r="F280" s="118" t="s">
        <v>48</v>
      </c>
      <c r="G280" s="118" t="s">
        <v>1469</v>
      </c>
      <c r="H280" s="117"/>
    </row>
    <row r="281" spans="1:62" ht="31.5">
      <c r="A281" s="117">
        <v>276</v>
      </c>
      <c r="B281" s="135" t="s">
        <v>495</v>
      </c>
      <c r="C281" s="118" t="s">
        <v>128</v>
      </c>
      <c r="D281" s="117">
        <v>1</v>
      </c>
      <c r="E281" s="117">
        <v>9</v>
      </c>
      <c r="F281" s="117" t="s">
        <v>27</v>
      </c>
      <c r="G281" s="118" t="s">
        <v>1469</v>
      </c>
      <c r="H281" s="117"/>
    </row>
    <row r="282" spans="1:62" ht="63">
      <c r="A282" s="117">
        <v>277</v>
      </c>
      <c r="B282" s="135" t="s">
        <v>773</v>
      </c>
      <c r="C282" s="118" t="s">
        <v>128</v>
      </c>
      <c r="D282" s="117">
        <v>25.51</v>
      </c>
      <c r="E282" s="514" t="s">
        <v>990</v>
      </c>
      <c r="F282" s="514" t="s">
        <v>27</v>
      </c>
      <c r="G282" s="118" t="s">
        <v>1469</v>
      </c>
      <c r="H282" s="117"/>
    </row>
    <row r="283" spans="1:62" ht="31.5">
      <c r="A283" s="117">
        <v>278</v>
      </c>
      <c r="B283" s="304" t="s">
        <v>1257</v>
      </c>
      <c r="C283" s="118" t="s">
        <v>126</v>
      </c>
      <c r="D283" s="531">
        <v>0.1</v>
      </c>
      <c r="E283" s="118">
        <v>32</v>
      </c>
      <c r="F283" s="117" t="s">
        <v>31</v>
      </c>
      <c r="G283" s="118" t="s">
        <v>1468</v>
      </c>
      <c r="H283" s="269"/>
      <c r="I283" s="781"/>
      <c r="J283" s="841"/>
      <c r="K283" s="841"/>
      <c r="L283" s="841"/>
      <c r="M283" s="841"/>
      <c r="N283" s="841"/>
      <c r="O283" s="841"/>
      <c r="P283" s="841"/>
      <c r="Q283" s="841"/>
      <c r="R283" s="841"/>
      <c r="S283" s="841"/>
      <c r="T283" s="841"/>
      <c r="U283" s="841"/>
      <c r="V283" s="841"/>
      <c r="W283" s="841"/>
      <c r="X283" s="841"/>
      <c r="Y283" s="841"/>
      <c r="Z283" s="841"/>
      <c r="AA283" s="841"/>
      <c r="AB283" s="841"/>
      <c r="AC283" s="841"/>
      <c r="AD283" s="841"/>
      <c r="AE283" s="841"/>
      <c r="AF283" s="841"/>
      <c r="AG283" s="841"/>
      <c r="AH283" s="841"/>
      <c r="AI283" s="841"/>
      <c r="AJ283" s="841"/>
      <c r="AK283" s="841"/>
      <c r="AL283" s="841"/>
      <c r="AM283" s="841"/>
      <c r="AN283" s="841"/>
      <c r="AO283" s="841"/>
      <c r="AP283" s="841"/>
      <c r="AQ283" s="841"/>
      <c r="AR283" s="841"/>
      <c r="AS283" s="841"/>
      <c r="AT283" s="841"/>
      <c r="AU283" s="841"/>
      <c r="AV283" s="841"/>
      <c r="AW283" s="841"/>
      <c r="AX283" s="841"/>
      <c r="AY283" s="841"/>
      <c r="AZ283" s="841"/>
      <c r="BA283" s="841"/>
      <c r="BB283" s="841"/>
      <c r="BC283" s="841"/>
      <c r="BD283" s="841"/>
      <c r="BE283" s="841"/>
      <c r="BF283" s="841"/>
      <c r="BG283" s="841"/>
      <c r="BH283" s="841"/>
      <c r="BI283" s="842"/>
      <c r="BJ283" s="309"/>
    </row>
    <row r="284" spans="1:62" ht="47.25">
      <c r="A284" s="117">
        <v>279</v>
      </c>
      <c r="B284" s="304" t="s">
        <v>1259</v>
      </c>
      <c r="C284" s="118" t="s">
        <v>126</v>
      </c>
      <c r="D284" s="117">
        <v>0.9</v>
      </c>
      <c r="E284" s="118">
        <v>21</v>
      </c>
      <c r="F284" s="117" t="s">
        <v>41</v>
      </c>
      <c r="G284" s="118" t="s">
        <v>1468</v>
      </c>
      <c r="H284" s="269"/>
      <c r="I284" s="781"/>
      <c r="J284" s="841"/>
      <c r="K284" s="841"/>
      <c r="L284" s="841"/>
      <c r="M284" s="841"/>
      <c r="N284" s="841"/>
      <c r="O284" s="841"/>
      <c r="P284" s="841"/>
      <c r="Q284" s="841"/>
      <c r="R284" s="841"/>
      <c r="S284" s="841"/>
      <c r="T284" s="841"/>
      <c r="U284" s="841"/>
      <c r="V284" s="841"/>
      <c r="W284" s="841"/>
      <c r="X284" s="841"/>
      <c r="Y284" s="841"/>
      <c r="Z284" s="841"/>
      <c r="AA284" s="841"/>
      <c r="AB284" s="841"/>
      <c r="AC284" s="841"/>
      <c r="AD284" s="841"/>
      <c r="AE284" s="841"/>
      <c r="AF284" s="841"/>
      <c r="AG284" s="841"/>
      <c r="AH284" s="841"/>
      <c r="AI284" s="841"/>
      <c r="AJ284" s="841"/>
      <c r="AK284" s="841"/>
      <c r="AL284" s="841"/>
      <c r="AM284" s="841"/>
      <c r="AN284" s="841"/>
      <c r="AO284" s="841"/>
      <c r="AP284" s="841"/>
      <c r="AQ284" s="841"/>
      <c r="AR284" s="841"/>
      <c r="AS284" s="841"/>
      <c r="AT284" s="841"/>
      <c r="AU284" s="841"/>
      <c r="AV284" s="841"/>
      <c r="AW284" s="841"/>
      <c r="AX284" s="841"/>
      <c r="AY284" s="841"/>
      <c r="AZ284" s="841"/>
      <c r="BA284" s="841"/>
      <c r="BB284" s="841"/>
      <c r="BC284" s="841"/>
      <c r="BD284" s="841"/>
      <c r="BE284" s="841"/>
      <c r="BF284" s="841"/>
      <c r="BG284" s="841"/>
      <c r="BH284" s="841"/>
      <c r="BI284" s="842"/>
      <c r="BJ284" s="309"/>
    </row>
    <row r="285" spans="1:62" ht="47.25">
      <c r="A285" s="117">
        <v>280</v>
      </c>
      <c r="B285" s="304" t="s">
        <v>1143</v>
      </c>
      <c r="C285" s="118" t="s">
        <v>126</v>
      </c>
      <c r="D285" s="117">
        <v>0.56999999999999995</v>
      </c>
      <c r="E285" s="118">
        <v>20</v>
      </c>
      <c r="F285" s="117" t="s">
        <v>41</v>
      </c>
      <c r="G285" s="118" t="s">
        <v>1468</v>
      </c>
      <c r="H285" s="269"/>
      <c r="I285" s="781"/>
      <c r="J285" s="841"/>
      <c r="K285" s="841"/>
      <c r="L285" s="841"/>
      <c r="M285" s="841"/>
      <c r="N285" s="841"/>
      <c r="O285" s="841"/>
      <c r="P285" s="841"/>
      <c r="Q285" s="841"/>
      <c r="R285" s="841"/>
      <c r="S285" s="841"/>
      <c r="T285" s="841"/>
      <c r="U285" s="841"/>
      <c r="V285" s="841"/>
      <c r="W285" s="841"/>
      <c r="X285" s="841"/>
      <c r="Y285" s="841"/>
      <c r="Z285" s="841"/>
      <c r="AA285" s="841"/>
      <c r="AB285" s="841"/>
      <c r="AC285" s="841"/>
      <c r="AD285" s="841"/>
      <c r="AE285" s="841"/>
      <c r="AF285" s="841"/>
      <c r="AG285" s="841"/>
      <c r="AH285" s="841"/>
      <c r="AI285" s="841"/>
      <c r="AJ285" s="841"/>
      <c r="AK285" s="841"/>
      <c r="AL285" s="841"/>
      <c r="AM285" s="841"/>
      <c r="AN285" s="841"/>
      <c r="AO285" s="841"/>
      <c r="AP285" s="841"/>
      <c r="AQ285" s="841"/>
      <c r="AR285" s="841"/>
      <c r="AS285" s="841"/>
      <c r="AT285" s="841"/>
      <c r="AU285" s="841"/>
      <c r="AV285" s="841"/>
      <c r="AW285" s="841"/>
      <c r="AX285" s="841"/>
      <c r="AY285" s="841"/>
      <c r="AZ285" s="841"/>
      <c r="BA285" s="841"/>
      <c r="BB285" s="841"/>
      <c r="BC285" s="841"/>
      <c r="BD285" s="841"/>
      <c r="BE285" s="841"/>
      <c r="BF285" s="841"/>
      <c r="BG285" s="841"/>
      <c r="BH285" s="841"/>
      <c r="BI285" s="842"/>
      <c r="BJ285" s="309"/>
    </row>
    <row r="286" spans="1:62" ht="31.5">
      <c r="A286" s="117">
        <v>281</v>
      </c>
      <c r="B286" s="304" t="s">
        <v>1258</v>
      </c>
      <c r="C286" s="118" t="s">
        <v>126</v>
      </c>
      <c r="D286" s="531">
        <v>0.47000000000000003</v>
      </c>
      <c r="E286" s="118">
        <v>20</v>
      </c>
      <c r="F286" s="117" t="s">
        <v>48</v>
      </c>
      <c r="G286" s="118" t="s">
        <v>1468</v>
      </c>
      <c r="H286" s="461" t="s">
        <v>1303</v>
      </c>
    </row>
    <row r="287" spans="1:62" ht="31.5">
      <c r="A287" s="117">
        <v>282</v>
      </c>
      <c r="B287" s="343" t="s">
        <v>297</v>
      </c>
      <c r="C287" s="118" t="s">
        <v>126</v>
      </c>
      <c r="D287" s="573">
        <v>0.42</v>
      </c>
      <c r="E287" s="118"/>
      <c r="F287" s="117" t="s">
        <v>33</v>
      </c>
      <c r="G287" s="118" t="s">
        <v>1468</v>
      </c>
      <c r="H287" s="781"/>
      <c r="I287" s="781"/>
      <c r="J287" s="841"/>
      <c r="K287" s="841"/>
      <c r="L287" s="841"/>
      <c r="M287" s="841"/>
      <c r="N287" s="841"/>
      <c r="O287" s="841"/>
      <c r="P287" s="841"/>
      <c r="Q287" s="841"/>
      <c r="R287" s="841"/>
      <c r="S287" s="841"/>
      <c r="T287" s="841"/>
      <c r="U287" s="841"/>
      <c r="V287" s="841"/>
      <c r="W287" s="841"/>
      <c r="X287" s="841"/>
      <c r="Y287" s="841"/>
      <c r="Z287" s="841"/>
      <c r="AA287" s="841"/>
      <c r="AB287" s="841"/>
      <c r="AC287" s="841"/>
      <c r="AD287" s="841"/>
      <c r="AE287" s="841"/>
      <c r="AF287" s="841"/>
      <c r="AG287" s="841"/>
      <c r="AH287" s="841"/>
      <c r="AI287" s="841"/>
      <c r="AJ287" s="841"/>
      <c r="AK287" s="841"/>
      <c r="AL287" s="841"/>
      <c r="AM287" s="841"/>
      <c r="AN287" s="841"/>
      <c r="AO287" s="841"/>
      <c r="AP287" s="841"/>
      <c r="AQ287" s="841"/>
      <c r="AR287" s="841"/>
      <c r="AS287" s="841"/>
      <c r="AT287" s="841"/>
      <c r="AU287" s="841"/>
      <c r="AV287" s="841"/>
      <c r="AW287" s="841"/>
      <c r="AX287" s="841"/>
      <c r="AY287" s="841"/>
      <c r="AZ287" s="841"/>
      <c r="BA287" s="841"/>
      <c r="BB287" s="841"/>
      <c r="BC287" s="841"/>
      <c r="BD287" s="841"/>
      <c r="BE287" s="841"/>
      <c r="BF287" s="841"/>
      <c r="BG287" s="841"/>
      <c r="BH287" s="841"/>
      <c r="BI287" s="842"/>
      <c r="BJ287" s="309"/>
    </row>
    <row r="288" spans="1:62" ht="31.5">
      <c r="A288" s="117">
        <v>283</v>
      </c>
      <c r="B288" s="304" t="s">
        <v>1270</v>
      </c>
      <c r="C288" s="118" t="s">
        <v>126</v>
      </c>
      <c r="D288" s="573">
        <v>0.5</v>
      </c>
      <c r="E288" s="118">
        <v>10</v>
      </c>
      <c r="F288" s="117" t="s">
        <v>47</v>
      </c>
      <c r="G288" s="118" t="s">
        <v>1468</v>
      </c>
      <c r="H288" s="781"/>
      <c r="I288" s="781"/>
      <c r="J288" s="841"/>
      <c r="K288" s="841"/>
      <c r="L288" s="841"/>
      <c r="M288" s="841"/>
      <c r="N288" s="841"/>
      <c r="O288" s="841"/>
      <c r="P288" s="841"/>
      <c r="Q288" s="841"/>
      <c r="R288" s="841"/>
      <c r="S288" s="841"/>
      <c r="T288" s="841"/>
      <c r="U288" s="841"/>
      <c r="V288" s="841"/>
      <c r="W288" s="841"/>
      <c r="X288" s="841"/>
      <c r="Y288" s="841"/>
      <c r="Z288" s="841"/>
      <c r="AA288" s="841"/>
      <c r="AB288" s="841"/>
      <c r="AC288" s="841"/>
      <c r="AD288" s="841"/>
      <c r="AE288" s="841"/>
      <c r="AF288" s="841"/>
      <c r="AG288" s="841"/>
      <c r="AH288" s="841"/>
      <c r="AI288" s="841"/>
      <c r="AJ288" s="841"/>
      <c r="AK288" s="841"/>
      <c r="AL288" s="841"/>
      <c r="AM288" s="841"/>
      <c r="AN288" s="841"/>
      <c r="AO288" s="841"/>
      <c r="AP288" s="841"/>
      <c r="AQ288" s="841"/>
      <c r="AR288" s="841"/>
      <c r="AS288" s="841"/>
      <c r="AT288" s="841"/>
      <c r="AU288" s="841"/>
      <c r="AV288" s="841"/>
      <c r="AW288" s="841"/>
      <c r="AX288" s="841"/>
      <c r="AY288" s="841"/>
      <c r="AZ288" s="841"/>
      <c r="BA288" s="841"/>
      <c r="BB288" s="841"/>
      <c r="BC288" s="841"/>
      <c r="BD288" s="841"/>
      <c r="BE288" s="841"/>
      <c r="BF288" s="841"/>
      <c r="BG288" s="841"/>
      <c r="BH288" s="841"/>
      <c r="BI288" s="842"/>
      <c r="BJ288" s="309"/>
    </row>
    <row r="289" spans="1:62" ht="31.5">
      <c r="A289" s="117">
        <v>284</v>
      </c>
      <c r="B289" s="135" t="s">
        <v>797</v>
      </c>
      <c r="C289" s="118" t="s">
        <v>126</v>
      </c>
      <c r="D289" s="531">
        <v>0.74</v>
      </c>
      <c r="E289" s="118" t="s">
        <v>1013</v>
      </c>
      <c r="F289" s="118" t="s">
        <v>35</v>
      </c>
      <c r="G289" s="118" t="s">
        <v>1468</v>
      </c>
      <c r="H289" s="781"/>
      <c r="I289" s="781"/>
      <c r="J289" s="841"/>
      <c r="K289" s="841"/>
      <c r="L289" s="841"/>
      <c r="M289" s="841"/>
      <c r="N289" s="841"/>
      <c r="O289" s="841"/>
      <c r="P289" s="841"/>
      <c r="Q289" s="841"/>
      <c r="R289" s="841"/>
      <c r="S289" s="841"/>
      <c r="T289" s="841"/>
      <c r="U289" s="841"/>
      <c r="V289" s="841"/>
      <c r="W289" s="841"/>
      <c r="X289" s="841"/>
      <c r="Y289" s="841"/>
      <c r="Z289" s="841"/>
      <c r="AA289" s="841"/>
      <c r="AB289" s="841"/>
      <c r="AC289" s="841"/>
      <c r="AD289" s="841"/>
      <c r="AE289" s="841"/>
      <c r="AF289" s="841"/>
      <c r="AG289" s="841"/>
      <c r="AH289" s="841"/>
      <c r="AI289" s="841"/>
      <c r="AJ289" s="841"/>
      <c r="AK289" s="841"/>
      <c r="AL289" s="841"/>
      <c r="AM289" s="841"/>
      <c r="AN289" s="841"/>
      <c r="AO289" s="841"/>
      <c r="AP289" s="841"/>
      <c r="AQ289" s="841"/>
      <c r="AR289" s="841"/>
      <c r="AS289" s="841"/>
      <c r="AT289" s="841"/>
      <c r="AU289" s="841"/>
      <c r="AV289" s="841"/>
      <c r="AW289" s="841"/>
      <c r="AX289" s="841"/>
      <c r="AY289" s="841"/>
      <c r="AZ289" s="841"/>
      <c r="BA289" s="841"/>
      <c r="BB289" s="841"/>
      <c r="BC289" s="841"/>
      <c r="BD289" s="841"/>
      <c r="BE289" s="841"/>
      <c r="BF289" s="841"/>
      <c r="BG289" s="841"/>
      <c r="BH289" s="841"/>
      <c r="BI289" s="842"/>
      <c r="BJ289" s="309"/>
    </row>
    <row r="290" spans="1:62" ht="31.5">
      <c r="A290" s="117">
        <v>285</v>
      </c>
      <c r="B290" s="304" t="s">
        <v>1173</v>
      </c>
      <c r="C290" s="118" t="s">
        <v>126</v>
      </c>
      <c r="D290" s="573">
        <v>1.1099999999999999</v>
      </c>
      <c r="E290" s="118">
        <v>11</v>
      </c>
      <c r="F290" s="117" t="s">
        <v>34</v>
      </c>
      <c r="G290" s="118" t="s">
        <v>1468</v>
      </c>
      <c r="H290" s="781"/>
      <c r="I290" s="781"/>
      <c r="J290" s="841"/>
      <c r="K290" s="841"/>
      <c r="L290" s="841"/>
      <c r="M290" s="841"/>
      <c r="N290" s="841"/>
      <c r="O290" s="841"/>
      <c r="P290" s="841"/>
      <c r="Q290" s="841"/>
      <c r="R290" s="841"/>
      <c r="S290" s="841"/>
      <c r="T290" s="841"/>
      <c r="U290" s="841"/>
      <c r="V290" s="841"/>
      <c r="W290" s="841"/>
      <c r="X290" s="841"/>
      <c r="Y290" s="841"/>
      <c r="Z290" s="841"/>
      <c r="AA290" s="841"/>
      <c r="AB290" s="841"/>
      <c r="AC290" s="841"/>
      <c r="AD290" s="841"/>
      <c r="AE290" s="841"/>
      <c r="AF290" s="841"/>
      <c r="AG290" s="841"/>
      <c r="AH290" s="841"/>
      <c r="AI290" s="841"/>
      <c r="AJ290" s="841"/>
      <c r="AK290" s="841"/>
      <c r="AL290" s="841"/>
      <c r="AM290" s="841"/>
      <c r="AN290" s="841"/>
      <c r="AO290" s="841"/>
      <c r="AP290" s="841"/>
      <c r="AQ290" s="841"/>
      <c r="AR290" s="841"/>
      <c r="AS290" s="841"/>
      <c r="AT290" s="841"/>
      <c r="AU290" s="841"/>
      <c r="AV290" s="841"/>
      <c r="AW290" s="841"/>
      <c r="AX290" s="841"/>
      <c r="AY290" s="841"/>
      <c r="AZ290" s="841"/>
      <c r="BA290" s="841"/>
      <c r="BB290" s="841"/>
      <c r="BC290" s="841"/>
      <c r="BD290" s="841"/>
      <c r="BE290" s="841"/>
      <c r="BF290" s="841"/>
      <c r="BG290" s="841"/>
      <c r="BH290" s="841"/>
      <c r="BI290" s="842"/>
      <c r="BJ290" s="309"/>
    </row>
    <row r="291" spans="1:62" ht="31.5">
      <c r="A291" s="117">
        <v>286</v>
      </c>
      <c r="B291" s="304" t="s">
        <v>1170</v>
      </c>
      <c r="C291" s="118" t="s">
        <v>126</v>
      </c>
      <c r="D291" s="531">
        <v>0.17</v>
      </c>
      <c r="E291" s="118">
        <v>23</v>
      </c>
      <c r="F291" s="117" t="s">
        <v>31</v>
      </c>
      <c r="G291" s="118" t="s">
        <v>1468</v>
      </c>
      <c r="H291" s="781"/>
      <c r="I291" s="781"/>
      <c r="J291" s="841"/>
      <c r="K291" s="841"/>
      <c r="L291" s="841"/>
      <c r="M291" s="841"/>
      <c r="N291" s="841"/>
      <c r="O291" s="841"/>
      <c r="P291" s="841"/>
      <c r="Q291" s="841"/>
      <c r="R291" s="841"/>
      <c r="S291" s="841"/>
      <c r="T291" s="841"/>
      <c r="U291" s="841"/>
      <c r="V291" s="841"/>
      <c r="W291" s="841"/>
      <c r="X291" s="841"/>
      <c r="Y291" s="841"/>
      <c r="Z291" s="841"/>
      <c r="AA291" s="841"/>
      <c r="AB291" s="841"/>
      <c r="AC291" s="841"/>
      <c r="AD291" s="841"/>
      <c r="AE291" s="841"/>
      <c r="AF291" s="841"/>
      <c r="AG291" s="841"/>
      <c r="AH291" s="841"/>
      <c r="AI291" s="841"/>
      <c r="AJ291" s="841"/>
      <c r="AK291" s="841"/>
      <c r="AL291" s="841"/>
      <c r="AM291" s="841"/>
      <c r="AN291" s="841"/>
      <c r="AO291" s="841"/>
      <c r="AP291" s="841"/>
      <c r="AQ291" s="841"/>
      <c r="AR291" s="841"/>
      <c r="AS291" s="841"/>
      <c r="AT291" s="841"/>
      <c r="AU291" s="841"/>
      <c r="AV291" s="841"/>
      <c r="AW291" s="841"/>
      <c r="AX291" s="841"/>
      <c r="AY291" s="841"/>
      <c r="AZ291" s="841"/>
      <c r="BA291" s="841"/>
      <c r="BB291" s="841"/>
      <c r="BC291" s="841"/>
      <c r="BD291" s="841"/>
      <c r="BE291" s="841"/>
      <c r="BF291" s="841"/>
      <c r="BG291" s="841"/>
      <c r="BH291" s="841"/>
      <c r="BI291" s="842"/>
      <c r="BJ291" s="309"/>
    </row>
    <row r="292" spans="1:62" ht="31.5">
      <c r="A292" s="117">
        <v>287</v>
      </c>
      <c r="B292" s="304" t="s">
        <v>1171</v>
      </c>
      <c r="C292" s="118" t="s">
        <v>126</v>
      </c>
      <c r="D292" s="531">
        <v>0.21000000000000002</v>
      </c>
      <c r="E292" s="118">
        <v>8</v>
      </c>
      <c r="F292" s="117" t="s">
        <v>31</v>
      </c>
      <c r="G292" s="118" t="s">
        <v>1468</v>
      </c>
      <c r="H292" s="781"/>
      <c r="I292" s="781"/>
      <c r="J292" s="841"/>
      <c r="K292" s="841"/>
      <c r="L292" s="841"/>
      <c r="M292" s="841"/>
      <c r="N292" s="841"/>
      <c r="O292" s="841"/>
      <c r="P292" s="841"/>
      <c r="Q292" s="841"/>
      <c r="R292" s="841"/>
      <c r="S292" s="841"/>
      <c r="T292" s="841"/>
      <c r="U292" s="841"/>
      <c r="V292" s="841"/>
      <c r="W292" s="841"/>
      <c r="X292" s="841"/>
      <c r="Y292" s="841"/>
      <c r="Z292" s="841"/>
      <c r="AA292" s="841"/>
      <c r="AB292" s="841"/>
      <c r="AC292" s="841"/>
      <c r="AD292" s="841"/>
      <c r="AE292" s="841"/>
      <c r="AF292" s="841"/>
      <c r="AG292" s="841"/>
      <c r="AH292" s="841"/>
      <c r="AI292" s="841"/>
      <c r="AJ292" s="841"/>
      <c r="AK292" s="841"/>
      <c r="AL292" s="841"/>
      <c r="AM292" s="841"/>
      <c r="AN292" s="841"/>
      <c r="AO292" s="841"/>
      <c r="AP292" s="841"/>
      <c r="AQ292" s="841"/>
      <c r="AR292" s="841"/>
      <c r="AS292" s="841"/>
      <c r="AT292" s="841"/>
      <c r="AU292" s="841"/>
      <c r="AV292" s="841"/>
      <c r="AW292" s="841"/>
      <c r="AX292" s="841"/>
      <c r="AY292" s="841"/>
      <c r="AZ292" s="841"/>
      <c r="BA292" s="841"/>
      <c r="BB292" s="841"/>
      <c r="BC292" s="841"/>
      <c r="BD292" s="841"/>
      <c r="BE292" s="841"/>
      <c r="BF292" s="841"/>
      <c r="BG292" s="841"/>
      <c r="BH292" s="841"/>
      <c r="BI292" s="842"/>
      <c r="BJ292" s="309"/>
    </row>
    <row r="293" spans="1:62">
      <c r="A293" s="117">
        <v>288</v>
      </c>
      <c r="B293" s="304" t="s">
        <v>1174</v>
      </c>
      <c r="C293" s="118" t="s">
        <v>126</v>
      </c>
      <c r="D293" s="117">
        <v>0.06</v>
      </c>
      <c r="E293" s="118">
        <v>15</v>
      </c>
      <c r="F293" s="117" t="s">
        <v>32</v>
      </c>
      <c r="G293" s="118" t="s">
        <v>1468</v>
      </c>
      <c r="H293" s="781"/>
      <c r="I293" s="781"/>
      <c r="J293" s="841"/>
      <c r="K293" s="841"/>
      <c r="L293" s="841"/>
      <c r="M293" s="841"/>
      <c r="N293" s="841"/>
      <c r="O293" s="841"/>
      <c r="P293" s="841"/>
      <c r="Q293" s="841"/>
      <c r="R293" s="841"/>
      <c r="S293" s="841"/>
      <c r="T293" s="841"/>
      <c r="U293" s="841"/>
      <c r="V293" s="841"/>
      <c r="W293" s="841"/>
      <c r="X293" s="841"/>
      <c r="Y293" s="841"/>
      <c r="Z293" s="841"/>
      <c r="AA293" s="841"/>
      <c r="AB293" s="841"/>
      <c r="AC293" s="841"/>
      <c r="AD293" s="841"/>
      <c r="AE293" s="841"/>
      <c r="AF293" s="841"/>
      <c r="AG293" s="841"/>
      <c r="AH293" s="841"/>
      <c r="AI293" s="841"/>
      <c r="AJ293" s="841"/>
      <c r="AK293" s="841"/>
      <c r="AL293" s="841"/>
      <c r="AM293" s="841"/>
      <c r="AN293" s="841"/>
      <c r="AO293" s="841"/>
      <c r="AP293" s="841"/>
      <c r="AQ293" s="841"/>
      <c r="AR293" s="841"/>
      <c r="AS293" s="841"/>
      <c r="AT293" s="841"/>
      <c r="AU293" s="841"/>
      <c r="AV293" s="841"/>
      <c r="AW293" s="841"/>
      <c r="AX293" s="841"/>
      <c r="AY293" s="841"/>
      <c r="AZ293" s="841"/>
      <c r="BA293" s="841"/>
      <c r="BB293" s="841"/>
      <c r="BC293" s="841"/>
      <c r="BD293" s="841"/>
      <c r="BE293" s="841"/>
      <c r="BF293" s="841"/>
      <c r="BG293" s="841"/>
      <c r="BH293" s="841"/>
      <c r="BI293" s="842"/>
      <c r="BJ293" s="309"/>
    </row>
    <row r="294" spans="1:62" ht="31.5">
      <c r="A294" s="117">
        <v>289</v>
      </c>
      <c r="B294" s="135" t="s">
        <v>521</v>
      </c>
      <c r="C294" s="118" t="s">
        <v>126</v>
      </c>
      <c r="D294" s="117">
        <v>15.78</v>
      </c>
      <c r="E294" s="118">
        <v>10</v>
      </c>
      <c r="F294" s="117" t="s">
        <v>25</v>
      </c>
      <c r="G294" s="118" t="s">
        <v>1468</v>
      </c>
    </row>
    <row r="295" spans="1:62" ht="47.25">
      <c r="A295" s="117">
        <v>290</v>
      </c>
      <c r="B295" s="304" t="s">
        <v>1269</v>
      </c>
      <c r="C295" s="118" t="s">
        <v>126</v>
      </c>
      <c r="D295" s="531">
        <v>13.610000000000001</v>
      </c>
      <c r="E295" s="118"/>
      <c r="F295" s="117" t="s">
        <v>24</v>
      </c>
      <c r="G295" s="118" t="s">
        <v>1468</v>
      </c>
    </row>
    <row r="296" spans="1:62" ht="47.25">
      <c r="A296" s="117">
        <v>297</v>
      </c>
      <c r="B296" s="304" t="s">
        <v>499</v>
      </c>
      <c r="C296" s="118" t="s">
        <v>126</v>
      </c>
      <c r="D296" s="117">
        <v>19.329999999999998</v>
      </c>
      <c r="E296" s="117" t="s">
        <v>504</v>
      </c>
      <c r="F296" s="117" t="s">
        <v>10</v>
      </c>
      <c r="G296" s="118" t="s">
        <v>1416</v>
      </c>
      <c r="H296" s="781"/>
      <c r="I296" s="781"/>
      <c r="J296" s="841"/>
      <c r="K296" s="841"/>
      <c r="L296" s="841"/>
      <c r="M296" s="841"/>
      <c r="N296" s="841"/>
      <c r="O296" s="841"/>
      <c r="P296" s="841"/>
      <c r="Q296" s="841"/>
      <c r="R296" s="841"/>
      <c r="S296" s="841"/>
      <c r="T296" s="841"/>
      <c r="U296" s="841"/>
      <c r="V296" s="841"/>
      <c r="W296" s="841"/>
      <c r="X296" s="841"/>
      <c r="Y296" s="841"/>
      <c r="Z296" s="841"/>
      <c r="AA296" s="841"/>
      <c r="AB296" s="841"/>
      <c r="AC296" s="841"/>
      <c r="AD296" s="841"/>
      <c r="AE296" s="841"/>
      <c r="AF296" s="841"/>
      <c r="AG296" s="841"/>
      <c r="AH296" s="841"/>
      <c r="AI296" s="841"/>
      <c r="AJ296" s="841"/>
      <c r="AK296" s="841"/>
      <c r="AL296" s="841"/>
      <c r="AM296" s="841"/>
      <c r="AN296" s="841"/>
      <c r="AO296" s="841"/>
      <c r="AP296" s="841"/>
      <c r="AQ296" s="841"/>
      <c r="AR296" s="841"/>
      <c r="AS296" s="841"/>
      <c r="AT296" s="841"/>
      <c r="AU296" s="841"/>
      <c r="AV296" s="841"/>
      <c r="AW296" s="841"/>
      <c r="AX296" s="841"/>
      <c r="AY296" s="841"/>
      <c r="AZ296" s="841"/>
      <c r="BA296" s="841"/>
      <c r="BB296" s="841"/>
      <c r="BC296" s="841"/>
      <c r="BD296" s="841"/>
      <c r="BE296" s="841"/>
      <c r="BF296" s="841"/>
      <c r="BG296" s="841"/>
      <c r="BH296" s="841"/>
      <c r="BI296" s="842"/>
      <c r="BJ296" s="309"/>
    </row>
    <row r="297" spans="1:62" ht="31.5">
      <c r="A297" s="117">
        <v>298</v>
      </c>
      <c r="B297" s="304" t="s">
        <v>503</v>
      </c>
      <c r="C297" s="118" t="s">
        <v>298</v>
      </c>
      <c r="D297" s="531">
        <v>3</v>
      </c>
      <c r="E297" s="117">
        <v>10</v>
      </c>
      <c r="F297" s="117" t="s">
        <v>48</v>
      </c>
      <c r="G297" s="118" t="s">
        <v>1416</v>
      </c>
    </row>
    <row r="298" spans="1:62" ht="31.5">
      <c r="A298" s="117">
        <v>293</v>
      </c>
      <c r="B298" s="135" t="s">
        <v>373</v>
      </c>
      <c r="C298" s="118" t="s">
        <v>126</v>
      </c>
      <c r="D298" s="531">
        <v>0.1</v>
      </c>
      <c r="E298" s="118" t="s">
        <v>1205</v>
      </c>
      <c r="F298" s="118" t="s">
        <v>21</v>
      </c>
      <c r="G298" s="118" t="s">
        <v>1066</v>
      </c>
      <c r="H298" s="781"/>
      <c r="I298" s="781"/>
      <c r="J298" s="841"/>
      <c r="K298" s="841"/>
      <c r="L298" s="841"/>
      <c r="M298" s="841"/>
      <c r="N298" s="841"/>
      <c r="O298" s="841"/>
      <c r="P298" s="841"/>
      <c r="Q298" s="841"/>
      <c r="R298" s="841"/>
      <c r="S298" s="841"/>
      <c r="T298" s="841"/>
      <c r="U298" s="841"/>
      <c r="V298" s="841"/>
      <c r="W298" s="841"/>
      <c r="X298" s="841"/>
      <c r="Y298" s="841"/>
      <c r="Z298" s="841"/>
      <c r="AA298" s="841"/>
      <c r="AB298" s="841"/>
      <c r="AC298" s="841"/>
      <c r="AD298" s="841"/>
      <c r="AE298" s="841"/>
      <c r="AF298" s="841"/>
      <c r="AG298" s="841"/>
      <c r="AH298" s="841"/>
      <c r="AI298" s="841"/>
      <c r="AJ298" s="841"/>
      <c r="AK298" s="841"/>
      <c r="AL298" s="841"/>
      <c r="AM298" s="841"/>
      <c r="AN298" s="841"/>
      <c r="AO298" s="841"/>
      <c r="AP298" s="841"/>
      <c r="AQ298" s="841"/>
      <c r="AR298" s="841"/>
      <c r="AS298" s="841"/>
      <c r="AT298" s="841"/>
      <c r="AU298" s="841"/>
      <c r="AV298" s="841"/>
      <c r="AW298" s="841"/>
      <c r="AX298" s="841"/>
      <c r="AY298" s="841"/>
      <c r="AZ298" s="841"/>
      <c r="BA298" s="841"/>
      <c r="BB298" s="841"/>
      <c r="BC298" s="841"/>
      <c r="BD298" s="841"/>
      <c r="BE298" s="841"/>
      <c r="BF298" s="841"/>
      <c r="BG298" s="841"/>
      <c r="BH298" s="841"/>
      <c r="BI298" s="842"/>
      <c r="BJ298" s="309"/>
    </row>
    <row r="299" spans="1:62" ht="31.5">
      <c r="A299" s="117">
        <v>294</v>
      </c>
      <c r="B299" s="555" t="s">
        <v>1215</v>
      </c>
      <c r="C299" s="554" t="s">
        <v>126</v>
      </c>
      <c r="D299" s="531">
        <v>0.8</v>
      </c>
      <c r="E299" s="118" t="s">
        <v>1016</v>
      </c>
      <c r="F299" s="118" t="s">
        <v>44</v>
      </c>
      <c r="G299" s="118" t="s">
        <v>1066</v>
      </c>
      <c r="H299" s="781"/>
      <c r="I299" s="781"/>
      <c r="J299" s="841"/>
      <c r="K299" s="841"/>
      <c r="L299" s="841"/>
      <c r="M299" s="841"/>
      <c r="N299" s="841"/>
      <c r="O299" s="841"/>
      <c r="P299" s="841"/>
      <c r="Q299" s="841"/>
      <c r="R299" s="841"/>
      <c r="S299" s="841"/>
      <c r="T299" s="841"/>
      <c r="U299" s="841"/>
      <c r="V299" s="841"/>
      <c r="W299" s="841"/>
      <c r="X299" s="841"/>
      <c r="Y299" s="841"/>
      <c r="Z299" s="841"/>
      <c r="AA299" s="841"/>
      <c r="AB299" s="841"/>
      <c r="AC299" s="841"/>
      <c r="AD299" s="841"/>
      <c r="AE299" s="841"/>
      <c r="AF299" s="841"/>
      <c r="AG299" s="841"/>
      <c r="AH299" s="841"/>
      <c r="AI299" s="841"/>
      <c r="AJ299" s="841"/>
      <c r="AK299" s="841"/>
      <c r="AL299" s="841"/>
      <c r="AM299" s="841"/>
      <c r="AN299" s="841"/>
      <c r="AO299" s="841"/>
      <c r="AP299" s="841"/>
      <c r="AQ299" s="841"/>
      <c r="AR299" s="841"/>
      <c r="AS299" s="841"/>
      <c r="AT299" s="841"/>
      <c r="AU299" s="841"/>
      <c r="AV299" s="841"/>
      <c r="AW299" s="841"/>
      <c r="AX299" s="841"/>
      <c r="AY299" s="841"/>
      <c r="AZ299" s="841"/>
      <c r="BA299" s="841"/>
      <c r="BB299" s="841"/>
      <c r="BC299" s="841"/>
      <c r="BD299" s="841"/>
      <c r="BE299" s="841"/>
      <c r="BF299" s="841"/>
      <c r="BG299" s="841"/>
      <c r="BH299" s="841"/>
      <c r="BI299" s="842"/>
      <c r="BJ299" s="309"/>
    </row>
    <row r="300" spans="1:62" ht="31.5">
      <c r="A300" s="117">
        <v>295</v>
      </c>
      <c r="B300" s="135" t="s">
        <v>1234</v>
      </c>
      <c r="C300" s="118" t="s">
        <v>126</v>
      </c>
      <c r="D300" s="573">
        <v>0.62</v>
      </c>
      <c r="E300" s="118" t="s">
        <v>1016</v>
      </c>
      <c r="F300" s="118" t="s">
        <v>47</v>
      </c>
      <c r="G300" s="118" t="s">
        <v>1066</v>
      </c>
      <c r="H300" s="781"/>
      <c r="I300" s="781"/>
      <c r="J300" s="841"/>
      <c r="K300" s="841"/>
      <c r="L300" s="841"/>
      <c r="M300" s="841"/>
      <c r="N300" s="841"/>
      <c r="O300" s="841"/>
      <c r="P300" s="841"/>
      <c r="Q300" s="841"/>
      <c r="R300" s="841"/>
      <c r="S300" s="841"/>
      <c r="T300" s="841"/>
      <c r="U300" s="841"/>
      <c r="V300" s="841"/>
      <c r="W300" s="841"/>
      <c r="X300" s="841"/>
      <c r="Y300" s="841"/>
      <c r="Z300" s="841"/>
      <c r="AA300" s="841"/>
      <c r="AB300" s="841"/>
      <c r="AC300" s="841"/>
      <c r="AD300" s="841"/>
      <c r="AE300" s="841"/>
      <c r="AF300" s="841"/>
      <c r="AG300" s="841"/>
      <c r="AH300" s="841"/>
      <c r="AI300" s="841"/>
      <c r="AJ300" s="841"/>
      <c r="AK300" s="841"/>
      <c r="AL300" s="841"/>
      <c r="AM300" s="841"/>
      <c r="AN300" s="841"/>
      <c r="AO300" s="841"/>
      <c r="AP300" s="841"/>
      <c r="AQ300" s="841"/>
      <c r="AR300" s="841"/>
      <c r="AS300" s="841"/>
      <c r="AT300" s="841"/>
      <c r="AU300" s="841"/>
      <c r="AV300" s="841"/>
      <c r="AW300" s="841"/>
      <c r="AX300" s="841"/>
      <c r="AY300" s="841"/>
      <c r="AZ300" s="841"/>
      <c r="BA300" s="841"/>
      <c r="BB300" s="841"/>
      <c r="BC300" s="841"/>
      <c r="BD300" s="841"/>
      <c r="BE300" s="841"/>
      <c r="BF300" s="841"/>
      <c r="BG300" s="841"/>
      <c r="BH300" s="841"/>
      <c r="BI300" s="842"/>
      <c r="BJ300" s="309"/>
    </row>
    <row r="301" spans="1:62" ht="47.25">
      <c r="A301" s="117">
        <v>296</v>
      </c>
      <c r="B301" s="135" t="s">
        <v>806</v>
      </c>
      <c r="C301" s="118" t="s">
        <v>126</v>
      </c>
      <c r="D301" s="117">
        <v>17.59</v>
      </c>
      <c r="E301" s="118" t="s">
        <v>1021</v>
      </c>
      <c r="F301" s="118" t="s">
        <v>10</v>
      </c>
      <c r="G301" s="118" t="s">
        <v>1084</v>
      </c>
      <c r="H301" s="781"/>
      <c r="I301" s="781"/>
      <c r="J301" s="841"/>
      <c r="K301" s="841"/>
      <c r="L301" s="841"/>
      <c r="M301" s="841"/>
      <c r="N301" s="841"/>
      <c r="O301" s="841"/>
      <c r="P301" s="841"/>
      <c r="Q301" s="841"/>
      <c r="R301" s="841"/>
      <c r="S301" s="841"/>
      <c r="T301" s="841"/>
      <c r="U301" s="841"/>
      <c r="V301" s="841"/>
      <c r="W301" s="841"/>
      <c r="X301" s="841"/>
      <c r="Y301" s="841"/>
      <c r="Z301" s="841"/>
      <c r="AA301" s="841"/>
      <c r="AB301" s="841"/>
      <c r="AC301" s="841"/>
      <c r="AD301" s="841"/>
      <c r="AE301" s="841"/>
      <c r="AF301" s="841"/>
      <c r="AG301" s="841"/>
      <c r="AH301" s="841"/>
      <c r="AI301" s="841"/>
      <c r="AJ301" s="841"/>
      <c r="AK301" s="841"/>
      <c r="AL301" s="841"/>
      <c r="AM301" s="841"/>
      <c r="AN301" s="841"/>
      <c r="AO301" s="841"/>
      <c r="AP301" s="841"/>
      <c r="AQ301" s="841"/>
      <c r="AR301" s="841"/>
      <c r="AS301" s="841"/>
      <c r="AT301" s="841"/>
      <c r="AU301" s="841"/>
      <c r="AV301" s="841"/>
      <c r="AW301" s="841"/>
      <c r="AX301" s="841"/>
      <c r="AY301" s="841"/>
      <c r="AZ301" s="841"/>
      <c r="BA301" s="841"/>
      <c r="BB301" s="841"/>
      <c r="BC301" s="841"/>
      <c r="BD301" s="841"/>
      <c r="BE301" s="841"/>
      <c r="BF301" s="841"/>
      <c r="BG301" s="841"/>
      <c r="BH301" s="841"/>
      <c r="BI301" s="842"/>
      <c r="BJ301" s="309"/>
    </row>
    <row r="302" spans="1:62" ht="31.5">
      <c r="A302" s="117">
        <v>291</v>
      </c>
      <c r="B302" s="304" t="s">
        <v>500</v>
      </c>
      <c r="C302" s="118" t="s">
        <v>126</v>
      </c>
      <c r="D302" s="117">
        <v>0.6</v>
      </c>
      <c r="E302" s="117">
        <v>5</v>
      </c>
      <c r="F302" s="117" t="s">
        <v>41</v>
      </c>
      <c r="G302" s="118" t="s">
        <v>1068</v>
      </c>
      <c r="H302" s="781"/>
      <c r="I302" s="781"/>
      <c r="J302" s="841"/>
      <c r="K302" s="841"/>
      <c r="L302" s="841"/>
      <c r="M302" s="841"/>
      <c r="N302" s="841"/>
      <c r="O302" s="841"/>
      <c r="P302" s="841"/>
      <c r="Q302" s="841"/>
      <c r="R302" s="841"/>
      <c r="S302" s="841"/>
      <c r="T302" s="841"/>
      <c r="U302" s="841"/>
      <c r="V302" s="841"/>
      <c r="W302" s="841"/>
      <c r="X302" s="841"/>
      <c r="Y302" s="841"/>
      <c r="Z302" s="841"/>
      <c r="AA302" s="841"/>
      <c r="AB302" s="841"/>
      <c r="AC302" s="841"/>
      <c r="AD302" s="841"/>
      <c r="AE302" s="841"/>
      <c r="AF302" s="841"/>
      <c r="AG302" s="841"/>
      <c r="AH302" s="841"/>
      <c r="AI302" s="841"/>
      <c r="AJ302" s="841"/>
      <c r="AK302" s="841"/>
      <c r="AL302" s="841"/>
      <c r="AM302" s="841"/>
      <c r="AN302" s="841"/>
      <c r="AO302" s="841"/>
      <c r="AP302" s="841"/>
      <c r="AQ302" s="841"/>
      <c r="AR302" s="841"/>
      <c r="AS302" s="841"/>
      <c r="AT302" s="841"/>
      <c r="AU302" s="841"/>
      <c r="AV302" s="841"/>
      <c r="AW302" s="841"/>
      <c r="AX302" s="841"/>
      <c r="AY302" s="841"/>
      <c r="AZ302" s="841"/>
      <c r="BA302" s="841"/>
      <c r="BB302" s="841"/>
      <c r="BC302" s="841"/>
      <c r="BD302" s="841"/>
      <c r="BE302" s="841"/>
      <c r="BF302" s="841"/>
      <c r="BG302" s="841"/>
      <c r="BH302" s="841"/>
      <c r="BI302" s="842"/>
      <c r="BJ302" s="309"/>
    </row>
    <row r="303" spans="1:62" ht="31.5">
      <c r="A303" s="117">
        <v>292</v>
      </c>
      <c r="B303" s="304" t="s">
        <v>501</v>
      </c>
      <c r="C303" s="118" t="s">
        <v>126</v>
      </c>
      <c r="D303" s="531">
        <v>1.5400000000000003</v>
      </c>
      <c r="E303" s="117" t="s">
        <v>506</v>
      </c>
      <c r="F303" s="117" t="s">
        <v>48</v>
      </c>
      <c r="G303" s="118" t="s">
        <v>1068</v>
      </c>
    </row>
    <row r="304" spans="1:62" ht="110.25">
      <c r="A304" s="117">
        <v>299</v>
      </c>
      <c r="B304" s="343" t="s">
        <v>796</v>
      </c>
      <c r="C304" s="118" t="s">
        <v>126</v>
      </c>
      <c r="D304" s="573">
        <v>1.2</v>
      </c>
      <c r="E304" s="118" t="s">
        <v>1012</v>
      </c>
      <c r="F304" s="118" t="s">
        <v>33</v>
      </c>
      <c r="G304" s="118" t="s">
        <v>1469</v>
      </c>
      <c r="H304" s="781"/>
      <c r="I304" s="781"/>
      <c r="J304" s="841"/>
      <c r="K304" s="841"/>
      <c r="L304" s="841"/>
      <c r="M304" s="841"/>
      <c r="N304" s="841"/>
      <c r="O304" s="841"/>
      <c r="P304" s="841"/>
      <c r="Q304" s="841"/>
      <c r="R304" s="841"/>
      <c r="S304" s="841"/>
      <c r="T304" s="841"/>
      <c r="U304" s="841"/>
      <c r="V304" s="841"/>
      <c r="W304" s="841"/>
      <c r="X304" s="841"/>
      <c r="Y304" s="841"/>
      <c r="Z304" s="841"/>
      <c r="AA304" s="841"/>
      <c r="AB304" s="841"/>
      <c r="AC304" s="841"/>
      <c r="AD304" s="841"/>
      <c r="AE304" s="841"/>
      <c r="AF304" s="841"/>
      <c r="AG304" s="841"/>
      <c r="AH304" s="841"/>
      <c r="AI304" s="841"/>
      <c r="AJ304" s="841"/>
      <c r="AK304" s="841"/>
      <c r="AL304" s="841"/>
      <c r="AM304" s="841"/>
      <c r="AN304" s="841"/>
      <c r="AO304" s="841"/>
      <c r="AP304" s="841"/>
      <c r="AQ304" s="841"/>
      <c r="AR304" s="841"/>
      <c r="AS304" s="841"/>
      <c r="AT304" s="841"/>
      <c r="AU304" s="841"/>
      <c r="AV304" s="841"/>
      <c r="AW304" s="841"/>
      <c r="AX304" s="841"/>
      <c r="AY304" s="841"/>
      <c r="AZ304" s="841"/>
      <c r="BA304" s="841"/>
      <c r="BB304" s="841"/>
      <c r="BC304" s="841"/>
      <c r="BD304" s="841"/>
      <c r="BE304" s="841"/>
      <c r="BF304" s="841"/>
      <c r="BG304" s="841"/>
      <c r="BH304" s="841"/>
      <c r="BI304" s="842"/>
      <c r="BJ304" s="309"/>
    </row>
    <row r="305" spans="1:62" ht="31.5">
      <c r="A305" s="117">
        <v>300</v>
      </c>
      <c r="B305" s="135" t="s">
        <v>794</v>
      </c>
      <c r="C305" s="554" t="s">
        <v>126</v>
      </c>
      <c r="D305" s="117">
        <v>0.37000000000000005</v>
      </c>
      <c r="E305" s="118" t="s">
        <v>1010</v>
      </c>
      <c r="F305" s="118" t="s">
        <v>30</v>
      </c>
      <c r="G305" s="118" t="s">
        <v>1469</v>
      </c>
      <c r="H305" s="781"/>
      <c r="I305" s="781"/>
      <c r="J305" s="841"/>
      <c r="K305" s="841"/>
      <c r="L305" s="841"/>
      <c r="M305" s="841"/>
      <c r="N305" s="841"/>
      <c r="O305" s="841"/>
      <c r="P305" s="841"/>
      <c r="Q305" s="841"/>
      <c r="R305" s="841"/>
      <c r="S305" s="841"/>
      <c r="T305" s="841"/>
      <c r="U305" s="841"/>
      <c r="V305" s="841"/>
      <c r="W305" s="841"/>
      <c r="X305" s="841"/>
      <c r="Y305" s="841"/>
      <c r="Z305" s="841"/>
      <c r="AA305" s="841"/>
      <c r="AB305" s="841"/>
      <c r="AC305" s="841"/>
      <c r="AD305" s="841"/>
      <c r="AE305" s="841"/>
      <c r="AF305" s="841"/>
      <c r="AG305" s="841"/>
      <c r="AH305" s="841"/>
      <c r="AI305" s="841"/>
      <c r="AJ305" s="841"/>
      <c r="AK305" s="841"/>
      <c r="AL305" s="841"/>
      <c r="AM305" s="841"/>
      <c r="AN305" s="841"/>
      <c r="AO305" s="841"/>
      <c r="AP305" s="841"/>
      <c r="AQ305" s="841"/>
      <c r="AR305" s="841"/>
      <c r="AS305" s="841"/>
      <c r="AT305" s="841"/>
      <c r="AU305" s="841"/>
      <c r="AV305" s="841"/>
      <c r="AW305" s="841"/>
      <c r="AX305" s="841"/>
      <c r="AY305" s="841"/>
      <c r="AZ305" s="841"/>
      <c r="BA305" s="841"/>
      <c r="BB305" s="841"/>
      <c r="BC305" s="841"/>
      <c r="BD305" s="841"/>
      <c r="BE305" s="841"/>
      <c r="BF305" s="841"/>
      <c r="BG305" s="841"/>
      <c r="BH305" s="841"/>
      <c r="BI305" s="842"/>
      <c r="BJ305" s="309"/>
    </row>
    <row r="306" spans="1:62" ht="31.5">
      <c r="A306" s="117">
        <v>301</v>
      </c>
      <c r="B306" s="135" t="s">
        <v>1436</v>
      </c>
      <c r="C306" s="554" t="s">
        <v>126</v>
      </c>
      <c r="D306" s="117">
        <v>0.35</v>
      </c>
      <c r="E306" s="118" t="s">
        <v>1011</v>
      </c>
      <c r="F306" s="118" t="s">
        <v>30</v>
      </c>
      <c r="G306" s="118" t="s">
        <v>1469</v>
      </c>
      <c r="H306" s="781"/>
      <c r="I306" s="781"/>
      <c r="J306" s="841"/>
      <c r="K306" s="841"/>
      <c r="L306" s="841"/>
      <c r="M306" s="841"/>
      <c r="N306" s="841"/>
      <c r="O306" s="841"/>
      <c r="P306" s="841"/>
      <c r="Q306" s="841"/>
      <c r="R306" s="841"/>
      <c r="S306" s="841"/>
      <c r="T306" s="841"/>
      <c r="U306" s="841"/>
      <c r="V306" s="841"/>
      <c r="W306" s="841"/>
      <c r="X306" s="841"/>
      <c r="Y306" s="841"/>
      <c r="Z306" s="841"/>
      <c r="AA306" s="841"/>
      <c r="AB306" s="841"/>
      <c r="AC306" s="841"/>
      <c r="AD306" s="841"/>
      <c r="AE306" s="841"/>
      <c r="AF306" s="841"/>
      <c r="AG306" s="841"/>
      <c r="AH306" s="841"/>
      <c r="AI306" s="841"/>
      <c r="AJ306" s="841"/>
      <c r="AK306" s="841"/>
      <c r="AL306" s="841"/>
      <c r="AM306" s="841"/>
      <c r="AN306" s="841"/>
      <c r="AO306" s="841"/>
      <c r="AP306" s="841"/>
      <c r="AQ306" s="841"/>
      <c r="AR306" s="841"/>
      <c r="AS306" s="841"/>
      <c r="AT306" s="841"/>
      <c r="AU306" s="841"/>
      <c r="AV306" s="841"/>
      <c r="AW306" s="841"/>
      <c r="AX306" s="841"/>
      <c r="AY306" s="841"/>
      <c r="AZ306" s="841"/>
      <c r="BA306" s="841"/>
      <c r="BB306" s="841"/>
      <c r="BC306" s="841"/>
      <c r="BD306" s="841"/>
      <c r="BE306" s="841"/>
      <c r="BF306" s="841"/>
      <c r="BG306" s="841"/>
      <c r="BH306" s="841"/>
      <c r="BI306" s="842"/>
      <c r="BJ306" s="309"/>
    </row>
    <row r="307" spans="1:62" ht="31.5">
      <c r="A307" s="117">
        <v>302</v>
      </c>
      <c r="B307" s="135" t="s">
        <v>786</v>
      </c>
      <c r="C307" s="543" t="s">
        <v>126</v>
      </c>
      <c r="D307" s="531">
        <v>8.1</v>
      </c>
      <c r="E307" s="543" t="s">
        <v>1002</v>
      </c>
      <c r="F307" s="543" t="s">
        <v>18</v>
      </c>
      <c r="G307" s="118" t="s">
        <v>1469</v>
      </c>
      <c r="H307" s="781"/>
      <c r="I307" s="781"/>
      <c r="J307" s="841"/>
      <c r="K307" s="841"/>
      <c r="L307" s="841"/>
      <c r="M307" s="841"/>
      <c r="N307" s="841"/>
      <c r="O307" s="841"/>
      <c r="P307" s="841"/>
      <c r="Q307" s="841"/>
      <c r="R307" s="841"/>
      <c r="S307" s="841"/>
      <c r="T307" s="841"/>
      <c r="U307" s="841"/>
      <c r="V307" s="841"/>
      <c r="W307" s="841"/>
      <c r="X307" s="841"/>
      <c r="Y307" s="841"/>
      <c r="Z307" s="841"/>
      <c r="AA307" s="841"/>
      <c r="AB307" s="841"/>
      <c r="AC307" s="841"/>
      <c r="AD307" s="841"/>
      <c r="AE307" s="841"/>
      <c r="AF307" s="841"/>
      <c r="AG307" s="841"/>
      <c r="AH307" s="841"/>
      <c r="AI307" s="841"/>
      <c r="AJ307" s="841"/>
      <c r="AK307" s="841"/>
      <c r="AL307" s="841"/>
      <c r="AM307" s="841"/>
      <c r="AN307" s="841"/>
      <c r="AO307" s="841"/>
      <c r="AP307" s="841"/>
      <c r="AQ307" s="841"/>
      <c r="AR307" s="841"/>
      <c r="AS307" s="841"/>
      <c r="AT307" s="841"/>
      <c r="AU307" s="841"/>
      <c r="AV307" s="841"/>
      <c r="AW307" s="841"/>
      <c r="AX307" s="841"/>
      <c r="AY307" s="841"/>
      <c r="AZ307" s="841"/>
      <c r="BA307" s="841"/>
      <c r="BB307" s="841"/>
      <c r="BC307" s="841"/>
      <c r="BD307" s="841"/>
      <c r="BE307" s="841"/>
      <c r="BF307" s="841"/>
      <c r="BG307" s="841"/>
      <c r="BH307" s="841"/>
      <c r="BI307" s="842"/>
      <c r="BJ307" s="309"/>
    </row>
    <row r="308" spans="1:62" ht="31.5">
      <c r="A308" s="117">
        <v>303</v>
      </c>
      <c r="B308" s="135" t="s">
        <v>787</v>
      </c>
      <c r="C308" s="543" t="s">
        <v>126</v>
      </c>
      <c r="D308" s="531">
        <v>4.3</v>
      </c>
      <c r="E308" s="543" t="s">
        <v>1003</v>
      </c>
      <c r="F308" s="543" t="s">
        <v>18</v>
      </c>
      <c r="G308" s="118" t="s">
        <v>1469</v>
      </c>
      <c r="H308" s="781"/>
      <c r="I308" s="781"/>
      <c r="J308" s="841"/>
      <c r="K308" s="841"/>
      <c r="L308" s="841"/>
      <c r="M308" s="841"/>
      <c r="N308" s="841"/>
      <c r="O308" s="841"/>
      <c r="P308" s="841"/>
      <c r="Q308" s="841"/>
      <c r="R308" s="841"/>
      <c r="S308" s="841"/>
      <c r="T308" s="841"/>
      <c r="U308" s="841"/>
      <c r="V308" s="841"/>
      <c r="W308" s="841"/>
      <c r="X308" s="841"/>
      <c r="Y308" s="841"/>
      <c r="Z308" s="841"/>
      <c r="AA308" s="841"/>
      <c r="AB308" s="841"/>
      <c r="AC308" s="841"/>
      <c r="AD308" s="841"/>
      <c r="AE308" s="841"/>
      <c r="AF308" s="841"/>
      <c r="AG308" s="841"/>
      <c r="AH308" s="841"/>
      <c r="AI308" s="841"/>
      <c r="AJ308" s="841"/>
      <c r="AK308" s="841"/>
      <c r="AL308" s="841"/>
      <c r="AM308" s="841"/>
      <c r="AN308" s="841"/>
      <c r="AO308" s="841"/>
      <c r="AP308" s="841"/>
      <c r="AQ308" s="841"/>
      <c r="AR308" s="841"/>
      <c r="AS308" s="841"/>
      <c r="AT308" s="841"/>
      <c r="AU308" s="841"/>
      <c r="AV308" s="841"/>
      <c r="AW308" s="841"/>
      <c r="AX308" s="841"/>
      <c r="AY308" s="841"/>
      <c r="AZ308" s="841"/>
      <c r="BA308" s="841"/>
      <c r="BB308" s="841"/>
      <c r="BC308" s="841"/>
      <c r="BD308" s="841"/>
      <c r="BE308" s="841"/>
      <c r="BF308" s="841"/>
      <c r="BG308" s="841"/>
      <c r="BH308" s="841"/>
      <c r="BI308" s="842"/>
      <c r="BJ308" s="309"/>
    </row>
    <row r="309" spans="1:62" ht="31.5">
      <c r="A309" s="117">
        <v>304</v>
      </c>
      <c r="B309" s="135" t="s">
        <v>788</v>
      </c>
      <c r="C309" s="543" t="s">
        <v>126</v>
      </c>
      <c r="D309" s="531">
        <v>15.86</v>
      </c>
      <c r="E309" s="543" t="s">
        <v>938</v>
      </c>
      <c r="F309" s="543" t="s">
        <v>18</v>
      </c>
      <c r="G309" s="118" t="s">
        <v>1469</v>
      </c>
      <c r="H309" s="781"/>
      <c r="I309" s="781"/>
      <c r="J309" s="841"/>
      <c r="K309" s="841"/>
      <c r="L309" s="841"/>
      <c r="M309" s="841"/>
      <c r="N309" s="841"/>
      <c r="O309" s="841"/>
      <c r="P309" s="841"/>
      <c r="Q309" s="841"/>
      <c r="R309" s="841"/>
      <c r="S309" s="841"/>
      <c r="T309" s="841"/>
      <c r="U309" s="841"/>
      <c r="V309" s="841"/>
      <c r="W309" s="841"/>
      <c r="X309" s="841"/>
      <c r="Y309" s="841"/>
      <c r="Z309" s="841"/>
      <c r="AA309" s="841"/>
      <c r="AB309" s="841"/>
      <c r="AC309" s="841"/>
      <c r="AD309" s="841"/>
      <c r="AE309" s="841"/>
      <c r="AF309" s="841"/>
      <c r="AG309" s="841"/>
      <c r="AH309" s="841"/>
      <c r="AI309" s="841"/>
      <c r="AJ309" s="841"/>
      <c r="AK309" s="841"/>
      <c r="AL309" s="841"/>
      <c r="AM309" s="841"/>
      <c r="AN309" s="841"/>
      <c r="AO309" s="841"/>
      <c r="AP309" s="841"/>
      <c r="AQ309" s="841"/>
      <c r="AR309" s="841"/>
      <c r="AS309" s="841"/>
      <c r="AT309" s="841"/>
      <c r="AU309" s="841"/>
      <c r="AV309" s="841"/>
      <c r="AW309" s="841"/>
      <c r="AX309" s="841"/>
      <c r="AY309" s="841"/>
      <c r="AZ309" s="841"/>
      <c r="BA309" s="841"/>
      <c r="BB309" s="841"/>
      <c r="BC309" s="841"/>
      <c r="BD309" s="841"/>
      <c r="BE309" s="841"/>
      <c r="BF309" s="841"/>
      <c r="BG309" s="841"/>
      <c r="BH309" s="841"/>
      <c r="BI309" s="842"/>
      <c r="BJ309" s="309"/>
    </row>
    <row r="310" spans="1:62" ht="31.5">
      <c r="A310" s="117">
        <v>305</v>
      </c>
      <c r="B310" s="135" t="s">
        <v>798</v>
      </c>
      <c r="C310" s="554" t="s">
        <v>126</v>
      </c>
      <c r="D310" s="117">
        <v>0.69</v>
      </c>
      <c r="E310" s="118" t="s">
        <v>1014</v>
      </c>
      <c r="F310" s="118" t="s">
        <v>41</v>
      </c>
      <c r="G310" s="118" t="s">
        <v>1469</v>
      </c>
      <c r="H310" s="781"/>
      <c r="I310" s="781"/>
      <c r="J310" s="841"/>
      <c r="K310" s="841"/>
      <c r="L310" s="841"/>
      <c r="M310" s="841"/>
      <c r="N310" s="841"/>
      <c r="O310" s="841"/>
      <c r="P310" s="841"/>
      <c r="Q310" s="841"/>
      <c r="R310" s="841"/>
      <c r="S310" s="841"/>
      <c r="T310" s="841"/>
      <c r="U310" s="841"/>
      <c r="V310" s="841"/>
      <c r="W310" s="841"/>
      <c r="X310" s="841"/>
      <c r="Y310" s="841"/>
      <c r="Z310" s="841"/>
      <c r="AA310" s="841"/>
      <c r="AB310" s="841"/>
      <c r="AC310" s="841"/>
      <c r="AD310" s="841"/>
      <c r="AE310" s="841"/>
      <c r="AF310" s="841"/>
      <c r="AG310" s="841"/>
      <c r="AH310" s="841"/>
      <c r="AI310" s="841"/>
      <c r="AJ310" s="841"/>
      <c r="AK310" s="841"/>
      <c r="AL310" s="841"/>
      <c r="AM310" s="841"/>
      <c r="AN310" s="841"/>
      <c r="AO310" s="841"/>
      <c r="AP310" s="841"/>
      <c r="AQ310" s="841"/>
      <c r="AR310" s="841"/>
      <c r="AS310" s="841"/>
      <c r="AT310" s="841"/>
      <c r="AU310" s="841"/>
      <c r="AV310" s="841"/>
      <c r="AW310" s="841"/>
      <c r="AX310" s="841"/>
      <c r="AY310" s="841"/>
      <c r="AZ310" s="841"/>
      <c r="BA310" s="841"/>
      <c r="BB310" s="841"/>
      <c r="BC310" s="841"/>
      <c r="BD310" s="841"/>
      <c r="BE310" s="841"/>
      <c r="BF310" s="841"/>
      <c r="BG310" s="841"/>
      <c r="BH310" s="841"/>
      <c r="BI310" s="842"/>
      <c r="BJ310" s="309"/>
    </row>
    <row r="311" spans="1:62" ht="31.5">
      <c r="A311" s="117">
        <v>306</v>
      </c>
      <c r="B311" s="135" t="s">
        <v>799</v>
      </c>
      <c r="C311" s="554" t="s">
        <v>126</v>
      </c>
      <c r="D311" s="117">
        <v>0.36</v>
      </c>
      <c r="E311" s="118" t="s">
        <v>1015</v>
      </c>
      <c r="F311" s="118" t="s">
        <v>41</v>
      </c>
      <c r="G311" s="118" t="s">
        <v>1469</v>
      </c>
      <c r="H311" s="781"/>
      <c r="I311" s="781"/>
      <c r="J311" s="841"/>
      <c r="K311" s="841"/>
      <c r="L311" s="841"/>
      <c r="M311" s="841"/>
      <c r="N311" s="841"/>
      <c r="O311" s="841"/>
      <c r="P311" s="841"/>
      <c r="Q311" s="841"/>
      <c r="R311" s="841"/>
      <c r="S311" s="841"/>
      <c r="T311" s="841"/>
      <c r="U311" s="841"/>
      <c r="V311" s="841"/>
      <c r="W311" s="841"/>
      <c r="X311" s="841"/>
      <c r="Y311" s="841"/>
      <c r="Z311" s="841"/>
      <c r="AA311" s="841"/>
      <c r="AB311" s="841"/>
      <c r="AC311" s="841"/>
      <c r="AD311" s="841"/>
      <c r="AE311" s="841"/>
      <c r="AF311" s="841"/>
      <c r="AG311" s="841"/>
      <c r="AH311" s="841"/>
      <c r="AI311" s="841"/>
      <c r="AJ311" s="841"/>
      <c r="AK311" s="841"/>
      <c r="AL311" s="841"/>
      <c r="AM311" s="841"/>
      <c r="AN311" s="841"/>
      <c r="AO311" s="841"/>
      <c r="AP311" s="841"/>
      <c r="AQ311" s="841"/>
      <c r="AR311" s="841"/>
      <c r="AS311" s="841"/>
      <c r="AT311" s="841"/>
      <c r="AU311" s="841"/>
      <c r="AV311" s="841"/>
      <c r="AW311" s="841"/>
      <c r="AX311" s="841"/>
      <c r="AY311" s="841"/>
      <c r="AZ311" s="841"/>
      <c r="BA311" s="841"/>
      <c r="BB311" s="841"/>
      <c r="BC311" s="841"/>
      <c r="BD311" s="841"/>
      <c r="BE311" s="841"/>
      <c r="BF311" s="841"/>
      <c r="BG311" s="841"/>
      <c r="BH311" s="841"/>
      <c r="BI311" s="842"/>
      <c r="BJ311" s="309"/>
    </row>
    <row r="312" spans="1:62" ht="47.25">
      <c r="A312" s="117">
        <v>307</v>
      </c>
      <c r="B312" s="135" t="s">
        <v>1107</v>
      </c>
      <c r="C312" s="118" t="s">
        <v>126</v>
      </c>
      <c r="D312" s="531">
        <v>1</v>
      </c>
      <c r="E312" s="118" t="s">
        <v>1017</v>
      </c>
      <c r="F312" s="118" t="s">
        <v>48</v>
      </c>
      <c r="G312" s="118" t="s">
        <v>1469</v>
      </c>
    </row>
    <row r="313" spans="1:62">
      <c r="A313" s="117">
        <v>308</v>
      </c>
      <c r="B313" s="135" t="s">
        <v>803</v>
      </c>
      <c r="C313" s="118" t="s">
        <v>126</v>
      </c>
      <c r="D313" s="531">
        <v>1.98</v>
      </c>
      <c r="E313" s="118" t="s">
        <v>1019</v>
      </c>
      <c r="F313" s="118" t="s">
        <v>48</v>
      </c>
      <c r="G313" s="118" t="s">
        <v>1469</v>
      </c>
    </row>
    <row r="314" spans="1:62">
      <c r="A314" s="117">
        <v>309</v>
      </c>
      <c r="B314" s="135" t="s">
        <v>804</v>
      </c>
      <c r="C314" s="118" t="s">
        <v>126</v>
      </c>
      <c r="D314" s="531">
        <v>0.45</v>
      </c>
      <c r="E314" s="118" t="s">
        <v>962</v>
      </c>
      <c r="F314" s="118" t="s">
        <v>48</v>
      </c>
      <c r="G314" s="118" t="s">
        <v>1469</v>
      </c>
    </row>
    <row r="315" spans="1:62">
      <c r="A315" s="117">
        <v>310</v>
      </c>
      <c r="B315" s="135" t="s">
        <v>805</v>
      </c>
      <c r="C315" s="118" t="s">
        <v>126</v>
      </c>
      <c r="D315" s="531">
        <v>1</v>
      </c>
      <c r="E315" s="118" t="s">
        <v>1020</v>
      </c>
      <c r="F315" s="118" t="s">
        <v>48</v>
      </c>
      <c r="G315" s="118" t="s">
        <v>1469</v>
      </c>
    </row>
    <row r="316" spans="1:62" ht="63">
      <c r="A316" s="117">
        <v>311</v>
      </c>
      <c r="B316" s="135" t="s">
        <v>486</v>
      </c>
      <c r="C316" s="118" t="s">
        <v>126</v>
      </c>
      <c r="D316" s="531">
        <v>2.81</v>
      </c>
      <c r="E316" s="118" t="s">
        <v>1018</v>
      </c>
      <c r="F316" s="118" t="s">
        <v>48</v>
      </c>
      <c r="G316" s="118" t="s">
        <v>1469</v>
      </c>
    </row>
    <row r="317" spans="1:62" ht="63">
      <c r="A317" s="117">
        <v>312</v>
      </c>
      <c r="B317" s="135" t="s">
        <v>793</v>
      </c>
      <c r="C317" s="118" t="s">
        <v>126</v>
      </c>
      <c r="D317" s="117">
        <v>20.74</v>
      </c>
      <c r="E317" s="118" t="s">
        <v>1009</v>
      </c>
      <c r="F317" s="118" t="s">
        <v>27</v>
      </c>
      <c r="G317" s="118" t="s">
        <v>1469</v>
      </c>
    </row>
    <row r="318" spans="1:62" ht="63">
      <c r="A318" s="117">
        <v>313</v>
      </c>
      <c r="B318" s="135" t="s">
        <v>790</v>
      </c>
      <c r="C318" s="554" t="s">
        <v>126</v>
      </c>
      <c r="D318" s="117">
        <v>22.55</v>
      </c>
      <c r="E318" s="118" t="s">
        <v>1006</v>
      </c>
      <c r="F318" s="118" t="s">
        <v>27</v>
      </c>
      <c r="G318" s="118" t="s">
        <v>1469</v>
      </c>
    </row>
    <row r="319" spans="1:62" ht="63">
      <c r="A319" s="117">
        <v>314</v>
      </c>
      <c r="B319" s="135" t="s">
        <v>791</v>
      </c>
      <c r="C319" s="554" t="s">
        <v>126</v>
      </c>
      <c r="D319" s="117">
        <v>16.7</v>
      </c>
      <c r="E319" s="118" t="s">
        <v>1007</v>
      </c>
      <c r="F319" s="118" t="s">
        <v>27</v>
      </c>
      <c r="G319" s="118" t="s">
        <v>1469</v>
      </c>
    </row>
    <row r="320" spans="1:62" ht="63">
      <c r="A320" s="117">
        <v>315</v>
      </c>
      <c r="B320" s="135" t="s">
        <v>792</v>
      </c>
      <c r="C320" s="554" t="s">
        <v>126</v>
      </c>
      <c r="D320" s="117">
        <v>15.77</v>
      </c>
      <c r="E320" s="118" t="s">
        <v>1008</v>
      </c>
      <c r="F320" s="118" t="s">
        <v>27</v>
      </c>
      <c r="G320" s="118" t="s">
        <v>1469</v>
      </c>
    </row>
    <row r="321" spans="1:62" ht="31.5">
      <c r="A321" s="117">
        <v>316</v>
      </c>
      <c r="B321" s="135" t="s">
        <v>789</v>
      </c>
      <c r="C321" s="554" t="s">
        <v>126</v>
      </c>
      <c r="D321" s="531">
        <v>0.33</v>
      </c>
      <c r="E321" s="118" t="s">
        <v>1005</v>
      </c>
      <c r="F321" s="118" t="s">
        <v>24</v>
      </c>
      <c r="G321" s="118" t="s">
        <v>1469</v>
      </c>
    </row>
    <row r="322" spans="1:62" ht="31.5">
      <c r="A322" s="117">
        <v>318</v>
      </c>
      <c r="B322" s="294" t="s">
        <v>1411</v>
      </c>
      <c r="C322" s="291" t="s">
        <v>127</v>
      </c>
      <c r="D322" s="531">
        <v>40.44</v>
      </c>
      <c r="E322" s="512" t="s">
        <v>570</v>
      </c>
      <c r="F322" s="118" t="s">
        <v>20</v>
      </c>
      <c r="G322" s="118" t="s">
        <v>1468</v>
      </c>
      <c r="H322" s="781"/>
      <c r="I322" s="781"/>
      <c r="J322" s="841"/>
      <c r="K322" s="841"/>
      <c r="L322" s="841"/>
      <c r="M322" s="841"/>
      <c r="N322" s="841"/>
      <c r="O322" s="841"/>
      <c r="P322" s="841"/>
      <c r="Q322" s="841"/>
      <c r="R322" s="841"/>
      <c r="S322" s="841"/>
      <c r="T322" s="841"/>
      <c r="U322" s="841"/>
      <c r="V322" s="841"/>
      <c r="W322" s="841"/>
      <c r="X322" s="841"/>
      <c r="Y322" s="841"/>
      <c r="Z322" s="841"/>
      <c r="AA322" s="841"/>
      <c r="AB322" s="841"/>
      <c r="AC322" s="841"/>
      <c r="AD322" s="841"/>
      <c r="AE322" s="841"/>
      <c r="AF322" s="841"/>
      <c r="AG322" s="841"/>
      <c r="AH322" s="841"/>
      <c r="AI322" s="841"/>
      <c r="AJ322" s="841"/>
      <c r="AK322" s="841"/>
      <c r="AL322" s="841"/>
      <c r="AM322" s="841"/>
      <c r="AN322" s="841"/>
      <c r="AO322" s="841"/>
      <c r="AP322" s="841"/>
      <c r="AQ322" s="841"/>
      <c r="AR322" s="841"/>
      <c r="AS322" s="841"/>
      <c r="AT322" s="841"/>
      <c r="AU322" s="841"/>
      <c r="AV322" s="841"/>
      <c r="AW322" s="841"/>
      <c r="AX322" s="841"/>
      <c r="AY322" s="841"/>
      <c r="AZ322" s="841"/>
      <c r="BA322" s="841"/>
      <c r="BB322" s="841"/>
      <c r="BC322" s="841"/>
      <c r="BD322" s="841"/>
      <c r="BE322" s="841"/>
      <c r="BF322" s="841"/>
      <c r="BG322" s="841"/>
      <c r="BH322" s="841"/>
      <c r="BI322" s="842"/>
      <c r="BJ322" s="309"/>
    </row>
    <row r="323" spans="1:62" ht="31.5">
      <c r="A323" s="117">
        <v>319</v>
      </c>
      <c r="B323" s="294" t="s">
        <v>1169</v>
      </c>
      <c r="C323" s="291" t="s">
        <v>127</v>
      </c>
      <c r="D323" s="573">
        <v>0.48</v>
      </c>
      <c r="E323" s="512">
        <v>8</v>
      </c>
      <c r="F323" s="118" t="s">
        <v>33</v>
      </c>
      <c r="G323" s="118" t="s">
        <v>1468</v>
      </c>
      <c r="H323" s="781"/>
      <c r="I323" s="781"/>
      <c r="J323" s="841"/>
      <c r="K323" s="841"/>
      <c r="L323" s="841"/>
      <c r="M323" s="841"/>
      <c r="N323" s="841"/>
      <c r="O323" s="841"/>
      <c r="P323" s="841"/>
      <c r="Q323" s="841"/>
      <c r="R323" s="841"/>
      <c r="S323" s="841"/>
      <c r="T323" s="841"/>
      <c r="U323" s="841"/>
      <c r="V323" s="841"/>
      <c r="W323" s="841"/>
      <c r="X323" s="841"/>
      <c r="Y323" s="841"/>
      <c r="Z323" s="841"/>
      <c r="AA323" s="841"/>
      <c r="AB323" s="841"/>
      <c r="AC323" s="841"/>
      <c r="AD323" s="841"/>
      <c r="AE323" s="841"/>
      <c r="AF323" s="841"/>
      <c r="AG323" s="841"/>
      <c r="AH323" s="841"/>
      <c r="AI323" s="841"/>
      <c r="AJ323" s="841"/>
      <c r="AK323" s="841"/>
      <c r="AL323" s="841"/>
      <c r="AM323" s="841"/>
      <c r="AN323" s="841"/>
      <c r="AO323" s="841"/>
      <c r="AP323" s="841"/>
      <c r="AQ323" s="841"/>
      <c r="AR323" s="841"/>
      <c r="AS323" s="841"/>
      <c r="AT323" s="841"/>
      <c r="AU323" s="841"/>
      <c r="AV323" s="841"/>
      <c r="AW323" s="841"/>
      <c r="AX323" s="841"/>
      <c r="AY323" s="841"/>
      <c r="AZ323" s="841"/>
      <c r="BA323" s="841"/>
      <c r="BB323" s="841"/>
      <c r="BC323" s="841"/>
      <c r="BD323" s="841"/>
      <c r="BE323" s="841"/>
      <c r="BF323" s="841"/>
      <c r="BG323" s="841"/>
      <c r="BH323" s="841"/>
      <c r="BI323" s="842"/>
      <c r="BJ323" s="309"/>
    </row>
    <row r="324" spans="1:62" ht="47.25">
      <c r="A324" s="117">
        <v>320</v>
      </c>
      <c r="B324" s="294" t="s">
        <v>1271</v>
      </c>
      <c r="C324" s="291" t="s">
        <v>127</v>
      </c>
      <c r="D324" s="531">
        <v>1.4300000000000002</v>
      </c>
      <c r="E324" s="512">
        <v>8</v>
      </c>
      <c r="F324" s="118" t="s">
        <v>24</v>
      </c>
      <c r="G324" s="118" t="s">
        <v>1468</v>
      </c>
    </row>
    <row r="325" spans="1:62" ht="47.25">
      <c r="A325" s="117">
        <v>321</v>
      </c>
      <c r="B325" s="294" t="s">
        <v>1272</v>
      </c>
      <c r="C325" s="291" t="s">
        <v>127</v>
      </c>
      <c r="D325" s="531">
        <v>2.13</v>
      </c>
      <c r="E325" s="512" t="s">
        <v>385</v>
      </c>
      <c r="F325" s="118" t="s">
        <v>24</v>
      </c>
      <c r="G325" s="118" t="s">
        <v>1468</v>
      </c>
    </row>
    <row r="326" spans="1:62" ht="47.25">
      <c r="A326" s="117">
        <v>328</v>
      </c>
      <c r="B326" s="294" t="s">
        <v>1168</v>
      </c>
      <c r="C326" s="291" t="s">
        <v>127</v>
      </c>
      <c r="D326" s="531">
        <v>0.30299999999999999</v>
      </c>
      <c r="E326" s="512">
        <v>8</v>
      </c>
      <c r="F326" s="118" t="s">
        <v>31</v>
      </c>
      <c r="G326" s="118" t="s">
        <v>1298</v>
      </c>
      <c r="H326" s="781"/>
      <c r="I326" s="781"/>
      <c r="J326" s="841"/>
      <c r="K326" s="841"/>
      <c r="L326" s="841"/>
      <c r="M326" s="841"/>
      <c r="N326" s="841"/>
      <c r="O326" s="841"/>
      <c r="P326" s="841"/>
      <c r="Q326" s="841"/>
      <c r="R326" s="841"/>
      <c r="S326" s="841"/>
      <c r="T326" s="841"/>
      <c r="U326" s="841"/>
      <c r="V326" s="841"/>
      <c r="W326" s="841"/>
      <c r="X326" s="841"/>
      <c r="Y326" s="841"/>
      <c r="Z326" s="841"/>
      <c r="AA326" s="841"/>
      <c r="AB326" s="841"/>
      <c r="AC326" s="841"/>
      <c r="AD326" s="841"/>
      <c r="AE326" s="841"/>
      <c r="AF326" s="841"/>
      <c r="AG326" s="841"/>
      <c r="AH326" s="841"/>
      <c r="AI326" s="841"/>
      <c r="AJ326" s="841"/>
      <c r="AK326" s="841"/>
      <c r="AL326" s="841"/>
      <c r="AM326" s="841"/>
      <c r="AN326" s="841"/>
      <c r="AO326" s="841"/>
      <c r="AP326" s="841"/>
      <c r="AQ326" s="841"/>
      <c r="AR326" s="841"/>
      <c r="AS326" s="841"/>
      <c r="AT326" s="841"/>
      <c r="AU326" s="841"/>
      <c r="AV326" s="841"/>
      <c r="AW326" s="841"/>
      <c r="AX326" s="841"/>
      <c r="AY326" s="841"/>
      <c r="AZ326" s="841"/>
      <c r="BA326" s="841"/>
      <c r="BB326" s="841"/>
      <c r="BC326" s="841"/>
      <c r="BD326" s="841"/>
      <c r="BE326" s="841"/>
      <c r="BF326" s="841"/>
      <c r="BG326" s="841"/>
      <c r="BH326" s="841"/>
      <c r="BI326" s="842"/>
      <c r="BJ326" s="309"/>
    </row>
    <row r="327" spans="1:62" ht="47.25">
      <c r="A327" s="117">
        <v>329</v>
      </c>
      <c r="B327" s="294" t="s">
        <v>378</v>
      </c>
      <c r="C327" s="291" t="s">
        <v>127</v>
      </c>
      <c r="D327" s="531">
        <v>0.59800000000000009</v>
      </c>
      <c r="E327" s="516" t="s">
        <v>379</v>
      </c>
      <c r="F327" s="118" t="s">
        <v>31</v>
      </c>
      <c r="G327" s="118" t="s">
        <v>1298</v>
      </c>
      <c r="H327" s="781"/>
      <c r="I327" s="781"/>
      <c r="J327" s="841"/>
      <c r="K327" s="841"/>
      <c r="L327" s="841"/>
      <c r="M327" s="841"/>
      <c r="N327" s="841"/>
      <c r="O327" s="841"/>
      <c r="P327" s="841"/>
      <c r="Q327" s="841"/>
      <c r="R327" s="841"/>
      <c r="S327" s="841"/>
      <c r="T327" s="841"/>
      <c r="U327" s="841"/>
      <c r="V327" s="841"/>
      <c r="W327" s="841"/>
      <c r="X327" s="841"/>
      <c r="Y327" s="841"/>
      <c r="Z327" s="841"/>
      <c r="AA327" s="841"/>
      <c r="AB327" s="841"/>
      <c r="AC327" s="841"/>
      <c r="AD327" s="841"/>
      <c r="AE327" s="841"/>
      <c r="AF327" s="841"/>
      <c r="AG327" s="841"/>
      <c r="AH327" s="841"/>
      <c r="AI327" s="841"/>
      <c r="AJ327" s="841"/>
      <c r="AK327" s="841"/>
      <c r="AL327" s="841"/>
      <c r="AM327" s="841"/>
      <c r="AN327" s="841"/>
      <c r="AO327" s="841"/>
      <c r="AP327" s="841"/>
      <c r="AQ327" s="841"/>
      <c r="AR327" s="841"/>
      <c r="AS327" s="841"/>
      <c r="AT327" s="841"/>
      <c r="AU327" s="841"/>
      <c r="AV327" s="841"/>
      <c r="AW327" s="841"/>
      <c r="AX327" s="841"/>
      <c r="AY327" s="841"/>
      <c r="AZ327" s="841"/>
      <c r="BA327" s="841"/>
      <c r="BB327" s="841"/>
      <c r="BC327" s="841"/>
      <c r="BD327" s="841"/>
      <c r="BE327" s="841"/>
      <c r="BF327" s="841"/>
      <c r="BG327" s="841"/>
      <c r="BH327" s="841"/>
      <c r="BI327" s="842"/>
      <c r="BJ327" s="309"/>
    </row>
    <row r="328" spans="1:62" ht="31.5">
      <c r="A328" s="117">
        <v>327</v>
      </c>
      <c r="B328" s="294" t="s">
        <v>68</v>
      </c>
      <c r="C328" s="291" t="s">
        <v>127</v>
      </c>
      <c r="D328" s="531">
        <v>1</v>
      </c>
      <c r="E328" s="516" t="s">
        <v>380</v>
      </c>
      <c r="F328" s="118" t="s">
        <v>48</v>
      </c>
      <c r="G328" s="118" t="s">
        <v>1416</v>
      </c>
    </row>
    <row r="329" spans="1:62" ht="47.25">
      <c r="A329" s="117">
        <v>322</v>
      </c>
      <c r="B329" s="135" t="s">
        <v>1196</v>
      </c>
      <c r="C329" s="118" t="s">
        <v>127</v>
      </c>
      <c r="D329" s="531">
        <v>0.2</v>
      </c>
      <c r="E329" s="118" t="s">
        <v>1204</v>
      </c>
      <c r="F329" s="118" t="s">
        <v>21</v>
      </c>
      <c r="G329" s="118" t="s">
        <v>1066</v>
      </c>
      <c r="H329" s="781"/>
      <c r="I329" s="781"/>
      <c r="J329" s="841"/>
      <c r="K329" s="841"/>
      <c r="L329" s="841"/>
      <c r="M329" s="841"/>
      <c r="N329" s="841"/>
      <c r="O329" s="841"/>
      <c r="P329" s="841"/>
      <c r="Q329" s="841"/>
      <c r="R329" s="841"/>
      <c r="S329" s="841"/>
      <c r="T329" s="841"/>
      <c r="U329" s="841"/>
      <c r="V329" s="841"/>
      <c r="W329" s="841"/>
      <c r="X329" s="841"/>
      <c r="Y329" s="841"/>
      <c r="Z329" s="841"/>
      <c r="AA329" s="841"/>
      <c r="AB329" s="841"/>
      <c r="AC329" s="841"/>
      <c r="AD329" s="841"/>
      <c r="AE329" s="841"/>
      <c r="AF329" s="841"/>
      <c r="AG329" s="841"/>
      <c r="AH329" s="841"/>
      <c r="AI329" s="841"/>
      <c r="AJ329" s="841"/>
      <c r="AK329" s="841"/>
      <c r="AL329" s="841"/>
      <c r="AM329" s="841"/>
      <c r="AN329" s="841"/>
      <c r="AO329" s="841"/>
      <c r="AP329" s="841"/>
      <c r="AQ329" s="841"/>
      <c r="AR329" s="841"/>
      <c r="AS329" s="841"/>
      <c r="AT329" s="841"/>
      <c r="AU329" s="841"/>
      <c r="AV329" s="841"/>
      <c r="AW329" s="841"/>
      <c r="AX329" s="841"/>
      <c r="AY329" s="841"/>
      <c r="AZ329" s="841"/>
      <c r="BA329" s="841"/>
      <c r="BB329" s="841"/>
      <c r="BC329" s="841"/>
      <c r="BD329" s="841"/>
      <c r="BE329" s="841"/>
      <c r="BF329" s="841"/>
      <c r="BG329" s="841"/>
      <c r="BH329" s="841"/>
      <c r="BI329" s="842"/>
      <c r="BJ329" s="309"/>
    </row>
    <row r="330" spans="1:62" ht="31.5">
      <c r="A330" s="117">
        <v>323</v>
      </c>
      <c r="B330" s="135" t="s">
        <v>1285</v>
      </c>
      <c r="C330" s="118" t="s">
        <v>127</v>
      </c>
      <c r="D330" s="573">
        <v>0.06</v>
      </c>
      <c r="E330" s="118" t="s">
        <v>1031</v>
      </c>
      <c r="F330" s="118" t="s">
        <v>34</v>
      </c>
      <c r="G330" s="118" t="s">
        <v>1066</v>
      </c>
      <c r="H330" s="781"/>
      <c r="I330" s="781"/>
      <c r="J330" s="841"/>
      <c r="K330" s="841"/>
      <c r="L330" s="841"/>
      <c r="M330" s="841"/>
      <c r="N330" s="841"/>
      <c r="O330" s="841"/>
      <c r="P330" s="841"/>
      <c r="Q330" s="841"/>
      <c r="R330" s="841"/>
      <c r="S330" s="841"/>
      <c r="T330" s="841"/>
      <c r="U330" s="841"/>
      <c r="V330" s="841"/>
      <c r="W330" s="841"/>
      <c r="X330" s="841"/>
      <c r="Y330" s="841"/>
      <c r="Z330" s="841"/>
      <c r="AA330" s="841"/>
      <c r="AB330" s="841"/>
      <c r="AC330" s="841"/>
      <c r="AD330" s="841"/>
      <c r="AE330" s="841"/>
      <c r="AF330" s="841"/>
      <c r="AG330" s="841"/>
      <c r="AH330" s="841"/>
      <c r="AI330" s="841"/>
      <c r="AJ330" s="841"/>
      <c r="AK330" s="841"/>
      <c r="AL330" s="841"/>
      <c r="AM330" s="841"/>
      <c r="AN330" s="841"/>
      <c r="AO330" s="841"/>
      <c r="AP330" s="841"/>
      <c r="AQ330" s="841"/>
      <c r="AR330" s="841"/>
      <c r="AS330" s="841"/>
      <c r="AT330" s="841"/>
      <c r="AU330" s="841"/>
      <c r="AV330" s="841"/>
      <c r="AW330" s="841"/>
      <c r="AX330" s="841"/>
      <c r="AY330" s="841"/>
      <c r="AZ330" s="841"/>
      <c r="BA330" s="841"/>
      <c r="BB330" s="841"/>
      <c r="BC330" s="841"/>
      <c r="BD330" s="841"/>
      <c r="BE330" s="841"/>
      <c r="BF330" s="841"/>
      <c r="BG330" s="841"/>
      <c r="BH330" s="841"/>
      <c r="BI330" s="842"/>
      <c r="BJ330" s="309"/>
    </row>
    <row r="331" spans="1:62" ht="31.5">
      <c r="A331" s="117">
        <v>324</v>
      </c>
      <c r="B331" s="135" t="s">
        <v>1283</v>
      </c>
      <c r="C331" s="118" t="s">
        <v>127</v>
      </c>
      <c r="D331" s="573">
        <v>0.04</v>
      </c>
      <c r="E331" s="118" t="s">
        <v>1030</v>
      </c>
      <c r="F331" s="118" t="s">
        <v>34</v>
      </c>
      <c r="G331" s="118" t="s">
        <v>1066</v>
      </c>
      <c r="H331" s="781"/>
      <c r="I331" s="781"/>
      <c r="J331" s="841"/>
      <c r="K331" s="841"/>
      <c r="L331" s="841"/>
      <c r="M331" s="841"/>
      <c r="N331" s="841"/>
      <c r="O331" s="841"/>
      <c r="P331" s="841"/>
      <c r="Q331" s="841"/>
      <c r="R331" s="841"/>
      <c r="S331" s="841"/>
      <c r="T331" s="841"/>
      <c r="U331" s="841"/>
      <c r="V331" s="841"/>
      <c r="W331" s="841"/>
      <c r="X331" s="841"/>
      <c r="Y331" s="841"/>
      <c r="Z331" s="841"/>
      <c r="AA331" s="841"/>
      <c r="AB331" s="841"/>
      <c r="AC331" s="841"/>
      <c r="AD331" s="841"/>
      <c r="AE331" s="841"/>
      <c r="AF331" s="841"/>
      <c r="AG331" s="841"/>
      <c r="AH331" s="841"/>
      <c r="AI331" s="841"/>
      <c r="AJ331" s="841"/>
      <c r="AK331" s="841"/>
      <c r="AL331" s="841"/>
      <c r="AM331" s="841"/>
      <c r="AN331" s="841"/>
      <c r="AO331" s="841"/>
      <c r="AP331" s="841"/>
      <c r="AQ331" s="841"/>
      <c r="AR331" s="841"/>
      <c r="AS331" s="841"/>
      <c r="AT331" s="841"/>
      <c r="AU331" s="841"/>
      <c r="AV331" s="841"/>
      <c r="AW331" s="841"/>
      <c r="AX331" s="841"/>
      <c r="AY331" s="841"/>
      <c r="AZ331" s="841"/>
      <c r="BA331" s="841"/>
      <c r="BB331" s="841"/>
      <c r="BC331" s="841"/>
      <c r="BD331" s="841"/>
      <c r="BE331" s="841"/>
      <c r="BF331" s="841"/>
      <c r="BG331" s="841"/>
      <c r="BH331" s="841"/>
      <c r="BI331" s="842"/>
      <c r="BJ331" s="309"/>
    </row>
    <row r="332" spans="1:62" ht="31.5">
      <c r="A332" s="117">
        <v>325</v>
      </c>
      <c r="B332" s="135" t="s">
        <v>1284</v>
      </c>
      <c r="C332" s="118" t="s">
        <v>127</v>
      </c>
      <c r="D332" s="573">
        <v>7.0000000000000007E-2</v>
      </c>
      <c r="E332" s="118" t="s">
        <v>901</v>
      </c>
      <c r="F332" s="118" t="s">
        <v>34</v>
      </c>
      <c r="G332" s="118" t="s">
        <v>1066</v>
      </c>
      <c r="H332" s="781"/>
      <c r="I332" s="781"/>
      <c r="J332" s="841"/>
      <c r="K332" s="841"/>
      <c r="L332" s="841"/>
      <c r="M332" s="841"/>
      <c r="N332" s="841"/>
      <c r="O332" s="841"/>
      <c r="P332" s="841"/>
      <c r="Q332" s="841"/>
      <c r="R332" s="841"/>
      <c r="S332" s="841"/>
      <c r="T332" s="841"/>
      <c r="U332" s="841"/>
      <c r="V332" s="841"/>
      <c r="W332" s="841"/>
      <c r="X332" s="841"/>
      <c r="Y332" s="841"/>
      <c r="Z332" s="841"/>
      <c r="AA332" s="841"/>
      <c r="AB332" s="841"/>
      <c r="AC332" s="841"/>
      <c r="AD332" s="841"/>
      <c r="AE332" s="841"/>
      <c r="AF332" s="841"/>
      <c r="AG332" s="841"/>
      <c r="AH332" s="841"/>
      <c r="AI332" s="841"/>
      <c r="AJ332" s="841"/>
      <c r="AK332" s="841"/>
      <c r="AL332" s="841"/>
      <c r="AM332" s="841"/>
      <c r="AN332" s="841"/>
      <c r="AO332" s="841"/>
      <c r="AP332" s="841"/>
      <c r="AQ332" s="841"/>
      <c r="AR332" s="841"/>
      <c r="AS332" s="841"/>
      <c r="AT332" s="841"/>
      <c r="AU332" s="841"/>
      <c r="AV332" s="841"/>
      <c r="AW332" s="841"/>
      <c r="AX332" s="841"/>
      <c r="AY332" s="841"/>
      <c r="AZ332" s="841"/>
      <c r="BA332" s="841"/>
      <c r="BB332" s="841"/>
      <c r="BC332" s="841"/>
      <c r="BD332" s="841"/>
      <c r="BE332" s="841"/>
      <c r="BF332" s="841"/>
      <c r="BG332" s="841"/>
      <c r="BH332" s="841"/>
      <c r="BI332" s="842"/>
      <c r="BJ332" s="309"/>
    </row>
    <row r="333" spans="1:62" ht="31.5">
      <c r="A333" s="117">
        <v>326</v>
      </c>
      <c r="B333" s="135" t="s">
        <v>1286</v>
      </c>
      <c r="C333" s="118" t="s">
        <v>127</v>
      </c>
      <c r="D333" s="573">
        <v>0.06</v>
      </c>
      <c r="E333" s="118" t="s">
        <v>1032</v>
      </c>
      <c r="F333" s="118" t="s">
        <v>34</v>
      </c>
      <c r="G333" s="118" t="s">
        <v>1066</v>
      </c>
      <c r="H333" s="781"/>
      <c r="I333" s="781"/>
      <c r="J333" s="841"/>
      <c r="K333" s="841"/>
      <c r="L333" s="841"/>
      <c r="M333" s="841"/>
      <c r="N333" s="841"/>
      <c r="O333" s="841"/>
      <c r="P333" s="841"/>
      <c r="Q333" s="841"/>
      <c r="R333" s="841"/>
      <c r="S333" s="841"/>
      <c r="T333" s="841"/>
      <c r="U333" s="841"/>
      <c r="V333" s="841"/>
      <c r="W333" s="841"/>
      <c r="X333" s="841"/>
      <c r="Y333" s="841"/>
      <c r="Z333" s="841"/>
      <c r="AA333" s="841"/>
      <c r="AB333" s="841"/>
      <c r="AC333" s="841"/>
      <c r="AD333" s="841"/>
      <c r="AE333" s="841"/>
      <c r="AF333" s="841"/>
      <c r="AG333" s="841"/>
      <c r="AH333" s="841"/>
      <c r="AI333" s="841"/>
      <c r="AJ333" s="841"/>
      <c r="AK333" s="841"/>
      <c r="AL333" s="841"/>
      <c r="AM333" s="841"/>
      <c r="AN333" s="841"/>
      <c r="AO333" s="841"/>
      <c r="AP333" s="841"/>
      <c r="AQ333" s="841"/>
      <c r="AR333" s="841"/>
      <c r="AS333" s="841"/>
      <c r="AT333" s="841"/>
      <c r="AU333" s="841"/>
      <c r="AV333" s="841"/>
      <c r="AW333" s="841"/>
      <c r="AX333" s="841"/>
      <c r="AY333" s="841"/>
      <c r="AZ333" s="841"/>
      <c r="BA333" s="841"/>
      <c r="BB333" s="841"/>
      <c r="BC333" s="841"/>
      <c r="BD333" s="841"/>
      <c r="BE333" s="841"/>
      <c r="BF333" s="841"/>
      <c r="BG333" s="841"/>
      <c r="BH333" s="841"/>
      <c r="BI333" s="842"/>
      <c r="BJ333" s="309"/>
    </row>
    <row r="334" spans="1:62" ht="47.25">
      <c r="A334" s="117">
        <v>330</v>
      </c>
      <c r="B334" s="135" t="s">
        <v>807</v>
      </c>
      <c r="C334" s="118" t="s">
        <v>127</v>
      </c>
      <c r="D334" s="531">
        <v>0.3</v>
      </c>
      <c r="E334" s="118" t="s">
        <v>1022</v>
      </c>
      <c r="F334" s="118" t="s">
        <v>11</v>
      </c>
      <c r="G334" s="118" t="s">
        <v>1469</v>
      </c>
      <c r="H334" s="781"/>
      <c r="I334" s="781"/>
      <c r="J334" s="841"/>
      <c r="K334" s="841"/>
      <c r="L334" s="841"/>
      <c r="M334" s="841"/>
      <c r="N334" s="841"/>
      <c r="O334" s="841"/>
      <c r="P334" s="841"/>
      <c r="Q334" s="841"/>
      <c r="R334" s="841"/>
      <c r="S334" s="841"/>
      <c r="T334" s="841"/>
      <c r="U334" s="841"/>
      <c r="V334" s="841"/>
      <c r="W334" s="841"/>
      <c r="X334" s="841"/>
      <c r="Y334" s="841"/>
      <c r="Z334" s="841"/>
      <c r="AA334" s="841"/>
      <c r="AB334" s="841"/>
      <c r="AC334" s="841"/>
      <c r="AD334" s="841"/>
      <c r="AE334" s="841"/>
      <c r="AF334" s="841"/>
      <c r="AG334" s="841"/>
      <c r="AH334" s="841"/>
      <c r="AI334" s="841"/>
      <c r="AJ334" s="841"/>
      <c r="AK334" s="841"/>
      <c r="AL334" s="841"/>
      <c r="AM334" s="841"/>
      <c r="AN334" s="841"/>
      <c r="AO334" s="841"/>
      <c r="AP334" s="841"/>
      <c r="AQ334" s="841"/>
      <c r="AR334" s="841"/>
      <c r="AS334" s="841"/>
      <c r="AT334" s="841"/>
      <c r="AU334" s="841"/>
      <c r="AV334" s="841"/>
      <c r="AW334" s="841"/>
      <c r="AX334" s="841"/>
      <c r="AY334" s="841"/>
      <c r="AZ334" s="841"/>
      <c r="BA334" s="841"/>
      <c r="BB334" s="841"/>
      <c r="BC334" s="841"/>
      <c r="BD334" s="841"/>
      <c r="BE334" s="841"/>
      <c r="BF334" s="841"/>
      <c r="BG334" s="841"/>
      <c r="BH334" s="841"/>
      <c r="BI334" s="842"/>
      <c r="BJ334" s="309"/>
    </row>
    <row r="335" spans="1:62" ht="63">
      <c r="A335" s="117">
        <v>331</v>
      </c>
      <c r="B335" s="135" t="s">
        <v>808</v>
      </c>
      <c r="C335" s="118" t="s">
        <v>127</v>
      </c>
      <c r="D335" s="531">
        <v>2.19</v>
      </c>
      <c r="E335" s="118" t="s">
        <v>1023</v>
      </c>
      <c r="F335" s="118" t="s">
        <v>11</v>
      </c>
      <c r="G335" s="118" t="s">
        <v>1469</v>
      </c>
      <c r="H335" s="781"/>
      <c r="I335" s="781"/>
      <c r="J335" s="841"/>
      <c r="K335" s="841"/>
      <c r="L335" s="841"/>
      <c r="M335" s="841"/>
      <c r="N335" s="841"/>
      <c r="O335" s="841"/>
      <c r="P335" s="841"/>
      <c r="Q335" s="841"/>
      <c r="R335" s="841"/>
      <c r="S335" s="841"/>
      <c r="T335" s="841"/>
      <c r="U335" s="841"/>
      <c r="V335" s="841"/>
      <c r="W335" s="841"/>
      <c r="X335" s="841"/>
      <c r="Y335" s="841"/>
      <c r="Z335" s="841"/>
      <c r="AA335" s="841"/>
      <c r="AB335" s="841"/>
      <c r="AC335" s="841"/>
      <c r="AD335" s="841"/>
      <c r="AE335" s="841"/>
      <c r="AF335" s="841"/>
      <c r="AG335" s="841"/>
      <c r="AH335" s="841"/>
      <c r="AI335" s="841"/>
      <c r="AJ335" s="841"/>
      <c r="AK335" s="841"/>
      <c r="AL335" s="841"/>
      <c r="AM335" s="841"/>
      <c r="AN335" s="841"/>
      <c r="AO335" s="841"/>
      <c r="AP335" s="841"/>
      <c r="AQ335" s="841"/>
      <c r="AR335" s="841"/>
      <c r="AS335" s="841"/>
      <c r="AT335" s="841"/>
      <c r="AU335" s="841"/>
      <c r="AV335" s="841"/>
      <c r="AW335" s="841"/>
      <c r="AX335" s="841"/>
      <c r="AY335" s="841"/>
      <c r="AZ335" s="841"/>
      <c r="BA335" s="841"/>
      <c r="BB335" s="841"/>
      <c r="BC335" s="841"/>
      <c r="BD335" s="841"/>
      <c r="BE335" s="841"/>
      <c r="BF335" s="841"/>
      <c r="BG335" s="841"/>
      <c r="BH335" s="841"/>
      <c r="BI335" s="842"/>
      <c r="BJ335" s="309"/>
    </row>
    <row r="336" spans="1:62" ht="47.25">
      <c r="A336" s="117">
        <v>332</v>
      </c>
      <c r="B336" s="135" t="s">
        <v>1210</v>
      </c>
      <c r="C336" s="118" t="s">
        <v>127</v>
      </c>
      <c r="D336" s="531">
        <v>1.5</v>
      </c>
      <c r="E336" s="118" t="s">
        <v>1026</v>
      </c>
      <c r="F336" s="118" t="s">
        <v>20</v>
      </c>
      <c r="G336" s="118" t="s">
        <v>1469</v>
      </c>
      <c r="H336" s="781"/>
      <c r="I336" s="781"/>
      <c r="J336" s="841"/>
      <c r="K336" s="841"/>
      <c r="L336" s="841"/>
      <c r="M336" s="841"/>
      <c r="N336" s="841"/>
      <c r="O336" s="841"/>
      <c r="P336" s="841"/>
      <c r="Q336" s="841"/>
      <c r="R336" s="841"/>
      <c r="S336" s="841"/>
      <c r="T336" s="841"/>
      <c r="U336" s="841"/>
      <c r="V336" s="841"/>
      <c r="W336" s="841"/>
      <c r="X336" s="841"/>
      <c r="Y336" s="841"/>
      <c r="Z336" s="841"/>
      <c r="AA336" s="841"/>
      <c r="AB336" s="841"/>
      <c r="AC336" s="841"/>
      <c r="AD336" s="841"/>
      <c r="AE336" s="841"/>
      <c r="AF336" s="841"/>
      <c r="AG336" s="841"/>
      <c r="AH336" s="841"/>
      <c r="AI336" s="841"/>
      <c r="AJ336" s="841"/>
      <c r="AK336" s="841"/>
      <c r="AL336" s="841"/>
      <c r="AM336" s="841"/>
      <c r="AN336" s="841"/>
      <c r="AO336" s="841"/>
      <c r="AP336" s="841"/>
      <c r="AQ336" s="841"/>
      <c r="AR336" s="841"/>
      <c r="AS336" s="841"/>
      <c r="AT336" s="841"/>
      <c r="AU336" s="841"/>
      <c r="AV336" s="841"/>
      <c r="AW336" s="841"/>
      <c r="AX336" s="841"/>
      <c r="AY336" s="841"/>
      <c r="AZ336" s="841"/>
      <c r="BA336" s="841"/>
      <c r="BB336" s="841"/>
      <c r="BC336" s="841"/>
      <c r="BD336" s="841"/>
      <c r="BE336" s="841"/>
      <c r="BF336" s="841"/>
      <c r="BG336" s="841"/>
      <c r="BH336" s="841"/>
      <c r="BI336" s="842"/>
      <c r="BJ336" s="309"/>
    </row>
    <row r="337" spans="1:62" ht="31.5">
      <c r="A337" s="117">
        <v>333</v>
      </c>
      <c r="B337" s="135" t="s">
        <v>1287</v>
      </c>
      <c r="C337" s="118" t="s">
        <v>127</v>
      </c>
      <c r="D337" s="573">
        <v>0.08</v>
      </c>
      <c r="E337" s="118" t="s">
        <v>1033</v>
      </c>
      <c r="F337" s="118" t="s">
        <v>34</v>
      </c>
      <c r="G337" s="118" t="s">
        <v>1469</v>
      </c>
      <c r="H337" s="781"/>
      <c r="I337" s="781"/>
      <c r="J337" s="841"/>
      <c r="K337" s="841"/>
      <c r="L337" s="841"/>
      <c r="M337" s="841"/>
      <c r="N337" s="841"/>
      <c r="O337" s="841"/>
      <c r="P337" s="841"/>
      <c r="Q337" s="841"/>
      <c r="R337" s="841"/>
      <c r="S337" s="841"/>
      <c r="T337" s="841"/>
      <c r="U337" s="841"/>
      <c r="V337" s="841"/>
      <c r="W337" s="841"/>
      <c r="X337" s="841"/>
      <c r="Y337" s="841"/>
      <c r="Z337" s="841"/>
      <c r="AA337" s="841"/>
      <c r="AB337" s="841"/>
      <c r="AC337" s="841"/>
      <c r="AD337" s="841"/>
      <c r="AE337" s="841"/>
      <c r="AF337" s="841"/>
      <c r="AG337" s="841"/>
      <c r="AH337" s="841"/>
      <c r="AI337" s="841"/>
      <c r="AJ337" s="841"/>
      <c r="AK337" s="841"/>
      <c r="AL337" s="841"/>
      <c r="AM337" s="841"/>
      <c r="AN337" s="841"/>
      <c r="AO337" s="841"/>
      <c r="AP337" s="841"/>
      <c r="AQ337" s="841"/>
      <c r="AR337" s="841"/>
      <c r="AS337" s="841"/>
      <c r="AT337" s="841"/>
      <c r="AU337" s="841"/>
      <c r="AV337" s="841"/>
      <c r="AW337" s="841"/>
      <c r="AX337" s="841"/>
      <c r="AY337" s="841"/>
      <c r="AZ337" s="841"/>
      <c r="BA337" s="841"/>
      <c r="BB337" s="841"/>
      <c r="BC337" s="841"/>
      <c r="BD337" s="841"/>
      <c r="BE337" s="841"/>
      <c r="BF337" s="841"/>
      <c r="BG337" s="841"/>
      <c r="BH337" s="841"/>
      <c r="BI337" s="842"/>
      <c r="BJ337" s="309"/>
    </row>
    <row r="338" spans="1:62" ht="63">
      <c r="A338" s="117">
        <v>334</v>
      </c>
      <c r="B338" s="135" t="s">
        <v>809</v>
      </c>
      <c r="C338" s="118" t="s">
        <v>127</v>
      </c>
      <c r="D338" s="531">
        <v>9.9</v>
      </c>
      <c r="E338" s="118" t="s">
        <v>908</v>
      </c>
      <c r="F338" s="118" t="s">
        <v>18</v>
      </c>
      <c r="G338" s="118" t="s">
        <v>1469</v>
      </c>
      <c r="H338" s="781"/>
      <c r="I338" s="781"/>
      <c r="J338" s="841"/>
      <c r="K338" s="841"/>
      <c r="L338" s="841"/>
      <c r="M338" s="841"/>
      <c r="N338" s="841"/>
      <c r="O338" s="841"/>
      <c r="P338" s="841"/>
      <c r="Q338" s="841"/>
      <c r="R338" s="841"/>
      <c r="S338" s="841"/>
      <c r="T338" s="841"/>
      <c r="U338" s="841"/>
      <c r="V338" s="841"/>
      <c r="W338" s="841"/>
      <c r="X338" s="841"/>
      <c r="Y338" s="841"/>
      <c r="Z338" s="841"/>
      <c r="AA338" s="841"/>
      <c r="AB338" s="841"/>
      <c r="AC338" s="841"/>
      <c r="AD338" s="841"/>
      <c r="AE338" s="841"/>
      <c r="AF338" s="841"/>
      <c r="AG338" s="841"/>
      <c r="AH338" s="841"/>
      <c r="AI338" s="841"/>
      <c r="AJ338" s="841"/>
      <c r="AK338" s="841"/>
      <c r="AL338" s="841"/>
      <c r="AM338" s="841"/>
      <c r="AN338" s="841"/>
      <c r="AO338" s="841"/>
      <c r="AP338" s="841"/>
      <c r="AQ338" s="841"/>
      <c r="AR338" s="841"/>
      <c r="AS338" s="841"/>
      <c r="AT338" s="841"/>
      <c r="AU338" s="841"/>
      <c r="AV338" s="841"/>
      <c r="AW338" s="841"/>
      <c r="AX338" s="841"/>
      <c r="AY338" s="841"/>
      <c r="AZ338" s="841"/>
      <c r="BA338" s="841"/>
      <c r="BB338" s="841"/>
      <c r="BC338" s="841"/>
      <c r="BD338" s="841"/>
      <c r="BE338" s="841"/>
      <c r="BF338" s="841"/>
      <c r="BG338" s="841"/>
      <c r="BH338" s="841"/>
      <c r="BI338" s="842"/>
      <c r="BJ338" s="309"/>
    </row>
    <row r="339" spans="1:62" ht="63">
      <c r="A339" s="117">
        <v>335</v>
      </c>
      <c r="B339" s="135" t="s">
        <v>810</v>
      </c>
      <c r="C339" s="118" t="s">
        <v>127</v>
      </c>
      <c r="D339" s="531">
        <v>4.5</v>
      </c>
      <c r="E339" s="118" t="s">
        <v>1024</v>
      </c>
      <c r="F339" s="118" t="s">
        <v>18</v>
      </c>
      <c r="G339" s="118" t="s">
        <v>1469</v>
      </c>
      <c r="H339" s="781"/>
      <c r="I339" s="781"/>
      <c r="J339" s="841"/>
      <c r="K339" s="841"/>
      <c r="L339" s="841"/>
      <c r="M339" s="841"/>
      <c r="N339" s="841"/>
      <c r="O339" s="841"/>
      <c r="P339" s="841"/>
      <c r="Q339" s="841"/>
      <c r="R339" s="841"/>
      <c r="S339" s="841"/>
      <c r="T339" s="841"/>
      <c r="U339" s="841"/>
      <c r="V339" s="841"/>
      <c r="W339" s="841"/>
      <c r="X339" s="841"/>
      <c r="Y339" s="841"/>
      <c r="Z339" s="841"/>
      <c r="AA339" s="841"/>
      <c r="AB339" s="841"/>
      <c r="AC339" s="841"/>
      <c r="AD339" s="841"/>
      <c r="AE339" s="841"/>
      <c r="AF339" s="841"/>
      <c r="AG339" s="841"/>
      <c r="AH339" s="841"/>
      <c r="AI339" s="841"/>
      <c r="AJ339" s="841"/>
      <c r="AK339" s="841"/>
      <c r="AL339" s="841"/>
      <c r="AM339" s="841"/>
      <c r="AN339" s="841"/>
      <c r="AO339" s="841"/>
      <c r="AP339" s="841"/>
      <c r="AQ339" s="841"/>
      <c r="AR339" s="841"/>
      <c r="AS339" s="841"/>
      <c r="AT339" s="841"/>
      <c r="AU339" s="841"/>
      <c r="AV339" s="841"/>
      <c r="AW339" s="841"/>
      <c r="AX339" s="841"/>
      <c r="AY339" s="841"/>
      <c r="AZ339" s="841"/>
      <c r="BA339" s="841"/>
      <c r="BB339" s="841"/>
      <c r="BC339" s="841"/>
      <c r="BD339" s="841"/>
      <c r="BE339" s="841"/>
      <c r="BF339" s="841"/>
      <c r="BG339" s="841"/>
      <c r="BH339" s="841"/>
      <c r="BI339" s="842"/>
      <c r="BJ339" s="309"/>
    </row>
    <row r="340" spans="1:62" ht="63">
      <c r="A340" s="117">
        <v>336</v>
      </c>
      <c r="B340" s="135" t="s">
        <v>811</v>
      </c>
      <c r="C340" s="118" t="s">
        <v>127</v>
      </c>
      <c r="D340" s="531">
        <v>11.39</v>
      </c>
      <c r="E340" s="118" t="s">
        <v>1025</v>
      </c>
      <c r="F340" s="118" t="s">
        <v>18</v>
      </c>
      <c r="G340" s="118" t="s">
        <v>1469</v>
      </c>
      <c r="H340" s="781"/>
      <c r="I340" s="781"/>
      <c r="J340" s="841"/>
      <c r="K340" s="841"/>
      <c r="L340" s="841"/>
      <c r="M340" s="841"/>
      <c r="N340" s="841"/>
      <c r="O340" s="841"/>
      <c r="P340" s="841"/>
      <c r="Q340" s="841"/>
      <c r="R340" s="841"/>
      <c r="S340" s="841"/>
      <c r="T340" s="841"/>
      <c r="U340" s="841"/>
      <c r="V340" s="841"/>
      <c r="W340" s="841"/>
      <c r="X340" s="841"/>
      <c r="Y340" s="841"/>
      <c r="Z340" s="841"/>
      <c r="AA340" s="841"/>
      <c r="AB340" s="841"/>
      <c r="AC340" s="841"/>
      <c r="AD340" s="841"/>
      <c r="AE340" s="841"/>
      <c r="AF340" s="841"/>
      <c r="AG340" s="841"/>
      <c r="AH340" s="841"/>
      <c r="AI340" s="841"/>
      <c r="AJ340" s="841"/>
      <c r="AK340" s="841"/>
      <c r="AL340" s="841"/>
      <c r="AM340" s="841"/>
      <c r="AN340" s="841"/>
      <c r="AO340" s="841"/>
      <c r="AP340" s="841"/>
      <c r="AQ340" s="841"/>
      <c r="AR340" s="841"/>
      <c r="AS340" s="841"/>
      <c r="AT340" s="841"/>
      <c r="AU340" s="841"/>
      <c r="AV340" s="841"/>
      <c r="AW340" s="841"/>
      <c r="AX340" s="841"/>
      <c r="AY340" s="841"/>
      <c r="AZ340" s="841"/>
      <c r="BA340" s="841"/>
      <c r="BB340" s="841"/>
      <c r="BC340" s="841"/>
      <c r="BD340" s="841"/>
      <c r="BE340" s="841"/>
      <c r="BF340" s="841"/>
      <c r="BG340" s="841"/>
      <c r="BH340" s="841"/>
      <c r="BI340" s="842"/>
      <c r="BJ340" s="309"/>
    </row>
    <row r="341" spans="1:62" ht="31.5">
      <c r="A341" s="117">
        <v>337</v>
      </c>
      <c r="B341" s="135" t="s">
        <v>592</v>
      </c>
      <c r="C341" s="118" t="s">
        <v>127</v>
      </c>
      <c r="D341" s="117">
        <v>1.41</v>
      </c>
      <c r="E341" s="117">
        <v>16</v>
      </c>
      <c r="F341" s="117" t="s">
        <v>41</v>
      </c>
      <c r="G341" s="118" t="s">
        <v>1469</v>
      </c>
      <c r="H341" s="781"/>
      <c r="I341" s="781"/>
      <c r="J341" s="841"/>
      <c r="K341" s="841"/>
      <c r="L341" s="841"/>
      <c r="M341" s="841"/>
      <c r="N341" s="841"/>
      <c r="O341" s="841"/>
      <c r="P341" s="841"/>
      <c r="Q341" s="841"/>
      <c r="R341" s="841"/>
      <c r="S341" s="841"/>
      <c r="T341" s="841"/>
      <c r="U341" s="841"/>
      <c r="V341" s="841"/>
      <c r="W341" s="841"/>
      <c r="X341" s="841"/>
      <c r="Y341" s="841"/>
      <c r="Z341" s="841"/>
      <c r="AA341" s="841"/>
      <c r="AB341" s="841"/>
      <c r="AC341" s="841"/>
      <c r="AD341" s="841"/>
      <c r="AE341" s="841"/>
      <c r="AF341" s="841"/>
      <c r="AG341" s="841"/>
      <c r="AH341" s="841"/>
      <c r="AI341" s="841"/>
      <c r="AJ341" s="841"/>
      <c r="AK341" s="841"/>
      <c r="AL341" s="841"/>
      <c r="AM341" s="841"/>
      <c r="AN341" s="841"/>
      <c r="AO341" s="841"/>
      <c r="AP341" s="841"/>
      <c r="AQ341" s="841"/>
      <c r="AR341" s="841"/>
      <c r="AS341" s="841"/>
      <c r="AT341" s="841"/>
      <c r="AU341" s="841"/>
      <c r="AV341" s="841"/>
      <c r="AW341" s="841"/>
      <c r="AX341" s="841"/>
      <c r="AY341" s="841"/>
      <c r="AZ341" s="841"/>
      <c r="BA341" s="841"/>
      <c r="BB341" s="841"/>
      <c r="BC341" s="841"/>
      <c r="BD341" s="841"/>
      <c r="BE341" s="841"/>
      <c r="BF341" s="841"/>
      <c r="BG341" s="841"/>
      <c r="BH341" s="841"/>
      <c r="BI341" s="842"/>
      <c r="BJ341" s="309"/>
    </row>
    <row r="342" spans="1:62" ht="31.5">
      <c r="A342" s="117">
        <v>338</v>
      </c>
      <c r="B342" s="135" t="s">
        <v>823</v>
      </c>
      <c r="C342" s="118" t="s">
        <v>127</v>
      </c>
      <c r="D342" s="531">
        <v>0.16500000000000001</v>
      </c>
      <c r="E342" s="118" t="s">
        <v>1037</v>
      </c>
      <c r="F342" s="118" t="s">
        <v>48</v>
      </c>
      <c r="G342" s="118" t="s">
        <v>1469</v>
      </c>
    </row>
    <row r="343" spans="1:62" ht="31.5">
      <c r="A343" s="117">
        <v>339</v>
      </c>
      <c r="B343" s="135" t="s">
        <v>824</v>
      </c>
      <c r="C343" s="118" t="s">
        <v>127</v>
      </c>
      <c r="D343" s="531">
        <v>0.14000000000000001</v>
      </c>
      <c r="E343" s="118" t="s">
        <v>1038</v>
      </c>
      <c r="F343" s="118" t="s">
        <v>48</v>
      </c>
      <c r="G343" s="118" t="s">
        <v>1469</v>
      </c>
    </row>
    <row r="344" spans="1:62" ht="31.5">
      <c r="A344" s="117">
        <v>340</v>
      </c>
      <c r="B344" s="135" t="s">
        <v>825</v>
      </c>
      <c r="C344" s="118" t="s">
        <v>127</v>
      </c>
      <c r="D344" s="531">
        <v>0.17</v>
      </c>
      <c r="E344" s="118" t="s">
        <v>1039</v>
      </c>
      <c r="F344" s="118" t="s">
        <v>48</v>
      </c>
      <c r="G344" s="118" t="s">
        <v>1469</v>
      </c>
    </row>
    <row r="345" spans="1:62" ht="31.5">
      <c r="A345" s="117">
        <v>341</v>
      </c>
      <c r="B345" s="135" t="s">
        <v>827</v>
      </c>
      <c r="C345" s="118" t="s">
        <v>127</v>
      </c>
      <c r="D345" s="531">
        <v>7.0000000000000007E-2</v>
      </c>
      <c r="E345" s="118" t="s">
        <v>1041</v>
      </c>
      <c r="F345" s="118" t="s">
        <v>48</v>
      </c>
      <c r="G345" s="118" t="s">
        <v>1469</v>
      </c>
    </row>
    <row r="346" spans="1:62" ht="78.75">
      <c r="A346" s="117">
        <v>342</v>
      </c>
      <c r="B346" s="135" t="s">
        <v>486</v>
      </c>
      <c r="C346" s="118" t="s">
        <v>127</v>
      </c>
      <c r="D346" s="531">
        <v>2.5099999999999998</v>
      </c>
      <c r="E346" s="118" t="s">
        <v>1035</v>
      </c>
      <c r="F346" s="118" t="s">
        <v>48</v>
      </c>
      <c r="G346" s="118" t="s">
        <v>1469</v>
      </c>
    </row>
    <row r="347" spans="1:62" ht="31.5">
      <c r="A347" s="117">
        <v>343</v>
      </c>
      <c r="B347" s="135" t="s">
        <v>822</v>
      </c>
      <c r="C347" s="118" t="s">
        <v>127</v>
      </c>
      <c r="D347" s="531">
        <v>0.08</v>
      </c>
      <c r="E347" s="118" t="s">
        <v>1036</v>
      </c>
      <c r="F347" s="118" t="s">
        <v>48</v>
      </c>
      <c r="G347" s="118" t="s">
        <v>1469</v>
      </c>
    </row>
    <row r="348" spans="1:62" ht="31.5">
      <c r="A348" s="117">
        <v>344</v>
      </c>
      <c r="B348" s="294" t="s">
        <v>1307</v>
      </c>
      <c r="C348" s="291" t="s">
        <v>127</v>
      </c>
      <c r="D348" s="117">
        <v>1.7</v>
      </c>
      <c r="E348" s="512" t="s">
        <v>561</v>
      </c>
      <c r="F348" s="118" t="s">
        <v>27</v>
      </c>
      <c r="G348" s="118" t="s">
        <v>1469</v>
      </c>
    </row>
    <row r="349" spans="1:62" ht="31.5">
      <c r="A349" s="117">
        <v>345</v>
      </c>
      <c r="B349" s="135" t="s">
        <v>598</v>
      </c>
      <c r="C349" s="291" t="s">
        <v>127</v>
      </c>
      <c r="D349" s="117">
        <v>10.5</v>
      </c>
      <c r="E349" s="117"/>
      <c r="F349" s="117" t="s">
        <v>27</v>
      </c>
      <c r="G349" s="118" t="s">
        <v>1469</v>
      </c>
    </row>
    <row r="350" spans="1:62">
      <c r="A350" s="117">
        <v>346</v>
      </c>
      <c r="B350" s="135" t="s">
        <v>597</v>
      </c>
      <c r="C350" s="291" t="s">
        <v>127</v>
      </c>
      <c r="D350" s="117">
        <v>8.31</v>
      </c>
      <c r="E350" s="117"/>
      <c r="F350" s="117" t="s">
        <v>27</v>
      </c>
      <c r="G350" s="118" t="s">
        <v>1469</v>
      </c>
    </row>
    <row r="351" spans="1:62" ht="31.5">
      <c r="A351" s="117">
        <v>347</v>
      </c>
      <c r="B351" s="135" t="s">
        <v>815</v>
      </c>
      <c r="C351" s="118" t="s">
        <v>127</v>
      </c>
      <c r="D351" s="117">
        <v>15.67</v>
      </c>
      <c r="E351" s="118" t="s">
        <v>1029</v>
      </c>
      <c r="F351" s="118" t="s">
        <v>27</v>
      </c>
      <c r="G351" s="118" t="s">
        <v>1469</v>
      </c>
    </row>
    <row r="352" spans="1:62" ht="63">
      <c r="A352" s="117">
        <v>348</v>
      </c>
      <c r="B352" s="135" t="s">
        <v>814</v>
      </c>
      <c r="C352" s="118" t="s">
        <v>127</v>
      </c>
      <c r="D352" s="117">
        <v>13.03</v>
      </c>
      <c r="E352" s="118" t="s">
        <v>1020</v>
      </c>
      <c r="F352" s="118" t="s">
        <v>27</v>
      </c>
      <c r="G352" s="118" t="s">
        <v>1469</v>
      </c>
    </row>
    <row r="353" spans="1:62" ht="31.5">
      <c r="A353" s="117">
        <v>349</v>
      </c>
      <c r="B353" s="135" t="s">
        <v>599</v>
      </c>
      <c r="C353" s="118" t="s">
        <v>127</v>
      </c>
      <c r="D353" s="117">
        <v>7.5</v>
      </c>
      <c r="E353" s="117"/>
      <c r="F353" s="117" t="s">
        <v>27</v>
      </c>
      <c r="G353" s="118" t="s">
        <v>1469</v>
      </c>
    </row>
    <row r="354" spans="1:62" ht="94.5">
      <c r="A354" s="117">
        <v>350</v>
      </c>
      <c r="B354" s="135" t="s">
        <v>813</v>
      </c>
      <c r="C354" s="514" t="s">
        <v>127</v>
      </c>
      <c r="D354" s="531">
        <v>0.24</v>
      </c>
      <c r="E354" s="514" t="s">
        <v>1028</v>
      </c>
      <c r="F354" s="514" t="s">
        <v>24</v>
      </c>
      <c r="G354" s="118" t="s">
        <v>1469</v>
      </c>
    </row>
    <row r="355" spans="1:62" ht="157.5">
      <c r="A355" s="117">
        <v>352</v>
      </c>
      <c r="B355" s="135" t="s">
        <v>1211</v>
      </c>
      <c r="C355" s="118" t="s">
        <v>1093</v>
      </c>
      <c r="D355" s="517">
        <v>0.41000000000000003</v>
      </c>
      <c r="E355" s="553"/>
      <c r="F355" s="117" t="s">
        <v>35</v>
      </c>
      <c r="G355" s="118" t="s">
        <v>1468</v>
      </c>
      <c r="H355" s="781"/>
      <c r="I355" s="781"/>
      <c r="J355" s="841"/>
      <c r="K355" s="841"/>
      <c r="L355" s="841"/>
      <c r="M355" s="841"/>
      <c r="N355" s="841"/>
      <c r="O355" s="841"/>
      <c r="P355" s="841"/>
      <c r="Q355" s="841"/>
      <c r="R355" s="841"/>
      <c r="S355" s="841"/>
      <c r="T355" s="841"/>
      <c r="U355" s="841"/>
      <c r="V355" s="841"/>
      <c r="W355" s="841"/>
      <c r="X355" s="841"/>
      <c r="Y355" s="841"/>
      <c r="Z355" s="841"/>
      <c r="AA355" s="841"/>
      <c r="AB355" s="841"/>
      <c r="AC355" s="841"/>
      <c r="AD355" s="841"/>
      <c r="AE355" s="841"/>
      <c r="AF355" s="841"/>
      <c r="AG355" s="841"/>
      <c r="AH355" s="841"/>
      <c r="AI355" s="841"/>
      <c r="AJ355" s="841"/>
      <c r="AK355" s="841"/>
      <c r="AL355" s="841"/>
      <c r="AM355" s="841"/>
      <c r="AN355" s="841"/>
      <c r="AO355" s="841"/>
      <c r="AP355" s="841"/>
      <c r="AQ355" s="841"/>
      <c r="AR355" s="841"/>
      <c r="AS355" s="841"/>
      <c r="AT355" s="841"/>
      <c r="AU355" s="841"/>
      <c r="AV355" s="841"/>
      <c r="AW355" s="841"/>
      <c r="AX355" s="841"/>
      <c r="AY355" s="841"/>
      <c r="AZ355" s="841"/>
      <c r="BA355" s="841"/>
      <c r="BB355" s="841"/>
      <c r="BC355" s="841"/>
      <c r="BD355" s="841"/>
      <c r="BE355" s="841"/>
      <c r="BF355" s="841"/>
      <c r="BG355" s="841"/>
      <c r="BH355" s="841"/>
      <c r="BI355" s="842"/>
      <c r="BJ355" s="309"/>
    </row>
    <row r="356" spans="1:62" ht="31.5">
      <c r="A356" s="117">
        <v>353</v>
      </c>
      <c r="B356" s="304" t="s">
        <v>1175</v>
      </c>
      <c r="C356" s="118" t="s">
        <v>119</v>
      </c>
      <c r="D356" s="573">
        <v>0.1</v>
      </c>
      <c r="E356" s="118">
        <v>11</v>
      </c>
      <c r="F356" s="117" t="s">
        <v>33</v>
      </c>
      <c r="G356" s="118" t="s">
        <v>1468</v>
      </c>
      <c r="H356" s="781"/>
      <c r="I356" s="781"/>
      <c r="J356" s="841"/>
      <c r="K356" s="841"/>
      <c r="L356" s="841"/>
      <c r="M356" s="841"/>
      <c r="N356" s="841"/>
      <c r="O356" s="841"/>
      <c r="P356" s="841"/>
      <c r="Q356" s="841"/>
      <c r="R356" s="841"/>
      <c r="S356" s="841"/>
      <c r="T356" s="841"/>
      <c r="U356" s="841"/>
      <c r="V356" s="841"/>
      <c r="W356" s="841"/>
      <c r="X356" s="841"/>
      <c r="Y356" s="841"/>
      <c r="Z356" s="841"/>
      <c r="AA356" s="841"/>
      <c r="AB356" s="841"/>
      <c r="AC356" s="841"/>
      <c r="AD356" s="841"/>
      <c r="AE356" s="841"/>
      <c r="AF356" s="841"/>
      <c r="AG356" s="841"/>
      <c r="AH356" s="841"/>
      <c r="AI356" s="841"/>
      <c r="AJ356" s="841"/>
      <c r="AK356" s="841"/>
      <c r="AL356" s="841"/>
      <c r="AM356" s="841"/>
      <c r="AN356" s="841"/>
      <c r="AO356" s="841"/>
      <c r="AP356" s="841"/>
      <c r="AQ356" s="841"/>
      <c r="AR356" s="841"/>
      <c r="AS356" s="841"/>
      <c r="AT356" s="841"/>
      <c r="AU356" s="841"/>
      <c r="AV356" s="841"/>
      <c r="AW356" s="841"/>
      <c r="AX356" s="841"/>
      <c r="AY356" s="841"/>
      <c r="AZ356" s="841"/>
      <c r="BA356" s="841"/>
      <c r="BB356" s="841"/>
      <c r="BC356" s="841"/>
      <c r="BD356" s="841"/>
      <c r="BE356" s="841"/>
      <c r="BF356" s="841"/>
      <c r="BG356" s="841"/>
      <c r="BH356" s="841"/>
      <c r="BI356" s="842"/>
      <c r="BJ356" s="309"/>
    </row>
    <row r="357" spans="1:62" ht="31.5">
      <c r="A357" s="117">
        <v>354</v>
      </c>
      <c r="B357" s="304" t="s">
        <v>1179</v>
      </c>
      <c r="C357" s="118" t="s">
        <v>119</v>
      </c>
      <c r="D357" s="531">
        <v>0.1</v>
      </c>
      <c r="E357" s="118">
        <v>11</v>
      </c>
      <c r="F357" s="117" t="s">
        <v>31</v>
      </c>
      <c r="G357" s="118" t="s">
        <v>1468</v>
      </c>
      <c r="H357" s="781"/>
      <c r="I357" s="781"/>
      <c r="J357" s="841"/>
      <c r="K357" s="841"/>
      <c r="L357" s="841"/>
      <c r="M357" s="841"/>
      <c r="N357" s="841"/>
      <c r="O357" s="841"/>
      <c r="P357" s="841"/>
      <c r="Q357" s="841"/>
      <c r="R357" s="841"/>
      <c r="S357" s="841"/>
      <c r="T357" s="841"/>
      <c r="U357" s="841"/>
      <c r="V357" s="841"/>
      <c r="W357" s="841"/>
      <c r="X357" s="841"/>
      <c r="Y357" s="841"/>
      <c r="Z357" s="841"/>
      <c r="AA357" s="841"/>
      <c r="AB357" s="841"/>
      <c r="AC357" s="841"/>
      <c r="AD357" s="841"/>
      <c r="AE357" s="841"/>
      <c r="AF357" s="841"/>
      <c r="AG357" s="841"/>
      <c r="AH357" s="841"/>
      <c r="AI357" s="841"/>
      <c r="AJ357" s="841"/>
      <c r="AK357" s="841"/>
      <c r="AL357" s="841"/>
      <c r="AM357" s="841"/>
      <c r="AN357" s="841"/>
      <c r="AO357" s="841"/>
      <c r="AP357" s="841"/>
      <c r="AQ357" s="841"/>
      <c r="AR357" s="841"/>
      <c r="AS357" s="841"/>
      <c r="AT357" s="841"/>
      <c r="AU357" s="841"/>
      <c r="AV357" s="841"/>
      <c r="AW357" s="841"/>
      <c r="AX357" s="841"/>
      <c r="AY357" s="841"/>
      <c r="AZ357" s="841"/>
      <c r="BA357" s="841"/>
      <c r="BB357" s="841"/>
      <c r="BC357" s="841"/>
      <c r="BD357" s="841"/>
      <c r="BE357" s="841"/>
      <c r="BF357" s="841"/>
      <c r="BG357" s="841"/>
      <c r="BH357" s="841"/>
      <c r="BI357" s="842"/>
      <c r="BJ357" s="309"/>
    </row>
    <row r="358" spans="1:62" ht="31.5">
      <c r="A358" s="117">
        <v>355</v>
      </c>
      <c r="B358" s="304" t="s">
        <v>1176</v>
      </c>
      <c r="C358" s="118" t="s">
        <v>119</v>
      </c>
      <c r="D358" s="531">
        <v>0.1</v>
      </c>
      <c r="E358" s="118" t="s">
        <v>487</v>
      </c>
      <c r="F358" s="117" t="s">
        <v>31</v>
      </c>
      <c r="G358" s="118" t="s">
        <v>1468</v>
      </c>
      <c r="H358" s="781"/>
      <c r="I358" s="781"/>
      <c r="J358" s="841"/>
      <c r="K358" s="841"/>
      <c r="L358" s="841"/>
      <c r="M358" s="841"/>
      <c r="N358" s="841"/>
      <c r="O358" s="841"/>
      <c r="P358" s="841"/>
      <c r="Q358" s="841"/>
      <c r="R358" s="841"/>
      <c r="S358" s="841"/>
      <c r="T358" s="841"/>
      <c r="U358" s="841"/>
      <c r="V358" s="841"/>
      <c r="W358" s="841"/>
      <c r="X358" s="841"/>
      <c r="Y358" s="841"/>
      <c r="Z358" s="841"/>
      <c r="AA358" s="841"/>
      <c r="AB358" s="841"/>
      <c r="AC358" s="841"/>
      <c r="AD358" s="841"/>
      <c r="AE358" s="841"/>
      <c r="AF358" s="841"/>
      <c r="AG358" s="841"/>
      <c r="AH358" s="841"/>
      <c r="AI358" s="841"/>
      <c r="AJ358" s="841"/>
      <c r="AK358" s="841"/>
      <c r="AL358" s="841"/>
      <c r="AM358" s="841"/>
      <c r="AN358" s="841"/>
      <c r="AO358" s="841"/>
      <c r="AP358" s="841"/>
      <c r="AQ358" s="841"/>
      <c r="AR358" s="841"/>
      <c r="AS358" s="841"/>
      <c r="AT358" s="841"/>
      <c r="AU358" s="841"/>
      <c r="AV358" s="841"/>
      <c r="AW358" s="841"/>
      <c r="AX358" s="841"/>
      <c r="AY358" s="841"/>
      <c r="AZ358" s="841"/>
      <c r="BA358" s="841"/>
      <c r="BB358" s="841"/>
      <c r="BC358" s="841"/>
      <c r="BD358" s="841"/>
      <c r="BE358" s="841"/>
      <c r="BF358" s="841"/>
      <c r="BG358" s="841"/>
      <c r="BH358" s="841"/>
      <c r="BI358" s="842"/>
      <c r="BJ358" s="309"/>
    </row>
    <row r="359" spans="1:62" ht="47.25">
      <c r="A359" s="117">
        <v>356</v>
      </c>
      <c r="B359" s="304" t="s">
        <v>1177</v>
      </c>
      <c r="C359" s="118" t="s">
        <v>119</v>
      </c>
      <c r="D359" s="531">
        <v>7.0000000000000007E-2</v>
      </c>
      <c r="E359" s="118">
        <v>11</v>
      </c>
      <c r="F359" s="117" t="s">
        <v>31</v>
      </c>
      <c r="G359" s="118" t="s">
        <v>1468</v>
      </c>
      <c r="H359" s="781"/>
      <c r="I359" s="781"/>
      <c r="J359" s="841"/>
      <c r="K359" s="841"/>
      <c r="L359" s="841"/>
      <c r="M359" s="841"/>
      <c r="N359" s="841"/>
      <c r="O359" s="841"/>
      <c r="P359" s="841"/>
      <c r="Q359" s="841"/>
      <c r="R359" s="841"/>
      <c r="S359" s="841"/>
      <c r="T359" s="841"/>
      <c r="U359" s="841"/>
      <c r="V359" s="841"/>
      <c r="W359" s="841"/>
      <c r="X359" s="841"/>
      <c r="Y359" s="841"/>
      <c r="Z359" s="841"/>
      <c r="AA359" s="841"/>
      <c r="AB359" s="841"/>
      <c r="AC359" s="841"/>
      <c r="AD359" s="841"/>
      <c r="AE359" s="841"/>
      <c r="AF359" s="841"/>
      <c r="AG359" s="841"/>
      <c r="AH359" s="841"/>
      <c r="AI359" s="841"/>
      <c r="AJ359" s="841"/>
      <c r="AK359" s="841"/>
      <c r="AL359" s="841"/>
      <c r="AM359" s="841"/>
      <c r="AN359" s="841"/>
      <c r="AO359" s="841"/>
      <c r="AP359" s="841"/>
      <c r="AQ359" s="841"/>
      <c r="AR359" s="841"/>
      <c r="AS359" s="841"/>
      <c r="AT359" s="841"/>
      <c r="AU359" s="841"/>
      <c r="AV359" s="841"/>
      <c r="AW359" s="841"/>
      <c r="AX359" s="841"/>
      <c r="AY359" s="841"/>
      <c r="AZ359" s="841"/>
      <c r="BA359" s="841"/>
      <c r="BB359" s="841"/>
      <c r="BC359" s="841"/>
      <c r="BD359" s="841"/>
      <c r="BE359" s="841"/>
      <c r="BF359" s="841"/>
      <c r="BG359" s="841"/>
      <c r="BH359" s="841"/>
      <c r="BI359" s="842"/>
      <c r="BJ359" s="309"/>
    </row>
    <row r="360" spans="1:62" ht="47.25">
      <c r="A360" s="117">
        <v>357</v>
      </c>
      <c r="B360" s="304" t="s">
        <v>1178</v>
      </c>
      <c r="C360" s="118" t="s">
        <v>119</v>
      </c>
      <c r="D360" s="531">
        <v>0.1</v>
      </c>
      <c r="E360" s="118">
        <v>10</v>
      </c>
      <c r="F360" s="117" t="s">
        <v>31</v>
      </c>
      <c r="G360" s="118" t="s">
        <v>1468</v>
      </c>
      <c r="H360" s="781"/>
      <c r="I360" s="781"/>
      <c r="J360" s="841"/>
      <c r="K360" s="841"/>
      <c r="L360" s="841"/>
      <c r="M360" s="841"/>
      <c r="N360" s="841"/>
      <c r="O360" s="841"/>
      <c r="P360" s="841"/>
      <c r="Q360" s="841"/>
      <c r="R360" s="841"/>
      <c r="S360" s="841"/>
      <c r="T360" s="841"/>
      <c r="U360" s="841"/>
      <c r="V360" s="841"/>
      <c r="W360" s="841"/>
      <c r="X360" s="841"/>
      <c r="Y360" s="841"/>
      <c r="Z360" s="841"/>
      <c r="AA360" s="841"/>
      <c r="AB360" s="841"/>
      <c r="AC360" s="841"/>
      <c r="AD360" s="841"/>
      <c r="AE360" s="841"/>
      <c r="AF360" s="841"/>
      <c r="AG360" s="841"/>
      <c r="AH360" s="841"/>
      <c r="AI360" s="841"/>
      <c r="AJ360" s="841"/>
      <c r="AK360" s="841"/>
      <c r="AL360" s="841"/>
      <c r="AM360" s="841"/>
      <c r="AN360" s="841"/>
      <c r="AO360" s="841"/>
      <c r="AP360" s="841"/>
      <c r="AQ360" s="841"/>
      <c r="AR360" s="841"/>
      <c r="AS360" s="841"/>
      <c r="AT360" s="841"/>
      <c r="AU360" s="841"/>
      <c r="AV360" s="841"/>
      <c r="AW360" s="841"/>
      <c r="AX360" s="841"/>
      <c r="AY360" s="841"/>
      <c r="AZ360" s="841"/>
      <c r="BA360" s="841"/>
      <c r="BB360" s="841"/>
      <c r="BC360" s="841"/>
      <c r="BD360" s="841"/>
      <c r="BE360" s="841"/>
      <c r="BF360" s="841"/>
      <c r="BG360" s="841"/>
      <c r="BH360" s="841"/>
      <c r="BI360" s="842"/>
      <c r="BJ360" s="309"/>
    </row>
    <row r="361" spans="1:62" ht="31.5">
      <c r="A361" s="117">
        <v>358</v>
      </c>
      <c r="B361" s="304" t="s">
        <v>1273</v>
      </c>
      <c r="C361" s="118" t="s">
        <v>119</v>
      </c>
      <c r="D361" s="531">
        <v>0.09</v>
      </c>
      <c r="E361" s="118">
        <v>17</v>
      </c>
      <c r="F361" s="117" t="s">
        <v>31</v>
      </c>
      <c r="G361" s="118" t="s">
        <v>1468</v>
      </c>
      <c r="H361" s="781"/>
      <c r="I361" s="781"/>
      <c r="J361" s="841"/>
      <c r="K361" s="841"/>
      <c r="L361" s="841"/>
      <c r="M361" s="841"/>
      <c r="N361" s="841"/>
      <c r="O361" s="841"/>
      <c r="P361" s="841"/>
      <c r="Q361" s="841"/>
      <c r="R361" s="841"/>
      <c r="S361" s="841"/>
      <c r="T361" s="841"/>
      <c r="U361" s="841"/>
      <c r="V361" s="841"/>
      <c r="W361" s="841"/>
      <c r="X361" s="841"/>
      <c r="Y361" s="841"/>
      <c r="Z361" s="841"/>
      <c r="AA361" s="841"/>
      <c r="AB361" s="841"/>
      <c r="AC361" s="841"/>
      <c r="AD361" s="841"/>
      <c r="AE361" s="841"/>
      <c r="AF361" s="841"/>
      <c r="AG361" s="841"/>
      <c r="AH361" s="841"/>
      <c r="AI361" s="841"/>
      <c r="AJ361" s="841"/>
      <c r="AK361" s="841"/>
      <c r="AL361" s="841"/>
      <c r="AM361" s="841"/>
      <c r="AN361" s="841"/>
      <c r="AO361" s="841"/>
      <c r="AP361" s="841"/>
      <c r="AQ361" s="841"/>
      <c r="AR361" s="841"/>
      <c r="AS361" s="841"/>
      <c r="AT361" s="841"/>
      <c r="AU361" s="841"/>
      <c r="AV361" s="841"/>
      <c r="AW361" s="841"/>
      <c r="AX361" s="841"/>
      <c r="AY361" s="841"/>
      <c r="AZ361" s="841"/>
      <c r="BA361" s="841"/>
      <c r="BB361" s="841"/>
      <c r="BC361" s="841"/>
      <c r="BD361" s="841"/>
      <c r="BE361" s="841"/>
      <c r="BF361" s="841"/>
      <c r="BG361" s="841"/>
      <c r="BH361" s="841"/>
      <c r="BI361" s="842"/>
      <c r="BJ361" s="309"/>
    </row>
    <row r="362" spans="1:62" ht="78.75">
      <c r="A362" s="117">
        <v>359</v>
      </c>
      <c r="B362" s="135" t="s">
        <v>348</v>
      </c>
      <c r="C362" s="118" t="s">
        <v>119</v>
      </c>
      <c r="D362" s="531">
        <v>0.8600000000000001</v>
      </c>
      <c r="E362" s="118"/>
      <c r="F362" s="117" t="s">
        <v>48</v>
      </c>
      <c r="G362" s="118" t="s">
        <v>1468</v>
      </c>
    </row>
    <row r="363" spans="1:62" ht="94.5">
      <c r="A363" s="117">
        <v>360</v>
      </c>
      <c r="B363" s="135" t="s">
        <v>485</v>
      </c>
      <c r="C363" s="118" t="s">
        <v>119</v>
      </c>
      <c r="D363" s="531">
        <v>1.4300000000000004</v>
      </c>
      <c r="E363" s="118" t="s">
        <v>591</v>
      </c>
      <c r="F363" s="117" t="s">
        <v>48</v>
      </c>
      <c r="G363" s="118" t="s">
        <v>1468</v>
      </c>
    </row>
    <row r="364" spans="1:62" ht="31.5">
      <c r="A364" s="117">
        <v>362</v>
      </c>
      <c r="B364" s="304" t="s">
        <v>479</v>
      </c>
      <c r="C364" s="118" t="s">
        <v>119</v>
      </c>
      <c r="D364" s="573">
        <v>0.6</v>
      </c>
      <c r="E364" s="117">
        <v>11</v>
      </c>
      <c r="F364" s="117" t="s">
        <v>34</v>
      </c>
      <c r="G364" s="118" t="s">
        <v>1416</v>
      </c>
      <c r="H364" s="781"/>
      <c r="I364" s="781"/>
      <c r="J364" s="841"/>
      <c r="K364" s="841"/>
      <c r="L364" s="841"/>
      <c r="M364" s="841"/>
      <c r="N364" s="841"/>
      <c r="O364" s="841"/>
      <c r="P364" s="841"/>
      <c r="Q364" s="841"/>
      <c r="R364" s="841"/>
      <c r="S364" s="841"/>
      <c r="T364" s="841"/>
      <c r="U364" s="841"/>
      <c r="V364" s="841"/>
      <c r="W364" s="841"/>
      <c r="X364" s="841"/>
      <c r="Y364" s="841"/>
      <c r="Z364" s="841"/>
      <c r="AA364" s="841"/>
      <c r="AB364" s="841"/>
      <c r="AC364" s="841"/>
      <c r="AD364" s="841"/>
      <c r="AE364" s="841"/>
      <c r="AF364" s="841"/>
      <c r="AG364" s="841"/>
      <c r="AH364" s="841"/>
      <c r="AI364" s="841"/>
      <c r="AJ364" s="841"/>
      <c r="AK364" s="841"/>
      <c r="AL364" s="841"/>
      <c r="AM364" s="841"/>
      <c r="AN364" s="841"/>
      <c r="AO364" s="841"/>
      <c r="AP364" s="841"/>
      <c r="AQ364" s="841"/>
      <c r="AR364" s="841"/>
      <c r="AS364" s="841"/>
      <c r="AT364" s="841"/>
      <c r="AU364" s="841"/>
      <c r="AV364" s="841"/>
      <c r="AW364" s="841"/>
      <c r="AX364" s="841"/>
      <c r="AY364" s="841"/>
      <c r="AZ364" s="841"/>
      <c r="BA364" s="841"/>
      <c r="BB364" s="841"/>
      <c r="BC364" s="841"/>
      <c r="BD364" s="841"/>
      <c r="BE364" s="841"/>
      <c r="BF364" s="841"/>
      <c r="BG364" s="841"/>
      <c r="BH364" s="841"/>
      <c r="BI364" s="842"/>
      <c r="BJ364" s="309"/>
    </row>
    <row r="365" spans="1:62" ht="63">
      <c r="A365" s="117">
        <v>363</v>
      </c>
      <c r="B365" s="304" t="s">
        <v>486</v>
      </c>
      <c r="C365" s="118" t="s">
        <v>119</v>
      </c>
      <c r="D365" s="531">
        <v>5.2700000000000005</v>
      </c>
      <c r="E365" s="118" t="s">
        <v>481</v>
      </c>
      <c r="F365" s="117" t="s">
        <v>48</v>
      </c>
      <c r="G365" s="118" t="s">
        <v>1416</v>
      </c>
    </row>
    <row r="366" spans="1:62" ht="31.5">
      <c r="A366" s="117">
        <v>361</v>
      </c>
      <c r="B366" s="135" t="s">
        <v>1197</v>
      </c>
      <c r="C366" s="118" t="s">
        <v>119</v>
      </c>
      <c r="D366" s="531">
        <v>0.09</v>
      </c>
      <c r="E366" s="118"/>
      <c r="F366" s="118" t="s">
        <v>21</v>
      </c>
      <c r="G366" s="118" t="s">
        <v>1066</v>
      </c>
      <c r="H366" s="781"/>
      <c r="I366" s="781"/>
      <c r="J366" s="841"/>
      <c r="K366" s="841"/>
      <c r="L366" s="841"/>
      <c r="M366" s="841"/>
      <c r="N366" s="841"/>
      <c r="O366" s="841"/>
      <c r="P366" s="841"/>
      <c r="Q366" s="841"/>
      <c r="R366" s="841"/>
      <c r="S366" s="841"/>
      <c r="T366" s="841"/>
      <c r="U366" s="841"/>
      <c r="V366" s="841"/>
      <c r="W366" s="841"/>
      <c r="X366" s="841"/>
      <c r="Y366" s="841"/>
      <c r="Z366" s="841"/>
      <c r="AA366" s="841"/>
      <c r="AB366" s="841"/>
      <c r="AC366" s="841"/>
      <c r="AD366" s="841"/>
      <c r="AE366" s="841"/>
      <c r="AF366" s="841"/>
      <c r="AG366" s="841"/>
      <c r="AH366" s="841"/>
      <c r="AI366" s="841"/>
      <c r="AJ366" s="841"/>
      <c r="AK366" s="841"/>
      <c r="AL366" s="841"/>
      <c r="AM366" s="841"/>
      <c r="AN366" s="841"/>
      <c r="AO366" s="841"/>
      <c r="AP366" s="841"/>
      <c r="AQ366" s="841"/>
      <c r="AR366" s="841"/>
      <c r="AS366" s="841"/>
      <c r="AT366" s="841"/>
      <c r="AU366" s="841"/>
      <c r="AV366" s="841"/>
      <c r="AW366" s="841"/>
      <c r="AX366" s="841"/>
      <c r="AY366" s="841"/>
      <c r="AZ366" s="841"/>
      <c r="BA366" s="841"/>
      <c r="BB366" s="841"/>
      <c r="BC366" s="841"/>
      <c r="BD366" s="841"/>
      <c r="BE366" s="841"/>
      <c r="BF366" s="841"/>
      <c r="BG366" s="841"/>
      <c r="BH366" s="841"/>
      <c r="BI366" s="842"/>
      <c r="BJ366" s="309"/>
    </row>
    <row r="367" spans="1:62">
      <c r="A367" s="117">
        <v>364</v>
      </c>
      <c r="B367" s="135" t="s">
        <v>828</v>
      </c>
      <c r="C367" s="118" t="s">
        <v>119</v>
      </c>
      <c r="D367" s="531">
        <v>0.65</v>
      </c>
      <c r="E367" s="118"/>
      <c r="F367" s="118" t="s">
        <v>11</v>
      </c>
      <c r="G367" s="118" t="s">
        <v>1469</v>
      </c>
      <c r="H367" s="781"/>
      <c r="I367" s="781"/>
      <c r="J367" s="841"/>
      <c r="K367" s="841"/>
      <c r="L367" s="841"/>
      <c r="M367" s="841"/>
      <c r="N367" s="841"/>
      <c r="O367" s="841"/>
      <c r="P367" s="841"/>
      <c r="Q367" s="841"/>
      <c r="R367" s="841"/>
      <c r="S367" s="841"/>
      <c r="T367" s="841"/>
      <c r="U367" s="841"/>
      <c r="V367" s="841"/>
      <c r="W367" s="841"/>
      <c r="X367" s="841"/>
      <c r="Y367" s="841"/>
      <c r="Z367" s="841"/>
      <c r="AA367" s="841"/>
      <c r="AB367" s="841"/>
      <c r="AC367" s="841"/>
      <c r="AD367" s="841"/>
      <c r="AE367" s="841"/>
      <c r="AF367" s="841"/>
      <c r="AG367" s="841"/>
      <c r="AH367" s="841"/>
      <c r="AI367" s="841"/>
      <c r="AJ367" s="841"/>
      <c r="AK367" s="841"/>
      <c r="AL367" s="841"/>
      <c r="AM367" s="841"/>
      <c r="AN367" s="841"/>
      <c r="AO367" s="841"/>
      <c r="AP367" s="841"/>
      <c r="AQ367" s="841"/>
      <c r="AR367" s="841"/>
      <c r="AS367" s="841"/>
      <c r="AT367" s="841"/>
      <c r="AU367" s="841"/>
      <c r="AV367" s="841"/>
      <c r="AW367" s="841"/>
      <c r="AX367" s="841"/>
      <c r="AY367" s="841"/>
      <c r="AZ367" s="841"/>
      <c r="BA367" s="841"/>
      <c r="BB367" s="841"/>
      <c r="BC367" s="841"/>
      <c r="BD367" s="841"/>
      <c r="BE367" s="841"/>
      <c r="BF367" s="841"/>
      <c r="BG367" s="841"/>
      <c r="BH367" s="841"/>
      <c r="BI367" s="842"/>
      <c r="BJ367" s="309"/>
    </row>
    <row r="368" spans="1:62" ht="63">
      <c r="A368" s="117">
        <v>365</v>
      </c>
      <c r="B368" s="135" t="s">
        <v>1429</v>
      </c>
      <c r="C368" s="118" t="s">
        <v>119</v>
      </c>
      <c r="D368" s="531">
        <v>0.3</v>
      </c>
      <c r="E368" s="118" t="s">
        <v>1428</v>
      </c>
      <c r="F368" s="117" t="s">
        <v>44</v>
      </c>
      <c r="G368" s="118" t="s">
        <v>1469</v>
      </c>
      <c r="H368" s="781"/>
      <c r="I368" s="781"/>
      <c r="J368" s="841"/>
      <c r="K368" s="841"/>
      <c r="L368" s="841"/>
      <c r="M368" s="841"/>
      <c r="N368" s="841"/>
      <c r="O368" s="841"/>
      <c r="P368" s="841"/>
      <c r="Q368" s="841"/>
      <c r="R368" s="841"/>
      <c r="S368" s="841"/>
      <c r="T368" s="841"/>
      <c r="U368" s="841"/>
      <c r="V368" s="841"/>
      <c r="W368" s="841"/>
      <c r="X368" s="841"/>
      <c r="Y368" s="841"/>
      <c r="Z368" s="841"/>
      <c r="AA368" s="841"/>
      <c r="AB368" s="841"/>
      <c r="AC368" s="841"/>
      <c r="AD368" s="841"/>
      <c r="AE368" s="841"/>
      <c r="AF368" s="841"/>
      <c r="AG368" s="841"/>
      <c r="AH368" s="841"/>
      <c r="AI368" s="841"/>
      <c r="AJ368" s="841"/>
      <c r="AK368" s="841"/>
      <c r="AL368" s="841"/>
      <c r="AM368" s="841"/>
      <c r="AN368" s="841"/>
      <c r="AO368" s="841"/>
      <c r="AP368" s="841"/>
      <c r="AQ368" s="841"/>
      <c r="AR368" s="841"/>
      <c r="AS368" s="841"/>
      <c r="AT368" s="841"/>
      <c r="AU368" s="841"/>
      <c r="AV368" s="841"/>
      <c r="AW368" s="841"/>
      <c r="AX368" s="841"/>
      <c r="AY368" s="841"/>
      <c r="AZ368" s="841"/>
      <c r="BA368" s="841"/>
      <c r="BB368" s="841"/>
      <c r="BC368" s="841"/>
      <c r="BD368" s="841"/>
      <c r="BE368" s="841"/>
      <c r="BF368" s="841"/>
      <c r="BG368" s="841"/>
      <c r="BH368" s="841"/>
      <c r="BI368" s="842"/>
      <c r="BJ368" s="309"/>
    </row>
    <row r="369" spans="1:62" ht="31.5">
      <c r="A369" s="117">
        <v>366</v>
      </c>
      <c r="B369" s="135" t="s">
        <v>831</v>
      </c>
      <c r="C369" s="118" t="s">
        <v>119</v>
      </c>
      <c r="D369" s="531">
        <v>0.19</v>
      </c>
      <c r="E369" s="118" t="s">
        <v>1043</v>
      </c>
      <c r="F369" s="118" t="s">
        <v>29</v>
      </c>
      <c r="G369" s="118" t="s">
        <v>1469</v>
      </c>
      <c r="H369" s="781"/>
      <c r="I369" s="781"/>
      <c r="J369" s="841"/>
      <c r="K369" s="841"/>
      <c r="L369" s="841"/>
      <c r="M369" s="841"/>
      <c r="N369" s="841"/>
      <c r="O369" s="841"/>
      <c r="P369" s="841"/>
      <c r="Q369" s="841"/>
      <c r="R369" s="841"/>
      <c r="S369" s="841"/>
      <c r="T369" s="841"/>
      <c r="U369" s="841"/>
      <c r="V369" s="841"/>
      <c r="W369" s="841"/>
      <c r="X369" s="841"/>
      <c r="Y369" s="841"/>
      <c r="Z369" s="841"/>
      <c r="AA369" s="841"/>
      <c r="AB369" s="841"/>
      <c r="AC369" s="841"/>
      <c r="AD369" s="841"/>
      <c r="AE369" s="841"/>
      <c r="AF369" s="841"/>
      <c r="AG369" s="841"/>
      <c r="AH369" s="841"/>
      <c r="AI369" s="841"/>
      <c r="AJ369" s="841"/>
      <c r="AK369" s="841"/>
      <c r="AL369" s="841"/>
      <c r="AM369" s="841"/>
      <c r="AN369" s="841"/>
      <c r="AO369" s="841"/>
      <c r="AP369" s="841"/>
      <c r="AQ369" s="841"/>
      <c r="AR369" s="841"/>
      <c r="AS369" s="841"/>
      <c r="AT369" s="841"/>
      <c r="AU369" s="841"/>
      <c r="AV369" s="841"/>
      <c r="AW369" s="841"/>
      <c r="AX369" s="841"/>
      <c r="AY369" s="841"/>
      <c r="AZ369" s="841"/>
      <c r="BA369" s="841"/>
      <c r="BB369" s="841"/>
      <c r="BC369" s="841"/>
      <c r="BD369" s="841"/>
      <c r="BE369" s="841"/>
      <c r="BF369" s="841"/>
      <c r="BG369" s="841"/>
      <c r="BH369" s="841"/>
      <c r="BI369" s="842"/>
      <c r="BJ369" s="309"/>
    </row>
    <row r="370" spans="1:62" ht="31.5">
      <c r="A370" s="117">
        <v>367</v>
      </c>
      <c r="B370" s="135" t="s">
        <v>833</v>
      </c>
      <c r="C370" s="118" t="s">
        <v>119</v>
      </c>
      <c r="D370" s="531">
        <v>0.27</v>
      </c>
      <c r="E370" s="344" t="s">
        <v>1042</v>
      </c>
      <c r="F370" s="344" t="s">
        <v>47</v>
      </c>
      <c r="G370" s="118" t="s">
        <v>1469</v>
      </c>
      <c r="H370" s="781"/>
      <c r="I370" s="781"/>
      <c r="J370" s="841"/>
      <c r="K370" s="841"/>
      <c r="L370" s="841"/>
      <c r="M370" s="841"/>
      <c r="N370" s="841"/>
      <c r="O370" s="841"/>
      <c r="P370" s="841"/>
      <c r="Q370" s="841"/>
      <c r="R370" s="841"/>
      <c r="S370" s="841"/>
      <c r="T370" s="841"/>
      <c r="U370" s="841"/>
      <c r="V370" s="841"/>
      <c r="W370" s="841"/>
      <c r="X370" s="841"/>
      <c r="Y370" s="841"/>
      <c r="Z370" s="841"/>
      <c r="AA370" s="841"/>
      <c r="AB370" s="841"/>
      <c r="AC370" s="841"/>
      <c r="AD370" s="841"/>
      <c r="AE370" s="841"/>
      <c r="AF370" s="841"/>
      <c r="AG370" s="841"/>
      <c r="AH370" s="841"/>
      <c r="AI370" s="841"/>
      <c r="AJ370" s="841"/>
      <c r="AK370" s="841"/>
      <c r="AL370" s="841"/>
      <c r="AM370" s="841"/>
      <c r="AN370" s="841"/>
      <c r="AO370" s="841"/>
      <c r="AP370" s="841"/>
      <c r="AQ370" s="841"/>
      <c r="AR370" s="841"/>
      <c r="AS370" s="841"/>
      <c r="AT370" s="841"/>
      <c r="AU370" s="841"/>
      <c r="AV370" s="841"/>
      <c r="AW370" s="841"/>
      <c r="AX370" s="841"/>
      <c r="AY370" s="841"/>
      <c r="AZ370" s="841"/>
      <c r="BA370" s="841"/>
      <c r="BB370" s="841"/>
      <c r="BC370" s="841"/>
      <c r="BD370" s="841"/>
      <c r="BE370" s="841"/>
      <c r="BF370" s="841"/>
      <c r="BG370" s="841"/>
      <c r="BH370" s="841"/>
      <c r="BI370" s="842"/>
      <c r="BJ370" s="309"/>
    </row>
    <row r="371" spans="1:62" ht="78.75">
      <c r="A371" s="117">
        <v>368</v>
      </c>
      <c r="B371" s="135" t="s">
        <v>832</v>
      </c>
      <c r="C371" s="118" t="s">
        <v>119</v>
      </c>
      <c r="D371" s="117">
        <v>0.2</v>
      </c>
      <c r="E371" s="118" t="s">
        <v>1044</v>
      </c>
      <c r="F371" s="118" t="s">
        <v>30</v>
      </c>
      <c r="G371" s="118" t="s">
        <v>1469</v>
      </c>
      <c r="H371" s="781"/>
      <c r="I371" s="781"/>
      <c r="J371" s="841"/>
      <c r="K371" s="841"/>
      <c r="L371" s="841"/>
      <c r="M371" s="841"/>
      <c r="N371" s="841"/>
      <c r="O371" s="841"/>
      <c r="P371" s="841"/>
      <c r="Q371" s="841"/>
      <c r="R371" s="841"/>
      <c r="S371" s="841"/>
      <c r="T371" s="841"/>
      <c r="U371" s="841"/>
      <c r="V371" s="841"/>
      <c r="W371" s="841"/>
      <c r="X371" s="841"/>
      <c r="Y371" s="841"/>
      <c r="Z371" s="841"/>
      <c r="AA371" s="841"/>
      <c r="AB371" s="841"/>
      <c r="AC371" s="841"/>
      <c r="AD371" s="841"/>
      <c r="AE371" s="841"/>
      <c r="AF371" s="841"/>
      <c r="AG371" s="841"/>
      <c r="AH371" s="841"/>
      <c r="AI371" s="841"/>
      <c r="AJ371" s="841"/>
      <c r="AK371" s="841"/>
      <c r="AL371" s="841"/>
      <c r="AM371" s="841"/>
      <c r="AN371" s="841"/>
      <c r="AO371" s="841"/>
      <c r="AP371" s="841"/>
      <c r="AQ371" s="841"/>
      <c r="AR371" s="841"/>
      <c r="AS371" s="841"/>
      <c r="AT371" s="841"/>
      <c r="AU371" s="841"/>
      <c r="AV371" s="841"/>
      <c r="AW371" s="841"/>
      <c r="AX371" s="841"/>
      <c r="AY371" s="841"/>
      <c r="AZ371" s="841"/>
      <c r="BA371" s="841"/>
      <c r="BB371" s="841"/>
      <c r="BC371" s="841"/>
      <c r="BD371" s="841"/>
      <c r="BE371" s="841"/>
      <c r="BF371" s="841"/>
      <c r="BG371" s="841"/>
      <c r="BH371" s="841"/>
      <c r="BI371" s="842"/>
      <c r="BJ371" s="309"/>
    </row>
    <row r="372" spans="1:62" ht="31.5">
      <c r="A372" s="117">
        <v>369</v>
      </c>
      <c r="B372" s="135" t="s">
        <v>836</v>
      </c>
      <c r="C372" s="118" t="s">
        <v>119</v>
      </c>
      <c r="D372" s="531">
        <v>0.03</v>
      </c>
      <c r="E372" s="118" t="s">
        <v>1047</v>
      </c>
      <c r="F372" s="118" t="s">
        <v>48</v>
      </c>
      <c r="G372" s="118" t="s">
        <v>1469</v>
      </c>
    </row>
    <row r="373" spans="1:62" ht="31.5">
      <c r="A373" s="117">
        <v>370</v>
      </c>
      <c r="B373" s="135" t="s">
        <v>835</v>
      </c>
      <c r="C373" s="118" t="s">
        <v>119</v>
      </c>
      <c r="D373" s="531">
        <v>0.06</v>
      </c>
      <c r="E373" s="118" t="s">
        <v>1046</v>
      </c>
      <c r="F373" s="118" t="s">
        <v>48</v>
      </c>
      <c r="G373" s="118" t="s">
        <v>1469</v>
      </c>
    </row>
    <row r="374" spans="1:62" ht="31.5">
      <c r="A374" s="117">
        <v>371</v>
      </c>
      <c r="B374" s="135" t="s">
        <v>837</v>
      </c>
      <c r="C374" s="118" t="s">
        <v>119</v>
      </c>
      <c r="D374" s="531">
        <v>0.15</v>
      </c>
      <c r="E374" s="118" t="s">
        <v>867</v>
      </c>
      <c r="F374" s="118" t="s">
        <v>48</v>
      </c>
      <c r="G374" s="118" t="s">
        <v>1469</v>
      </c>
    </row>
    <row r="375" spans="1:62" ht="31.5">
      <c r="A375" s="117">
        <v>372</v>
      </c>
      <c r="B375" s="839" t="s">
        <v>1319</v>
      </c>
      <c r="C375" s="118" t="s">
        <v>119</v>
      </c>
      <c r="D375" s="531">
        <v>0.26</v>
      </c>
      <c r="E375" s="118" t="s">
        <v>1048</v>
      </c>
      <c r="F375" s="118" t="s">
        <v>48</v>
      </c>
      <c r="G375" s="118" t="s">
        <v>1469</v>
      </c>
    </row>
    <row r="376" spans="1:62" ht="31.5">
      <c r="A376" s="117">
        <v>373</v>
      </c>
      <c r="B376" s="135" t="s">
        <v>839</v>
      </c>
      <c r="C376" s="118" t="s">
        <v>119</v>
      </c>
      <c r="D376" s="531">
        <v>0.05</v>
      </c>
      <c r="E376" s="118" t="s">
        <v>1049</v>
      </c>
      <c r="F376" s="118" t="s">
        <v>48</v>
      </c>
      <c r="G376" s="118" t="s">
        <v>1469</v>
      </c>
    </row>
    <row r="377" spans="1:62" ht="31.5">
      <c r="A377" s="117">
        <v>374</v>
      </c>
      <c r="B377" s="135" t="s">
        <v>840</v>
      </c>
      <c r="C377" s="118" t="s">
        <v>119</v>
      </c>
      <c r="D377" s="531">
        <v>0.24</v>
      </c>
      <c r="E377" s="118" t="s">
        <v>867</v>
      </c>
      <c r="F377" s="118" t="s">
        <v>48</v>
      </c>
      <c r="G377" s="118" t="s">
        <v>1469</v>
      </c>
    </row>
    <row r="378" spans="1:62" ht="31.5">
      <c r="A378" s="117">
        <v>375</v>
      </c>
      <c r="B378" s="135" t="s">
        <v>841</v>
      </c>
      <c r="C378" s="118" t="s">
        <v>119</v>
      </c>
      <c r="D378" s="531">
        <v>0.36000000000000004</v>
      </c>
      <c r="E378" s="118" t="s">
        <v>867</v>
      </c>
      <c r="F378" s="118" t="s">
        <v>48</v>
      </c>
      <c r="G378" s="118" t="s">
        <v>1469</v>
      </c>
    </row>
    <row r="379" spans="1:62" ht="47.25">
      <c r="A379" s="117">
        <v>376</v>
      </c>
      <c r="B379" s="839" t="s">
        <v>1320</v>
      </c>
      <c r="C379" s="118" t="s">
        <v>119</v>
      </c>
      <c r="D379" s="531">
        <v>5.22</v>
      </c>
      <c r="E379" s="118" t="s">
        <v>1050</v>
      </c>
      <c r="F379" s="118" t="s">
        <v>48</v>
      </c>
      <c r="G379" s="118" t="s">
        <v>1469</v>
      </c>
    </row>
    <row r="380" spans="1:62" ht="31.5">
      <c r="A380" s="117">
        <v>377</v>
      </c>
      <c r="B380" s="304" t="s">
        <v>1321</v>
      </c>
      <c r="C380" s="118" t="s">
        <v>119</v>
      </c>
      <c r="D380" s="531">
        <v>0.42</v>
      </c>
      <c r="E380" s="536" t="s">
        <v>1051</v>
      </c>
      <c r="F380" s="118" t="s">
        <v>48</v>
      </c>
      <c r="G380" s="118" t="s">
        <v>1469</v>
      </c>
    </row>
    <row r="381" spans="1:62" ht="31.5">
      <c r="A381" s="117">
        <v>378</v>
      </c>
      <c r="B381" s="347" t="s">
        <v>342</v>
      </c>
      <c r="C381" s="296" t="s">
        <v>291</v>
      </c>
      <c r="D381" s="531">
        <v>4</v>
      </c>
      <c r="E381" s="117"/>
      <c r="F381" s="117" t="s">
        <v>48</v>
      </c>
      <c r="G381" s="118" t="s">
        <v>1469</v>
      </c>
    </row>
    <row r="382" spans="1:62">
      <c r="A382" s="117">
        <v>379</v>
      </c>
      <c r="B382" s="135" t="s">
        <v>1322</v>
      </c>
      <c r="C382" s="118" t="s">
        <v>119</v>
      </c>
      <c r="D382" s="531">
        <v>4.9899999999999993</v>
      </c>
      <c r="E382" s="118" t="s">
        <v>1023</v>
      </c>
      <c r="F382" s="118" t="s">
        <v>48</v>
      </c>
      <c r="G382" s="118" t="s">
        <v>1469</v>
      </c>
    </row>
    <row r="383" spans="1:62" ht="31.5">
      <c r="A383" s="117">
        <v>380</v>
      </c>
      <c r="B383" s="135" t="s">
        <v>830</v>
      </c>
      <c r="C383" s="118" t="s">
        <v>119</v>
      </c>
      <c r="D383" s="117">
        <v>1.59</v>
      </c>
      <c r="E383" s="118" t="s">
        <v>949</v>
      </c>
      <c r="F383" s="118" t="s">
        <v>25</v>
      </c>
      <c r="G383" s="118" t="s">
        <v>1469</v>
      </c>
    </row>
    <row r="384" spans="1:62" ht="31.5">
      <c r="A384" s="117">
        <v>381</v>
      </c>
      <c r="B384" s="343" t="s">
        <v>1301</v>
      </c>
      <c r="C384" s="344" t="s">
        <v>121</v>
      </c>
      <c r="D384" s="531">
        <v>0.13</v>
      </c>
      <c r="E384" s="118"/>
      <c r="F384" s="117" t="s">
        <v>31</v>
      </c>
      <c r="G384" s="118" t="s">
        <v>1468</v>
      </c>
      <c r="H384" s="781"/>
      <c r="I384" s="781"/>
      <c r="J384" s="841"/>
      <c r="K384" s="841"/>
      <c r="L384" s="841"/>
      <c r="M384" s="841"/>
      <c r="N384" s="841"/>
      <c r="O384" s="841"/>
      <c r="P384" s="841"/>
      <c r="Q384" s="841"/>
      <c r="R384" s="841"/>
      <c r="S384" s="841"/>
      <c r="T384" s="841"/>
      <c r="U384" s="841"/>
      <c r="V384" s="841"/>
      <c r="W384" s="841"/>
      <c r="X384" s="841"/>
      <c r="Y384" s="841"/>
      <c r="Z384" s="841"/>
      <c r="AA384" s="841"/>
      <c r="AB384" s="841"/>
      <c r="AC384" s="841"/>
      <c r="AD384" s="841"/>
      <c r="AE384" s="841"/>
      <c r="AF384" s="841"/>
      <c r="AG384" s="841"/>
      <c r="AH384" s="841"/>
      <c r="AI384" s="841"/>
      <c r="AJ384" s="841"/>
      <c r="AK384" s="841"/>
      <c r="AL384" s="841"/>
      <c r="AM384" s="841"/>
      <c r="AN384" s="841"/>
      <c r="AO384" s="841"/>
      <c r="AP384" s="841"/>
      <c r="AQ384" s="841"/>
      <c r="AR384" s="841"/>
      <c r="AS384" s="841"/>
      <c r="AT384" s="841"/>
      <c r="AU384" s="841"/>
      <c r="AV384" s="841"/>
      <c r="AW384" s="841"/>
      <c r="AX384" s="841"/>
      <c r="AY384" s="841"/>
      <c r="AZ384" s="841"/>
      <c r="BA384" s="841"/>
      <c r="BB384" s="841"/>
      <c r="BC384" s="841"/>
      <c r="BD384" s="841"/>
      <c r="BE384" s="841"/>
      <c r="BF384" s="841"/>
      <c r="BG384" s="841"/>
      <c r="BH384" s="841"/>
      <c r="BI384" s="842"/>
      <c r="BJ384" s="309"/>
    </row>
    <row r="385" spans="1:68" ht="63">
      <c r="A385" s="117">
        <v>387</v>
      </c>
      <c r="B385" s="135" t="s">
        <v>1300</v>
      </c>
      <c r="C385" s="118" t="s">
        <v>121</v>
      </c>
      <c r="D385" s="514">
        <v>0.03</v>
      </c>
      <c r="E385" s="118" t="s">
        <v>1056</v>
      </c>
      <c r="F385" s="118" t="s">
        <v>31</v>
      </c>
      <c r="G385" s="118" t="s">
        <v>1302</v>
      </c>
      <c r="H385" s="781"/>
      <c r="I385" s="781"/>
      <c r="J385" s="841"/>
      <c r="K385" s="841"/>
      <c r="L385" s="841"/>
      <c r="M385" s="841"/>
      <c r="N385" s="841"/>
      <c r="O385" s="841"/>
      <c r="P385" s="841"/>
      <c r="Q385" s="841"/>
      <c r="R385" s="841"/>
      <c r="S385" s="841"/>
      <c r="T385" s="841"/>
      <c r="U385" s="841"/>
      <c r="V385" s="841"/>
      <c r="W385" s="841"/>
      <c r="X385" s="841"/>
      <c r="Y385" s="841"/>
      <c r="Z385" s="841"/>
      <c r="AA385" s="841"/>
      <c r="AB385" s="841"/>
      <c r="AC385" s="841"/>
      <c r="AD385" s="841"/>
      <c r="AE385" s="841"/>
      <c r="AF385" s="841"/>
      <c r="AG385" s="841"/>
      <c r="AH385" s="841"/>
      <c r="AI385" s="841"/>
      <c r="AJ385" s="841"/>
      <c r="AK385" s="841"/>
      <c r="AL385" s="841"/>
      <c r="AM385" s="841"/>
      <c r="AN385" s="841"/>
      <c r="AO385" s="841"/>
      <c r="AP385" s="841"/>
      <c r="AQ385" s="841"/>
      <c r="AR385" s="841"/>
      <c r="AS385" s="841"/>
      <c r="AT385" s="841"/>
      <c r="AU385" s="841"/>
      <c r="AV385" s="841"/>
      <c r="AW385" s="841"/>
      <c r="AX385" s="841"/>
      <c r="AY385" s="841"/>
      <c r="AZ385" s="841"/>
      <c r="BA385" s="841"/>
      <c r="BB385" s="841"/>
      <c r="BC385" s="841"/>
      <c r="BD385" s="841"/>
      <c r="BE385" s="841"/>
      <c r="BF385" s="841"/>
      <c r="BG385" s="841"/>
      <c r="BH385" s="841"/>
      <c r="BI385" s="842"/>
      <c r="BJ385" s="309"/>
    </row>
    <row r="386" spans="1:68" ht="31.5">
      <c r="A386" s="117">
        <v>382</v>
      </c>
      <c r="B386" s="135" t="s">
        <v>1198</v>
      </c>
      <c r="C386" s="118" t="s">
        <v>121</v>
      </c>
      <c r="D386" s="531">
        <v>0.1</v>
      </c>
      <c r="E386" s="546" t="s">
        <v>1052</v>
      </c>
      <c r="F386" s="546" t="s">
        <v>21</v>
      </c>
      <c r="G386" s="118" t="s">
        <v>1066</v>
      </c>
      <c r="H386" s="781"/>
      <c r="I386" s="781"/>
      <c r="J386" s="841"/>
      <c r="K386" s="841"/>
      <c r="L386" s="841"/>
      <c r="M386" s="841"/>
      <c r="N386" s="841"/>
      <c r="O386" s="841"/>
      <c r="P386" s="841"/>
      <c r="Q386" s="841"/>
      <c r="R386" s="841"/>
      <c r="S386" s="841"/>
      <c r="T386" s="841"/>
      <c r="U386" s="841"/>
      <c r="V386" s="841"/>
      <c r="W386" s="841"/>
      <c r="X386" s="841"/>
      <c r="Y386" s="841"/>
      <c r="Z386" s="841"/>
      <c r="AA386" s="841"/>
      <c r="AB386" s="841"/>
      <c r="AC386" s="841"/>
      <c r="AD386" s="841"/>
      <c r="AE386" s="841"/>
      <c r="AF386" s="841"/>
      <c r="AG386" s="841"/>
      <c r="AH386" s="841"/>
      <c r="AI386" s="841"/>
      <c r="AJ386" s="841"/>
      <c r="AK386" s="841"/>
      <c r="AL386" s="841"/>
      <c r="AM386" s="841"/>
      <c r="AN386" s="841"/>
      <c r="AO386" s="841"/>
      <c r="AP386" s="841"/>
      <c r="AQ386" s="841"/>
      <c r="AR386" s="841"/>
      <c r="AS386" s="841"/>
      <c r="AT386" s="841"/>
      <c r="AU386" s="841"/>
      <c r="AV386" s="841"/>
      <c r="AW386" s="841"/>
      <c r="AX386" s="841"/>
      <c r="AY386" s="841"/>
      <c r="AZ386" s="841"/>
      <c r="BA386" s="841"/>
      <c r="BB386" s="841"/>
      <c r="BC386" s="841"/>
      <c r="BD386" s="841"/>
      <c r="BE386" s="841"/>
      <c r="BF386" s="841"/>
      <c r="BG386" s="841"/>
      <c r="BH386" s="841"/>
      <c r="BI386" s="842"/>
      <c r="BJ386" s="309"/>
    </row>
    <row r="387" spans="1:68" ht="31.5">
      <c r="A387" s="117">
        <v>383</v>
      </c>
      <c r="B387" s="343" t="s">
        <v>294</v>
      </c>
      <c r="C387" s="118" t="s">
        <v>121</v>
      </c>
      <c r="D387" s="573">
        <v>0.15</v>
      </c>
      <c r="E387" s="117"/>
      <c r="F387" s="117" t="s">
        <v>33</v>
      </c>
      <c r="G387" s="118" t="s">
        <v>1066</v>
      </c>
      <c r="H387" s="781"/>
      <c r="I387" s="781"/>
      <c r="J387" s="841"/>
      <c r="K387" s="841"/>
      <c r="L387" s="841"/>
      <c r="M387" s="841"/>
      <c r="N387" s="841"/>
      <c r="O387" s="841"/>
      <c r="P387" s="841"/>
      <c r="Q387" s="841"/>
      <c r="R387" s="841"/>
      <c r="S387" s="841"/>
      <c r="T387" s="841"/>
      <c r="U387" s="841"/>
      <c r="V387" s="841"/>
      <c r="W387" s="841"/>
      <c r="X387" s="841"/>
      <c r="Y387" s="841"/>
      <c r="Z387" s="841"/>
      <c r="AA387" s="841"/>
      <c r="AB387" s="841"/>
      <c r="AC387" s="841"/>
      <c r="AD387" s="841"/>
      <c r="AE387" s="841"/>
      <c r="AF387" s="841"/>
      <c r="AG387" s="841"/>
      <c r="AH387" s="841"/>
      <c r="AI387" s="841"/>
      <c r="AJ387" s="841"/>
      <c r="AK387" s="841"/>
      <c r="AL387" s="841"/>
      <c r="AM387" s="841"/>
      <c r="AN387" s="841"/>
      <c r="AO387" s="841"/>
      <c r="AP387" s="841"/>
      <c r="AQ387" s="841"/>
      <c r="AR387" s="841"/>
      <c r="AS387" s="841"/>
      <c r="AT387" s="841"/>
      <c r="AU387" s="841"/>
      <c r="AV387" s="841"/>
      <c r="AW387" s="841"/>
      <c r="AX387" s="841"/>
      <c r="AY387" s="841"/>
      <c r="AZ387" s="841"/>
      <c r="BA387" s="841"/>
      <c r="BB387" s="841"/>
      <c r="BC387" s="841"/>
      <c r="BD387" s="841"/>
      <c r="BE387" s="841"/>
      <c r="BF387" s="841"/>
      <c r="BG387" s="841"/>
      <c r="BH387" s="841"/>
      <c r="BI387" s="842"/>
      <c r="BJ387" s="309"/>
    </row>
    <row r="388" spans="1:68" s="309" customFormat="1" ht="31.5">
      <c r="A388" s="117">
        <v>384</v>
      </c>
      <c r="B388" s="135" t="s">
        <v>1235</v>
      </c>
      <c r="C388" s="118" t="s">
        <v>121</v>
      </c>
      <c r="D388" s="531">
        <v>7.0000000000000007E-2</v>
      </c>
      <c r="E388" s="118" t="s">
        <v>1057</v>
      </c>
      <c r="F388" s="118" t="s">
        <v>47</v>
      </c>
      <c r="G388" s="118" t="s">
        <v>1066</v>
      </c>
      <c r="H388" s="780"/>
      <c r="I388" s="269"/>
      <c r="J388" s="129"/>
      <c r="K388" s="129"/>
      <c r="L388" s="129"/>
      <c r="M388" s="129"/>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129"/>
      <c r="BC388" s="129"/>
      <c r="BD388" s="129"/>
      <c r="BE388" s="129"/>
      <c r="BF388" s="129"/>
      <c r="BG388" s="129"/>
      <c r="BH388" s="129"/>
      <c r="BI388" s="623"/>
      <c r="BJ388" s="232"/>
      <c r="BK388" s="117"/>
      <c r="BL388" s="134"/>
      <c r="BM388" s="134"/>
      <c r="BN388" s="461"/>
      <c r="BO388" s="134"/>
      <c r="BP388" s="134"/>
    </row>
    <row r="389" spans="1:68" s="309" customFormat="1" ht="31.5">
      <c r="A389" s="117">
        <v>385</v>
      </c>
      <c r="B389" s="135" t="s">
        <v>486</v>
      </c>
      <c r="C389" s="118" t="s">
        <v>121</v>
      </c>
      <c r="D389" s="531">
        <v>0.69000000000000006</v>
      </c>
      <c r="E389" s="118" t="s">
        <v>1061</v>
      </c>
      <c r="F389" s="118" t="s">
        <v>48</v>
      </c>
      <c r="G389" s="118" t="s">
        <v>1066</v>
      </c>
      <c r="H389" s="117"/>
      <c r="I389" s="118"/>
      <c r="J389" s="840"/>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34"/>
      <c r="BM389" s="117"/>
      <c r="BN389" s="118"/>
      <c r="BO389" s="117"/>
      <c r="BP389" s="117"/>
    </row>
    <row r="390" spans="1:68" s="309" customFormat="1" ht="31.5">
      <c r="A390" s="117">
        <v>386</v>
      </c>
      <c r="B390" s="135" t="s">
        <v>486</v>
      </c>
      <c r="C390" s="118" t="s">
        <v>121</v>
      </c>
      <c r="D390" s="531">
        <v>0.52</v>
      </c>
      <c r="E390" s="118" t="s">
        <v>944</v>
      </c>
      <c r="F390" s="118" t="s">
        <v>48</v>
      </c>
      <c r="G390" s="118" t="s">
        <v>1066</v>
      </c>
      <c r="H390" s="752"/>
      <c r="I390" s="118"/>
      <c r="J390" s="840"/>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34"/>
      <c r="BM390" s="134"/>
      <c r="BN390" s="461"/>
      <c r="BO390" s="134"/>
      <c r="BP390" s="134"/>
    </row>
    <row r="391" spans="1:68" s="309" customFormat="1" ht="31.5">
      <c r="A391" s="117">
        <v>388</v>
      </c>
      <c r="B391" s="545" t="s">
        <v>847</v>
      </c>
      <c r="C391" s="118" t="s">
        <v>121</v>
      </c>
      <c r="D391" s="117">
        <v>0.1</v>
      </c>
      <c r="E391" s="546" t="s">
        <v>878</v>
      </c>
      <c r="F391" s="546" t="s">
        <v>30</v>
      </c>
      <c r="G391" s="118" t="s">
        <v>1469</v>
      </c>
      <c r="H391" s="780"/>
      <c r="I391" s="269"/>
      <c r="J391" s="129"/>
      <c r="K391" s="129"/>
      <c r="L391" s="129"/>
      <c r="M391" s="129"/>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129"/>
      <c r="BC391" s="129"/>
      <c r="BD391" s="129"/>
      <c r="BE391" s="129"/>
      <c r="BF391" s="129"/>
      <c r="BG391" s="129"/>
      <c r="BH391" s="129"/>
      <c r="BI391" s="623"/>
      <c r="BJ391" s="232"/>
      <c r="BK391" s="117"/>
      <c r="BL391" s="134"/>
      <c r="BM391" s="134"/>
      <c r="BN391" s="461"/>
      <c r="BO391" s="134"/>
      <c r="BP391" s="134"/>
    </row>
    <row r="392" spans="1:68" s="309" customFormat="1" ht="31.5">
      <c r="A392" s="117">
        <v>389</v>
      </c>
      <c r="B392" s="135" t="s">
        <v>307</v>
      </c>
      <c r="C392" s="118" t="s">
        <v>121</v>
      </c>
      <c r="D392" s="117">
        <v>1</v>
      </c>
      <c r="E392" s="118" t="s">
        <v>1055</v>
      </c>
      <c r="F392" s="118" t="s">
        <v>41</v>
      </c>
      <c r="G392" s="118" t="s">
        <v>1469</v>
      </c>
      <c r="H392" s="780"/>
      <c r="I392" s="269"/>
      <c r="J392" s="129"/>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129"/>
      <c r="BC392" s="129"/>
      <c r="BD392" s="129"/>
      <c r="BE392" s="129"/>
      <c r="BF392" s="129"/>
      <c r="BG392" s="129"/>
      <c r="BH392" s="129"/>
      <c r="BI392" s="623"/>
      <c r="BJ392" s="232"/>
      <c r="BK392" s="117"/>
      <c r="BL392" s="134"/>
      <c r="BM392" s="134"/>
      <c r="BN392" s="461"/>
      <c r="BO392" s="134"/>
      <c r="BP392" s="134"/>
    </row>
    <row r="393" spans="1:68" s="309" customFormat="1" ht="47.25">
      <c r="A393" s="117">
        <v>390</v>
      </c>
      <c r="B393" s="135" t="s">
        <v>850</v>
      </c>
      <c r="C393" s="118" t="s">
        <v>121</v>
      </c>
      <c r="D393" s="531">
        <v>0.22</v>
      </c>
      <c r="E393" s="118" t="s">
        <v>1058</v>
      </c>
      <c r="F393" s="118" t="s">
        <v>48</v>
      </c>
      <c r="G393" s="118" t="s">
        <v>1469</v>
      </c>
      <c r="H393" s="752"/>
      <c r="I393" s="118"/>
      <c r="J393" s="840"/>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34"/>
      <c r="BM393" s="134"/>
      <c r="BN393" s="461"/>
      <c r="BO393" s="134"/>
      <c r="BP393" s="134"/>
    </row>
    <row r="394" spans="1:68" s="309" customFormat="1" ht="47.25">
      <c r="A394" s="117">
        <v>391</v>
      </c>
      <c r="B394" s="135" t="s">
        <v>1077</v>
      </c>
      <c r="C394" s="118" t="s">
        <v>121</v>
      </c>
      <c r="D394" s="531">
        <v>0.15</v>
      </c>
      <c r="E394" s="118" t="s">
        <v>1060</v>
      </c>
      <c r="F394" s="118" t="s">
        <v>48</v>
      </c>
      <c r="G394" s="118" t="s">
        <v>1469</v>
      </c>
      <c r="H394" s="752"/>
      <c r="I394" s="118"/>
      <c r="J394" s="840"/>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34"/>
      <c r="BM394" s="134"/>
      <c r="BN394" s="461"/>
      <c r="BO394" s="134"/>
      <c r="BP394" s="134"/>
    </row>
    <row r="395" spans="1:68" s="309" customFormat="1">
      <c r="A395" s="117">
        <v>392</v>
      </c>
      <c r="B395" s="135" t="s">
        <v>852</v>
      </c>
      <c r="C395" s="118" t="s">
        <v>121</v>
      </c>
      <c r="D395" s="531">
        <v>0.76</v>
      </c>
      <c r="E395" s="118" t="s">
        <v>961</v>
      </c>
      <c r="F395" s="118" t="s">
        <v>48</v>
      </c>
      <c r="G395" s="118" t="s">
        <v>1469</v>
      </c>
      <c r="H395" s="752"/>
      <c r="I395" s="118"/>
      <c r="J395" s="840"/>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34"/>
      <c r="BM395" s="134"/>
      <c r="BN395" s="461"/>
      <c r="BO395" s="134"/>
      <c r="BP395" s="134"/>
    </row>
    <row r="396" spans="1:68" s="309" customFormat="1" ht="78.75">
      <c r="A396" s="117">
        <v>393</v>
      </c>
      <c r="B396" s="135" t="s">
        <v>486</v>
      </c>
      <c r="C396" s="118" t="s">
        <v>121</v>
      </c>
      <c r="D396" s="531">
        <v>5.54</v>
      </c>
      <c r="E396" s="118" t="s">
        <v>1059</v>
      </c>
      <c r="F396" s="118" t="s">
        <v>48</v>
      </c>
      <c r="G396" s="118" t="s">
        <v>1469</v>
      </c>
      <c r="H396" s="752"/>
      <c r="I396" s="118"/>
      <c r="J396" s="840"/>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34"/>
      <c r="BM396" s="134"/>
      <c r="BN396" s="461"/>
      <c r="BO396" s="134"/>
      <c r="BP396" s="134"/>
    </row>
    <row r="397" spans="1:68" s="309" customFormat="1" ht="31.5">
      <c r="A397" s="117">
        <v>394</v>
      </c>
      <c r="B397" s="765" t="s">
        <v>845</v>
      </c>
      <c r="C397" s="118" t="s">
        <v>121</v>
      </c>
      <c r="D397" s="531">
        <v>0.03</v>
      </c>
      <c r="E397" s="546" t="s">
        <v>1053</v>
      </c>
      <c r="F397" s="546" t="s">
        <v>24</v>
      </c>
      <c r="G397" s="118" t="s">
        <v>1469</v>
      </c>
      <c r="H397" s="752"/>
      <c r="I397" s="118"/>
      <c r="J397" s="840"/>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34"/>
      <c r="BM397" s="134"/>
      <c r="BN397" s="461"/>
      <c r="BO397" s="134"/>
      <c r="BP397" s="134"/>
    </row>
    <row r="398" spans="1:68" s="309" customFormat="1" ht="47.25">
      <c r="A398" s="117">
        <v>395</v>
      </c>
      <c r="B398" s="135" t="s">
        <v>846</v>
      </c>
      <c r="C398" s="514" t="s">
        <v>121</v>
      </c>
      <c r="D398" s="531">
        <v>9.75</v>
      </c>
      <c r="E398" s="514" t="s">
        <v>1054</v>
      </c>
      <c r="F398" s="514" t="s">
        <v>24</v>
      </c>
      <c r="G398" s="118" t="s">
        <v>1469</v>
      </c>
      <c r="H398" s="752"/>
      <c r="I398" s="118"/>
      <c r="J398" s="840"/>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34"/>
      <c r="BM398" s="134"/>
      <c r="BN398" s="461"/>
      <c r="BO398" s="134"/>
      <c r="BP398" s="134"/>
    </row>
    <row r="399" spans="1:68" s="315" customFormat="1" ht="63">
      <c r="A399" s="494">
        <v>401</v>
      </c>
      <c r="B399" s="847" t="s">
        <v>698</v>
      </c>
      <c r="C399" s="848" t="s">
        <v>1458</v>
      </c>
      <c r="D399" s="843">
        <v>55.64</v>
      </c>
      <c r="E399" s="496" t="s">
        <v>876</v>
      </c>
      <c r="F399" s="848" t="s">
        <v>39</v>
      </c>
      <c r="G399" s="496" t="s">
        <v>1469</v>
      </c>
      <c r="H399" s="844"/>
      <c r="I399" s="313"/>
      <c r="J399" s="314"/>
      <c r="K399" s="314"/>
      <c r="L399" s="314"/>
      <c r="M399" s="314"/>
      <c r="N399" s="314"/>
      <c r="O399" s="314"/>
      <c r="P399" s="314"/>
      <c r="Q399" s="314"/>
      <c r="R399" s="314"/>
      <c r="S399" s="314"/>
      <c r="T399" s="314"/>
      <c r="U399" s="314"/>
      <c r="V399" s="314"/>
      <c r="W399" s="314"/>
      <c r="X399" s="314"/>
      <c r="Y399" s="314"/>
      <c r="Z399" s="314"/>
      <c r="AA399" s="314"/>
      <c r="AB399" s="314"/>
      <c r="AC399" s="314"/>
      <c r="AD399" s="314"/>
      <c r="AE399" s="314"/>
      <c r="AF399" s="314"/>
      <c r="AG399" s="314"/>
      <c r="AH399" s="314"/>
      <c r="AI399" s="314"/>
      <c r="AJ399" s="314"/>
      <c r="AK399" s="314"/>
      <c r="AL399" s="314"/>
      <c r="AM399" s="314"/>
      <c r="AN399" s="314"/>
      <c r="AO399" s="314"/>
      <c r="AP399" s="314"/>
      <c r="AQ399" s="314"/>
      <c r="AR399" s="314"/>
      <c r="AS399" s="314"/>
      <c r="AT399" s="314"/>
      <c r="AU399" s="314"/>
      <c r="AV399" s="314"/>
      <c r="AW399" s="314"/>
      <c r="AX399" s="314"/>
      <c r="AY399" s="314"/>
      <c r="AZ399" s="314"/>
      <c r="BA399" s="314"/>
      <c r="BB399" s="314"/>
      <c r="BC399" s="314"/>
      <c r="BD399" s="314"/>
      <c r="BE399" s="314"/>
      <c r="BF399" s="314"/>
      <c r="BG399" s="314"/>
      <c r="BH399" s="314"/>
      <c r="BI399" s="845"/>
      <c r="BJ399" s="302"/>
      <c r="BK399" s="302"/>
      <c r="BN399" s="846"/>
    </row>
    <row r="400" spans="1:68" s="309" customFormat="1" ht="110.25">
      <c r="A400" s="117">
        <v>396</v>
      </c>
      <c r="B400" s="135" t="s">
        <v>359</v>
      </c>
      <c r="C400" s="118" t="s">
        <v>1457</v>
      </c>
      <c r="D400" s="531">
        <v>145.47000000000006</v>
      </c>
      <c r="E400" s="118"/>
      <c r="F400" s="118" t="s">
        <v>29</v>
      </c>
      <c r="G400" s="118" t="s">
        <v>1469</v>
      </c>
      <c r="H400" s="780"/>
      <c r="I400" s="269"/>
      <c r="J400" s="129"/>
      <c r="K400" s="129"/>
      <c r="L400" s="129"/>
      <c r="M400" s="129"/>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129"/>
      <c r="BC400" s="129"/>
      <c r="BD400" s="129"/>
      <c r="BE400" s="129"/>
      <c r="BF400" s="129"/>
      <c r="BG400" s="129"/>
      <c r="BH400" s="129"/>
      <c r="BI400" s="623"/>
      <c r="BJ400" s="232"/>
      <c r="BK400" s="232"/>
      <c r="BN400" s="781"/>
    </row>
    <row r="401" spans="1:68" s="309" customFormat="1" ht="78.75">
      <c r="A401" s="117">
        <v>397</v>
      </c>
      <c r="B401" s="135" t="s">
        <v>1136</v>
      </c>
      <c r="C401" s="118" t="s">
        <v>1455</v>
      </c>
      <c r="D401" s="531">
        <v>1.1200000000000001</v>
      </c>
      <c r="E401" s="118" t="s">
        <v>877</v>
      </c>
      <c r="F401" s="118" t="s">
        <v>29</v>
      </c>
      <c r="G401" s="118" t="s">
        <v>1469</v>
      </c>
      <c r="H401" s="780"/>
      <c r="I401" s="269"/>
      <c r="J401" s="129"/>
      <c r="K401" s="129"/>
      <c r="L401" s="129"/>
      <c r="M401" s="129"/>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129"/>
      <c r="BC401" s="129"/>
      <c r="BD401" s="129"/>
      <c r="BE401" s="129"/>
      <c r="BF401" s="129"/>
      <c r="BG401" s="129"/>
      <c r="BH401" s="129"/>
      <c r="BI401" s="623"/>
      <c r="BJ401" s="232"/>
      <c r="BK401" s="232"/>
      <c r="BN401" s="781"/>
    </row>
    <row r="402" spans="1:68" s="309" customFormat="1" ht="63">
      <c r="A402" s="117">
        <v>398</v>
      </c>
      <c r="B402" s="135" t="s">
        <v>630</v>
      </c>
      <c r="C402" s="118" t="s">
        <v>854</v>
      </c>
      <c r="D402" s="531">
        <v>162</v>
      </c>
      <c r="E402" s="118" t="s">
        <v>875</v>
      </c>
      <c r="F402" s="118" t="s">
        <v>20</v>
      </c>
      <c r="G402" s="118" t="s">
        <v>1469</v>
      </c>
      <c r="H402" s="780"/>
      <c r="I402" s="269"/>
      <c r="J402" s="129"/>
      <c r="K402" s="129"/>
      <c r="L402" s="129"/>
      <c r="M402" s="129"/>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129"/>
      <c r="BC402" s="129"/>
      <c r="BD402" s="129"/>
      <c r="BE402" s="129"/>
      <c r="BF402" s="129"/>
      <c r="BG402" s="129"/>
      <c r="BH402" s="129"/>
      <c r="BI402" s="623"/>
      <c r="BJ402" s="232"/>
      <c r="BK402" s="232"/>
      <c r="BN402" s="781"/>
    </row>
    <row r="403" spans="1:68" s="309" customFormat="1" ht="47.25">
      <c r="A403" s="117">
        <v>406</v>
      </c>
      <c r="B403" s="135" t="s">
        <v>577</v>
      </c>
      <c r="C403" s="118" t="s">
        <v>1465</v>
      </c>
      <c r="D403" s="531">
        <v>1.48</v>
      </c>
      <c r="E403" s="118" t="s">
        <v>579</v>
      </c>
      <c r="F403" s="117" t="s">
        <v>29</v>
      </c>
      <c r="G403" s="118" t="s">
        <v>1217</v>
      </c>
      <c r="H403" s="780"/>
      <c r="I403" s="269"/>
      <c r="J403" s="129"/>
      <c r="K403" s="129"/>
      <c r="L403" s="129"/>
      <c r="M403" s="129"/>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129"/>
      <c r="BC403" s="129"/>
      <c r="BD403" s="129"/>
      <c r="BE403" s="129"/>
      <c r="BF403" s="129"/>
      <c r="BG403" s="129"/>
      <c r="BH403" s="129"/>
      <c r="BI403" s="623"/>
      <c r="BJ403" s="232"/>
      <c r="BK403" s="232"/>
      <c r="BN403" s="781"/>
    </row>
    <row r="404" spans="1:68" s="309" customFormat="1" ht="47.25">
      <c r="A404" s="117">
        <v>405</v>
      </c>
      <c r="B404" s="304" t="s">
        <v>458</v>
      </c>
      <c r="C404" s="305" t="s">
        <v>1455</v>
      </c>
      <c r="D404" s="117">
        <v>94.199999999999974</v>
      </c>
      <c r="E404" s="117" t="s">
        <v>464</v>
      </c>
      <c r="F404" s="117" t="s">
        <v>23</v>
      </c>
      <c r="G404" s="118" t="s">
        <v>1218</v>
      </c>
      <c r="H404" s="752"/>
      <c r="I404" s="118"/>
      <c r="J404" s="840"/>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232"/>
      <c r="BN404" s="781"/>
    </row>
    <row r="405" spans="1:68" s="309" customFormat="1" ht="78.75">
      <c r="A405" s="117">
        <v>317</v>
      </c>
      <c r="B405" s="333" t="s">
        <v>612</v>
      </c>
      <c r="C405" s="118" t="s">
        <v>1460</v>
      </c>
      <c r="D405" s="117">
        <v>233.27999999999997</v>
      </c>
      <c r="E405" s="118"/>
      <c r="F405" s="117" t="s">
        <v>30</v>
      </c>
      <c r="G405" s="118" t="s">
        <v>1468</v>
      </c>
      <c r="H405" s="780"/>
      <c r="I405" s="269"/>
      <c r="J405" s="129"/>
      <c r="K405" s="129"/>
      <c r="L405" s="129"/>
      <c r="M405" s="129"/>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129"/>
      <c r="BC405" s="129"/>
      <c r="BD405" s="129"/>
      <c r="BE405" s="129"/>
      <c r="BF405" s="129"/>
      <c r="BG405" s="129"/>
      <c r="BH405" s="129"/>
      <c r="BI405" s="623"/>
      <c r="BJ405" s="232"/>
      <c r="BK405" s="117"/>
      <c r="BL405" s="134"/>
      <c r="BM405" s="134"/>
      <c r="BN405" s="461"/>
      <c r="BO405" s="134"/>
      <c r="BP405" s="134"/>
    </row>
    <row r="406" spans="1:68" s="309" customFormat="1" ht="157.5">
      <c r="A406" s="117">
        <v>351</v>
      </c>
      <c r="B406" s="135" t="s">
        <v>1211</v>
      </c>
      <c r="C406" s="118" t="s">
        <v>1461</v>
      </c>
      <c r="D406" s="517">
        <v>0.1</v>
      </c>
      <c r="E406" s="118"/>
      <c r="F406" s="117" t="s">
        <v>36</v>
      </c>
      <c r="G406" s="118" t="s">
        <v>1468</v>
      </c>
      <c r="H406" s="780"/>
      <c r="I406" s="269"/>
      <c r="J406" s="129"/>
      <c r="K406" s="129"/>
      <c r="L406" s="129"/>
      <c r="M406" s="129"/>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129"/>
      <c r="BC406" s="129"/>
      <c r="BD406" s="129"/>
      <c r="BE406" s="129"/>
      <c r="BF406" s="129"/>
      <c r="BG406" s="129"/>
      <c r="BH406" s="129"/>
      <c r="BI406" s="623"/>
      <c r="BJ406" s="232"/>
      <c r="BK406" s="117"/>
      <c r="BL406" s="134"/>
      <c r="BM406" s="134"/>
      <c r="BN406" s="461"/>
      <c r="BO406" s="134"/>
      <c r="BP406" s="134"/>
    </row>
    <row r="407" spans="1:68" s="309" customFormat="1" ht="78.75">
      <c r="A407" s="117">
        <v>399</v>
      </c>
      <c r="B407" s="135" t="s">
        <v>316</v>
      </c>
      <c r="C407" s="118" t="s">
        <v>1456</v>
      </c>
      <c r="D407" s="531">
        <v>13.959999999999999</v>
      </c>
      <c r="E407" s="118"/>
      <c r="F407" s="118" t="s">
        <v>29</v>
      </c>
      <c r="G407" s="118" t="s">
        <v>1066</v>
      </c>
      <c r="H407" s="780"/>
      <c r="I407" s="269"/>
      <c r="J407" s="129"/>
      <c r="K407" s="129"/>
      <c r="L407" s="129"/>
      <c r="M407" s="129"/>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129"/>
      <c r="BC407" s="129"/>
      <c r="BD407" s="129"/>
      <c r="BE407" s="129"/>
      <c r="BF407" s="129"/>
      <c r="BG407" s="129"/>
      <c r="BH407" s="129"/>
      <c r="BI407" s="623"/>
      <c r="BJ407" s="232"/>
      <c r="BK407" s="232"/>
      <c r="BN407" s="781"/>
    </row>
    <row r="408" spans="1:68" s="309" customFormat="1" ht="47.25">
      <c r="A408" s="117">
        <v>400</v>
      </c>
      <c r="B408" s="135" t="s">
        <v>631</v>
      </c>
      <c r="C408" s="118" t="s">
        <v>1462</v>
      </c>
      <c r="D408" s="531">
        <v>0.12</v>
      </c>
      <c r="E408" s="118"/>
      <c r="F408" s="118" t="s">
        <v>35</v>
      </c>
      <c r="G408" s="118" t="s">
        <v>1469</v>
      </c>
      <c r="H408" s="780"/>
      <c r="I408" s="269"/>
      <c r="J408" s="129"/>
      <c r="K408" s="129"/>
      <c r="L408" s="129"/>
      <c r="M408" s="129"/>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129"/>
      <c r="BC408" s="129"/>
      <c r="BD408" s="129"/>
      <c r="BE408" s="129"/>
      <c r="BF408" s="129"/>
      <c r="BG408" s="129"/>
      <c r="BH408" s="129"/>
      <c r="BI408" s="623"/>
      <c r="BJ408" s="232"/>
      <c r="BK408" s="232"/>
      <c r="BN408" s="781"/>
    </row>
    <row r="409" spans="1:68" s="309" customFormat="1" ht="63">
      <c r="A409" s="117">
        <v>403</v>
      </c>
      <c r="B409" s="535" t="s">
        <v>680</v>
      </c>
      <c r="C409" s="543" t="s">
        <v>1464</v>
      </c>
      <c r="D409" s="531">
        <v>13.16</v>
      </c>
      <c r="E409" s="117"/>
      <c r="F409" s="118" t="s">
        <v>29</v>
      </c>
      <c r="G409" s="118" t="s">
        <v>1469</v>
      </c>
      <c r="H409" s="780"/>
      <c r="I409" s="269"/>
      <c r="J409" s="129"/>
      <c r="K409" s="129"/>
      <c r="L409" s="129"/>
      <c r="M409" s="129"/>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129"/>
      <c r="BC409" s="129"/>
      <c r="BD409" s="129"/>
      <c r="BE409" s="129"/>
      <c r="BF409" s="129"/>
      <c r="BG409" s="129"/>
      <c r="BH409" s="129"/>
      <c r="BI409" s="623"/>
      <c r="BJ409" s="232"/>
      <c r="BK409" s="232"/>
      <c r="BN409" s="781"/>
    </row>
    <row r="410" spans="1:68" s="309" customFormat="1" ht="126">
      <c r="A410" s="117">
        <v>402</v>
      </c>
      <c r="B410" s="304" t="s">
        <v>1236</v>
      </c>
      <c r="C410" s="296" t="s">
        <v>1463</v>
      </c>
      <c r="D410" s="531">
        <v>0.72999999999999987</v>
      </c>
      <c r="E410" s="118" t="s">
        <v>581</v>
      </c>
      <c r="F410" s="118" t="s">
        <v>29</v>
      </c>
      <c r="G410" s="118" t="s">
        <v>1468</v>
      </c>
      <c r="H410" s="780"/>
      <c r="I410" s="269"/>
      <c r="J410" s="129"/>
      <c r="K410" s="129"/>
      <c r="L410" s="129"/>
      <c r="M410" s="129"/>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129"/>
      <c r="BC410" s="129"/>
      <c r="BD410" s="129"/>
      <c r="BE410" s="129"/>
      <c r="BF410" s="129"/>
      <c r="BG410" s="129"/>
      <c r="BH410" s="129"/>
      <c r="BI410" s="623"/>
      <c r="BJ410" s="232"/>
      <c r="BK410" s="232"/>
      <c r="BN410" s="781"/>
    </row>
    <row r="411" spans="1:68" s="309" customFormat="1" ht="47.25">
      <c r="A411" s="117">
        <v>404</v>
      </c>
      <c r="B411" s="535" t="s">
        <v>681</v>
      </c>
      <c r="C411" s="543" t="s">
        <v>1459</v>
      </c>
      <c r="D411" s="531">
        <v>24.97</v>
      </c>
      <c r="E411" s="117"/>
      <c r="F411" s="118" t="s">
        <v>29</v>
      </c>
      <c r="G411" s="118" t="s">
        <v>1469</v>
      </c>
      <c r="H411" s="780"/>
      <c r="I411" s="269"/>
      <c r="J411" s="129"/>
      <c r="K411" s="129"/>
      <c r="L411" s="129"/>
      <c r="M411" s="129"/>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129"/>
      <c r="BC411" s="129"/>
      <c r="BD411" s="129"/>
      <c r="BE411" s="129"/>
      <c r="BF411" s="129"/>
      <c r="BG411" s="129"/>
      <c r="BH411" s="129"/>
      <c r="BI411" s="623"/>
      <c r="BJ411" s="232"/>
      <c r="BK411" s="232"/>
      <c r="BN411" s="781"/>
    </row>
  </sheetData>
  <sortState ref="A4:BP47">
    <sortCondition ref="C400:C411"/>
    <sortCondition descending="1" ref="G400:G411"/>
  </sortState>
  <mergeCells count="1">
    <mergeCell ref="A1:G1"/>
  </mergeCells>
  <printOptions horizontalCentered="1"/>
  <pageMargins left="0.31496062992125984" right="0.31496062992125984" top="0.35433070866141736" bottom="0.35433070866141736"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5"/>
  <sheetViews>
    <sheetView workbookViewId="0">
      <selection activeCell="G12" sqref="G12"/>
    </sheetView>
  </sheetViews>
  <sheetFormatPr defaultColWidth="9" defaultRowHeight="15.75"/>
  <cols>
    <col min="1" max="2" width="32.875" style="311" customWidth="1"/>
    <col min="3" max="3" width="45" customWidth="1"/>
  </cols>
  <sheetData>
    <row r="2" spans="1:3" ht="78.75">
      <c r="A2" s="304" t="s">
        <v>1236</v>
      </c>
      <c r="B2" s="304"/>
      <c r="C2" s="135" t="s">
        <v>612</v>
      </c>
    </row>
    <row r="3" spans="1:3" ht="78.75">
      <c r="A3" s="333" t="s">
        <v>612</v>
      </c>
      <c r="B3" s="333"/>
      <c r="C3" s="135" t="s">
        <v>1211</v>
      </c>
    </row>
    <row r="4" spans="1:3" ht="110.25">
      <c r="A4" s="135" t="s">
        <v>1211</v>
      </c>
      <c r="B4" s="135"/>
      <c r="C4" s="304" t="s">
        <v>1236</v>
      </c>
    </row>
    <row r="5" spans="1:3">
      <c r="A5" s="135"/>
      <c r="B5" s="135"/>
      <c r="C5" s="135" t="s">
        <v>1470</v>
      </c>
    </row>
    <row r="6" spans="1:3">
      <c r="A6" s="304" t="s">
        <v>1257</v>
      </c>
      <c r="B6" s="304"/>
      <c r="C6" s="343" t="s">
        <v>299</v>
      </c>
    </row>
    <row r="7" spans="1:3" ht="31.5">
      <c r="A7" s="304" t="s">
        <v>1259</v>
      </c>
      <c r="B7" s="304"/>
      <c r="C7" s="304" t="s">
        <v>1441</v>
      </c>
    </row>
    <row r="8" spans="1:3" ht="31.5">
      <c r="A8" s="304" t="s">
        <v>1143</v>
      </c>
      <c r="B8" s="304"/>
      <c r="C8" s="304" t="s">
        <v>1141</v>
      </c>
    </row>
    <row r="9" spans="1:3">
      <c r="A9" s="304" t="s">
        <v>1258</v>
      </c>
      <c r="B9" s="304"/>
      <c r="C9" s="304" t="s">
        <v>1142</v>
      </c>
    </row>
    <row r="10" spans="1:3" ht="31.5">
      <c r="A10" s="343" t="s">
        <v>299</v>
      </c>
      <c r="B10" s="343"/>
      <c r="C10" s="304" t="s">
        <v>1264</v>
      </c>
    </row>
    <row r="11" spans="1:3">
      <c r="A11" s="304" t="s">
        <v>1139</v>
      </c>
      <c r="B11" s="304"/>
      <c r="C11" s="304" t="s">
        <v>1240</v>
      </c>
    </row>
    <row r="12" spans="1:3">
      <c r="A12" s="304" t="s">
        <v>1145</v>
      </c>
      <c r="B12" s="304"/>
      <c r="C12" s="304" t="s">
        <v>1239</v>
      </c>
    </row>
    <row r="13" spans="1:3" ht="31.5">
      <c r="A13" s="304" t="s">
        <v>1144</v>
      </c>
      <c r="B13" s="304"/>
      <c r="C13" s="304" t="s">
        <v>1276</v>
      </c>
    </row>
    <row r="14" spans="1:3" ht="47.25">
      <c r="A14" s="304" t="s">
        <v>1441</v>
      </c>
      <c r="B14" s="304"/>
      <c r="C14" s="304" t="s">
        <v>1265</v>
      </c>
    </row>
    <row r="15" spans="1:3">
      <c r="A15" s="304" t="s">
        <v>1141</v>
      </c>
      <c r="B15" s="304"/>
      <c r="C15" s="304" t="s">
        <v>1129</v>
      </c>
    </row>
    <row r="16" spans="1:3">
      <c r="A16" s="304" t="s">
        <v>1142</v>
      </c>
      <c r="B16" s="304"/>
      <c r="C16" s="304" t="s">
        <v>1128</v>
      </c>
    </row>
    <row r="17" spans="1:3" ht="47.25">
      <c r="A17" s="304" t="s">
        <v>1264</v>
      </c>
      <c r="B17" s="304"/>
      <c r="C17" s="304" t="s">
        <v>1261</v>
      </c>
    </row>
    <row r="18" spans="1:3" ht="31.5">
      <c r="A18" s="304" t="s">
        <v>1240</v>
      </c>
      <c r="B18" s="860"/>
      <c r="C18" s="860" t="s">
        <v>1139</v>
      </c>
    </row>
    <row r="19" spans="1:3" ht="31.5">
      <c r="A19" s="304" t="s">
        <v>1239</v>
      </c>
      <c r="B19" s="304"/>
      <c r="C19" s="304" t="s">
        <v>1145</v>
      </c>
    </row>
    <row r="20" spans="1:3" ht="31.5">
      <c r="A20" s="304" t="s">
        <v>1276</v>
      </c>
      <c r="B20" s="304"/>
      <c r="C20" s="304" t="s">
        <v>1144</v>
      </c>
    </row>
    <row r="21" spans="1:3" ht="31.5">
      <c r="A21" s="304" t="s">
        <v>1265</v>
      </c>
      <c r="B21" s="304"/>
      <c r="C21" s="304" t="s">
        <v>1444</v>
      </c>
    </row>
    <row r="22" spans="1:3" ht="31.5">
      <c r="A22" s="304" t="s">
        <v>1129</v>
      </c>
      <c r="B22" s="304"/>
      <c r="C22" s="304" t="s">
        <v>1147</v>
      </c>
    </row>
    <row r="23" spans="1:3" ht="31.5">
      <c r="A23" s="304" t="s">
        <v>1128</v>
      </c>
      <c r="B23" s="304"/>
      <c r="C23" s="135" t="s">
        <v>1220</v>
      </c>
    </row>
    <row r="24" spans="1:3">
      <c r="A24" s="304" t="s">
        <v>1261</v>
      </c>
      <c r="B24" s="304"/>
      <c r="C24" s="304" t="s">
        <v>1146</v>
      </c>
    </row>
    <row r="25" spans="1:3">
      <c r="A25" s="304"/>
      <c r="B25" s="304"/>
      <c r="C25" s="304" t="s">
        <v>1185</v>
      </c>
    </row>
    <row r="26" spans="1:3">
      <c r="A26" s="304"/>
      <c r="B26" s="304"/>
      <c r="C26" s="304" t="s">
        <v>1184</v>
      </c>
    </row>
    <row r="27" spans="1:3" ht="47.25">
      <c r="A27" s="135" t="s">
        <v>1220</v>
      </c>
      <c r="B27" s="135"/>
      <c r="C27" s="304" t="s">
        <v>1256</v>
      </c>
    </row>
    <row r="28" spans="1:3">
      <c r="A28" s="304" t="s">
        <v>1262</v>
      </c>
      <c r="B28" s="304"/>
      <c r="C28" s="304" t="s">
        <v>1149</v>
      </c>
    </row>
    <row r="29" spans="1:3" ht="31.5">
      <c r="A29" s="304" t="s">
        <v>573</v>
      </c>
      <c r="B29" s="304"/>
      <c r="C29" s="304" t="s">
        <v>1150</v>
      </c>
    </row>
    <row r="30" spans="1:3">
      <c r="A30" s="304" t="s">
        <v>1147</v>
      </c>
      <c r="B30" s="304"/>
      <c r="C30" s="304" t="s">
        <v>1148</v>
      </c>
    </row>
    <row r="31" spans="1:3" ht="31.5">
      <c r="A31" s="304" t="s">
        <v>1146</v>
      </c>
      <c r="B31" s="304"/>
      <c r="C31" s="304" t="s">
        <v>1241</v>
      </c>
    </row>
    <row r="32" spans="1:3" ht="31.5">
      <c r="A32" s="304" t="s">
        <v>1185</v>
      </c>
      <c r="B32" s="304"/>
      <c r="C32" s="304" t="s">
        <v>423</v>
      </c>
    </row>
    <row r="33" spans="1:3" ht="31.5">
      <c r="A33" s="304" t="s">
        <v>1184</v>
      </c>
      <c r="B33" s="304"/>
      <c r="C33" s="304" t="s">
        <v>424</v>
      </c>
    </row>
    <row r="34" spans="1:3" ht="31.5">
      <c r="A34" s="304" t="s">
        <v>1256</v>
      </c>
      <c r="B34" s="304"/>
      <c r="C34" s="304" t="s">
        <v>422</v>
      </c>
    </row>
    <row r="35" spans="1:3" ht="31.5">
      <c r="A35" s="304" t="s">
        <v>1149</v>
      </c>
      <c r="B35" s="304"/>
      <c r="C35" s="304" t="s">
        <v>1266</v>
      </c>
    </row>
    <row r="36" spans="1:3" ht="31.5">
      <c r="A36" s="304" t="s">
        <v>1150</v>
      </c>
      <c r="B36" s="304"/>
      <c r="C36" s="304" t="s">
        <v>425</v>
      </c>
    </row>
    <row r="37" spans="1:3" ht="31.5">
      <c r="A37" s="304" t="s">
        <v>1148</v>
      </c>
      <c r="B37" s="304"/>
      <c r="C37" s="304" t="s">
        <v>441</v>
      </c>
    </row>
    <row r="38" spans="1:3" ht="31.5">
      <c r="A38" s="304" t="s">
        <v>1241</v>
      </c>
      <c r="B38" s="304"/>
      <c r="C38" s="304" t="s">
        <v>426</v>
      </c>
    </row>
    <row r="39" spans="1:3">
      <c r="A39" s="304" t="s">
        <v>423</v>
      </c>
      <c r="B39" s="304"/>
      <c r="C39" s="304" t="s">
        <v>428</v>
      </c>
    </row>
    <row r="40" spans="1:3">
      <c r="A40" s="304" t="s">
        <v>424</v>
      </c>
      <c r="B40" s="304"/>
      <c r="C40" s="304" t="s">
        <v>1262</v>
      </c>
    </row>
    <row r="41" spans="1:3" ht="31.5">
      <c r="A41" s="304" t="s">
        <v>422</v>
      </c>
      <c r="B41" s="304"/>
      <c r="C41" s="304" t="s">
        <v>1161</v>
      </c>
    </row>
    <row r="42" spans="1:3" ht="31.5">
      <c r="A42" s="304" t="s">
        <v>1266</v>
      </c>
      <c r="B42" s="304"/>
      <c r="C42" s="304" t="s">
        <v>1164</v>
      </c>
    </row>
    <row r="43" spans="1:3" ht="31.5">
      <c r="A43" s="304" t="s">
        <v>425</v>
      </c>
      <c r="B43" s="304"/>
      <c r="C43" s="304" t="s">
        <v>1163</v>
      </c>
    </row>
    <row r="44" spans="1:3" ht="31.5">
      <c r="A44" s="304" t="s">
        <v>441</v>
      </c>
      <c r="B44" s="304"/>
      <c r="C44" s="304" t="s">
        <v>1162</v>
      </c>
    </row>
    <row r="45" spans="1:3">
      <c r="A45" s="304" t="s">
        <v>426</v>
      </c>
      <c r="B45" s="304"/>
      <c r="C45" s="304" t="s">
        <v>1158</v>
      </c>
    </row>
    <row r="46" spans="1:3">
      <c r="A46" s="304" t="s">
        <v>428</v>
      </c>
      <c r="B46" s="304"/>
      <c r="C46" s="304" t="s">
        <v>1157</v>
      </c>
    </row>
    <row r="47" spans="1:3" ht="31.5">
      <c r="A47" s="304" t="s">
        <v>1161</v>
      </c>
      <c r="B47" s="304"/>
      <c r="C47" s="304" t="s">
        <v>1166</v>
      </c>
    </row>
    <row r="48" spans="1:3" ht="47.25">
      <c r="A48" s="304" t="s">
        <v>1164</v>
      </c>
      <c r="B48" s="304"/>
      <c r="C48" s="304" t="s">
        <v>1247</v>
      </c>
    </row>
    <row r="49" spans="1:3" ht="47.25">
      <c r="A49" s="304" t="s">
        <v>1163</v>
      </c>
      <c r="B49" s="304"/>
      <c r="C49" s="304" t="s">
        <v>1160</v>
      </c>
    </row>
    <row r="50" spans="1:3" ht="31.5">
      <c r="A50" s="304" t="s">
        <v>1162</v>
      </c>
      <c r="B50" s="304"/>
      <c r="C50" s="304" t="s">
        <v>1155</v>
      </c>
    </row>
    <row r="51" spans="1:3" ht="31.5">
      <c r="A51" s="304" t="s">
        <v>1247</v>
      </c>
      <c r="B51" s="304"/>
      <c r="C51" s="304" t="s">
        <v>1156</v>
      </c>
    </row>
    <row r="52" spans="1:3" ht="47.25">
      <c r="A52" s="304" t="s">
        <v>1160</v>
      </c>
      <c r="B52" s="304"/>
      <c r="C52" s="304" t="s">
        <v>1132</v>
      </c>
    </row>
    <row r="53" spans="1:3" ht="31.5">
      <c r="A53" s="304" t="s">
        <v>1158</v>
      </c>
      <c r="B53" s="304"/>
      <c r="C53" s="304" t="s">
        <v>1181</v>
      </c>
    </row>
    <row r="54" spans="1:3" ht="31.5">
      <c r="A54" s="304" t="s">
        <v>1157</v>
      </c>
      <c r="B54" s="304"/>
      <c r="C54" s="304" t="s">
        <v>1243</v>
      </c>
    </row>
    <row r="55" spans="1:3">
      <c r="A55" s="304" t="s">
        <v>1166</v>
      </c>
      <c r="B55" s="304"/>
      <c r="C55" s="304" t="s">
        <v>1245</v>
      </c>
    </row>
    <row r="56" spans="1:3" ht="31.5">
      <c r="A56" s="304" t="s">
        <v>1155</v>
      </c>
      <c r="B56" s="304"/>
      <c r="C56" s="304" t="s">
        <v>1151</v>
      </c>
    </row>
    <row r="57" spans="1:3" ht="31.5">
      <c r="A57" s="304" t="s">
        <v>1156</v>
      </c>
      <c r="B57" s="304"/>
      <c r="C57" s="304" t="s">
        <v>1114</v>
      </c>
    </row>
    <row r="58" spans="1:3" ht="31.5">
      <c r="A58" s="304" t="s">
        <v>1132</v>
      </c>
      <c r="B58" s="304"/>
      <c r="C58" s="304" t="s">
        <v>1246</v>
      </c>
    </row>
    <row r="59" spans="1:3" ht="31.5">
      <c r="A59" s="304" t="s">
        <v>1181</v>
      </c>
      <c r="B59" s="304"/>
      <c r="C59" s="304" t="s">
        <v>1244</v>
      </c>
    </row>
    <row r="60" spans="1:3" ht="31.5">
      <c r="A60" s="304" t="s">
        <v>1243</v>
      </c>
      <c r="B60" s="304"/>
      <c r="C60" s="304" t="s">
        <v>1267</v>
      </c>
    </row>
    <row r="61" spans="1:3" ht="31.5">
      <c r="A61" s="304" t="s">
        <v>1245</v>
      </c>
      <c r="B61" s="304"/>
      <c r="C61" s="304" t="s">
        <v>1159</v>
      </c>
    </row>
    <row r="62" spans="1:3" ht="31.5">
      <c r="A62" s="304" t="s">
        <v>1151</v>
      </c>
      <c r="B62" s="304"/>
      <c r="C62" s="304" t="s">
        <v>1154</v>
      </c>
    </row>
    <row r="63" spans="1:3" ht="31.5">
      <c r="A63" s="304" t="s">
        <v>1114</v>
      </c>
      <c r="B63" s="304"/>
      <c r="C63" s="304" t="s">
        <v>1111</v>
      </c>
    </row>
    <row r="64" spans="1:3" ht="31.5">
      <c r="A64" s="304" t="s">
        <v>1246</v>
      </c>
      <c r="B64" s="304"/>
      <c r="C64" s="304" t="s">
        <v>1112</v>
      </c>
    </row>
    <row r="65" spans="1:3" ht="31.5">
      <c r="A65" s="304" t="s">
        <v>1244</v>
      </c>
      <c r="B65" s="304"/>
      <c r="C65" s="304" t="s">
        <v>1153</v>
      </c>
    </row>
    <row r="66" spans="1:3" ht="31.5">
      <c r="A66" s="304" t="s">
        <v>1267</v>
      </c>
      <c r="B66" s="304"/>
      <c r="C66" s="304" t="s">
        <v>1152</v>
      </c>
    </row>
    <row r="67" spans="1:3" ht="31.5">
      <c r="A67" s="304" t="s">
        <v>1159</v>
      </c>
      <c r="B67" s="304"/>
      <c r="C67" s="304" t="s">
        <v>1238</v>
      </c>
    </row>
    <row r="68" spans="1:3" ht="31.5">
      <c r="A68" s="304" t="s">
        <v>1154</v>
      </c>
      <c r="B68" s="304"/>
      <c r="C68" s="304" t="s">
        <v>1242</v>
      </c>
    </row>
    <row r="69" spans="1:3" ht="31.5">
      <c r="A69" s="304" t="s">
        <v>1111</v>
      </c>
      <c r="B69" s="304"/>
      <c r="C69" s="304" t="s">
        <v>1165</v>
      </c>
    </row>
    <row r="70" spans="1:3" ht="31.5">
      <c r="A70" s="304" t="s">
        <v>1112</v>
      </c>
      <c r="B70" s="304"/>
      <c r="C70" s="304" t="s">
        <v>1167</v>
      </c>
    </row>
    <row r="71" spans="1:3">
      <c r="A71" s="304" t="s">
        <v>1153</v>
      </c>
      <c r="B71" s="304"/>
      <c r="C71" s="304" t="s">
        <v>1180</v>
      </c>
    </row>
    <row r="72" spans="1:3" ht="31.5">
      <c r="A72" s="304" t="s">
        <v>1152</v>
      </c>
      <c r="B72" s="304"/>
      <c r="C72" s="304" t="s">
        <v>1268</v>
      </c>
    </row>
    <row r="73" spans="1:3" ht="31.5">
      <c r="A73" s="304" t="s">
        <v>1238</v>
      </c>
      <c r="B73" s="304"/>
      <c r="C73" s="304" t="s">
        <v>1260</v>
      </c>
    </row>
    <row r="74" spans="1:3" ht="31.5">
      <c r="A74" s="304" t="s">
        <v>1242</v>
      </c>
      <c r="B74" s="304"/>
      <c r="C74" s="304" t="s">
        <v>1263</v>
      </c>
    </row>
    <row r="75" spans="1:3" ht="47.25">
      <c r="A75" s="304" t="s">
        <v>1165</v>
      </c>
      <c r="B75" s="304"/>
      <c r="C75" s="135" t="s">
        <v>1308</v>
      </c>
    </row>
    <row r="76" spans="1:3">
      <c r="A76" s="304" t="s">
        <v>1167</v>
      </c>
      <c r="B76" s="304"/>
      <c r="C76" s="343" t="s">
        <v>297</v>
      </c>
    </row>
    <row r="77" spans="1:3">
      <c r="A77" s="343" t="s">
        <v>297</v>
      </c>
      <c r="B77" s="343"/>
      <c r="C77" s="304" t="s">
        <v>1270</v>
      </c>
    </row>
    <row r="78" spans="1:3">
      <c r="A78" s="304" t="s">
        <v>1270</v>
      </c>
      <c r="B78" s="304"/>
      <c r="C78" s="135" t="s">
        <v>797</v>
      </c>
    </row>
    <row r="79" spans="1:3">
      <c r="A79" s="135" t="s">
        <v>797</v>
      </c>
      <c r="B79" s="135"/>
      <c r="C79" s="304" t="s">
        <v>1173</v>
      </c>
    </row>
    <row r="80" spans="1:3">
      <c r="A80" s="304" t="s">
        <v>1173</v>
      </c>
      <c r="B80" s="304"/>
      <c r="C80" s="304" t="s">
        <v>1170</v>
      </c>
    </row>
    <row r="81" spans="1:3" ht="31.5">
      <c r="A81" s="304" t="s">
        <v>1170</v>
      </c>
      <c r="B81" s="304"/>
      <c r="C81" s="304" t="s">
        <v>1257</v>
      </c>
    </row>
    <row r="82" spans="1:3" ht="31.5">
      <c r="A82" s="304" t="s">
        <v>1171</v>
      </c>
      <c r="B82" s="304"/>
      <c r="C82" s="304" t="s">
        <v>1171</v>
      </c>
    </row>
    <row r="83" spans="1:3">
      <c r="A83" s="304" t="s">
        <v>1174</v>
      </c>
      <c r="B83" s="304"/>
      <c r="C83" s="304" t="s">
        <v>1174</v>
      </c>
    </row>
    <row r="84" spans="1:3" ht="31.5">
      <c r="A84" s="135" t="s">
        <v>521</v>
      </c>
      <c r="B84" s="135"/>
      <c r="C84" s="304" t="s">
        <v>1259</v>
      </c>
    </row>
    <row r="85" spans="1:3" ht="31.5">
      <c r="A85" s="304" t="s">
        <v>1269</v>
      </c>
      <c r="B85" s="304"/>
      <c r="C85" s="304" t="s">
        <v>1143</v>
      </c>
    </row>
    <row r="86" spans="1:3" ht="31.5">
      <c r="A86" s="294" t="s">
        <v>1411</v>
      </c>
      <c r="B86" s="294"/>
      <c r="C86" s="304" t="s">
        <v>1258</v>
      </c>
    </row>
    <row r="87" spans="1:3" ht="31.5">
      <c r="A87" s="294" t="s">
        <v>1169</v>
      </c>
      <c r="B87" s="294"/>
      <c r="C87" s="135" t="s">
        <v>521</v>
      </c>
    </row>
    <row r="88" spans="1:3" ht="31.5">
      <c r="A88" s="294" t="s">
        <v>1271</v>
      </c>
      <c r="B88" s="861"/>
      <c r="C88" s="771" t="s">
        <v>1269</v>
      </c>
    </row>
    <row r="89" spans="1:3" ht="31.5">
      <c r="A89" s="294" t="s">
        <v>1272</v>
      </c>
      <c r="B89" s="294"/>
      <c r="C89" s="294" t="s">
        <v>1411</v>
      </c>
    </row>
    <row r="90" spans="1:3">
      <c r="A90" s="304" t="s">
        <v>1175</v>
      </c>
      <c r="B90" s="860"/>
      <c r="C90" s="859" t="s">
        <v>1169</v>
      </c>
    </row>
    <row r="91" spans="1:3" ht="31.5">
      <c r="A91" s="771" t="s">
        <v>1179</v>
      </c>
      <c r="B91" s="860"/>
      <c r="C91" s="294" t="s">
        <v>1271</v>
      </c>
    </row>
    <row r="92" spans="1:3" ht="31.5">
      <c r="A92" s="304" t="s">
        <v>1176</v>
      </c>
      <c r="B92" s="304"/>
      <c r="C92" s="294" t="s">
        <v>1272</v>
      </c>
    </row>
    <row r="93" spans="1:3" ht="31.5">
      <c r="A93" s="304" t="s">
        <v>1177</v>
      </c>
      <c r="B93" s="304"/>
      <c r="C93" s="304" t="s">
        <v>1175</v>
      </c>
    </row>
    <row r="94" spans="1:3" ht="31.5">
      <c r="A94" s="304" t="s">
        <v>1178</v>
      </c>
      <c r="B94" s="304"/>
      <c r="C94" s="304" t="s">
        <v>1179</v>
      </c>
    </row>
    <row r="95" spans="1:3" ht="31.5">
      <c r="A95" s="771" t="s">
        <v>1273</v>
      </c>
      <c r="B95" s="860"/>
      <c r="C95" s="304" t="s">
        <v>1176</v>
      </c>
    </row>
    <row r="96" spans="1:3" ht="47.25">
      <c r="A96" s="135" t="s">
        <v>348</v>
      </c>
      <c r="B96" s="135"/>
      <c r="C96" s="304" t="s">
        <v>1177</v>
      </c>
    </row>
    <row r="97" spans="1:3" ht="63">
      <c r="A97" s="135" t="s">
        <v>485</v>
      </c>
      <c r="B97" s="135"/>
      <c r="C97" s="304" t="s">
        <v>1178</v>
      </c>
    </row>
    <row r="98" spans="1:3" ht="31.5">
      <c r="A98" s="304" t="s">
        <v>1180</v>
      </c>
      <c r="B98" s="304"/>
      <c r="C98" s="304" t="s">
        <v>1273</v>
      </c>
    </row>
    <row r="99" spans="1:3">
      <c r="A99" s="304" t="s">
        <v>1268</v>
      </c>
      <c r="B99" s="304"/>
      <c r="C99" s="135" t="s">
        <v>1471</v>
      </c>
    </row>
    <row r="100" spans="1:3" ht="47.25">
      <c r="A100" s="304" t="s">
        <v>1260</v>
      </c>
      <c r="B100" s="304"/>
      <c r="C100" s="135" t="s">
        <v>485</v>
      </c>
    </row>
    <row r="101" spans="1:3" ht="31.5">
      <c r="A101" s="304" t="s">
        <v>1263</v>
      </c>
      <c r="B101" s="304"/>
      <c r="C101" s="135" t="s">
        <v>348</v>
      </c>
    </row>
    <row r="102" spans="1:3" ht="63.75" thickBot="1">
      <c r="A102" s="135" t="s">
        <v>1308</v>
      </c>
      <c r="B102" s="863"/>
      <c r="C102" s="862" t="s">
        <v>1301</v>
      </c>
    </row>
    <row r="103" spans="1:3" ht="31.5">
      <c r="A103" s="343" t="s">
        <v>1301</v>
      </c>
      <c r="B103" s="864"/>
    </row>
    <row r="104" spans="1:3">
      <c r="A104"/>
      <c r="B104"/>
    </row>
    <row r="105" spans="1:3">
      <c r="A105"/>
      <c r="B105"/>
    </row>
  </sheetData>
  <conditionalFormatting sqref="A1:A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
  <sheetViews>
    <sheetView showZeros="0" zoomScale="90" zoomScaleNormal="90" workbookViewId="0">
      <selection activeCell="H8" sqref="H8"/>
    </sheetView>
  </sheetViews>
  <sheetFormatPr defaultColWidth="8.25" defaultRowHeight="12.75"/>
  <cols>
    <col min="1" max="1" width="5.75" style="24" customWidth="1"/>
    <col min="2" max="2" width="49.5" style="23" customWidth="1"/>
    <col min="3" max="3" width="9.375" style="23" customWidth="1"/>
    <col min="4" max="4" width="15.25" style="23" customWidth="1"/>
    <col min="5" max="6" width="9.625" style="63" customWidth="1"/>
    <col min="7" max="7" width="9.25" style="87" customWidth="1"/>
    <col min="8" max="8" width="9.625" style="94" customWidth="1"/>
    <col min="9" max="9" width="9.25" style="23" customWidth="1"/>
    <col min="10" max="13" width="9.625" style="23" customWidth="1"/>
    <col min="14" max="15" width="10.25" style="23" customWidth="1"/>
    <col min="16" max="16" width="11.75" style="23" customWidth="1"/>
    <col min="17" max="18" width="8.25" style="23"/>
    <col min="19" max="19" width="19" style="23" customWidth="1"/>
    <col min="20" max="256" width="8.25" style="23"/>
    <col min="257" max="257" width="5.75" style="23" customWidth="1"/>
    <col min="258" max="258" width="49.5" style="23" customWidth="1"/>
    <col min="259" max="259" width="9.375" style="23" customWidth="1"/>
    <col min="260" max="260" width="15.25" style="23" customWidth="1"/>
    <col min="261" max="262" width="9.625" style="23" customWidth="1"/>
    <col min="263" max="263" width="9.25" style="23" customWidth="1"/>
    <col min="264" max="264" width="9.625" style="23" customWidth="1"/>
    <col min="265" max="265" width="9.25" style="23" customWidth="1"/>
    <col min="266" max="269" width="9.625" style="23" customWidth="1"/>
    <col min="270" max="271" width="10.25" style="23" customWidth="1"/>
    <col min="272" max="272" width="11.75" style="23" customWidth="1"/>
    <col min="273" max="274" width="8.25" style="23"/>
    <col min="275" max="275" width="19" style="23" customWidth="1"/>
    <col min="276" max="512" width="8.25" style="23"/>
    <col min="513" max="513" width="5.75" style="23" customWidth="1"/>
    <col min="514" max="514" width="49.5" style="23" customWidth="1"/>
    <col min="515" max="515" width="9.375" style="23" customWidth="1"/>
    <col min="516" max="516" width="15.25" style="23" customWidth="1"/>
    <col min="517" max="518" width="9.625" style="23" customWidth="1"/>
    <col min="519" max="519" width="9.25" style="23" customWidth="1"/>
    <col min="520" max="520" width="9.625" style="23" customWidth="1"/>
    <col min="521" max="521" width="9.25" style="23" customWidth="1"/>
    <col min="522" max="525" width="9.625" style="23" customWidth="1"/>
    <col min="526" max="527" width="10.25" style="23" customWidth="1"/>
    <col min="528" max="528" width="11.75" style="23" customWidth="1"/>
    <col min="529" max="530" width="8.25" style="23"/>
    <col min="531" max="531" width="19" style="23" customWidth="1"/>
    <col min="532" max="768" width="8.25" style="23"/>
    <col min="769" max="769" width="5.75" style="23" customWidth="1"/>
    <col min="770" max="770" width="49.5" style="23" customWidth="1"/>
    <col min="771" max="771" width="9.375" style="23" customWidth="1"/>
    <col min="772" max="772" width="15.25" style="23" customWidth="1"/>
    <col min="773" max="774" width="9.625" style="23" customWidth="1"/>
    <col min="775" max="775" width="9.25" style="23" customWidth="1"/>
    <col min="776" max="776" width="9.625" style="23" customWidth="1"/>
    <col min="777" max="777" width="9.25" style="23" customWidth="1"/>
    <col min="778" max="781" width="9.625" style="23" customWidth="1"/>
    <col min="782" max="783" width="10.25" style="23" customWidth="1"/>
    <col min="784" max="784" width="11.75" style="23" customWidth="1"/>
    <col min="785" max="786" width="8.25" style="23"/>
    <col min="787" max="787" width="19" style="23" customWidth="1"/>
    <col min="788" max="1024" width="8.25" style="23"/>
    <col min="1025" max="1025" width="5.75" style="23" customWidth="1"/>
    <col min="1026" max="1026" width="49.5" style="23" customWidth="1"/>
    <col min="1027" max="1027" width="9.375" style="23" customWidth="1"/>
    <col min="1028" max="1028" width="15.25" style="23" customWidth="1"/>
    <col min="1029" max="1030" width="9.625" style="23" customWidth="1"/>
    <col min="1031" max="1031" width="9.25" style="23" customWidth="1"/>
    <col min="1032" max="1032" width="9.625" style="23" customWidth="1"/>
    <col min="1033" max="1033" width="9.25" style="23" customWidth="1"/>
    <col min="1034" max="1037" width="9.625" style="23" customWidth="1"/>
    <col min="1038" max="1039" width="10.25" style="23" customWidth="1"/>
    <col min="1040" max="1040" width="11.75" style="23" customWidth="1"/>
    <col min="1041" max="1042" width="8.25" style="23"/>
    <col min="1043" max="1043" width="19" style="23" customWidth="1"/>
    <col min="1044" max="1280" width="8.25" style="23"/>
    <col min="1281" max="1281" width="5.75" style="23" customWidth="1"/>
    <col min="1282" max="1282" width="49.5" style="23" customWidth="1"/>
    <col min="1283" max="1283" width="9.375" style="23" customWidth="1"/>
    <col min="1284" max="1284" width="15.25" style="23" customWidth="1"/>
    <col min="1285" max="1286" width="9.625" style="23" customWidth="1"/>
    <col min="1287" max="1287" width="9.25" style="23" customWidth="1"/>
    <col min="1288" max="1288" width="9.625" style="23" customWidth="1"/>
    <col min="1289" max="1289" width="9.25" style="23" customWidth="1"/>
    <col min="1290" max="1293" width="9.625" style="23" customWidth="1"/>
    <col min="1294" max="1295" width="10.25" style="23" customWidth="1"/>
    <col min="1296" max="1296" width="11.75" style="23" customWidth="1"/>
    <col min="1297" max="1298" width="8.25" style="23"/>
    <col min="1299" max="1299" width="19" style="23" customWidth="1"/>
    <col min="1300" max="1536" width="8.25" style="23"/>
    <col min="1537" max="1537" width="5.75" style="23" customWidth="1"/>
    <col min="1538" max="1538" width="49.5" style="23" customWidth="1"/>
    <col min="1539" max="1539" width="9.375" style="23" customWidth="1"/>
    <col min="1540" max="1540" width="15.25" style="23" customWidth="1"/>
    <col min="1541" max="1542" width="9.625" style="23" customWidth="1"/>
    <col min="1543" max="1543" width="9.25" style="23" customWidth="1"/>
    <col min="1544" max="1544" width="9.625" style="23" customWidth="1"/>
    <col min="1545" max="1545" width="9.25" style="23" customWidth="1"/>
    <col min="1546" max="1549" width="9.625" style="23" customWidth="1"/>
    <col min="1550" max="1551" width="10.25" style="23" customWidth="1"/>
    <col min="1552" max="1552" width="11.75" style="23" customWidth="1"/>
    <col min="1553" max="1554" width="8.25" style="23"/>
    <col min="1555" max="1555" width="19" style="23" customWidth="1"/>
    <col min="1556" max="1792" width="8.25" style="23"/>
    <col min="1793" max="1793" width="5.75" style="23" customWidth="1"/>
    <col min="1794" max="1794" width="49.5" style="23" customWidth="1"/>
    <col min="1795" max="1795" width="9.375" style="23" customWidth="1"/>
    <col min="1796" max="1796" width="15.25" style="23" customWidth="1"/>
    <col min="1797" max="1798" width="9.625" style="23" customWidth="1"/>
    <col min="1799" max="1799" width="9.25" style="23" customWidth="1"/>
    <col min="1800" max="1800" width="9.625" style="23" customWidth="1"/>
    <col min="1801" max="1801" width="9.25" style="23" customWidth="1"/>
    <col min="1802" max="1805" width="9.625" style="23" customWidth="1"/>
    <col min="1806" max="1807" width="10.25" style="23" customWidth="1"/>
    <col min="1808" max="1808" width="11.75" style="23" customWidth="1"/>
    <col min="1809" max="1810" width="8.25" style="23"/>
    <col min="1811" max="1811" width="19" style="23" customWidth="1"/>
    <col min="1812" max="2048" width="8.25" style="23"/>
    <col min="2049" max="2049" width="5.75" style="23" customWidth="1"/>
    <col min="2050" max="2050" width="49.5" style="23" customWidth="1"/>
    <col min="2051" max="2051" width="9.375" style="23" customWidth="1"/>
    <col min="2052" max="2052" width="15.25" style="23" customWidth="1"/>
    <col min="2053" max="2054" width="9.625" style="23" customWidth="1"/>
    <col min="2055" max="2055" width="9.25" style="23" customWidth="1"/>
    <col min="2056" max="2056" width="9.625" style="23" customWidth="1"/>
    <col min="2057" max="2057" width="9.25" style="23" customWidth="1"/>
    <col min="2058" max="2061" width="9.625" style="23" customWidth="1"/>
    <col min="2062" max="2063" width="10.25" style="23" customWidth="1"/>
    <col min="2064" max="2064" width="11.75" style="23" customWidth="1"/>
    <col min="2065" max="2066" width="8.25" style="23"/>
    <col min="2067" max="2067" width="19" style="23" customWidth="1"/>
    <col min="2068" max="2304" width="8.25" style="23"/>
    <col min="2305" max="2305" width="5.75" style="23" customWidth="1"/>
    <col min="2306" max="2306" width="49.5" style="23" customWidth="1"/>
    <col min="2307" max="2307" width="9.375" style="23" customWidth="1"/>
    <col min="2308" max="2308" width="15.25" style="23" customWidth="1"/>
    <col min="2309" max="2310" width="9.625" style="23" customWidth="1"/>
    <col min="2311" max="2311" width="9.25" style="23" customWidth="1"/>
    <col min="2312" max="2312" width="9.625" style="23" customWidth="1"/>
    <col min="2313" max="2313" width="9.25" style="23" customWidth="1"/>
    <col min="2314" max="2317" width="9.625" style="23" customWidth="1"/>
    <col min="2318" max="2319" width="10.25" style="23" customWidth="1"/>
    <col min="2320" max="2320" width="11.75" style="23" customWidth="1"/>
    <col min="2321" max="2322" width="8.25" style="23"/>
    <col min="2323" max="2323" width="19" style="23" customWidth="1"/>
    <col min="2324" max="2560" width="8.25" style="23"/>
    <col min="2561" max="2561" width="5.75" style="23" customWidth="1"/>
    <col min="2562" max="2562" width="49.5" style="23" customWidth="1"/>
    <col min="2563" max="2563" width="9.375" style="23" customWidth="1"/>
    <col min="2564" max="2564" width="15.25" style="23" customWidth="1"/>
    <col min="2565" max="2566" width="9.625" style="23" customWidth="1"/>
    <col min="2567" max="2567" width="9.25" style="23" customWidth="1"/>
    <col min="2568" max="2568" width="9.625" style="23" customWidth="1"/>
    <col min="2569" max="2569" width="9.25" style="23" customWidth="1"/>
    <col min="2570" max="2573" width="9.625" style="23" customWidth="1"/>
    <col min="2574" max="2575" width="10.25" style="23" customWidth="1"/>
    <col min="2576" max="2576" width="11.75" style="23" customWidth="1"/>
    <col min="2577" max="2578" width="8.25" style="23"/>
    <col min="2579" max="2579" width="19" style="23" customWidth="1"/>
    <col min="2580" max="2816" width="8.25" style="23"/>
    <col min="2817" max="2817" width="5.75" style="23" customWidth="1"/>
    <col min="2818" max="2818" width="49.5" style="23" customWidth="1"/>
    <col min="2819" max="2819" width="9.375" style="23" customWidth="1"/>
    <col min="2820" max="2820" width="15.25" style="23" customWidth="1"/>
    <col min="2821" max="2822" width="9.625" style="23" customWidth="1"/>
    <col min="2823" max="2823" width="9.25" style="23" customWidth="1"/>
    <col min="2824" max="2824" width="9.625" style="23" customWidth="1"/>
    <col min="2825" max="2825" width="9.25" style="23" customWidth="1"/>
    <col min="2826" max="2829" width="9.625" style="23" customWidth="1"/>
    <col min="2830" max="2831" width="10.25" style="23" customWidth="1"/>
    <col min="2832" max="2832" width="11.75" style="23" customWidth="1"/>
    <col min="2833" max="2834" width="8.25" style="23"/>
    <col min="2835" max="2835" width="19" style="23" customWidth="1"/>
    <col min="2836" max="3072" width="8.25" style="23"/>
    <col min="3073" max="3073" width="5.75" style="23" customWidth="1"/>
    <col min="3074" max="3074" width="49.5" style="23" customWidth="1"/>
    <col min="3075" max="3075" width="9.375" style="23" customWidth="1"/>
    <col min="3076" max="3076" width="15.25" style="23" customWidth="1"/>
    <col min="3077" max="3078" width="9.625" style="23" customWidth="1"/>
    <col min="3079" max="3079" width="9.25" style="23" customWidth="1"/>
    <col min="3080" max="3080" width="9.625" style="23" customWidth="1"/>
    <col min="3081" max="3081" width="9.25" style="23" customWidth="1"/>
    <col min="3082" max="3085" width="9.625" style="23" customWidth="1"/>
    <col min="3086" max="3087" width="10.25" style="23" customWidth="1"/>
    <col min="3088" max="3088" width="11.75" style="23" customWidth="1"/>
    <col min="3089" max="3090" width="8.25" style="23"/>
    <col min="3091" max="3091" width="19" style="23" customWidth="1"/>
    <col min="3092" max="3328" width="8.25" style="23"/>
    <col min="3329" max="3329" width="5.75" style="23" customWidth="1"/>
    <col min="3330" max="3330" width="49.5" style="23" customWidth="1"/>
    <col min="3331" max="3331" width="9.375" style="23" customWidth="1"/>
    <col min="3332" max="3332" width="15.25" style="23" customWidth="1"/>
    <col min="3333" max="3334" width="9.625" style="23" customWidth="1"/>
    <col min="3335" max="3335" width="9.25" style="23" customWidth="1"/>
    <col min="3336" max="3336" width="9.625" style="23" customWidth="1"/>
    <col min="3337" max="3337" width="9.25" style="23" customWidth="1"/>
    <col min="3338" max="3341" width="9.625" style="23" customWidth="1"/>
    <col min="3342" max="3343" width="10.25" style="23" customWidth="1"/>
    <col min="3344" max="3344" width="11.75" style="23" customWidth="1"/>
    <col min="3345" max="3346" width="8.25" style="23"/>
    <col min="3347" max="3347" width="19" style="23" customWidth="1"/>
    <col min="3348" max="3584" width="8.25" style="23"/>
    <col min="3585" max="3585" width="5.75" style="23" customWidth="1"/>
    <col min="3586" max="3586" width="49.5" style="23" customWidth="1"/>
    <col min="3587" max="3587" width="9.375" style="23" customWidth="1"/>
    <col min="3588" max="3588" width="15.25" style="23" customWidth="1"/>
    <col min="3589" max="3590" width="9.625" style="23" customWidth="1"/>
    <col min="3591" max="3591" width="9.25" style="23" customWidth="1"/>
    <col min="3592" max="3592" width="9.625" style="23" customWidth="1"/>
    <col min="3593" max="3593" width="9.25" style="23" customWidth="1"/>
    <col min="3594" max="3597" width="9.625" style="23" customWidth="1"/>
    <col min="3598" max="3599" width="10.25" style="23" customWidth="1"/>
    <col min="3600" max="3600" width="11.75" style="23" customWidth="1"/>
    <col min="3601" max="3602" width="8.25" style="23"/>
    <col min="3603" max="3603" width="19" style="23" customWidth="1"/>
    <col min="3604" max="3840" width="8.25" style="23"/>
    <col min="3841" max="3841" width="5.75" style="23" customWidth="1"/>
    <col min="3842" max="3842" width="49.5" style="23" customWidth="1"/>
    <col min="3843" max="3843" width="9.375" style="23" customWidth="1"/>
    <col min="3844" max="3844" width="15.25" style="23" customWidth="1"/>
    <col min="3845" max="3846" width="9.625" style="23" customWidth="1"/>
    <col min="3847" max="3847" width="9.25" style="23" customWidth="1"/>
    <col min="3848" max="3848" width="9.625" style="23" customWidth="1"/>
    <col min="3849" max="3849" width="9.25" style="23" customWidth="1"/>
    <col min="3850" max="3853" width="9.625" style="23" customWidth="1"/>
    <col min="3854" max="3855" width="10.25" style="23" customWidth="1"/>
    <col min="3856" max="3856" width="11.75" style="23" customWidth="1"/>
    <col min="3857" max="3858" width="8.25" style="23"/>
    <col min="3859" max="3859" width="19" style="23" customWidth="1"/>
    <col min="3860" max="4096" width="8.25" style="23"/>
    <col min="4097" max="4097" width="5.75" style="23" customWidth="1"/>
    <col min="4098" max="4098" width="49.5" style="23" customWidth="1"/>
    <col min="4099" max="4099" width="9.375" style="23" customWidth="1"/>
    <col min="4100" max="4100" width="15.25" style="23" customWidth="1"/>
    <col min="4101" max="4102" width="9.625" style="23" customWidth="1"/>
    <col min="4103" max="4103" width="9.25" style="23" customWidth="1"/>
    <col min="4104" max="4104" width="9.625" style="23" customWidth="1"/>
    <col min="4105" max="4105" width="9.25" style="23" customWidth="1"/>
    <col min="4106" max="4109" width="9.625" style="23" customWidth="1"/>
    <col min="4110" max="4111" width="10.25" style="23" customWidth="1"/>
    <col min="4112" max="4112" width="11.75" style="23" customWidth="1"/>
    <col min="4113" max="4114" width="8.25" style="23"/>
    <col min="4115" max="4115" width="19" style="23" customWidth="1"/>
    <col min="4116" max="4352" width="8.25" style="23"/>
    <col min="4353" max="4353" width="5.75" style="23" customWidth="1"/>
    <col min="4354" max="4354" width="49.5" style="23" customWidth="1"/>
    <col min="4355" max="4355" width="9.375" style="23" customWidth="1"/>
    <col min="4356" max="4356" width="15.25" style="23" customWidth="1"/>
    <col min="4357" max="4358" width="9.625" style="23" customWidth="1"/>
    <col min="4359" max="4359" width="9.25" style="23" customWidth="1"/>
    <col min="4360" max="4360" width="9.625" style="23" customWidth="1"/>
    <col min="4361" max="4361" width="9.25" style="23" customWidth="1"/>
    <col min="4362" max="4365" width="9.625" style="23" customWidth="1"/>
    <col min="4366" max="4367" width="10.25" style="23" customWidth="1"/>
    <col min="4368" max="4368" width="11.75" style="23" customWidth="1"/>
    <col min="4369" max="4370" width="8.25" style="23"/>
    <col min="4371" max="4371" width="19" style="23" customWidth="1"/>
    <col min="4372" max="4608" width="8.25" style="23"/>
    <col min="4609" max="4609" width="5.75" style="23" customWidth="1"/>
    <col min="4610" max="4610" width="49.5" style="23" customWidth="1"/>
    <col min="4611" max="4611" width="9.375" style="23" customWidth="1"/>
    <col min="4612" max="4612" width="15.25" style="23" customWidth="1"/>
    <col min="4613" max="4614" width="9.625" style="23" customWidth="1"/>
    <col min="4615" max="4615" width="9.25" style="23" customWidth="1"/>
    <col min="4616" max="4616" width="9.625" style="23" customWidth="1"/>
    <col min="4617" max="4617" width="9.25" style="23" customWidth="1"/>
    <col min="4618" max="4621" width="9.625" style="23" customWidth="1"/>
    <col min="4622" max="4623" width="10.25" style="23" customWidth="1"/>
    <col min="4624" max="4624" width="11.75" style="23" customWidth="1"/>
    <col min="4625" max="4626" width="8.25" style="23"/>
    <col min="4627" max="4627" width="19" style="23" customWidth="1"/>
    <col min="4628" max="4864" width="8.25" style="23"/>
    <col min="4865" max="4865" width="5.75" style="23" customWidth="1"/>
    <col min="4866" max="4866" width="49.5" style="23" customWidth="1"/>
    <col min="4867" max="4867" width="9.375" style="23" customWidth="1"/>
    <col min="4868" max="4868" width="15.25" style="23" customWidth="1"/>
    <col min="4869" max="4870" width="9.625" style="23" customWidth="1"/>
    <col min="4871" max="4871" width="9.25" style="23" customWidth="1"/>
    <col min="4872" max="4872" width="9.625" style="23" customWidth="1"/>
    <col min="4873" max="4873" width="9.25" style="23" customWidth="1"/>
    <col min="4874" max="4877" width="9.625" style="23" customWidth="1"/>
    <col min="4878" max="4879" width="10.25" style="23" customWidth="1"/>
    <col min="4880" max="4880" width="11.75" style="23" customWidth="1"/>
    <col min="4881" max="4882" width="8.25" style="23"/>
    <col min="4883" max="4883" width="19" style="23" customWidth="1"/>
    <col min="4884" max="5120" width="8.25" style="23"/>
    <col min="5121" max="5121" width="5.75" style="23" customWidth="1"/>
    <col min="5122" max="5122" width="49.5" style="23" customWidth="1"/>
    <col min="5123" max="5123" width="9.375" style="23" customWidth="1"/>
    <col min="5124" max="5124" width="15.25" style="23" customWidth="1"/>
    <col min="5125" max="5126" width="9.625" style="23" customWidth="1"/>
    <col min="5127" max="5127" width="9.25" style="23" customWidth="1"/>
    <col min="5128" max="5128" width="9.625" style="23" customWidth="1"/>
    <col min="5129" max="5129" width="9.25" style="23" customWidth="1"/>
    <col min="5130" max="5133" width="9.625" style="23" customWidth="1"/>
    <col min="5134" max="5135" width="10.25" style="23" customWidth="1"/>
    <col min="5136" max="5136" width="11.75" style="23" customWidth="1"/>
    <col min="5137" max="5138" width="8.25" style="23"/>
    <col min="5139" max="5139" width="19" style="23" customWidth="1"/>
    <col min="5140" max="5376" width="8.25" style="23"/>
    <col min="5377" max="5377" width="5.75" style="23" customWidth="1"/>
    <col min="5378" max="5378" width="49.5" style="23" customWidth="1"/>
    <col min="5379" max="5379" width="9.375" style="23" customWidth="1"/>
    <col min="5380" max="5380" width="15.25" style="23" customWidth="1"/>
    <col min="5381" max="5382" width="9.625" style="23" customWidth="1"/>
    <col min="5383" max="5383" width="9.25" style="23" customWidth="1"/>
    <col min="5384" max="5384" width="9.625" style="23" customWidth="1"/>
    <col min="5385" max="5385" width="9.25" style="23" customWidth="1"/>
    <col min="5386" max="5389" width="9.625" style="23" customWidth="1"/>
    <col min="5390" max="5391" width="10.25" style="23" customWidth="1"/>
    <col min="5392" max="5392" width="11.75" style="23" customWidth="1"/>
    <col min="5393" max="5394" width="8.25" style="23"/>
    <col min="5395" max="5395" width="19" style="23" customWidth="1"/>
    <col min="5396" max="5632" width="8.25" style="23"/>
    <col min="5633" max="5633" width="5.75" style="23" customWidth="1"/>
    <col min="5634" max="5634" width="49.5" style="23" customWidth="1"/>
    <col min="5635" max="5635" width="9.375" style="23" customWidth="1"/>
    <col min="5636" max="5636" width="15.25" style="23" customWidth="1"/>
    <col min="5637" max="5638" width="9.625" style="23" customWidth="1"/>
    <col min="5639" max="5639" width="9.25" style="23" customWidth="1"/>
    <col min="5640" max="5640" width="9.625" style="23" customWidth="1"/>
    <col min="5641" max="5641" width="9.25" style="23" customWidth="1"/>
    <col min="5642" max="5645" width="9.625" style="23" customWidth="1"/>
    <col min="5646" max="5647" width="10.25" style="23" customWidth="1"/>
    <col min="5648" max="5648" width="11.75" style="23" customWidth="1"/>
    <col min="5649" max="5650" width="8.25" style="23"/>
    <col min="5651" max="5651" width="19" style="23" customWidth="1"/>
    <col min="5652" max="5888" width="8.25" style="23"/>
    <col min="5889" max="5889" width="5.75" style="23" customWidth="1"/>
    <col min="5890" max="5890" width="49.5" style="23" customWidth="1"/>
    <col min="5891" max="5891" width="9.375" style="23" customWidth="1"/>
    <col min="5892" max="5892" width="15.25" style="23" customWidth="1"/>
    <col min="5893" max="5894" width="9.625" style="23" customWidth="1"/>
    <col min="5895" max="5895" width="9.25" style="23" customWidth="1"/>
    <col min="5896" max="5896" width="9.625" style="23" customWidth="1"/>
    <col min="5897" max="5897" width="9.25" style="23" customWidth="1"/>
    <col min="5898" max="5901" width="9.625" style="23" customWidth="1"/>
    <col min="5902" max="5903" width="10.25" style="23" customWidth="1"/>
    <col min="5904" max="5904" width="11.75" style="23" customWidth="1"/>
    <col min="5905" max="5906" width="8.25" style="23"/>
    <col min="5907" max="5907" width="19" style="23" customWidth="1"/>
    <col min="5908" max="6144" width="8.25" style="23"/>
    <col min="6145" max="6145" width="5.75" style="23" customWidth="1"/>
    <col min="6146" max="6146" width="49.5" style="23" customWidth="1"/>
    <col min="6147" max="6147" width="9.375" style="23" customWidth="1"/>
    <col min="6148" max="6148" width="15.25" style="23" customWidth="1"/>
    <col min="6149" max="6150" width="9.625" style="23" customWidth="1"/>
    <col min="6151" max="6151" width="9.25" style="23" customWidth="1"/>
    <col min="6152" max="6152" width="9.625" style="23" customWidth="1"/>
    <col min="6153" max="6153" width="9.25" style="23" customWidth="1"/>
    <col min="6154" max="6157" width="9.625" style="23" customWidth="1"/>
    <col min="6158" max="6159" width="10.25" style="23" customWidth="1"/>
    <col min="6160" max="6160" width="11.75" style="23" customWidth="1"/>
    <col min="6161" max="6162" width="8.25" style="23"/>
    <col min="6163" max="6163" width="19" style="23" customWidth="1"/>
    <col min="6164" max="6400" width="8.25" style="23"/>
    <col min="6401" max="6401" width="5.75" style="23" customWidth="1"/>
    <col min="6402" max="6402" width="49.5" style="23" customWidth="1"/>
    <col min="6403" max="6403" width="9.375" style="23" customWidth="1"/>
    <col min="6404" max="6404" width="15.25" style="23" customWidth="1"/>
    <col min="6405" max="6406" width="9.625" style="23" customWidth="1"/>
    <col min="6407" max="6407" width="9.25" style="23" customWidth="1"/>
    <col min="6408" max="6408" width="9.625" style="23" customWidth="1"/>
    <col min="6409" max="6409" width="9.25" style="23" customWidth="1"/>
    <col min="6410" max="6413" width="9.625" style="23" customWidth="1"/>
    <col min="6414" max="6415" width="10.25" style="23" customWidth="1"/>
    <col min="6416" max="6416" width="11.75" style="23" customWidth="1"/>
    <col min="6417" max="6418" width="8.25" style="23"/>
    <col min="6419" max="6419" width="19" style="23" customWidth="1"/>
    <col min="6420" max="6656" width="8.25" style="23"/>
    <col min="6657" max="6657" width="5.75" style="23" customWidth="1"/>
    <col min="6658" max="6658" width="49.5" style="23" customWidth="1"/>
    <col min="6659" max="6659" width="9.375" style="23" customWidth="1"/>
    <col min="6660" max="6660" width="15.25" style="23" customWidth="1"/>
    <col min="6661" max="6662" width="9.625" style="23" customWidth="1"/>
    <col min="6663" max="6663" width="9.25" style="23" customWidth="1"/>
    <col min="6664" max="6664" width="9.625" style="23" customWidth="1"/>
    <col min="6665" max="6665" width="9.25" style="23" customWidth="1"/>
    <col min="6666" max="6669" width="9.625" style="23" customWidth="1"/>
    <col min="6670" max="6671" width="10.25" style="23" customWidth="1"/>
    <col min="6672" max="6672" width="11.75" style="23" customWidth="1"/>
    <col min="6673" max="6674" width="8.25" style="23"/>
    <col min="6675" max="6675" width="19" style="23" customWidth="1"/>
    <col min="6676" max="6912" width="8.25" style="23"/>
    <col min="6913" max="6913" width="5.75" style="23" customWidth="1"/>
    <col min="6914" max="6914" width="49.5" style="23" customWidth="1"/>
    <col min="6915" max="6915" width="9.375" style="23" customWidth="1"/>
    <col min="6916" max="6916" width="15.25" style="23" customWidth="1"/>
    <col min="6917" max="6918" width="9.625" style="23" customWidth="1"/>
    <col min="6919" max="6919" width="9.25" style="23" customWidth="1"/>
    <col min="6920" max="6920" width="9.625" style="23" customWidth="1"/>
    <col min="6921" max="6921" width="9.25" style="23" customWidth="1"/>
    <col min="6922" max="6925" width="9.625" style="23" customWidth="1"/>
    <col min="6926" max="6927" width="10.25" style="23" customWidth="1"/>
    <col min="6928" max="6928" width="11.75" style="23" customWidth="1"/>
    <col min="6929" max="6930" width="8.25" style="23"/>
    <col min="6931" max="6931" width="19" style="23" customWidth="1"/>
    <col min="6932" max="7168" width="8.25" style="23"/>
    <col min="7169" max="7169" width="5.75" style="23" customWidth="1"/>
    <col min="7170" max="7170" width="49.5" style="23" customWidth="1"/>
    <col min="7171" max="7171" width="9.375" style="23" customWidth="1"/>
    <col min="7172" max="7172" width="15.25" style="23" customWidth="1"/>
    <col min="7173" max="7174" width="9.625" style="23" customWidth="1"/>
    <col min="7175" max="7175" width="9.25" style="23" customWidth="1"/>
    <col min="7176" max="7176" width="9.625" style="23" customWidth="1"/>
    <col min="7177" max="7177" width="9.25" style="23" customWidth="1"/>
    <col min="7178" max="7181" width="9.625" style="23" customWidth="1"/>
    <col min="7182" max="7183" width="10.25" style="23" customWidth="1"/>
    <col min="7184" max="7184" width="11.75" style="23" customWidth="1"/>
    <col min="7185" max="7186" width="8.25" style="23"/>
    <col min="7187" max="7187" width="19" style="23" customWidth="1"/>
    <col min="7188" max="7424" width="8.25" style="23"/>
    <col min="7425" max="7425" width="5.75" style="23" customWidth="1"/>
    <col min="7426" max="7426" width="49.5" style="23" customWidth="1"/>
    <col min="7427" max="7427" width="9.375" style="23" customWidth="1"/>
    <col min="7428" max="7428" width="15.25" style="23" customWidth="1"/>
    <col min="7429" max="7430" width="9.625" style="23" customWidth="1"/>
    <col min="7431" max="7431" width="9.25" style="23" customWidth="1"/>
    <col min="7432" max="7432" width="9.625" style="23" customWidth="1"/>
    <col min="7433" max="7433" width="9.25" style="23" customWidth="1"/>
    <col min="7434" max="7437" width="9.625" style="23" customWidth="1"/>
    <col min="7438" max="7439" width="10.25" style="23" customWidth="1"/>
    <col min="7440" max="7440" width="11.75" style="23" customWidth="1"/>
    <col min="7441" max="7442" width="8.25" style="23"/>
    <col min="7443" max="7443" width="19" style="23" customWidth="1"/>
    <col min="7444" max="7680" width="8.25" style="23"/>
    <col min="7681" max="7681" width="5.75" style="23" customWidth="1"/>
    <col min="7682" max="7682" width="49.5" style="23" customWidth="1"/>
    <col min="7683" max="7683" width="9.375" style="23" customWidth="1"/>
    <col min="7684" max="7684" width="15.25" style="23" customWidth="1"/>
    <col min="7685" max="7686" width="9.625" style="23" customWidth="1"/>
    <col min="7687" max="7687" width="9.25" style="23" customWidth="1"/>
    <col min="7688" max="7688" width="9.625" style="23" customWidth="1"/>
    <col min="7689" max="7689" width="9.25" style="23" customWidth="1"/>
    <col min="7690" max="7693" width="9.625" style="23" customWidth="1"/>
    <col min="7694" max="7695" width="10.25" style="23" customWidth="1"/>
    <col min="7696" max="7696" width="11.75" style="23" customWidth="1"/>
    <col min="7697" max="7698" width="8.25" style="23"/>
    <col min="7699" max="7699" width="19" style="23" customWidth="1"/>
    <col min="7700" max="7936" width="8.25" style="23"/>
    <col min="7937" max="7937" width="5.75" style="23" customWidth="1"/>
    <col min="7938" max="7938" width="49.5" style="23" customWidth="1"/>
    <col min="7939" max="7939" width="9.375" style="23" customWidth="1"/>
    <col min="7940" max="7940" width="15.25" style="23" customWidth="1"/>
    <col min="7941" max="7942" width="9.625" style="23" customWidth="1"/>
    <col min="7943" max="7943" width="9.25" style="23" customWidth="1"/>
    <col min="7944" max="7944" width="9.625" style="23" customWidth="1"/>
    <col min="7945" max="7945" width="9.25" style="23" customWidth="1"/>
    <col min="7946" max="7949" width="9.625" style="23" customWidth="1"/>
    <col min="7950" max="7951" width="10.25" style="23" customWidth="1"/>
    <col min="7952" max="7952" width="11.75" style="23" customWidth="1"/>
    <col min="7953" max="7954" width="8.25" style="23"/>
    <col min="7955" max="7955" width="19" style="23" customWidth="1"/>
    <col min="7956" max="8192" width="8.25" style="23"/>
    <col min="8193" max="8193" width="5.75" style="23" customWidth="1"/>
    <col min="8194" max="8194" width="49.5" style="23" customWidth="1"/>
    <col min="8195" max="8195" width="9.375" style="23" customWidth="1"/>
    <col min="8196" max="8196" width="15.25" style="23" customWidth="1"/>
    <col min="8197" max="8198" width="9.625" style="23" customWidth="1"/>
    <col min="8199" max="8199" width="9.25" style="23" customWidth="1"/>
    <col min="8200" max="8200" width="9.625" style="23" customWidth="1"/>
    <col min="8201" max="8201" width="9.25" style="23" customWidth="1"/>
    <col min="8202" max="8205" width="9.625" style="23" customWidth="1"/>
    <col min="8206" max="8207" width="10.25" style="23" customWidth="1"/>
    <col min="8208" max="8208" width="11.75" style="23" customWidth="1"/>
    <col min="8209" max="8210" width="8.25" style="23"/>
    <col min="8211" max="8211" width="19" style="23" customWidth="1"/>
    <col min="8212" max="8448" width="8.25" style="23"/>
    <col min="8449" max="8449" width="5.75" style="23" customWidth="1"/>
    <col min="8450" max="8450" width="49.5" style="23" customWidth="1"/>
    <col min="8451" max="8451" width="9.375" style="23" customWidth="1"/>
    <col min="8452" max="8452" width="15.25" style="23" customWidth="1"/>
    <col min="8453" max="8454" width="9.625" style="23" customWidth="1"/>
    <col min="8455" max="8455" width="9.25" style="23" customWidth="1"/>
    <col min="8456" max="8456" width="9.625" style="23" customWidth="1"/>
    <col min="8457" max="8457" width="9.25" style="23" customWidth="1"/>
    <col min="8458" max="8461" width="9.625" style="23" customWidth="1"/>
    <col min="8462" max="8463" width="10.25" style="23" customWidth="1"/>
    <col min="8464" max="8464" width="11.75" style="23" customWidth="1"/>
    <col min="8465" max="8466" width="8.25" style="23"/>
    <col min="8467" max="8467" width="19" style="23" customWidth="1"/>
    <col min="8468" max="8704" width="8.25" style="23"/>
    <col min="8705" max="8705" width="5.75" style="23" customWidth="1"/>
    <col min="8706" max="8706" width="49.5" style="23" customWidth="1"/>
    <col min="8707" max="8707" width="9.375" style="23" customWidth="1"/>
    <col min="8708" max="8708" width="15.25" style="23" customWidth="1"/>
    <col min="8709" max="8710" width="9.625" style="23" customWidth="1"/>
    <col min="8711" max="8711" width="9.25" style="23" customWidth="1"/>
    <col min="8712" max="8712" width="9.625" style="23" customWidth="1"/>
    <col min="8713" max="8713" width="9.25" style="23" customWidth="1"/>
    <col min="8714" max="8717" width="9.625" style="23" customWidth="1"/>
    <col min="8718" max="8719" width="10.25" style="23" customWidth="1"/>
    <col min="8720" max="8720" width="11.75" style="23" customWidth="1"/>
    <col min="8721" max="8722" width="8.25" style="23"/>
    <col min="8723" max="8723" width="19" style="23" customWidth="1"/>
    <col min="8724" max="8960" width="8.25" style="23"/>
    <col min="8961" max="8961" width="5.75" style="23" customWidth="1"/>
    <col min="8962" max="8962" width="49.5" style="23" customWidth="1"/>
    <col min="8963" max="8963" width="9.375" style="23" customWidth="1"/>
    <col min="8964" max="8964" width="15.25" style="23" customWidth="1"/>
    <col min="8965" max="8966" width="9.625" style="23" customWidth="1"/>
    <col min="8967" max="8967" width="9.25" style="23" customWidth="1"/>
    <col min="8968" max="8968" width="9.625" style="23" customWidth="1"/>
    <col min="8969" max="8969" width="9.25" style="23" customWidth="1"/>
    <col min="8970" max="8973" width="9.625" style="23" customWidth="1"/>
    <col min="8974" max="8975" width="10.25" style="23" customWidth="1"/>
    <col min="8976" max="8976" width="11.75" style="23" customWidth="1"/>
    <col min="8977" max="8978" width="8.25" style="23"/>
    <col min="8979" max="8979" width="19" style="23" customWidth="1"/>
    <col min="8980" max="9216" width="8.25" style="23"/>
    <col min="9217" max="9217" width="5.75" style="23" customWidth="1"/>
    <col min="9218" max="9218" width="49.5" style="23" customWidth="1"/>
    <col min="9219" max="9219" width="9.375" style="23" customWidth="1"/>
    <col min="9220" max="9220" width="15.25" style="23" customWidth="1"/>
    <col min="9221" max="9222" width="9.625" style="23" customWidth="1"/>
    <col min="9223" max="9223" width="9.25" style="23" customWidth="1"/>
    <col min="9224" max="9224" width="9.625" style="23" customWidth="1"/>
    <col min="9225" max="9225" width="9.25" style="23" customWidth="1"/>
    <col min="9226" max="9229" width="9.625" style="23" customWidth="1"/>
    <col min="9230" max="9231" width="10.25" style="23" customWidth="1"/>
    <col min="9232" max="9232" width="11.75" style="23" customWidth="1"/>
    <col min="9233" max="9234" width="8.25" style="23"/>
    <col min="9235" max="9235" width="19" style="23" customWidth="1"/>
    <col min="9236" max="9472" width="8.25" style="23"/>
    <col min="9473" max="9473" width="5.75" style="23" customWidth="1"/>
    <col min="9474" max="9474" width="49.5" style="23" customWidth="1"/>
    <col min="9475" max="9475" width="9.375" style="23" customWidth="1"/>
    <col min="9476" max="9476" width="15.25" style="23" customWidth="1"/>
    <col min="9477" max="9478" width="9.625" style="23" customWidth="1"/>
    <col min="9479" max="9479" width="9.25" style="23" customWidth="1"/>
    <col min="9480" max="9480" width="9.625" style="23" customWidth="1"/>
    <col min="9481" max="9481" width="9.25" style="23" customWidth="1"/>
    <col min="9482" max="9485" width="9.625" style="23" customWidth="1"/>
    <col min="9486" max="9487" width="10.25" style="23" customWidth="1"/>
    <col min="9488" max="9488" width="11.75" style="23" customWidth="1"/>
    <col min="9489" max="9490" width="8.25" style="23"/>
    <col min="9491" max="9491" width="19" style="23" customWidth="1"/>
    <col min="9492" max="9728" width="8.25" style="23"/>
    <col min="9729" max="9729" width="5.75" style="23" customWidth="1"/>
    <col min="9730" max="9730" width="49.5" style="23" customWidth="1"/>
    <col min="9731" max="9731" width="9.375" style="23" customWidth="1"/>
    <col min="9732" max="9732" width="15.25" style="23" customWidth="1"/>
    <col min="9733" max="9734" width="9.625" style="23" customWidth="1"/>
    <col min="9735" max="9735" width="9.25" style="23" customWidth="1"/>
    <col min="9736" max="9736" width="9.625" style="23" customWidth="1"/>
    <col min="9737" max="9737" width="9.25" style="23" customWidth="1"/>
    <col min="9738" max="9741" width="9.625" style="23" customWidth="1"/>
    <col min="9742" max="9743" width="10.25" style="23" customWidth="1"/>
    <col min="9744" max="9744" width="11.75" style="23" customWidth="1"/>
    <col min="9745" max="9746" width="8.25" style="23"/>
    <col min="9747" max="9747" width="19" style="23" customWidth="1"/>
    <col min="9748" max="9984" width="8.25" style="23"/>
    <col min="9985" max="9985" width="5.75" style="23" customWidth="1"/>
    <col min="9986" max="9986" width="49.5" style="23" customWidth="1"/>
    <col min="9987" max="9987" width="9.375" style="23" customWidth="1"/>
    <col min="9988" max="9988" width="15.25" style="23" customWidth="1"/>
    <col min="9989" max="9990" width="9.625" style="23" customWidth="1"/>
    <col min="9991" max="9991" width="9.25" style="23" customWidth="1"/>
    <col min="9992" max="9992" width="9.625" style="23" customWidth="1"/>
    <col min="9993" max="9993" width="9.25" style="23" customWidth="1"/>
    <col min="9994" max="9997" width="9.625" style="23" customWidth="1"/>
    <col min="9998" max="9999" width="10.25" style="23" customWidth="1"/>
    <col min="10000" max="10000" width="11.75" style="23" customWidth="1"/>
    <col min="10001" max="10002" width="8.25" style="23"/>
    <col min="10003" max="10003" width="19" style="23" customWidth="1"/>
    <col min="10004" max="10240" width="8.25" style="23"/>
    <col min="10241" max="10241" width="5.75" style="23" customWidth="1"/>
    <col min="10242" max="10242" width="49.5" style="23" customWidth="1"/>
    <col min="10243" max="10243" width="9.375" style="23" customWidth="1"/>
    <col min="10244" max="10244" width="15.25" style="23" customWidth="1"/>
    <col min="10245" max="10246" width="9.625" style="23" customWidth="1"/>
    <col min="10247" max="10247" width="9.25" style="23" customWidth="1"/>
    <col min="10248" max="10248" width="9.625" style="23" customWidth="1"/>
    <col min="10249" max="10249" width="9.25" style="23" customWidth="1"/>
    <col min="10250" max="10253" width="9.625" style="23" customWidth="1"/>
    <col min="10254" max="10255" width="10.25" style="23" customWidth="1"/>
    <col min="10256" max="10256" width="11.75" style="23" customWidth="1"/>
    <col min="10257" max="10258" width="8.25" style="23"/>
    <col min="10259" max="10259" width="19" style="23" customWidth="1"/>
    <col min="10260" max="10496" width="8.25" style="23"/>
    <col min="10497" max="10497" width="5.75" style="23" customWidth="1"/>
    <col min="10498" max="10498" width="49.5" style="23" customWidth="1"/>
    <col min="10499" max="10499" width="9.375" style="23" customWidth="1"/>
    <col min="10500" max="10500" width="15.25" style="23" customWidth="1"/>
    <col min="10501" max="10502" width="9.625" style="23" customWidth="1"/>
    <col min="10503" max="10503" width="9.25" style="23" customWidth="1"/>
    <col min="10504" max="10504" width="9.625" style="23" customWidth="1"/>
    <col min="10505" max="10505" width="9.25" style="23" customWidth="1"/>
    <col min="10506" max="10509" width="9.625" style="23" customWidth="1"/>
    <col min="10510" max="10511" width="10.25" style="23" customWidth="1"/>
    <col min="10512" max="10512" width="11.75" style="23" customWidth="1"/>
    <col min="10513" max="10514" width="8.25" style="23"/>
    <col min="10515" max="10515" width="19" style="23" customWidth="1"/>
    <col min="10516" max="10752" width="8.25" style="23"/>
    <col min="10753" max="10753" width="5.75" style="23" customWidth="1"/>
    <col min="10754" max="10754" width="49.5" style="23" customWidth="1"/>
    <col min="10755" max="10755" width="9.375" style="23" customWidth="1"/>
    <col min="10756" max="10756" width="15.25" style="23" customWidth="1"/>
    <col min="10757" max="10758" width="9.625" style="23" customWidth="1"/>
    <col min="10759" max="10759" width="9.25" style="23" customWidth="1"/>
    <col min="10760" max="10760" width="9.625" style="23" customWidth="1"/>
    <col min="10761" max="10761" width="9.25" style="23" customWidth="1"/>
    <col min="10762" max="10765" width="9.625" style="23" customWidth="1"/>
    <col min="10766" max="10767" width="10.25" style="23" customWidth="1"/>
    <col min="10768" max="10768" width="11.75" style="23" customWidth="1"/>
    <col min="10769" max="10770" width="8.25" style="23"/>
    <col min="10771" max="10771" width="19" style="23" customWidth="1"/>
    <col min="10772" max="11008" width="8.25" style="23"/>
    <col min="11009" max="11009" width="5.75" style="23" customWidth="1"/>
    <col min="11010" max="11010" width="49.5" style="23" customWidth="1"/>
    <col min="11011" max="11011" width="9.375" style="23" customWidth="1"/>
    <col min="11012" max="11012" width="15.25" style="23" customWidth="1"/>
    <col min="11013" max="11014" width="9.625" style="23" customWidth="1"/>
    <col min="11015" max="11015" width="9.25" style="23" customWidth="1"/>
    <col min="11016" max="11016" width="9.625" style="23" customWidth="1"/>
    <col min="11017" max="11017" width="9.25" style="23" customWidth="1"/>
    <col min="11018" max="11021" width="9.625" style="23" customWidth="1"/>
    <col min="11022" max="11023" width="10.25" style="23" customWidth="1"/>
    <col min="11024" max="11024" width="11.75" style="23" customWidth="1"/>
    <col min="11025" max="11026" width="8.25" style="23"/>
    <col min="11027" max="11027" width="19" style="23" customWidth="1"/>
    <col min="11028" max="11264" width="8.25" style="23"/>
    <col min="11265" max="11265" width="5.75" style="23" customWidth="1"/>
    <col min="11266" max="11266" width="49.5" style="23" customWidth="1"/>
    <col min="11267" max="11267" width="9.375" style="23" customWidth="1"/>
    <col min="11268" max="11268" width="15.25" style="23" customWidth="1"/>
    <col min="11269" max="11270" width="9.625" style="23" customWidth="1"/>
    <col min="11271" max="11271" width="9.25" style="23" customWidth="1"/>
    <col min="11272" max="11272" width="9.625" style="23" customWidth="1"/>
    <col min="11273" max="11273" width="9.25" style="23" customWidth="1"/>
    <col min="11274" max="11277" width="9.625" style="23" customWidth="1"/>
    <col min="11278" max="11279" width="10.25" style="23" customWidth="1"/>
    <col min="11280" max="11280" width="11.75" style="23" customWidth="1"/>
    <col min="11281" max="11282" width="8.25" style="23"/>
    <col min="11283" max="11283" width="19" style="23" customWidth="1"/>
    <col min="11284" max="11520" width="8.25" style="23"/>
    <col min="11521" max="11521" width="5.75" style="23" customWidth="1"/>
    <col min="11522" max="11522" width="49.5" style="23" customWidth="1"/>
    <col min="11523" max="11523" width="9.375" style="23" customWidth="1"/>
    <col min="11524" max="11524" width="15.25" style="23" customWidth="1"/>
    <col min="11525" max="11526" width="9.625" style="23" customWidth="1"/>
    <col min="11527" max="11527" width="9.25" style="23" customWidth="1"/>
    <col min="11528" max="11528" width="9.625" style="23" customWidth="1"/>
    <col min="11529" max="11529" width="9.25" style="23" customWidth="1"/>
    <col min="11530" max="11533" width="9.625" style="23" customWidth="1"/>
    <col min="11534" max="11535" width="10.25" style="23" customWidth="1"/>
    <col min="11536" max="11536" width="11.75" style="23" customWidth="1"/>
    <col min="11537" max="11538" width="8.25" style="23"/>
    <col min="11539" max="11539" width="19" style="23" customWidth="1"/>
    <col min="11540" max="11776" width="8.25" style="23"/>
    <col min="11777" max="11777" width="5.75" style="23" customWidth="1"/>
    <col min="11778" max="11778" width="49.5" style="23" customWidth="1"/>
    <col min="11779" max="11779" width="9.375" style="23" customWidth="1"/>
    <col min="11780" max="11780" width="15.25" style="23" customWidth="1"/>
    <col min="11781" max="11782" width="9.625" style="23" customWidth="1"/>
    <col min="11783" max="11783" width="9.25" style="23" customWidth="1"/>
    <col min="11784" max="11784" width="9.625" style="23" customWidth="1"/>
    <col min="11785" max="11785" width="9.25" style="23" customWidth="1"/>
    <col min="11786" max="11789" width="9.625" style="23" customWidth="1"/>
    <col min="11790" max="11791" width="10.25" style="23" customWidth="1"/>
    <col min="11792" max="11792" width="11.75" style="23" customWidth="1"/>
    <col min="11793" max="11794" width="8.25" style="23"/>
    <col min="11795" max="11795" width="19" style="23" customWidth="1"/>
    <col min="11796" max="12032" width="8.25" style="23"/>
    <col min="12033" max="12033" width="5.75" style="23" customWidth="1"/>
    <col min="12034" max="12034" width="49.5" style="23" customWidth="1"/>
    <col min="12035" max="12035" width="9.375" style="23" customWidth="1"/>
    <col min="12036" max="12036" width="15.25" style="23" customWidth="1"/>
    <col min="12037" max="12038" width="9.625" style="23" customWidth="1"/>
    <col min="12039" max="12039" width="9.25" style="23" customWidth="1"/>
    <col min="12040" max="12040" width="9.625" style="23" customWidth="1"/>
    <col min="12041" max="12041" width="9.25" style="23" customWidth="1"/>
    <col min="12042" max="12045" width="9.625" style="23" customWidth="1"/>
    <col min="12046" max="12047" width="10.25" style="23" customWidth="1"/>
    <col min="12048" max="12048" width="11.75" style="23" customWidth="1"/>
    <col min="12049" max="12050" width="8.25" style="23"/>
    <col min="12051" max="12051" width="19" style="23" customWidth="1"/>
    <col min="12052" max="12288" width="8.25" style="23"/>
    <col min="12289" max="12289" width="5.75" style="23" customWidth="1"/>
    <col min="12290" max="12290" width="49.5" style="23" customWidth="1"/>
    <col min="12291" max="12291" width="9.375" style="23" customWidth="1"/>
    <col min="12292" max="12292" width="15.25" style="23" customWidth="1"/>
    <col min="12293" max="12294" width="9.625" style="23" customWidth="1"/>
    <col min="12295" max="12295" width="9.25" style="23" customWidth="1"/>
    <col min="12296" max="12296" width="9.625" style="23" customWidth="1"/>
    <col min="12297" max="12297" width="9.25" style="23" customWidth="1"/>
    <col min="12298" max="12301" width="9.625" style="23" customWidth="1"/>
    <col min="12302" max="12303" width="10.25" style="23" customWidth="1"/>
    <col min="12304" max="12304" width="11.75" style="23" customWidth="1"/>
    <col min="12305" max="12306" width="8.25" style="23"/>
    <col min="12307" max="12307" width="19" style="23" customWidth="1"/>
    <col min="12308" max="12544" width="8.25" style="23"/>
    <col min="12545" max="12545" width="5.75" style="23" customWidth="1"/>
    <col min="12546" max="12546" width="49.5" style="23" customWidth="1"/>
    <col min="12547" max="12547" width="9.375" style="23" customWidth="1"/>
    <col min="12548" max="12548" width="15.25" style="23" customWidth="1"/>
    <col min="12549" max="12550" width="9.625" style="23" customWidth="1"/>
    <col min="12551" max="12551" width="9.25" style="23" customWidth="1"/>
    <col min="12552" max="12552" width="9.625" style="23" customWidth="1"/>
    <col min="12553" max="12553" width="9.25" style="23" customWidth="1"/>
    <col min="12554" max="12557" width="9.625" style="23" customWidth="1"/>
    <col min="12558" max="12559" width="10.25" style="23" customWidth="1"/>
    <col min="12560" max="12560" width="11.75" style="23" customWidth="1"/>
    <col min="12561" max="12562" width="8.25" style="23"/>
    <col min="12563" max="12563" width="19" style="23" customWidth="1"/>
    <col min="12564" max="12800" width="8.25" style="23"/>
    <col min="12801" max="12801" width="5.75" style="23" customWidth="1"/>
    <col min="12802" max="12802" width="49.5" style="23" customWidth="1"/>
    <col min="12803" max="12803" width="9.375" style="23" customWidth="1"/>
    <col min="12804" max="12804" width="15.25" style="23" customWidth="1"/>
    <col min="12805" max="12806" width="9.625" style="23" customWidth="1"/>
    <col min="12807" max="12807" width="9.25" style="23" customWidth="1"/>
    <col min="12808" max="12808" width="9.625" style="23" customWidth="1"/>
    <col min="12809" max="12809" width="9.25" style="23" customWidth="1"/>
    <col min="12810" max="12813" width="9.625" style="23" customWidth="1"/>
    <col min="12814" max="12815" width="10.25" style="23" customWidth="1"/>
    <col min="12816" max="12816" width="11.75" style="23" customWidth="1"/>
    <col min="12817" max="12818" width="8.25" style="23"/>
    <col min="12819" max="12819" width="19" style="23" customWidth="1"/>
    <col min="12820" max="13056" width="8.25" style="23"/>
    <col min="13057" max="13057" width="5.75" style="23" customWidth="1"/>
    <col min="13058" max="13058" width="49.5" style="23" customWidth="1"/>
    <col min="13059" max="13059" width="9.375" style="23" customWidth="1"/>
    <col min="13060" max="13060" width="15.25" style="23" customWidth="1"/>
    <col min="13061" max="13062" width="9.625" style="23" customWidth="1"/>
    <col min="13063" max="13063" width="9.25" style="23" customWidth="1"/>
    <col min="13064" max="13064" width="9.625" style="23" customWidth="1"/>
    <col min="13065" max="13065" width="9.25" style="23" customWidth="1"/>
    <col min="13066" max="13069" width="9.625" style="23" customWidth="1"/>
    <col min="13070" max="13071" width="10.25" style="23" customWidth="1"/>
    <col min="13072" max="13072" width="11.75" style="23" customWidth="1"/>
    <col min="13073" max="13074" width="8.25" style="23"/>
    <col min="13075" max="13075" width="19" style="23" customWidth="1"/>
    <col min="13076" max="13312" width="8.25" style="23"/>
    <col min="13313" max="13313" width="5.75" style="23" customWidth="1"/>
    <col min="13314" max="13314" width="49.5" style="23" customWidth="1"/>
    <col min="13315" max="13315" width="9.375" style="23" customWidth="1"/>
    <col min="13316" max="13316" width="15.25" style="23" customWidth="1"/>
    <col min="13317" max="13318" width="9.625" style="23" customWidth="1"/>
    <col min="13319" max="13319" width="9.25" style="23" customWidth="1"/>
    <col min="13320" max="13320" width="9.625" style="23" customWidth="1"/>
    <col min="13321" max="13321" width="9.25" style="23" customWidth="1"/>
    <col min="13322" max="13325" width="9.625" style="23" customWidth="1"/>
    <col min="13326" max="13327" width="10.25" style="23" customWidth="1"/>
    <col min="13328" max="13328" width="11.75" style="23" customWidth="1"/>
    <col min="13329" max="13330" width="8.25" style="23"/>
    <col min="13331" max="13331" width="19" style="23" customWidth="1"/>
    <col min="13332" max="13568" width="8.25" style="23"/>
    <col min="13569" max="13569" width="5.75" style="23" customWidth="1"/>
    <col min="13570" max="13570" width="49.5" style="23" customWidth="1"/>
    <col min="13571" max="13571" width="9.375" style="23" customWidth="1"/>
    <col min="13572" max="13572" width="15.25" style="23" customWidth="1"/>
    <col min="13573" max="13574" width="9.625" style="23" customWidth="1"/>
    <col min="13575" max="13575" width="9.25" style="23" customWidth="1"/>
    <col min="13576" max="13576" width="9.625" style="23" customWidth="1"/>
    <col min="13577" max="13577" width="9.25" style="23" customWidth="1"/>
    <col min="13578" max="13581" width="9.625" style="23" customWidth="1"/>
    <col min="13582" max="13583" width="10.25" style="23" customWidth="1"/>
    <col min="13584" max="13584" width="11.75" style="23" customWidth="1"/>
    <col min="13585" max="13586" width="8.25" style="23"/>
    <col min="13587" max="13587" width="19" style="23" customWidth="1"/>
    <col min="13588" max="13824" width="8.25" style="23"/>
    <col min="13825" max="13825" width="5.75" style="23" customWidth="1"/>
    <col min="13826" max="13826" width="49.5" style="23" customWidth="1"/>
    <col min="13827" max="13827" width="9.375" style="23" customWidth="1"/>
    <col min="13828" max="13828" width="15.25" style="23" customWidth="1"/>
    <col min="13829" max="13830" width="9.625" style="23" customWidth="1"/>
    <col min="13831" max="13831" width="9.25" style="23" customWidth="1"/>
    <col min="13832" max="13832" width="9.625" style="23" customWidth="1"/>
    <col min="13833" max="13833" width="9.25" style="23" customWidth="1"/>
    <col min="13834" max="13837" width="9.625" style="23" customWidth="1"/>
    <col min="13838" max="13839" width="10.25" style="23" customWidth="1"/>
    <col min="13840" max="13840" width="11.75" style="23" customWidth="1"/>
    <col min="13841" max="13842" width="8.25" style="23"/>
    <col min="13843" max="13843" width="19" style="23" customWidth="1"/>
    <col min="13844" max="14080" width="8.25" style="23"/>
    <col min="14081" max="14081" width="5.75" style="23" customWidth="1"/>
    <col min="14082" max="14082" width="49.5" style="23" customWidth="1"/>
    <col min="14083" max="14083" width="9.375" style="23" customWidth="1"/>
    <col min="14084" max="14084" width="15.25" style="23" customWidth="1"/>
    <col min="14085" max="14086" width="9.625" style="23" customWidth="1"/>
    <col min="14087" max="14087" width="9.25" style="23" customWidth="1"/>
    <col min="14088" max="14088" width="9.625" style="23" customWidth="1"/>
    <col min="14089" max="14089" width="9.25" style="23" customWidth="1"/>
    <col min="14090" max="14093" width="9.625" style="23" customWidth="1"/>
    <col min="14094" max="14095" width="10.25" style="23" customWidth="1"/>
    <col min="14096" max="14096" width="11.75" style="23" customWidth="1"/>
    <col min="14097" max="14098" width="8.25" style="23"/>
    <col min="14099" max="14099" width="19" style="23" customWidth="1"/>
    <col min="14100" max="14336" width="8.25" style="23"/>
    <col min="14337" max="14337" width="5.75" style="23" customWidth="1"/>
    <col min="14338" max="14338" width="49.5" style="23" customWidth="1"/>
    <col min="14339" max="14339" width="9.375" style="23" customWidth="1"/>
    <col min="14340" max="14340" width="15.25" style="23" customWidth="1"/>
    <col min="14341" max="14342" width="9.625" style="23" customWidth="1"/>
    <col min="14343" max="14343" width="9.25" style="23" customWidth="1"/>
    <col min="14344" max="14344" width="9.625" style="23" customWidth="1"/>
    <col min="14345" max="14345" width="9.25" style="23" customWidth="1"/>
    <col min="14346" max="14349" width="9.625" style="23" customWidth="1"/>
    <col min="14350" max="14351" width="10.25" style="23" customWidth="1"/>
    <col min="14352" max="14352" width="11.75" style="23" customWidth="1"/>
    <col min="14353" max="14354" width="8.25" style="23"/>
    <col min="14355" max="14355" width="19" style="23" customWidth="1"/>
    <col min="14356" max="14592" width="8.25" style="23"/>
    <col min="14593" max="14593" width="5.75" style="23" customWidth="1"/>
    <col min="14594" max="14594" width="49.5" style="23" customWidth="1"/>
    <col min="14595" max="14595" width="9.375" style="23" customWidth="1"/>
    <col min="14596" max="14596" width="15.25" style="23" customWidth="1"/>
    <col min="14597" max="14598" width="9.625" style="23" customWidth="1"/>
    <col min="14599" max="14599" width="9.25" style="23" customWidth="1"/>
    <col min="14600" max="14600" width="9.625" style="23" customWidth="1"/>
    <col min="14601" max="14601" width="9.25" style="23" customWidth="1"/>
    <col min="14602" max="14605" width="9.625" style="23" customWidth="1"/>
    <col min="14606" max="14607" width="10.25" style="23" customWidth="1"/>
    <col min="14608" max="14608" width="11.75" style="23" customWidth="1"/>
    <col min="14609" max="14610" width="8.25" style="23"/>
    <col min="14611" max="14611" width="19" style="23" customWidth="1"/>
    <col min="14612" max="14848" width="8.25" style="23"/>
    <col min="14849" max="14849" width="5.75" style="23" customWidth="1"/>
    <col min="14850" max="14850" width="49.5" style="23" customWidth="1"/>
    <col min="14851" max="14851" width="9.375" style="23" customWidth="1"/>
    <col min="14852" max="14852" width="15.25" style="23" customWidth="1"/>
    <col min="14853" max="14854" width="9.625" style="23" customWidth="1"/>
    <col min="14855" max="14855" width="9.25" style="23" customWidth="1"/>
    <col min="14856" max="14856" width="9.625" style="23" customWidth="1"/>
    <col min="14857" max="14857" width="9.25" style="23" customWidth="1"/>
    <col min="14858" max="14861" width="9.625" style="23" customWidth="1"/>
    <col min="14862" max="14863" width="10.25" style="23" customWidth="1"/>
    <col min="14864" max="14864" width="11.75" style="23" customWidth="1"/>
    <col min="14865" max="14866" width="8.25" style="23"/>
    <col min="14867" max="14867" width="19" style="23" customWidth="1"/>
    <col min="14868" max="15104" width="8.25" style="23"/>
    <col min="15105" max="15105" width="5.75" style="23" customWidth="1"/>
    <col min="15106" max="15106" width="49.5" style="23" customWidth="1"/>
    <col min="15107" max="15107" width="9.375" style="23" customWidth="1"/>
    <col min="15108" max="15108" width="15.25" style="23" customWidth="1"/>
    <col min="15109" max="15110" width="9.625" style="23" customWidth="1"/>
    <col min="15111" max="15111" width="9.25" style="23" customWidth="1"/>
    <col min="15112" max="15112" width="9.625" style="23" customWidth="1"/>
    <col min="15113" max="15113" width="9.25" style="23" customWidth="1"/>
    <col min="15114" max="15117" width="9.625" style="23" customWidth="1"/>
    <col min="15118" max="15119" width="10.25" style="23" customWidth="1"/>
    <col min="15120" max="15120" width="11.75" style="23" customWidth="1"/>
    <col min="15121" max="15122" width="8.25" style="23"/>
    <col min="15123" max="15123" width="19" style="23" customWidth="1"/>
    <col min="15124" max="15360" width="8.25" style="23"/>
    <col min="15361" max="15361" width="5.75" style="23" customWidth="1"/>
    <col min="15362" max="15362" width="49.5" style="23" customWidth="1"/>
    <col min="15363" max="15363" width="9.375" style="23" customWidth="1"/>
    <col min="15364" max="15364" width="15.25" style="23" customWidth="1"/>
    <col min="15365" max="15366" width="9.625" style="23" customWidth="1"/>
    <col min="15367" max="15367" width="9.25" style="23" customWidth="1"/>
    <col min="15368" max="15368" width="9.625" style="23" customWidth="1"/>
    <col min="15369" max="15369" width="9.25" style="23" customWidth="1"/>
    <col min="15370" max="15373" width="9.625" style="23" customWidth="1"/>
    <col min="15374" max="15375" width="10.25" style="23" customWidth="1"/>
    <col min="15376" max="15376" width="11.75" style="23" customWidth="1"/>
    <col min="15377" max="15378" width="8.25" style="23"/>
    <col min="15379" max="15379" width="19" style="23" customWidth="1"/>
    <col min="15380" max="15616" width="8.25" style="23"/>
    <col min="15617" max="15617" width="5.75" style="23" customWidth="1"/>
    <col min="15618" max="15618" width="49.5" style="23" customWidth="1"/>
    <col min="15619" max="15619" width="9.375" style="23" customWidth="1"/>
    <col min="15620" max="15620" width="15.25" style="23" customWidth="1"/>
    <col min="15621" max="15622" width="9.625" style="23" customWidth="1"/>
    <col min="15623" max="15623" width="9.25" style="23" customWidth="1"/>
    <col min="15624" max="15624" width="9.625" style="23" customWidth="1"/>
    <col min="15625" max="15625" width="9.25" style="23" customWidth="1"/>
    <col min="15626" max="15629" width="9.625" style="23" customWidth="1"/>
    <col min="15630" max="15631" width="10.25" style="23" customWidth="1"/>
    <col min="15632" max="15632" width="11.75" style="23" customWidth="1"/>
    <col min="15633" max="15634" width="8.25" style="23"/>
    <col min="15635" max="15635" width="19" style="23" customWidth="1"/>
    <col min="15636" max="15872" width="8.25" style="23"/>
    <col min="15873" max="15873" width="5.75" style="23" customWidth="1"/>
    <col min="15874" max="15874" width="49.5" style="23" customWidth="1"/>
    <col min="15875" max="15875" width="9.375" style="23" customWidth="1"/>
    <col min="15876" max="15876" width="15.25" style="23" customWidth="1"/>
    <col min="15877" max="15878" width="9.625" style="23" customWidth="1"/>
    <col min="15879" max="15879" width="9.25" style="23" customWidth="1"/>
    <col min="15880" max="15880" width="9.625" style="23" customWidth="1"/>
    <col min="15881" max="15881" width="9.25" style="23" customWidth="1"/>
    <col min="15882" max="15885" width="9.625" style="23" customWidth="1"/>
    <col min="15886" max="15887" width="10.25" style="23" customWidth="1"/>
    <col min="15888" max="15888" width="11.75" style="23" customWidth="1"/>
    <col min="15889" max="15890" width="8.25" style="23"/>
    <col min="15891" max="15891" width="19" style="23" customWidth="1"/>
    <col min="15892" max="16128" width="8.25" style="23"/>
    <col min="16129" max="16129" width="5.75" style="23" customWidth="1"/>
    <col min="16130" max="16130" width="49.5" style="23" customWidth="1"/>
    <col min="16131" max="16131" width="9.375" style="23" customWidth="1"/>
    <col min="16132" max="16132" width="15.25" style="23" customWidth="1"/>
    <col min="16133" max="16134" width="9.625" style="23" customWidth="1"/>
    <col min="16135" max="16135" width="9.25" style="23" customWidth="1"/>
    <col min="16136" max="16136" width="9.625" style="23" customWidth="1"/>
    <col min="16137" max="16137" width="9.25" style="23" customWidth="1"/>
    <col min="16138" max="16141" width="9.625" style="23" customWidth="1"/>
    <col min="16142" max="16143" width="10.25" style="23" customWidth="1"/>
    <col min="16144" max="16144" width="11.75" style="23" customWidth="1"/>
    <col min="16145" max="16146" width="8.25" style="23"/>
    <col min="16147" max="16147" width="19" style="23" customWidth="1"/>
    <col min="16148" max="16384" width="8.25" style="23"/>
  </cols>
  <sheetData>
    <row r="1" spans="1:20" ht="15.75">
      <c r="A1" s="22" t="s">
        <v>111</v>
      </c>
    </row>
    <row r="2" spans="1:20" ht="20.25" customHeight="1">
      <c r="A2" s="972" t="s">
        <v>112</v>
      </c>
      <c r="B2" s="972"/>
      <c r="C2" s="972"/>
      <c r="D2" s="972"/>
      <c r="E2" s="972"/>
      <c r="F2" s="972"/>
      <c r="G2" s="972"/>
      <c r="H2" s="972"/>
      <c r="I2" s="972"/>
      <c r="J2" s="972"/>
      <c r="K2" s="972"/>
      <c r="L2" s="972"/>
      <c r="M2" s="972"/>
      <c r="N2" s="972"/>
      <c r="O2" s="972"/>
      <c r="P2" s="972"/>
    </row>
    <row r="3" spans="1:20" ht="14.25" customHeight="1">
      <c r="O3" s="973" t="s">
        <v>113</v>
      </c>
      <c r="P3" s="973"/>
    </row>
    <row r="4" spans="1:20" s="28" customFormat="1" ht="15.75" customHeight="1">
      <c r="A4" s="974" t="s">
        <v>0</v>
      </c>
      <c r="B4" s="974" t="s">
        <v>114</v>
      </c>
      <c r="C4" s="974" t="s">
        <v>115</v>
      </c>
      <c r="D4" s="975" t="s">
        <v>116</v>
      </c>
      <c r="E4" s="976" t="s">
        <v>117</v>
      </c>
      <c r="F4" s="976"/>
      <c r="G4" s="976"/>
      <c r="H4" s="976"/>
      <c r="I4" s="976"/>
      <c r="J4" s="976"/>
      <c r="K4" s="976"/>
      <c r="L4" s="976"/>
      <c r="M4" s="976"/>
      <c r="N4" s="976"/>
      <c r="O4" s="976"/>
      <c r="P4" s="976"/>
    </row>
    <row r="5" spans="1:20" s="28" customFormat="1" ht="32.25" customHeight="1">
      <c r="A5" s="974"/>
      <c r="B5" s="974"/>
      <c r="C5" s="974"/>
      <c r="D5" s="975"/>
      <c r="E5" s="64" t="s">
        <v>118</v>
      </c>
      <c r="F5" s="64" t="s">
        <v>119</v>
      </c>
      <c r="G5" s="88" t="s">
        <v>120</v>
      </c>
      <c r="H5" s="64" t="s">
        <v>121</v>
      </c>
      <c r="I5" s="25" t="s">
        <v>122</v>
      </c>
      <c r="J5" s="25" t="s">
        <v>123</v>
      </c>
      <c r="K5" s="25" t="s">
        <v>124</v>
      </c>
      <c r="L5" s="25" t="s">
        <v>125</v>
      </c>
      <c r="M5" s="25" t="s">
        <v>126</v>
      </c>
      <c r="N5" s="25" t="s">
        <v>127</v>
      </c>
      <c r="O5" s="25" t="s">
        <v>128</v>
      </c>
      <c r="P5" s="25" t="s">
        <v>129</v>
      </c>
    </row>
    <row r="6" spans="1:20" s="28" customFormat="1" ht="24.75" customHeight="1">
      <c r="A6" s="29" t="s">
        <v>130</v>
      </c>
      <c r="B6" s="30" t="s">
        <v>131</v>
      </c>
      <c r="C6" s="30" t="s">
        <v>132</v>
      </c>
      <c r="D6" s="31" t="s">
        <v>133</v>
      </c>
      <c r="E6" s="65" t="s">
        <v>134</v>
      </c>
      <c r="F6" s="65" t="s">
        <v>135</v>
      </c>
      <c r="G6" s="89" t="s">
        <v>136</v>
      </c>
      <c r="H6" s="95" t="s">
        <v>137</v>
      </c>
      <c r="I6" s="31" t="s">
        <v>138</v>
      </c>
      <c r="J6" s="31" t="s">
        <v>139</v>
      </c>
      <c r="K6" s="31" t="s">
        <v>140</v>
      </c>
      <c r="L6" s="31" t="s">
        <v>141</v>
      </c>
      <c r="M6" s="31" t="s">
        <v>142</v>
      </c>
      <c r="N6" s="31" t="s">
        <v>143</v>
      </c>
      <c r="O6" s="31" t="s">
        <v>144</v>
      </c>
      <c r="P6" s="31" t="s">
        <v>145</v>
      </c>
      <c r="S6"/>
      <c r="T6"/>
    </row>
    <row r="7" spans="1:20" ht="30" customHeight="1">
      <c r="A7" s="27"/>
      <c r="B7" s="26" t="s">
        <v>146</v>
      </c>
      <c r="C7" s="32"/>
      <c r="D7" s="33">
        <f>SUM(E7:P7)</f>
        <v>23448.549999999996</v>
      </c>
      <c r="E7" s="66">
        <f>E8+E21+E62</f>
        <v>753.45999999999992</v>
      </c>
      <c r="F7" s="66">
        <f>F8+F21+F62-0.01</f>
        <v>840.41</v>
      </c>
      <c r="G7" s="90">
        <f t="shared" ref="G7:P7" si="0">G8+G21+G62</f>
        <v>2988.36</v>
      </c>
      <c r="H7" s="66">
        <f t="shared" si="0"/>
        <v>846.16000000000008</v>
      </c>
      <c r="I7" s="33">
        <f t="shared" si="0"/>
        <v>1754.1699999999998</v>
      </c>
      <c r="J7" s="33">
        <f t="shared" si="0"/>
        <v>1648.0399999999997</v>
      </c>
      <c r="K7" s="33">
        <f t="shared" si="0"/>
        <v>959.7399999999999</v>
      </c>
      <c r="L7" s="33">
        <f t="shared" si="0"/>
        <v>1685.6799999999998</v>
      </c>
      <c r="M7" s="33">
        <f t="shared" si="0"/>
        <v>2528.09</v>
      </c>
      <c r="N7" s="33">
        <f t="shared" si="0"/>
        <v>2062.4899999999998</v>
      </c>
      <c r="O7" s="33">
        <f t="shared" si="0"/>
        <v>3918.4199999999996</v>
      </c>
      <c r="P7" s="33">
        <f t="shared" si="0"/>
        <v>3463.5299999999997</v>
      </c>
      <c r="S7"/>
      <c r="T7"/>
    </row>
    <row r="8" spans="1:20" s="74" customFormat="1" ht="15.95" customHeight="1">
      <c r="A8" s="69" t="s">
        <v>147</v>
      </c>
      <c r="B8" s="70" t="s">
        <v>148</v>
      </c>
      <c r="C8" s="71" t="s">
        <v>7</v>
      </c>
      <c r="D8" s="72">
        <f t="shared" ref="D8:D62" si="1">SUM(E8:P8)</f>
        <v>19620.64</v>
      </c>
      <c r="E8" s="73">
        <f>E10+SUM(E12:E20)</f>
        <v>484.34000000000003</v>
      </c>
      <c r="F8" s="73">
        <f t="shared" ref="F8" si="2">F10+SUM(F12:F20)</f>
        <v>650.56999999999994</v>
      </c>
      <c r="G8" s="91">
        <f>G10+SUM(G12:G16)+SUM(G18:G20)</f>
        <v>2627.97</v>
      </c>
      <c r="H8" s="73">
        <f t="shared" ref="H8:N8" si="3">H10+SUM(H12:H16)+SUM(H18:H20)</f>
        <v>613.59</v>
      </c>
      <c r="I8" s="73">
        <f t="shared" si="3"/>
        <v>1485.5099999999998</v>
      </c>
      <c r="J8" s="73">
        <f>J10+SUM(J12:J16)+SUM(J18:J20)-0.01</f>
        <v>1130.4499999999998</v>
      </c>
      <c r="K8" s="73">
        <f t="shared" si="3"/>
        <v>767.53999999999985</v>
      </c>
      <c r="L8" s="73">
        <f t="shared" si="3"/>
        <v>1340.9699999999998</v>
      </c>
      <c r="M8" s="73">
        <f t="shared" si="3"/>
        <v>2205.88</v>
      </c>
      <c r="N8" s="73">
        <f t="shared" si="3"/>
        <v>1609.95</v>
      </c>
      <c r="O8" s="73">
        <f>O10+SUM(O12:O16)+SUM(O18:O20)-0.01</f>
        <v>3606.6199999999994</v>
      </c>
      <c r="P8" s="73">
        <f>P10+SUM(P12:P16)+SUM(P18:P20)-0.02</f>
        <v>3097.25</v>
      </c>
      <c r="S8" s="75"/>
      <c r="T8" s="75"/>
    </row>
    <row r="9" spans="1:20" ht="15.95" customHeight="1">
      <c r="A9" s="34"/>
      <c r="B9" s="36" t="s">
        <v>149</v>
      </c>
      <c r="C9" s="35"/>
      <c r="D9" s="33">
        <f t="shared" si="1"/>
        <v>0</v>
      </c>
      <c r="E9" s="66">
        <v>0</v>
      </c>
      <c r="F9" s="66">
        <v>0</v>
      </c>
      <c r="G9" s="90"/>
      <c r="H9" s="66"/>
      <c r="I9" s="33"/>
      <c r="J9" s="33"/>
      <c r="K9" s="33"/>
      <c r="L9" s="33"/>
      <c r="M9" s="33"/>
      <c r="N9" s="33"/>
      <c r="O9" s="33"/>
      <c r="P9" s="33"/>
      <c r="S9"/>
      <c r="T9"/>
    </row>
    <row r="10" spans="1:20" ht="15.95" customHeight="1">
      <c r="A10" s="37" t="s">
        <v>150</v>
      </c>
      <c r="B10" s="38" t="s">
        <v>151</v>
      </c>
      <c r="C10" s="39" t="s">
        <v>8</v>
      </c>
      <c r="D10" s="33">
        <f t="shared" si="1"/>
        <v>3556.12</v>
      </c>
      <c r="E10" s="67">
        <v>128.96</v>
      </c>
      <c r="F10" s="67">
        <v>272.86</v>
      </c>
      <c r="G10" s="86">
        <v>327.06</v>
      </c>
      <c r="H10" s="67">
        <v>270.32</v>
      </c>
      <c r="I10" s="67">
        <v>316.76</v>
      </c>
      <c r="J10" s="67">
        <v>470.29</v>
      </c>
      <c r="K10" s="67">
        <v>192.02</v>
      </c>
      <c r="L10" s="67">
        <v>512.54999999999995</v>
      </c>
      <c r="M10" s="67">
        <v>317.27</v>
      </c>
      <c r="N10" s="67">
        <v>367.65</v>
      </c>
      <c r="O10" s="67">
        <v>248.42</v>
      </c>
      <c r="P10" s="40">
        <v>131.96</v>
      </c>
      <c r="Q10" s="41"/>
      <c r="S10"/>
      <c r="T10"/>
    </row>
    <row r="11" spans="1:20" s="45" customFormat="1" ht="15.95" customHeight="1">
      <c r="A11" s="42"/>
      <c r="B11" s="43" t="s">
        <v>152</v>
      </c>
      <c r="C11" s="44" t="s">
        <v>9</v>
      </c>
      <c r="D11" s="33">
        <f t="shared" si="1"/>
        <v>3399.85</v>
      </c>
      <c r="E11" s="67">
        <v>128.96</v>
      </c>
      <c r="F11" s="67">
        <v>272.86</v>
      </c>
      <c r="G11" s="86">
        <v>304.17</v>
      </c>
      <c r="H11" s="67">
        <v>256.02</v>
      </c>
      <c r="I11" s="67">
        <v>310.76</v>
      </c>
      <c r="J11" s="67">
        <v>426.65</v>
      </c>
      <c r="K11" s="67">
        <v>192.02</v>
      </c>
      <c r="L11" s="67">
        <v>508.91</v>
      </c>
      <c r="M11" s="67">
        <v>305.89999999999998</v>
      </c>
      <c r="N11" s="67">
        <v>345.74</v>
      </c>
      <c r="O11" s="67">
        <v>226.29</v>
      </c>
      <c r="P11" s="40">
        <v>121.57</v>
      </c>
      <c r="Q11" s="41"/>
      <c r="R11" s="23"/>
      <c r="S11"/>
      <c r="T11"/>
    </row>
    <row r="12" spans="1:20" ht="15.95" customHeight="1">
      <c r="A12" s="37" t="s">
        <v>153</v>
      </c>
      <c r="B12" s="46" t="s">
        <v>154</v>
      </c>
      <c r="C12" s="39" t="s">
        <v>10</v>
      </c>
      <c r="D12" s="33">
        <f t="shared" si="1"/>
        <v>3016.9700000000003</v>
      </c>
      <c r="E12" s="67">
        <v>112.39</v>
      </c>
      <c r="F12" s="67">
        <v>70.319999999999993</v>
      </c>
      <c r="G12" s="86">
        <v>415.17</v>
      </c>
      <c r="H12" s="67">
        <v>332.85</v>
      </c>
      <c r="I12" s="67">
        <v>553.1</v>
      </c>
      <c r="J12" s="67">
        <v>179.13</v>
      </c>
      <c r="K12" s="67">
        <v>361.28</v>
      </c>
      <c r="L12" s="67">
        <v>210.07</v>
      </c>
      <c r="M12" s="67">
        <v>237.94</v>
      </c>
      <c r="N12" s="67">
        <v>164.38</v>
      </c>
      <c r="O12" s="67">
        <v>155.28</v>
      </c>
      <c r="P12" s="40">
        <v>225.06</v>
      </c>
      <c r="Q12" s="41"/>
      <c r="S12"/>
      <c r="T12"/>
    </row>
    <row r="13" spans="1:20" ht="15.95" customHeight="1">
      <c r="A13" s="37" t="s">
        <v>155</v>
      </c>
      <c r="B13" s="46" t="s">
        <v>156</v>
      </c>
      <c r="C13" s="39" t="s">
        <v>11</v>
      </c>
      <c r="D13" s="33">
        <f t="shared" si="1"/>
        <v>2794.1</v>
      </c>
      <c r="E13" s="67">
        <v>242.9</v>
      </c>
      <c r="F13" s="67">
        <v>285.70999999999998</v>
      </c>
      <c r="G13" s="86">
        <v>343.69</v>
      </c>
      <c r="H13" s="67">
        <v>10.42</v>
      </c>
      <c r="I13" s="67">
        <v>260.69</v>
      </c>
      <c r="J13" s="67">
        <v>88.86</v>
      </c>
      <c r="K13" s="67">
        <v>48.9</v>
      </c>
      <c r="L13" s="67">
        <v>294.33</v>
      </c>
      <c r="M13" s="67">
        <v>259.47000000000003</v>
      </c>
      <c r="N13" s="67">
        <v>382.5</v>
      </c>
      <c r="O13" s="67">
        <v>303.38</v>
      </c>
      <c r="P13" s="40">
        <v>273.25</v>
      </c>
      <c r="Q13" s="41"/>
      <c r="S13"/>
      <c r="T13"/>
    </row>
    <row r="14" spans="1:20" ht="15.95" customHeight="1">
      <c r="A14" s="37" t="s">
        <v>157</v>
      </c>
      <c r="B14" s="38" t="s">
        <v>158</v>
      </c>
      <c r="C14" s="39" t="s">
        <v>12</v>
      </c>
      <c r="D14" s="33">
        <f t="shared" si="1"/>
        <v>1021.96</v>
      </c>
      <c r="E14" s="67">
        <v>0</v>
      </c>
      <c r="F14" s="67">
        <v>0</v>
      </c>
      <c r="G14" s="86">
        <v>0</v>
      </c>
      <c r="H14" s="67">
        <v>0</v>
      </c>
      <c r="I14" s="40">
        <v>0</v>
      </c>
      <c r="J14" s="67">
        <v>21.93</v>
      </c>
      <c r="K14" s="40">
        <v>0</v>
      </c>
      <c r="L14" s="67">
        <v>0</v>
      </c>
      <c r="M14" s="67">
        <v>105.87</v>
      </c>
      <c r="N14" s="67">
        <v>0</v>
      </c>
      <c r="O14" s="67">
        <v>894.16</v>
      </c>
      <c r="P14" s="40">
        <v>0</v>
      </c>
      <c r="Q14" s="41"/>
      <c r="S14"/>
      <c r="T14"/>
    </row>
    <row r="15" spans="1:20" ht="15.95" customHeight="1">
      <c r="A15" s="37" t="s">
        <v>159</v>
      </c>
      <c r="B15" s="38" t="s">
        <v>160</v>
      </c>
      <c r="C15" s="39" t="s">
        <v>13</v>
      </c>
      <c r="D15" s="33">
        <f t="shared" si="1"/>
        <v>0</v>
      </c>
      <c r="E15" s="67">
        <v>0</v>
      </c>
      <c r="F15" s="67">
        <v>0</v>
      </c>
      <c r="G15" s="86">
        <v>0</v>
      </c>
      <c r="H15" s="67">
        <v>0</v>
      </c>
      <c r="I15" s="40">
        <v>0</v>
      </c>
      <c r="J15" s="67">
        <v>0</v>
      </c>
      <c r="K15" s="40">
        <v>0</v>
      </c>
      <c r="L15" s="67">
        <v>0</v>
      </c>
      <c r="M15" s="40">
        <v>0</v>
      </c>
      <c r="N15" s="67">
        <v>0</v>
      </c>
      <c r="O15" s="67">
        <v>0</v>
      </c>
      <c r="P15" s="40">
        <v>0</v>
      </c>
      <c r="Q15" s="41"/>
      <c r="S15"/>
      <c r="T15"/>
    </row>
    <row r="16" spans="1:20" ht="15.95" customHeight="1">
      <c r="A16" s="37" t="s">
        <v>161</v>
      </c>
      <c r="B16" s="38" t="s">
        <v>162</v>
      </c>
      <c r="C16" s="39" t="s">
        <v>14</v>
      </c>
      <c r="D16" s="33">
        <f t="shared" si="1"/>
        <v>9179.5</v>
      </c>
      <c r="E16" s="67">
        <v>0</v>
      </c>
      <c r="F16" s="67">
        <v>0</v>
      </c>
      <c r="G16" s="86">
        <v>1541.99</v>
      </c>
      <c r="H16" s="67">
        <v>0</v>
      </c>
      <c r="I16" s="67">
        <v>354.64</v>
      </c>
      <c r="J16" s="67">
        <v>367.63</v>
      </c>
      <c r="K16" s="67">
        <v>165.19</v>
      </c>
      <c r="L16" s="67">
        <v>318.5</v>
      </c>
      <c r="M16" s="67">
        <v>1281.46</v>
      </c>
      <c r="N16" s="67">
        <v>682.62</v>
      </c>
      <c r="O16" s="67">
        <v>2004.75</v>
      </c>
      <c r="P16" s="67">
        <v>2462.7199999999998</v>
      </c>
      <c r="Q16" s="41"/>
      <c r="S16"/>
      <c r="T16"/>
    </row>
    <row r="17" spans="1:20" ht="15.95" customHeight="1">
      <c r="A17" s="37"/>
      <c r="B17" s="43" t="s">
        <v>163</v>
      </c>
      <c r="C17" s="44" t="s">
        <v>15</v>
      </c>
      <c r="D17" s="33">
        <f t="shared" si="1"/>
        <v>1605.69</v>
      </c>
      <c r="E17" s="67">
        <v>0</v>
      </c>
      <c r="F17" s="67">
        <v>0</v>
      </c>
      <c r="G17" s="86">
        <v>14.44</v>
      </c>
      <c r="H17" s="67">
        <v>0</v>
      </c>
      <c r="I17" s="40">
        <v>0</v>
      </c>
      <c r="J17" s="67">
        <v>0</v>
      </c>
      <c r="K17" s="40">
        <v>0</v>
      </c>
      <c r="L17" s="67">
        <v>0</v>
      </c>
      <c r="M17" s="67">
        <v>59.27</v>
      </c>
      <c r="N17" s="67">
        <v>0</v>
      </c>
      <c r="O17" s="67">
        <v>204.98</v>
      </c>
      <c r="P17" s="40">
        <v>1327</v>
      </c>
      <c r="Q17" s="41"/>
      <c r="S17"/>
      <c r="T17"/>
    </row>
    <row r="18" spans="1:20" ht="15.95" customHeight="1">
      <c r="A18" s="47">
        <v>1.7</v>
      </c>
      <c r="B18" s="46" t="s">
        <v>164</v>
      </c>
      <c r="C18" s="39" t="s">
        <v>16</v>
      </c>
      <c r="D18" s="33">
        <f t="shared" si="1"/>
        <v>23.36</v>
      </c>
      <c r="E18" s="67">
        <v>0.09</v>
      </c>
      <c r="F18" s="67"/>
      <c r="G18" s="86">
        <v>0.06</v>
      </c>
      <c r="H18" s="67">
        <v>0</v>
      </c>
      <c r="I18" s="67">
        <v>0.32</v>
      </c>
      <c r="J18" s="67">
        <v>0.56000000000000005</v>
      </c>
      <c r="K18" s="67">
        <v>0.15</v>
      </c>
      <c r="L18" s="67">
        <v>5.52</v>
      </c>
      <c r="M18" s="67">
        <v>2.72</v>
      </c>
      <c r="N18" s="67">
        <v>12.8</v>
      </c>
      <c r="O18" s="67">
        <v>0.64</v>
      </c>
      <c r="P18" s="40">
        <v>0.5</v>
      </c>
      <c r="Q18" s="41"/>
      <c r="S18"/>
      <c r="T18"/>
    </row>
    <row r="19" spans="1:20" ht="15.95" customHeight="1">
      <c r="A19" s="47">
        <v>1.8</v>
      </c>
      <c r="B19" s="46" t="s">
        <v>165</v>
      </c>
      <c r="C19" s="39" t="s">
        <v>17</v>
      </c>
      <c r="D19" s="33">
        <f t="shared" si="1"/>
        <v>0</v>
      </c>
      <c r="E19" s="67">
        <v>0</v>
      </c>
      <c r="F19" s="67">
        <v>0</v>
      </c>
      <c r="G19" s="86">
        <v>0</v>
      </c>
      <c r="H19" s="67">
        <v>0</v>
      </c>
      <c r="I19" s="40">
        <v>0</v>
      </c>
      <c r="J19" s="67">
        <v>0</v>
      </c>
      <c r="K19" s="40">
        <v>0</v>
      </c>
      <c r="L19" s="67">
        <v>0</v>
      </c>
      <c r="M19" s="67">
        <v>0</v>
      </c>
      <c r="N19" s="67">
        <v>0</v>
      </c>
      <c r="O19" s="40">
        <v>0</v>
      </c>
      <c r="P19" s="40">
        <v>0</v>
      </c>
      <c r="Q19" s="41"/>
      <c r="S19"/>
      <c r="T19"/>
    </row>
    <row r="20" spans="1:20" ht="15.95" customHeight="1">
      <c r="A20" s="47">
        <v>1.9</v>
      </c>
      <c r="B20" s="46" t="s">
        <v>166</v>
      </c>
      <c r="C20" s="39" t="s">
        <v>18</v>
      </c>
      <c r="D20" s="33">
        <f t="shared" si="1"/>
        <v>28.669999999999998</v>
      </c>
      <c r="E20" s="67">
        <v>0</v>
      </c>
      <c r="F20" s="67">
        <v>21.68</v>
      </c>
      <c r="G20" s="86">
        <v>0</v>
      </c>
      <c r="H20" s="67">
        <v>0</v>
      </c>
      <c r="I20" s="40">
        <v>0</v>
      </c>
      <c r="J20" s="67">
        <v>2.06</v>
      </c>
      <c r="K20" s="40"/>
      <c r="L20" s="67">
        <v>0</v>
      </c>
      <c r="M20" s="67">
        <v>1.1499999999999999</v>
      </c>
      <c r="N20" s="40">
        <v>0</v>
      </c>
      <c r="O20" s="40">
        <v>0</v>
      </c>
      <c r="P20" s="40">
        <v>3.78</v>
      </c>
      <c r="Q20" s="41"/>
      <c r="S20"/>
      <c r="T20"/>
    </row>
    <row r="21" spans="1:20" s="79" customFormat="1" ht="15.95" customHeight="1">
      <c r="A21" s="76" t="s">
        <v>167</v>
      </c>
      <c r="B21" s="77" t="s">
        <v>168</v>
      </c>
      <c r="C21" s="71" t="s">
        <v>19</v>
      </c>
      <c r="D21" s="72">
        <f t="shared" si="1"/>
        <v>3725.78</v>
      </c>
      <c r="E21" s="73">
        <f>SUM(E23:E31)+SUM(E50:E61)</f>
        <v>268.94</v>
      </c>
      <c r="F21" s="73">
        <f>SUM(F23:F31)+SUM(F50:F61)</f>
        <v>187.27000000000004</v>
      </c>
      <c r="G21" s="91">
        <f t="shared" ref="G21:P21" si="4">SUM(G23:G31)+SUM(G50:G61)</f>
        <v>352.11</v>
      </c>
      <c r="H21" s="73">
        <f t="shared" si="4"/>
        <v>226.55</v>
      </c>
      <c r="I21" s="72">
        <f t="shared" si="4"/>
        <v>261.95</v>
      </c>
      <c r="J21" s="72">
        <f t="shared" si="4"/>
        <v>512</v>
      </c>
      <c r="K21" s="72">
        <f>SUM(K23:K31)+SUM(K50:K61)</f>
        <v>185.85000000000002</v>
      </c>
      <c r="L21" s="72">
        <f t="shared" si="4"/>
        <v>337.49999999999994</v>
      </c>
      <c r="M21" s="72">
        <f t="shared" si="4"/>
        <v>316.34000000000003</v>
      </c>
      <c r="N21" s="72">
        <f>SUM(N23:N31)+SUM(N50:N61)</f>
        <v>449.65</v>
      </c>
      <c r="O21" s="72">
        <f t="shared" si="4"/>
        <v>302.98</v>
      </c>
      <c r="P21" s="72">
        <f t="shared" si="4"/>
        <v>324.64</v>
      </c>
      <c r="Q21" s="78"/>
      <c r="R21" s="74"/>
      <c r="S21" s="75"/>
      <c r="T21" s="75"/>
    </row>
    <row r="22" spans="1:20" ht="15.95" customHeight="1">
      <c r="A22" s="48"/>
      <c r="B22" s="46" t="s">
        <v>149</v>
      </c>
      <c r="C22" s="50"/>
      <c r="D22" s="33">
        <f t="shared" si="1"/>
        <v>0</v>
      </c>
      <c r="E22" s="67">
        <v>0</v>
      </c>
      <c r="F22" s="67">
        <v>0</v>
      </c>
      <c r="G22" s="86">
        <v>0</v>
      </c>
      <c r="H22" s="67">
        <v>0</v>
      </c>
      <c r="I22" s="40">
        <v>0</v>
      </c>
      <c r="J22" s="40">
        <v>0</v>
      </c>
      <c r="K22" s="40">
        <v>0</v>
      </c>
      <c r="L22" s="40">
        <v>0</v>
      </c>
      <c r="M22" s="40">
        <v>0</v>
      </c>
      <c r="N22" s="40">
        <v>0</v>
      </c>
      <c r="O22" s="40">
        <v>0</v>
      </c>
      <c r="P22" s="40">
        <v>0</v>
      </c>
      <c r="Q22" s="41"/>
      <c r="S22"/>
      <c r="T22"/>
    </row>
    <row r="23" spans="1:20" ht="15.95" customHeight="1">
      <c r="A23" s="37" t="s">
        <v>169</v>
      </c>
      <c r="B23" s="46" t="s">
        <v>170</v>
      </c>
      <c r="C23" s="39" t="s">
        <v>20</v>
      </c>
      <c r="D23" s="33">
        <f t="shared" si="1"/>
        <v>57.699999999999996</v>
      </c>
      <c r="E23" s="67">
        <v>0</v>
      </c>
      <c r="F23" s="67">
        <v>0</v>
      </c>
      <c r="G23" s="86">
        <v>0</v>
      </c>
      <c r="H23" s="67">
        <v>0</v>
      </c>
      <c r="I23" s="40">
        <v>0</v>
      </c>
      <c r="J23" s="67">
        <v>14.66</v>
      </c>
      <c r="K23" s="40">
        <v>0</v>
      </c>
      <c r="L23" s="40">
        <v>0</v>
      </c>
      <c r="M23" s="40">
        <v>0</v>
      </c>
      <c r="N23" s="67">
        <v>38.799999999999997</v>
      </c>
      <c r="O23" s="40">
        <v>0</v>
      </c>
      <c r="P23" s="67">
        <v>4.24</v>
      </c>
      <c r="Q23" s="41"/>
      <c r="S23"/>
      <c r="T23"/>
    </row>
    <row r="24" spans="1:20" ht="15.95" customHeight="1">
      <c r="A24" s="37" t="s">
        <v>171</v>
      </c>
      <c r="B24" s="46" t="s">
        <v>172</v>
      </c>
      <c r="C24" s="39" t="s">
        <v>21</v>
      </c>
      <c r="D24" s="33">
        <f t="shared" si="1"/>
        <v>1</v>
      </c>
      <c r="E24" s="84">
        <v>0.91</v>
      </c>
      <c r="F24" s="84">
        <v>0.09</v>
      </c>
      <c r="G24" s="86">
        <v>0</v>
      </c>
      <c r="H24" s="67">
        <v>0</v>
      </c>
      <c r="I24" s="40">
        <v>0</v>
      </c>
      <c r="J24" s="40">
        <v>0</v>
      </c>
      <c r="K24" s="40">
        <v>0</v>
      </c>
      <c r="L24" s="40">
        <v>0</v>
      </c>
      <c r="M24" s="40">
        <v>0</v>
      </c>
      <c r="N24" s="40">
        <v>0</v>
      </c>
      <c r="O24" s="40">
        <v>0</v>
      </c>
      <c r="P24" s="40">
        <v>0</v>
      </c>
      <c r="Q24" s="41"/>
      <c r="S24"/>
      <c r="T24"/>
    </row>
    <row r="25" spans="1:20" ht="15.95" customHeight="1">
      <c r="A25" s="37" t="s">
        <v>173</v>
      </c>
      <c r="B25" s="46" t="s">
        <v>174</v>
      </c>
      <c r="C25" s="39" t="s">
        <v>22</v>
      </c>
      <c r="D25" s="33">
        <f t="shared" si="1"/>
        <v>0</v>
      </c>
      <c r="E25" s="67">
        <v>0</v>
      </c>
      <c r="F25" s="67">
        <v>0</v>
      </c>
      <c r="G25" s="86">
        <v>0</v>
      </c>
      <c r="H25" s="67">
        <v>0</v>
      </c>
      <c r="I25" s="40">
        <v>0</v>
      </c>
      <c r="J25" s="40">
        <v>0</v>
      </c>
      <c r="K25" s="40">
        <v>0</v>
      </c>
      <c r="L25" s="40">
        <v>0</v>
      </c>
      <c r="M25" s="40">
        <v>0</v>
      </c>
      <c r="N25" s="40">
        <v>0</v>
      </c>
      <c r="O25" s="40">
        <v>0</v>
      </c>
      <c r="P25" s="40">
        <v>0</v>
      </c>
      <c r="Q25" s="41"/>
      <c r="S25"/>
      <c r="T25"/>
    </row>
    <row r="26" spans="1:20" ht="15.95" customHeight="1">
      <c r="A26" s="37" t="s">
        <v>175</v>
      </c>
      <c r="B26" s="46" t="s">
        <v>176</v>
      </c>
      <c r="C26" s="39" t="s">
        <v>23</v>
      </c>
      <c r="D26" s="33">
        <f t="shared" si="1"/>
        <v>13.54</v>
      </c>
      <c r="E26" s="84">
        <v>13.54</v>
      </c>
      <c r="F26" s="67">
        <v>0</v>
      </c>
      <c r="G26" s="86">
        <v>0</v>
      </c>
      <c r="H26" s="67">
        <v>0</v>
      </c>
      <c r="I26" s="40">
        <v>0</v>
      </c>
      <c r="J26" s="40">
        <v>0</v>
      </c>
      <c r="K26" s="40">
        <v>0</v>
      </c>
      <c r="L26" s="40">
        <v>0</v>
      </c>
      <c r="M26" s="40">
        <v>0</v>
      </c>
      <c r="N26" s="40">
        <v>0</v>
      </c>
      <c r="O26" s="40">
        <v>0</v>
      </c>
      <c r="P26" s="40">
        <v>0</v>
      </c>
      <c r="Q26" s="41"/>
      <c r="S26"/>
      <c r="T26"/>
    </row>
    <row r="27" spans="1:20" ht="15.95" customHeight="1">
      <c r="A27" s="37" t="s">
        <v>177</v>
      </c>
      <c r="B27" s="46" t="s">
        <v>178</v>
      </c>
      <c r="C27" s="39" t="s">
        <v>24</v>
      </c>
      <c r="D27" s="33">
        <f t="shared" si="1"/>
        <v>1.6400000000000001</v>
      </c>
      <c r="E27" s="84">
        <v>0.56999999999999995</v>
      </c>
      <c r="F27" s="84">
        <v>0.42</v>
      </c>
      <c r="G27" s="86">
        <v>0</v>
      </c>
      <c r="H27" s="67">
        <v>0.08</v>
      </c>
      <c r="I27" s="40">
        <v>0</v>
      </c>
      <c r="J27" s="40"/>
      <c r="K27" s="67">
        <v>0.28999999999999998</v>
      </c>
      <c r="L27" s="67">
        <v>0.1</v>
      </c>
      <c r="M27" s="67">
        <v>0.18</v>
      </c>
      <c r="N27" s="40">
        <v>0</v>
      </c>
      <c r="O27" s="40">
        <v>0</v>
      </c>
      <c r="P27" s="40">
        <v>0</v>
      </c>
      <c r="Q27" s="41"/>
      <c r="S27"/>
      <c r="T27"/>
    </row>
    <row r="28" spans="1:20" ht="15.95" customHeight="1">
      <c r="A28" s="37" t="s">
        <v>179</v>
      </c>
      <c r="B28" s="46" t="s">
        <v>180</v>
      </c>
      <c r="C28" s="39" t="s">
        <v>25</v>
      </c>
      <c r="D28" s="33">
        <f t="shared" si="1"/>
        <v>17.279999999999998</v>
      </c>
      <c r="E28" s="84">
        <v>0.31</v>
      </c>
      <c r="F28" s="67">
        <v>0</v>
      </c>
      <c r="G28" s="86">
        <v>0.04</v>
      </c>
      <c r="H28" s="67">
        <v>7.0000000000000007E-2</v>
      </c>
      <c r="I28" s="40">
        <v>0</v>
      </c>
      <c r="J28" s="67">
        <v>4.7</v>
      </c>
      <c r="K28" s="67">
        <v>5.97</v>
      </c>
      <c r="L28" s="67">
        <v>4.26</v>
      </c>
      <c r="M28" s="67">
        <v>1.82</v>
      </c>
      <c r="N28" s="40">
        <v>0</v>
      </c>
      <c r="O28" s="40">
        <v>0</v>
      </c>
      <c r="P28" s="67">
        <v>0.11</v>
      </c>
      <c r="Q28" s="41"/>
      <c r="S28"/>
      <c r="T28"/>
    </row>
    <row r="29" spans="1:20" ht="15.95" customHeight="1">
      <c r="A29" s="37" t="s">
        <v>181</v>
      </c>
      <c r="B29" s="46" t="s">
        <v>182</v>
      </c>
      <c r="C29" s="39" t="s">
        <v>26</v>
      </c>
      <c r="D29" s="33">
        <f t="shared" si="1"/>
        <v>0</v>
      </c>
      <c r="E29" s="67">
        <v>0</v>
      </c>
      <c r="F29" s="67">
        <v>0</v>
      </c>
      <c r="G29" s="86">
        <v>0</v>
      </c>
      <c r="H29" s="67">
        <v>0</v>
      </c>
      <c r="I29" s="40">
        <v>0</v>
      </c>
      <c r="J29" s="40">
        <v>0</v>
      </c>
      <c r="K29" s="40">
        <v>0</v>
      </c>
      <c r="L29" s="40">
        <v>0</v>
      </c>
      <c r="M29" s="40">
        <v>0</v>
      </c>
      <c r="N29" s="40">
        <v>0</v>
      </c>
      <c r="O29" s="40">
        <v>0</v>
      </c>
      <c r="P29" s="40">
        <v>0</v>
      </c>
      <c r="Q29" s="41"/>
      <c r="S29"/>
      <c r="T29"/>
    </row>
    <row r="30" spans="1:20" ht="15.95" customHeight="1">
      <c r="A30" s="37" t="s">
        <v>183</v>
      </c>
      <c r="B30" s="46" t="s">
        <v>184</v>
      </c>
      <c r="C30" s="39" t="s">
        <v>27</v>
      </c>
      <c r="D30" s="33">
        <f t="shared" si="1"/>
        <v>10.34</v>
      </c>
      <c r="E30" s="67">
        <v>0</v>
      </c>
      <c r="F30" s="67"/>
      <c r="G30" s="86">
        <v>0</v>
      </c>
      <c r="H30" s="67">
        <v>0.4</v>
      </c>
      <c r="I30" s="40">
        <v>0</v>
      </c>
      <c r="J30" s="67">
        <v>2.69</v>
      </c>
      <c r="K30" s="40">
        <v>0</v>
      </c>
      <c r="L30" s="40">
        <v>0</v>
      </c>
      <c r="M30" s="40">
        <v>0</v>
      </c>
      <c r="N30" s="67">
        <v>2.44</v>
      </c>
      <c r="O30" s="40">
        <v>0</v>
      </c>
      <c r="P30" s="67">
        <v>4.8100000000000005</v>
      </c>
      <c r="Q30" s="41"/>
      <c r="S30"/>
      <c r="T30"/>
    </row>
    <row r="31" spans="1:20" s="74" customFormat="1" ht="34.15" customHeight="1">
      <c r="A31" s="76" t="s">
        <v>185</v>
      </c>
      <c r="B31" s="80" t="s">
        <v>186</v>
      </c>
      <c r="C31" s="81" t="s">
        <v>28</v>
      </c>
      <c r="D31" s="72">
        <f t="shared" si="1"/>
        <v>1552.3799999999999</v>
      </c>
      <c r="E31" s="82">
        <f>SUM(E33:E49)</f>
        <v>111.07999999999998</v>
      </c>
      <c r="F31" s="82">
        <f t="shared" ref="F31:L31" si="5">SUM(F33:F49)</f>
        <v>110.25000000000001</v>
      </c>
      <c r="G31" s="92">
        <f t="shared" si="5"/>
        <v>151.49999999999997</v>
      </c>
      <c r="H31" s="82">
        <f t="shared" si="5"/>
        <v>101.95</v>
      </c>
      <c r="I31" s="83">
        <f>SUM(I33:I49)-0.01</f>
        <v>153.84</v>
      </c>
      <c r="J31" s="83">
        <f>SUM(J33:J49)+0.02</f>
        <v>140.42999999999998</v>
      </c>
      <c r="K31" s="83">
        <f>SUM(K33:K49)</f>
        <v>97.399999999999991</v>
      </c>
      <c r="L31" s="83">
        <f t="shared" si="5"/>
        <v>161.48999999999998</v>
      </c>
      <c r="M31" s="83">
        <f>SUM(M33:M49)-0.01</f>
        <v>119.37</v>
      </c>
      <c r="N31" s="83">
        <f>SUM(N33:N49)-0.02</f>
        <v>200.46999999999997</v>
      </c>
      <c r="O31" s="83">
        <f>SUM(O33:O49)+0.01</f>
        <v>136.46999999999997</v>
      </c>
      <c r="P31" s="83">
        <f>SUM(P33:P49)-0.01</f>
        <v>68.129999999999981</v>
      </c>
      <c r="Q31" s="78"/>
      <c r="S31" s="75"/>
      <c r="T31" s="75"/>
    </row>
    <row r="32" spans="1:20" s="52" customFormat="1" ht="15.95" customHeight="1">
      <c r="A32" s="37"/>
      <c r="B32" s="51" t="s">
        <v>149</v>
      </c>
      <c r="C32" s="39"/>
      <c r="D32" s="33">
        <f t="shared" si="1"/>
        <v>0</v>
      </c>
      <c r="E32" s="67">
        <v>0</v>
      </c>
      <c r="F32" s="67">
        <v>0</v>
      </c>
      <c r="G32" s="86">
        <v>0</v>
      </c>
      <c r="H32" s="67">
        <v>0</v>
      </c>
      <c r="I32" s="40">
        <v>0</v>
      </c>
      <c r="J32" s="40">
        <v>0</v>
      </c>
      <c r="K32" s="40">
        <v>0</v>
      </c>
      <c r="L32" s="40">
        <v>0</v>
      </c>
      <c r="M32" s="40">
        <v>0</v>
      </c>
      <c r="N32" s="40">
        <v>0</v>
      </c>
      <c r="O32" s="40">
        <v>0</v>
      </c>
      <c r="P32" s="40">
        <v>0</v>
      </c>
      <c r="Q32" s="41"/>
      <c r="R32" s="23"/>
      <c r="S32"/>
      <c r="T32"/>
    </row>
    <row r="33" spans="1:20" s="52" customFormat="1" ht="15.95" customHeight="1">
      <c r="A33" s="53" t="s">
        <v>187</v>
      </c>
      <c r="B33" s="54" t="s">
        <v>188</v>
      </c>
      <c r="C33" s="44" t="s">
        <v>29</v>
      </c>
      <c r="D33" s="33">
        <f t="shared" si="1"/>
        <v>579.31999999999994</v>
      </c>
      <c r="E33" s="84">
        <v>55.65</v>
      </c>
      <c r="F33" s="84">
        <v>51.02</v>
      </c>
      <c r="G33" s="86">
        <v>58.81</v>
      </c>
      <c r="H33" s="67">
        <v>36.83</v>
      </c>
      <c r="I33" s="67">
        <v>63.54</v>
      </c>
      <c r="J33" s="67">
        <v>56.12</v>
      </c>
      <c r="K33" s="67">
        <v>33.65</v>
      </c>
      <c r="L33" s="67">
        <v>45.17</v>
      </c>
      <c r="M33" s="67">
        <v>49.78</v>
      </c>
      <c r="N33" s="67">
        <v>52.82</v>
      </c>
      <c r="O33" s="67">
        <v>38.119999999999997</v>
      </c>
      <c r="P33" s="67">
        <v>37.81</v>
      </c>
      <c r="Q33" s="41"/>
      <c r="R33" s="23"/>
      <c r="S33"/>
      <c r="T33"/>
    </row>
    <row r="34" spans="1:20" s="45" customFormat="1" ht="15.95" customHeight="1">
      <c r="A34" s="53" t="s">
        <v>187</v>
      </c>
      <c r="B34" s="54" t="s">
        <v>189</v>
      </c>
      <c r="C34" s="44" t="s">
        <v>30</v>
      </c>
      <c r="D34" s="33">
        <f t="shared" si="1"/>
        <v>466.50000000000006</v>
      </c>
      <c r="E34" s="84">
        <v>9.620000000000001</v>
      </c>
      <c r="F34" s="84">
        <v>30.46</v>
      </c>
      <c r="G34" s="86">
        <v>33.5</v>
      </c>
      <c r="H34" s="67">
        <v>24.72</v>
      </c>
      <c r="I34" s="67">
        <v>54.58</v>
      </c>
      <c r="J34" s="67">
        <v>34.93</v>
      </c>
      <c r="K34" s="67">
        <v>33.04</v>
      </c>
      <c r="L34" s="67">
        <v>54.07</v>
      </c>
      <c r="M34" s="67">
        <v>30.73</v>
      </c>
      <c r="N34" s="67">
        <v>76.88</v>
      </c>
      <c r="O34" s="67">
        <v>69.61</v>
      </c>
      <c r="P34" s="67">
        <v>14.36</v>
      </c>
      <c r="Q34" s="41"/>
      <c r="R34" s="23"/>
      <c r="S34"/>
      <c r="T34"/>
    </row>
    <row r="35" spans="1:20" s="45" customFormat="1" ht="15.95" customHeight="1">
      <c r="A35" s="53" t="s">
        <v>187</v>
      </c>
      <c r="B35" s="54" t="s">
        <v>190</v>
      </c>
      <c r="C35" s="44" t="s">
        <v>31</v>
      </c>
      <c r="D35" s="33">
        <f t="shared" si="1"/>
        <v>1.42</v>
      </c>
      <c r="E35" s="84">
        <v>0.19</v>
      </c>
      <c r="F35" s="67">
        <v>0</v>
      </c>
      <c r="G35" s="86">
        <v>1.02</v>
      </c>
      <c r="H35" s="67">
        <v>0</v>
      </c>
      <c r="I35" s="40">
        <v>0</v>
      </c>
      <c r="J35" s="40">
        <v>0</v>
      </c>
      <c r="K35" s="40">
        <v>0</v>
      </c>
      <c r="L35" s="67">
        <v>0.21</v>
      </c>
      <c r="M35" s="40">
        <v>0</v>
      </c>
      <c r="N35" s="40">
        <v>0</v>
      </c>
      <c r="O35" s="40">
        <v>0</v>
      </c>
      <c r="P35" s="40">
        <v>0</v>
      </c>
      <c r="Q35" s="41"/>
      <c r="R35" s="23"/>
      <c r="S35"/>
      <c r="T35"/>
    </row>
    <row r="36" spans="1:20" s="45" customFormat="1" ht="15.95" customHeight="1">
      <c r="A36" s="53" t="s">
        <v>187</v>
      </c>
      <c r="B36" s="54" t="s">
        <v>191</v>
      </c>
      <c r="C36" s="44" t="s">
        <v>32</v>
      </c>
      <c r="D36" s="33">
        <f t="shared" si="1"/>
        <v>3.3300000000000005</v>
      </c>
      <c r="E36" s="84">
        <v>1.89</v>
      </c>
      <c r="F36" s="84">
        <v>0.17</v>
      </c>
      <c r="G36" s="86">
        <v>0.11</v>
      </c>
      <c r="H36" s="67">
        <v>0.17</v>
      </c>
      <c r="I36" s="67">
        <v>0.12</v>
      </c>
      <c r="J36" s="67">
        <v>0.08</v>
      </c>
      <c r="K36" s="67">
        <v>0.12</v>
      </c>
      <c r="L36" s="67">
        <v>0.16</v>
      </c>
      <c r="M36" s="67">
        <v>0.21</v>
      </c>
      <c r="N36" s="67">
        <v>0.2</v>
      </c>
      <c r="O36" s="67">
        <v>0.06</v>
      </c>
      <c r="P36" s="67">
        <v>0.04</v>
      </c>
      <c r="Q36" s="41"/>
      <c r="R36" s="23"/>
      <c r="S36"/>
      <c r="T36"/>
    </row>
    <row r="37" spans="1:20" s="45" customFormat="1" ht="15.95" customHeight="1">
      <c r="A37" s="53" t="s">
        <v>187</v>
      </c>
      <c r="B37" s="54" t="s">
        <v>192</v>
      </c>
      <c r="C37" s="44" t="s">
        <v>33</v>
      </c>
      <c r="D37" s="33">
        <f t="shared" si="1"/>
        <v>33.76</v>
      </c>
      <c r="E37" s="84">
        <v>6.7399999999999993</v>
      </c>
      <c r="F37" s="84">
        <v>1.76</v>
      </c>
      <c r="G37" s="86">
        <v>2.4500000000000002</v>
      </c>
      <c r="H37" s="67">
        <v>2.2400000000000002</v>
      </c>
      <c r="I37" s="67">
        <v>2.17</v>
      </c>
      <c r="J37" s="67">
        <v>2.75</v>
      </c>
      <c r="K37" s="67">
        <v>1.96</v>
      </c>
      <c r="L37" s="67">
        <v>3.82</v>
      </c>
      <c r="M37" s="67">
        <v>4.09</v>
      </c>
      <c r="N37" s="67">
        <v>2.17</v>
      </c>
      <c r="O37" s="67">
        <v>1.87</v>
      </c>
      <c r="P37" s="67">
        <v>1.74</v>
      </c>
      <c r="Q37" s="41"/>
      <c r="R37" s="23"/>
      <c r="S37"/>
      <c r="T37"/>
    </row>
    <row r="38" spans="1:20" s="45" customFormat="1" ht="15.95" customHeight="1">
      <c r="A38" s="53" t="s">
        <v>187</v>
      </c>
      <c r="B38" s="54" t="s">
        <v>193</v>
      </c>
      <c r="C38" s="44" t="s">
        <v>34</v>
      </c>
      <c r="D38" s="33">
        <f t="shared" si="1"/>
        <v>26.340000000000007</v>
      </c>
      <c r="E38" s="84">
        <v>4.03</v>
      </c>
      <c r="F38" s="84">
        <v>3.08</v>
      </c>
      <c r="G38" s="86">
        <v>1.96</v>
      </c>
      <c r="H38" s="67">
        <v>1.49</v>
      </c>
      <c r="I38" s="67">
        <v>1.58</v>
      </c>
      <c r="J38" s="67">
        <v>1.67</v>
      </c>
      <c r="K38" s="67">
        <v>1.77</v>
      </c>
      <c r="L38" s="67">
        <v>1.43</v>
      </c>
      <c r="M38" s="67">
        <v>3.85</v>
      </c>
      <c r="N38" s="67">
        <v>1.87</v>
      </c>
      <c r="O38" s="67">
        <v>1.92</v>
      </c>
      <c r="P38" s="67">
        <v>1.69</v>
      </c>
      <c r="Q38" s="41"/>
      <c r="R38" s="23"/>
      <c r="S38"/>
      <c r="T38"/>
    </row>
    <row r="39" spans="1:20" s="45" customFormat="1" ht="15.95" customHeight="1">
      <c r="A39" s="53" t="s">
        <v>187</v>
      </c>
      <c r="B39" s="54" t="s">
        <v>194</v>
      </c>
      <c r="C39" s="44" t="s">
        <v>35</v>
      </c>
      <c r="D39" s="33">
        <f t="shared" si="1"/>
        <v>0.39</v>
      </c>
      <c r="E39" s="67">
        <v>0</v>
      </c>
      <c r="F39" s="84">
        <v>0.01</v>
      </c>
      <c r="G39" s="86">
        <v>0.02</v>
      </c>
      <c r="H39" s="67">
        <v>0.01</v>
      </c>
      <c r="I39" s="67">
        <v>0.04</v>
      </c>
      <c r="J39" s="67">
        <v>0.02</v>
      </c>
      <c r="K39" s="67">
        <v>7.0000000000000007E-2</v>
      </c>
      <c r="L39" s="40">
        <v>0</v>
      </c>
      <c r="M39" s="67">
        <v>0.09</v>
      </c>
      <c r="N39" s="40">
        <v>0</v>
      </c>
      <c r="O39" s="67">
        <v>7.0000000000000007E-2</v>
      </c>
      <c r="P39" s="67">
        <v>0.06</v>
      </c>
      <c r="Q39" s="41"/>
      <c r="R39" s="23"/>
      <c r="S39"/>
      <c r="T39"/>
    </row>
    <row r="40" spans="1:20" s="45" customFormat="1" ht="15.95" customHeight="1">
      <c r="A40" s="53" t="s">
        <v>187</v>
      </c>
      <c r="B40" s="54" t="s">
        <v>195</v>
      </c>
      <c r="C40" s="44" t="s">
        <v>36</v>
      </c>
      <c r="D40" s="33">
        <f t="shared" si="1"/>
        <v>0.55000000000000016</v>
      </c>
      <c r="E40" s="84">
        <v>0.25</v>
      </c>
      <c r="F40" s="84">
        <v>0.02</v>
      </c>
      <c r="G40" s="86">
        <v>0.02</v>
      </c>
      <c r="H40" s="67">
        <v>0.01</v>
      </c>
      <c r="I40" s="67">
        <v>0.02</v>
      </c>
      <c r="J40" s="67">
        <v>0.03</v>
      </c>
      <c r="K40" s="67">
        <v>0.01</v>
      </c>
      <c r="L40" s="67">
        <v>0.02</v>
      </c>
      <c r="M40" s="67">
        <v>0.12</v>
      </c>
      <c r="N40" s="67">
        <v>0.02</v>
      </c>
      <c r="O40" s="67">
        <v>0.02</v>
      </c>
      <c r="P40" s="67">
        <v>0.01</v>
      </c>
      <c r="Q40" s="41"/>
      <c r="R40" s="23"/>
      <c r="S40"/>
      <c r="T40"/>
    </row>
    <row r="41" spans="1:20" s="45" customFormat="1" ht="15.95" customHeight="1">
      <c r="A41" s="53" t="s">
        <v>187</v>
      </c>
      <c r="B41" s="54" t="s">
        <v>196</v>
      </c>
      <c r="C41" s="44" t="s">
        <v>37</v>
      </c>
      <c r="D41" s="33">
        <f t="shared" si="1"/>
        <v>0</v>
      </c>
      <c r="E41" s="67">
        <v>0</v>
      </c>
      <c r="F41" s="67">
        <v>0</v>
      </c>
      <c r="G41" s="86">
        <v>0</v>
      </c>
      <c r="H41" s="67">
        <v>0</v>
      </c>
      <c r="I41" s="40">
        <v>0</v>
      </c>
      <c r="J41" s="40">
        <v>0</v>
      </c>
      <c r="K41" s="40">
        <v>0</v>
      </c>
      <c r="L41" s="40">
        <v>0</v>
      </c>
      <c r="M41" s="40">
        <v>0</v>
      </c>
      <c r="N41" s="40">
        <v>0</v>
      </c>
      <c r="O41" s="40">
        <v>0</v>
      </c>
      <c r="P41" s="40">
        <v>0</v>
      </c>
      <c r="Q41" s="41"/>
      <c r="R41" s="23"/>
      <c r="S41"/>
      <c r="T41"/>
    </row>
    <row r="42" spans="1:20" s="45" customFormat="1" ht="15.95" customHeight="1">
      <c r="A42" s="53" t="s">
        <v>187</v>
      </c>
      <c r="B42" s="55" t="s">
        <v>197</v>
      </c>
      <c r="C42" s="44" t="s">
        <v>38</v>
      </c>
      <c r="D42" s="33">
        <f t="shared" si="1"/>
        <v>6.05</v>
      </c>
      <c r="E42" s="84">
        <v>0.57999999999999996</v>
      </c>
      <c r="F42" s="67">
        <v>0</v>
      </c>
      <c r="G42" s="86">
        <v>0.57999999999999996</v>
      </c>
      <c r="H42" s="67">
        <v>0.08</v>
      </c>
      <c r="I42" s="40">
        <v>0</v>
      </c>
      <c r="J42" s="67">
        <v>0.32</v>
      </c>
      <c r="K42" s="40">
        <v>0</v>
      </c>
      <c r="L42" s="67">
        <v>3.47</v>
      </c>
      <c r="M42" s="40">
        <v>0</v>
      </c>
      <c r="N42" s="67">
        <v>0.1</v>
      </c>
      <c r="O42" s="67">
        <v>0.3</v>
      </c>
      <c r="P42" s="67">
        <v>0.62</v>
      </c>
      <c r="Q42" s="41"/>
      <c r="R42" s="23"/>
      <c r="S42"/>
      <c r="T42"/>
    </row>
    <row r="43" spans="1:20" s="45" customFormat="1" ht="15.95" customHeight="1">
      <c r="A43" s="53" t="s">
        <v>187</v>
      </c>
      <c r="B43" s="55" t="s">
        <v>198</v>
      </c>
      <c r="C43" s="44" t="s">
        <v>39</v>
      </c>
      <c r="D43" s="33">
        <f t="shared" si="1"/>
        <v>9.7000000000000011</v>
      </c>
      <c r="E43" s="67">
        <v>0</v>
      </c>
      <c r="F43" s="67">
        <v>0</v>
      </c>
      <c r="G43" s="86">
        <v>9.19</v>
      </c>
      <c r="H43" s="67">
        <v>0</v>
      </c>
      <c r="I43" s="40">
        <v>0</v>
      </c>
      <c r="J43" s="40">
        <v>0</v>
      </c>
      <c r="K43" s="40">
        <v>0</v>
      </c>
      <c r="L43" s="67">
        <v>0.05</v>
      </c>
      <c r="M43" s="67">
        <v>0.05</v>
      </c>
      <c r="N43" s="67">
        <v>0.06</v>
      </c>
      <c r="O43" s="67">
        <v>0.35</v>
      </c>
      <c r="P43" s="40">
        <v>0</v>
      </c>
      <c r="Q43" s="41"/>
      <c r="R43" s="23"/>
      <c r="S43"/>
      <c r="T43"/>
    </row>
    <row r="44" spans="1:20" s="45" customFormat="1" ht="15.95" customHeight="1">
      <c r="A44" s="53" t="s">
        <v>187</v>
      </c>
      <c r="B44" s="56" t="s">
        <v>199</v>
      </c>
      <c r="C44" s="44" t="s">
        <v>40</v>
      </c>
      <c r="D44" s="33">
        <f t="shared" si="1"/>
        <v>8.3699999999999992</v>
      </c>
      <c r="E44" s="84">
        <v>0.89</v>
      </c>
      <c r="F44" s="84">
        <v>0.43</v>
      </c>
      <c r="G44" s="86">
        <v>0.19</v>
      </c>
      <c r="H44" s="67">
        <v>1.1299999999999999</v>
      </c>
      <c r="I44" s="67">
        <v>0.56999999999999995</v>
      </c>
      <c r="J44" s="67">
        <v>3.69</v>
      </c>
      <c r="K44" s="67">
        <v>0.54</v>
      </c>
      <c r="L44" s="67">
        <v>0.56999999999999995</v>
      </c>
      <c r="M44" s="40">
        <v>0</v>
      </c>
      <c r="N44" s="67">
        <v>0.36</v>
      </c>
      <c r="O44" s="40">
        <v>0</v>
      </c>
      <c r="P44" s="40">
        <v>0</v>
      </c>
      <c r="Q44" s="41"/>
      <c r="R44" s="23"/>
      <c r="S44"/>
      <c r="T44"/>
    </row>
    <row r="45" spans="1:20" s="45" customFormat="1" ht="16.5">
      <c r="A45" s="53" t="s">
        <v>187</v>
      </c>
      <c r="B45" s="56" t="s">
        <v>200</v>
      </c>
      <c r="C45" s="44" t="s">
        <v>41</v>
      </c>
      <c r="D45" s="33">
        <f t="shared" si="1"/>
        <v>412.49</v>
      </c>
      <c r="E45" s="84">
        <v>30.49</v>
      </c>
      <c r="F45" s="84">
        <v>22.8</v>
      </c>
      <c r="G45" s="86">
        <v>43.42</v>
      </c>
      <c r="H45" s="67">
        <v>35</v>
      </c>
      <c r="I45" s="67">
        <v>30.89</v>
      </c>
      <c r="J45" s="67">
        <v>40.630000000000003</v>
      </c>
      <c r="K45" s="67">
        <v>26.04</v>
      </c>
      <c r="L45" s="67">
        <v>52.23</v>
      </c>
      <c r="M45" s="67">
        <v>29.95</v>
      </c>
      <c r="N45" s="67">
        <v>65.319999999999993</v>
      </c>
      <c r="O45" s="67">
        <v>24.04</v>
      </c>
      <c r="P45" s="67">
        <v>11.68</v>
      </c>
      <c r="Q45" s="41"/>
      <c r="R45" s="23"/>
      <c r="S45"/>
      <c r="T45"/>
    </row>
    <row r="46" spans="1:20" s="45" customFormat="1" ht="15.95" customHeight="1">
      <c r="A46" s="53" t="s">
        <v>187</v>
      </c>
      <c r="B46" s="54" t="s">
        <v>201</v>
      </c>
      <c r="C46" s="44" t="s">
        <v>42</v>
      </c>
      <c r="D46" s="33">
        <f t="shared" si="1"/>
        <v>0</v>
      </c>
      <c r="E46" s="67">
        <v>0</v>
      </c>
      <c r="F46" s="67">
        <v>0</v>
      </c>
      <c r="G46" s="86">
        <v>0</v>
      </c>
      <c r="H46" s="67">
        <v>0</v>
      </c>
      <c r="I46" s="40">
        <v>0</v>
      </c>
      <c r="J46" s="40">
        <v>0</v>
      </c>
      <c r="K46" s="40">
        <v>0</v>
      </c>
      <c r="L46" s="40">
        <v>0</v>
      </c>
      <c r="M46" s="40">
        <v>0</v>
      </c>
      <c r="N46" s="40">
        <v>0</v>
      </c>
      <c r="O46" s="40">
        <v>0</v>
      </c>
      <c r="P46" s="40">
        <v>0</v>
      </c>
      <c r="Q46" s="41"/>
      <c r="R46" s="23"/>
      <c r="S46"/>
      <c r="T46"/>
    </row>
    <row r="47" spans="1:20" s="45" customFormat="1" ht="15.95" customHeight="1">
      <c r="A47" s="53" t="s">
        <v>187</v>
      </c>
      <c r="B47" s="54" t="s">
        <v>202</v>
      </c>
      <c r="C47" s="44" t="s">
        <v>43</v>
      </c>
      <c r="D47" s="33">
        <f t="shared" si="1"/>
        <v>0</v>
      </c>
      <c r="E47" s="67">
        <v>0</v>
      </c>
      <c r="F47" s="67">
        <v>0</v>
      </c>
      <c r="G47" s="86">
        <v>0</v>
      </c>
      <c r="H47" s="67">
        <v>0</v>
      </c>
      <c r="I47" s="40">
        <v>0</v>
      </c>
      <c r="J47" s="40">
        <v>0</v>
      </c>
      <c r="K47" s="40">
        <v>0</v>
      </c>
      <c r="L47" s="40">
        <v>0</v>
      </c>
      <c r="M47" s="40">
        <v>0</v>
      </c>
      <c r="N47" s="40">
        <v>0</v>
      </c>
      <c r="O47" s="40">
        <v>0</v>
      </c>
      <c r="P47" s="40">
        <v>0</v>
      </c>
      <c r="Q47" s="41"/>
      <c r="R47" s="23"/>
      <c r="S47"/>
      <c r="T47"/>
    </row>
    <row r="48" spans="1:20" s="45" customFormat="1" ht="15.95" customHeight="1">
      <c r="A48" s="53"/>
      <c r="B48" s="54"/>
      <c r="C48" s="44" t="s">
        <v>218</v>
      </c>
      <c r="D48" s="33"/>
      <c r="E48" s="84">
        <v>0.19</v>
      </c>
      <c r="F48" s="84">
        <v>0.06</v>
      </c>
      <c r="G48" s="86"/>
      <c r="H48" s="67"/>
      <c r="I48" s="40"/>
      <c r="J48" s="40"/>
      <c r="K48" s="67">
        <v>0.06</v>
      </c>
      <c r="L48" s="40"/>
      <c r="M48" s="40"/>
      <c r="N48" s="40"/>
      <c r="O48" s="40"/>
      <c r="P48" s="40"/>
      <c r="Q48" s="41"/>
      <c r="R48" s="23"/>
      <c r="S48"/>
      <c r="T48"/>
    </row>
    <row r="49" spans="1:20" s="45" customFormat="1" ht="15.95" customHeight="1">
      <c r="A49" s="53" t="s">
        <v>187</v>
      </c>
      <c r="B49" s="54" t="s">
        <v>203</v>
      </c>
      <c r="C49" s="44" t="s">
        <v>44</v>
      </c>
      <c r="D49" s="33">
        <f t="shared" si="1"/>
        <v>3.87</v>
      </c>
      <c r="E49" s="84">
        <v>0.56000000000000005</v>
      </c>
      <c r="F49" s="84">
        <v>0.44</v>
      </c>
      <c r="G49" s="86">
        <v>0.23</v>
      </c>
      <c r="H49" s="67">
        <v>0.27</v>
      </c>
      <c r="I49" s="67">
        <v>0.34</v>
      </c>
      <c r="J49" s="67">
        <v>0.17</v>
      </c>
      <c r="K49" s="67">
        <v>0.14000000000000001</v>
      </c>
      <c r="L49" s="67">
        <v>0.28999999999999998</v>
      </c>
      <c r="M49" s="67">
        <v>0.51</v>
      </c>
      <c r="N49" s="67">
        <v>0.69</v>
      </c>
      <c r="O49" s="67">
        <v>0.1</v>
      </c>
      <c r="P49" s="67">
        <v>0.13</v>
      </c>
      <c r="Q49" s="41"/>
      <c r="R49" s="23"/>
      <c r="S49"/>
      <c r="T49"/>
    </row>
    <row r="50" spans="1:20" s="45" customFormat="1" ht="15.95" customHeight="1">
      <c r="A50" s="57">
        <v>2.1</v>
      </c>
      <c r="B50" s="46" t="s">
        <v>204</v>
      </c>
      <c r="C50" s="39" t="s">
        <v>45</v>
      </c>
      <c r="D50" s="33">
        <f t="shared" si="1"/>
        <v>0</v>
      </c>
      <c r="E50" s="67">
        <v>0</v>
      </c>
      <c r="F50" s="67">
        <v>0</v>
      </c>
      <c r="G50" s="86">
        <v>0</v>
      </c>
      <c r="H50" s="67">
        <v>0</v>
      </c>
      <c r="I50" s="40">
        <v>0</v>
      </c>
      <c r="J50" s="40">
        <v>0</v>
      </c>
      <c r="K50" s="40">
        <v>0</v>
      </c>
      <c r="L50" s="40">
        <v>0</v>
      </c>
      <c r="M50" s="40">
        <v>0</v>
      </c>
      <c r="N50" s="40">
        <v>0</v>
      </c>
      <c r="O50" s="40">
        <v>0</v>
      </c>
      <c r="P50" s="40">
        <v>0</v>
      </c>
      <c r="Q50" s="41"/>
      <c r="R50" s="23"/>
      <c r="S50"/>
      <c r="T50"/>
    </row>
    <row r="51" spans="1:20" s="45" customFormat="1" ht="15.95" customHeight="1">
      <c r="A51" s="37">
        <v>2.11</v>
      </c>
      <c r="B51" s="51" t="s">
        <v>205</v>
      </c>
      <c r="C51" s="39" t="s">
        <v>46</v>
      </c>
      <c r="D51" s="33">
        <f t="shared" si="1"/>
        <v>9.25</v>
      </c>
      <c r="E51" s="84">
        <v>0.6</v>
      </c>
      <c r="F51" s="84">
        <v>0.79</v>
      </c>
      <c r="G51" s="86">
        <v>0.73</v>
      </c>
      <c r="H51" s="67">
        <v>0.2</v>
      </c>
      <c r="I51" s="67">
        <v>1.39</v>
      </c>
      <c r="J51" s="67">
        <v>0.37</v>
      </c>
      <c r="K51" s="67">
        <v>0.83</v>
      </c>
      <c r="L51" s="67">
        <v>1.1499999999999999</v>
      </c>
      <c r="M51" s="67">
        <v>1</v>
      </c>
      <c r="N51" s="67">
        <v>0.96</v>
      </c>
      <c r="O51" s="67">
        <v>0.85</v>
      </c>
      <c r="P51" s="67">
        <v>0.38</v>
      </c>
      <c r="Q51" s="41"/>
      <c r="R51" s="23"/>
      <c r="S51"/>
      <c r="T51"/>
    </row>
    <row r="52" spans="1:20" s="45" customFormat="1" ht="15.95" customHeight="1">
      <c r="A52" s="37">
        <v>2.12</v>
      </c>
      <c r="B52" s="51" t="s">
        <v>206</v>
      </c>
      <c r="C52" s="39" t="s">
        <v>47</v>
      </c>
      <c r="D52" s="33">
        <f t="shared" si="1"/>
        <v>3.6799999999999997</v>
      </c>
      <c r="E52" s="84">
        <v>3.48</v>
      </c>
      <c r="F52" s="84">
        <v>0.17</v>
      </c>
      <c r="G52" s="86">
        <v>0</v>
      </c>
      <c r="H52" s="67">
        <v>0</v>
      </c>
      <c r="I52" s="40">
        <v>0</v>
      </c>
      <c r="J52" s="40">
        <v>0</v>
      </c>
      <c r="K52" s="40">
        <v>0</v>
      </c>
      <c r="L52" s="40">
        <v>0</v>
      </c>
      <c r="M52" s="67">
        <v>0.03</v>
      </c>
      <c r="N52" s="40">
        <v>0</v>
      </c>
      <c r="O52" s="40">
        <v>0</v>
      </c>
      <c r="P52" s="40">
        <v>0</v>
      </c>
      <c r="Q52" s="41"/>
      <c r="R52" s="23"/>
      <c r="S52"/>
      <c r="T52"/>
    </row>
    <row r="53" spans="1:20" s="45" customFormat="1" ht="15.95" customHeight="1">
      <c r="A53" s="37">
        <v>2.13</v>
      </c>
      <c r="B53" s="58" t="s">
        <v>207</v>
      </c>
      <c r="C53" s="39" t="s">
        <v>48</v>
      </c>
      <c r="D53" s="33">
        <f t="shared" si="1"/>
        <v>1029.96</v>
      </c>
      <c r="E53" s="67">
        <v>0</v>
      </c>
      <c r="F53" s="84">
        <v>59.66</v>
      </c>
      <c r="G53" s="86">
        <v>157.69</v>
      </c>
      <c r="H53" s="67">
        <v>84.84</v>
      </c>
      <c r="I53" s="67">
        <v>70.75</v>
      </c>
      <c r="J53" s="67">
        <v>316.92</v>
      </c>
      <c r="K53" s="67">
        <v>62.61</v>
      </c>
      <c r="L53" s="67">
        <v>72.64</v>
      </c>
      <c r="M53" s="67">
        <v>61.71</v>
      </c>
      <c r="N53" s="67">
        <v>59.73</v>
      </c>
      <c r="O53" s="67">
        <v>41.19</v>
      </c>
      <c r="P53" s="67">
        <v>42.22</v>
      </c>
      <c r="Q53" s="41"/>
      <c r="R53" s="23"/>
      <c r="S53"/>
      <c r="T53"/>
    </row>
    <row r="54" spans="1:20" s="45" customFormat="1" ht="15.95" customHeight="1">
      <c r="A54" s="37">
        <v>2.14</v>
      </c>
      <c r="B54" s="58" t="s">
        <v>208</v>
      </c>
      <c r="C54" s="39" t="s">
        <v>49</v>
      </c>
      <c r="D54" s="33">
        <f t="shared" si="1"/>
        <v>102.79</v>
      </c>
      <c r="E54" s="84">
        <v>102.79</v>
      </c>
      <c r="F54" s="67">
        <v>0</v>
      </c>
      <c r="G54" s="86">
        <v>0</v>
      </c>
      <c r="H54" s="67">
        <v>0</v>
      </c>
      <c r="I54" s="40">
        <v>0</v>
      </c>
      <c r="J54" s="40">
        <v>0</v>
      </c>
      <c r="K54" s="40">
        <v>0</v>
      </c>
      <c r="L54" s="40">
        <v>0</v>
      </c>
      <c r="M54" s="40">
        <v>0</v>
      </c>
      <c r="N54" s="40">
        <v>0</v>
      </c>
      <c r="O54" s="40">
        <v>0</v>
      </c>
      <c r="P54" s="40">
        <v>0</v>
      </c>
      <c r="Q54" s="41"/>
      <c r="R54" s="23"/>
      <c r="S54"/>
      <c r="T54"/>
    </row>
    <row r="55" spans="1:20" s="45" customFormat="1" ht="15.95" customHeight="1">
      <c r="A55" s="37">
        <v>2.15</v>
      </c>
      <c r="B55" s="51" t="s">
        <v>209</v>
      </c>
      <c r="C55" s="39" t="s">
        <v>50</v>
      </c>
      <c r="D55" s="33">
        <f t="shared" si="1"/>
        <v>9.6400000000000023</v>
      </c>
      <c r="E55" s="84">
        <v>4.13</v>
      </c>
      <c r="F55" s="84">
        <v>0.34</v>
      </c>
      <c r="G55" s="86">
        <v>0.28000000000000003</v>
      </c>
      <c r="H55" s="67">
        <v>0.23</v>
      </c>
      <c r="I55" s="67">
        <v>0.41</v>
      </c>
      <c r="J55" s="67">
        <v>0.37</v>
      </c>
      <c r="K55" s="67">
        <v>1.62</v>
      </c>
      <c r="L55" s="67">
        <v>0.65</v>
      </c>
      <c r="M55" s="67">
        <v>0.4</v>
      </c>
      <c r="N55" s="67">
        <v>0.48</v>
      </c>
      <c r="O55" s="67">
        <v>0.15</v>
      </c>
      <c r="P55" s="67">
        <v>0.57999999999999996</v>
      </c>
      <c r="Q55" s="41"/>
      <c r="R55" s="23"/>
      <c r="S55"/>
      <c r="T55"/>
    </row>
    <row r="56" spans="1:20" s="45" customFormat="1" ht="15.95" customHeight="1">
      <c r="A56" s="37">
        <v>2.16</v>
      </c>
      <c r="B56" s="51" t="s">
        <v>210</v>
      </c>
      <c r="C56" s="39" t="s">
        <v>51</v>
      </c>
      <c r="D56" s="33">
        <f t="shared" si="1"/>
        <v>5</v>
      </c>
      <c r="E56" s="84">
        <v>1.1299999999999999</v>
      </c>
      <c r="F56" s="84">
        <v>0.17</v>
      </c>
      <c r="G56" s="86">
        <v>0.33</v>
      </c>
      <c r="H56" s="67">
        <v>0</v>
      </c>
      <c r="I56" s="67">
        <v>0.35</v>
      </c>
      <c r="J56" s="67">
        <v>1.1599999999999999</v>
      </c>
      <c r="K56" s="40">
        <v>0</v>
      </c>
      <c r="L56" s="67">
        <v>1.52</v>
      </c>
      <c r="M56" s="67">
        <v>0.06</v>
      </c>
      <c r="N56" s="67">
        <v>0.28000000000000003</v>
      </c>
      <c r="O56" s="40">
        <v>0</v>
      </c>
      <c r="P56" s="40">
        <v>0</v>
      </c>
      <c r="Q56" s="41"/>
      <c r="R56" s="23"/>
      <c r="S56"/>
      <c r="T56"/>
    </row>
    <row r="57" spans="1:20" ht="15.95" customHeight="1">
      <c r="A57" s="37">
        <v>2.17</v>
      </c>
      <c r="B57" s="51" t="s">
        <v>211</v>
      </c>
      <c r="C57" s="39" t="s">
        <v>52</v>
      </c>
      <c r="D57" s="33">
        <f t="shared" si="1"/>
        <v>0</v>
      </c>
      <c r="E57" s="67">
        <v>0</v>
      </c>
      <c r="F57" s="67">
        <v>0</v>
      </c>
      <c r="G57" s="86">
        <v>0</v>
      </c>
      <c r="H57" s="67">
        <v>0</v>
      </c>
      <c r="I57" s="40">
        <v>0</v>
      </c>
      <c r="J57" s="40">
        <v>0</v>
      </c>
      <c r="K57" s="40">
        <v>0</v>
      </c>
      <c r="L57" s="40">
        <v>0</v>
      </c>
      <c r="M57" s="40">
        <v>0</v>
      </c>
      <c r="N57" s="40">
        <v>0</v>
      </c>
      <c r="O57" s="40">
        <v>0</v>
      </c>
      <c r="P57" s="40">
        <v>0</v>
      </c>
      <c r="Q57" s="41"/>
      <c r="S57"/>
      <c r="T57"/>
    </row>
    <row r="58" spans="1:20" ht="15.95" customHeight="1" thickBot="1">
      <c r="A58" s="37">
        <v>2.1800000000000002</v>
      </c>
      <c r="B58" s="58" t="s">
        <v>212</v>
      </c>
      <c r="C58" s="39" t="s">
        <v>53</v>
      </c>
      <c r="D58" s="33">
        <f t="shared" si="1"/>
        <v>5.79</v>
      </c>
      <c r="E58" s="84">
        <v>0.72</v>
      </c>
      <c r="F58" s="84">
        <v>1.1100000000000001</v>
      </c>
      <c r="G58" s="86">
        <v>1.0900000000000001</v>
      </c>
      <c r="H58" s="67">
        <v>0.98</v>
      </c>
      <c r="I58" s="67">
        <v>0.46</v>
      </c>
      <c r="J58" s="67">
        <v>0.38</v>
      </c>
      <c r="K58" s="67">
        <v>0.54</v>
      </c>
      <c r="L58" s="67">
        <v>0.23</v>
      </c>
      <c r="M58" s="67">
        <v>0.02</v>
      </c>
      <c r="N58" s="67">
        <v>0.26</v>
      </c>
      <c r="O58" s="40">
        <v>0</v>
      </c>
      <c r="P58" s="40">
        <v>0</v>
      </c>
      <c r="Q58" s="41"/>
      <c r="S58" s="59"/>
    </row>
    <row r="59" spans="1:20" ht="15.95" customHeight="1" thickBot="1">
      <c r="A59" s="37">
        <v>2.19</v>
      </c>
      <c r="B59" s="51" t="s">
        <v>213</v>
      </c>
      <c r="C59" s="39" t="s">
        <v>54</v>
      </c>
      <c r="D59" s="33">
        <f t="shared" si="1"/>
        <v>835.08</v>
      </c>
      <c r="E59" s="84">
        <v>22.55</v>
      </c>
      <c r="F59" s="84">
        <v>9.99</v>
      </c>
      <c r="G59" s="86">
        <v>40.43</v>
      </c>
      <c r="H59" s="67">
        <v>13.21</v>
      </c>
      <c r="I59" s="67">
        <v>34.04</v>
      </c>
      <c r="J59" s="67">
        <v>11.89</v>
      </c>
      <c r="K59" s="67">
        <v>14.33</v>
      </c>
      <c r="L59" s="67">
        <v>93.82</v>
      </c>
      <c r="M59" s="67">
        <v>131.75</v>
      </c>
      <c r="N59" s="67">
        <v>137.97</v>
      </c>
      <c r="O59" s="67">
        <v>120.99</v>
      </c>
      <c r="P59" s="67">
        <v>204.11</v>
      </c>
      <c r="Q59" s="41"/>
      <c r="S59" s="59"/>
    </row>
    <row r="60" spans="1:20" ht="15.95" customHeight="1" thickBot="1">
      <c r="A60" s="37">
        <v>2.2000000000000002</v>
      </c>
      <c r="B60" s="51" t="s">
        <v>214</v>
      </c>
      <c r="C60" s="39" t="s">
        <v>55</v>
      </c>
      <c r="D60" s="33">
        <f t="shared" si="1"/>
        <v>67.03</v>
      </c>
      <c r="E60" s="84">
        <v>7.13</v>
      </c>
      <c r="F60" s="84">
        <v>1.23</v>
      </c>
      <c r="G60" s="86">
        <v>0.02</v>
      </c>
      <c r="H60" s="67">
        <v>24.59</v>
      </c>
      <c r="I60" s="67">
        <v>0.71</v>
      </c>
      <c r="J60" s="67">
        <v>18.43</v>
      </c>
      <c r="K60" s="40">
        <v>2.2599999999999998</v>
      </c>
      <c r="L60" s="67">
        <v>1.01</v>
      </c>
      <c r="M60" s="40">
        <v>0</v>
      </c>
      <c r="N60" s="67">
        <v>8.26</v>
      </c>
      <c r="O60" s="67">
        <v>3.33</v>
      </c>
      <c r="P60" s="67">
        <v>0.06</v>
      </c>
      <c r="Q60" s="41"/>
      <c r="S60" s="60"/>
    </row>
    <row r="61" spans="1:20" ht="15.95" customHeight="1">
      <c r="A61" s="37">
        <v>2.21</v>
      </c>
      <c r="B61" s="51" t="s">
        <v>215</v>
      </c>
      <c r="C61" s="39" t="s">
        <v>56</v>
      </c>
      <c r="D61" s="33">
        <f t="shared" si="1"/>
        <v>3.6799999999999997</v>
      </c>
      <c r="E61" s="84"/>
      <c r="F61" s="84">
        <v>3.05</v>
      </c>
      <c r="G61" s="86">
        <v>0</v>
      </c>
      <c r="H61" s="67">
        <v>0</v>
      </c>
      <c r="I61" s="40">
        <v>0</v>
      </c>
      <c r="J61" s="40">
        <v>0</v>
      </c>
      <c r="K61" s="40"/>
      <c r="L61" s="67">
        <v>0.63</v>
      </c>
      <c r="M61" s="40">
        <v>0</v>
      </c>
      <c r="N61" s="40">
        <v>0</v>
      </c>
      <c r="O61" s="40">
        <v>0</v>
      </c>
      <c r="P61" s="67">
        <v>0</v>
      </c>
      <c r="Q61" s="41"/>
    </row>
    <row r="62" spans="1:20" s="28" customFormat="1" ht="15.95" customHeight="1">
      <c r="A62" s="48" t="s">
        <v>216</v>
      </c>
      <c r="B62" s="49" t="s">
        <v>217</v>
      </c>
      <c r="C62" s="35" t="s">
        <v>57</v>
      </c>
      <c r="D62" s="33">
        <f t="shared" si="1"/>
        <v>102.14</v>
      </c>
      <c r="E62" s="85">
        <v>0.18</v>
      </c>
      <c r="F62" s="85">
        <v>2.58</v>
      </c>
      <c r="G62" s="90">
        <v>8.2799999999999994</v>
      </c>
      <c r="H62" s="66">
        <v>6.02</v>
      </c>
      <c r="I62" s="66">
        <v>6.71</v>
      </c>
      <c r="J62" s="66">
        <v>5.59</v>
      </c>
      <c r="K62" s="66">
        <v>6.35</v>
      </c>
      <c r="L62" s="66">
        <v>7.21</v>
      </c>
      <c r="M62" s="66">
        <v>5.87</v>
      </c>
      <c r="N62" s="66">
        <v>2.89</v>
      </c>
      <c r="O62" s="33">
        <v>8.82</v>
      </c>
      <c r="P62" s="66">
        <v>41.64</v>
      </c>
      <c r="Q62" s="41"/>
      <c r="R62" s="23"/>
    </row>
    <row r="63" spans="1:20">
      <c r="B63" s="61"/>
      <c r="C63" s="61"/>
      <c r="D63" s="61"/>
      <c r="E63" s="68"/>
      <c r="F63" s="68"/>
      <c r="G63" s="93"/>
      <c r="H63" s="96"/>
      <c r="I63" s="61"/>
      <c r="J63" s="61"/>
      <c r="K63" s="61"/>
      <c r="L63" s="61"/>
      <c r="M63" s="61"/>
      <c r="N63" s="61"/>
      <c r="O63" s="61"/>
      <c r="P63" s="61"/>
    </row>
    <row r="64" spans="1:20">
      <c r="A64" s="62"/>
      <c r="B64" s="61"/>
      <c r="C64" s="61"/>
      <c r="D64" s="61"/>
      <c r="E64" s="68"/>
      <c r="F64" s="68"/>
      <c r="G64" s="93"/>
      <c r="H64" s="96"/>
      <c r="I64" s="61"/>
      <c r="J64" s="61"/>
      <c r="K64" s="61"/>
      <c r="L64" s="61"/>
      <c r="M64" s="61"/>
      <c r="N64" s="61"/>
      <c r="O64" s="61"/>
      <c r="P64" s="61"/>
    </row>
  </sheetData>
  <autoFilter ref="A1:P62"/>
  <mergeCells count="7">
    <mergeCell ref="A2:P2"/>
    <mergeCell ref="O3:P3"/>
    <mergeCell ref="A4:A5"/>
    <mergeCell ref="B4:B5"/>
    <mergeCell ref="C4:C5"/>
    <mergeCell ref="D4:D5"/>
    <mergeCell ref="E4:P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
  <sheetViews>
    <sheetView showZeros="0" workbookViewId="0">
      <selection activeCell="D26" sqref="D26"/>
    </sheetView>
  </sheetViews>
  <sheetFormatPr defaultColWidth="8.25" defaultRowHeight="12.75"/>
  <cols>
    <col min="1" max="1" width="5.75" style="24" customWidth="1"/>
    <col min="2" max="2" width="49.5" style="23" customWidth="1"/>
    <col min="3" max="3" width="9.375" style="23" customWidth="1"/>
    <col min="4" max="4" width="15.25" style="23" customWidth="1"/>
    <col min="5" max="6" width="9.625" style="63" customWidth="1"/>
    <col min="7" max="7" width="9.25" style="87" customWidth="1"/>
    <col min="8" max="8" width="9.625" style="94" customWidth="1"/>
    <col min="9" max="9" width="9.25" style="23" customWidth="1"/>
    <col min="10" max="13" width="9.625" style="23" customWidth="1"/>
    <col min="14" max="15" width="10.25" style="23" customWidth="1"/>
    <col min="16" max="16" width="11.75" style="23" customWidth="1"/>
    <col min="17" max="18" width="8.25" style="23"/>
    <col min="19" max="19" width="19" style="23" customWidth="1"/>
    <col min="20" max="256" width="8.25" style="23"/>
    <col min="257" max="257" width="5.75" style="23" customWidth="1"/>
    <col min="258" max="258" width="49.5" style="23" customWidth="1"/>
    <col min="259" max="259" width="9.375" style="23" customWidth="1"/>
    <col min="260" max="260" width="15.25" style="23" customWidth="1"/>
    <col min="261" max="262" width="9.625" style="23" customWidth="1"/>
    <col min="263" max="263" width="9.25" style="23" customWidth="1"/>
    <col min="264" max="264" width="9.625" style="23" customWidth="1"/>
    <col min="265" max="265" width="9.25" style="23" customWidth="1"/>
    <col min="266" max="269" width="9.625" style="23" customWidth="1"/>
    <col min="270" max="271" width="10.25" style="23" customWidth="1"/>
    <col min="272" max="272" width="11.75" style="23" customWidth="1"/>
    <col min="273" max="274" width="8.25" style="23"/>
    <col min="275" max="275" width="19" style="23" customWidth="1"/>
    <col min="276" max="512" width="8.25" style="23"/>
    <col min="513" max="513" width="5.75" style="23" customWidth="1"/>
    <col min="514" max="514" width="49.5" style="23" customWidth="1"/>
    <col min="515" max="515" width="9.375" style="23" customWidth="1"/>
    <col min="516" max="516" width="15.25" style="23" customWidth="1"/>
    <col min="517" max="518" width="9.625" style="23" customWidth="1"/>
    <col min="519" max="519" width="9.25" style="23" customWidth="1"/>
    <col min="520" max="520" width="9.625" style="23" customWidth="1"/>
    <col min="521" max="521" width="9.25" style="23" customWidth="1"/>
    <col min="522" max="525" width="9.625" style="23" customWidth="1"/>
    <col min="526" max="527" width="10.25" style="23" customWidth="1"/>
    <col min="528" max="528" width="11.75" style="23" customWidth="1"/>
    <col min="529" max="530" width="8.25" style="23"/>
    <col min="531" max="531" width="19" style="23" customWidth="1"/>
    <col min="532" max="768" width="8.25" style="23"/>
    <col min="769" max="769" width="5.75" style="23" customWidth="1"/>
    <col min="770" max="770" width="49.5" style="23" customWidth="1"/>
    <col min="771" max="771" width="9.375" style="23" customWidth="1"/>
    <col min="772" max="772" width="15.25" style="23" customWidth="1"/>
    <col min="773" max="774" width="9.625" style="23" customWidth="1"/>
    <col min="775" max="775" width="9.25" style="23" customWidth="1"/>
    <col min="776" max="776" width="9.625" style="23" customWidth="1"/>
    <col min="777" max="777" width="9.25" style="23" customWidth="1"/>
    <col min="778" max="781" width="9.625" style="23" customWidth="1"/>
    <col min="782" max="783" width="10.25" style="23" customWidth="1"/>
    <col min="784" max="784" width="11.75" style="23" customWidth="1"/>
    <col min="785" max="786" width="8.25" style="23"/>
    <col min="787" max="787" width="19" style="23" customWidth="1"/>
    <col min="788" max="1024" width="8.25" style="23"/>
    <col min="1025" max="1025" width="5.75" style="23" customWidth="1"/>
    <col min="1026" max="1026" width="49.5" style="23" customWidth="1"/>
    <col min="1027" max="1027" width="9.375" style="23" customWidth="1"/>
    <col min="1028" max="1028" width="15.25" style="23" customWidth="1"/>
    <col min="1029" max="1030" width="9.625" style="23" customWidth="1"/>
    <col min="1031" max="1031" width="9.25" style="23" customWidth="1"/>
    <col min="1032" max="1032" width="9.625" style="23" customWidth="1"/>
    <col min="1033" max="1033" width="9.25" style="23" customWidth="1"/>
    <col min="1034" max="1037" width="9.625" style="23" customWidth="1"/>
    <col min="1038" max="1039" width="10.25" style="23" customWidth="1"/>
    <col min="1040" max="1040" width="11.75" style="23" customWidth="1"/>
    <col min="1041" max="1042" width="8.25" style="23"/>
    <col min="1043" max="1043" width="19" style="23" customWidth="1"/>
    <col min="1044" max="1280" width="8.25" style="23"/>
    <col min="1281" max="1281" width="5.75" style="23" customWidth="1"/>
    <col min="1282" max="1282" width="49.5" style="23" customWidth="1"/>
    <col min="1283" max="1283" width="9.375" style="23" customWidth="1"/>
    <col min="1284" max="1284" width="15.25" style="23" customWidth="1"/>
    <col min="1285" max="1286" width="9.625" style="23" customWidth="1"/>
    <col min="1287" max="1287" width="9.25" style="23" customWidth="1"/>
    <col min="1288" max="1288" width="9.625" style="23" customWidth="1"/>
    <col min="1289" max="1289" width="9.25" style="23" customWidth="1"/>
    <col min="1290" max="1293" width="9.625" style="23" customWidth="1"/>
    <col min="1294" max="1295" width="10.25" style="23" customWidth="1"/>
    <col min="1296" max="1296" width="11.75" style="23" customWidth="1"/>
    <col min="1297" max="1298" width="8.25" style="23"/>
    <col min="1299" max="1299" width="19" style="23" customWidth="1"/>
    <col min="1300" max="1536" width="8.25" style="23"/>
    <col min="1537" max="1537" width="5.75" style="23" customWidth="1"/>
    <col min="1538" max="1538" width="49.5" style="23" customWidth="1"/>
    <col min="1539" max="1539" width="9.375" style="23" customWidth="1"/>
    <col min="1540" max="1540" width="15.25" style="23" customWidth="1"/>
    <col min="1541" max="1542" width="9.625" style="23" customWidth="1"/>
    <col min="1543" max="1543" width="9.25" style="23" customWidth="1"/>
    <col min="1544" max="1544" width="9.625" style="23" customWidth="1"/>
    <col min="1545" max="1545" width="9.25" style="23" customWidth="1"/>
    <col min="1546" max="1549" width="9.625" style="23" customWidth="1"/>
    <col min="1550" max="1551" width="10.25" style="23" customWidth="1"/>
    <col min="1552" max="1552" width="11.75" style="23" customWidth="1"/>
    <col min="1553" max="1554" width="8.25" style="23"/>
    <col min="1555" max="1555" width="19" style="23" customWidth="1"/>
    <col min="1556" max="1792" width="8.25" style="23"/>
    <col min="1793" max="1793" width="5.75" style="23" customWidth="1"/>
    <col min="1794" max="1794" width="49.5" style="23" customWidth="1"/>
    <col min="1795" max="1795" width="9.375" style="23" customWidth="1"/>
    <col min="1796" max="1796" width="15.25" style="23" customWidth="1"/>
    <col min="1797" max="1798" width="9.625" style="23" customWidth="1"/>
    <col min="1799" max="1799" width="9.25" style="23" customWidth="1"/>
    <col min="1800" max="1800" width="9.625" style="23" customWidth="1"/>
    <col min="1801" max="1801" width="9.25" style="23" customWidth="1"/>
    <col min="1802" max="1805" width="9.625" style="23" customWidth="1"/>
    <col min="1806" max="1807" width="10.25" style="23" customWidth="1"/>
    <col min="1808" max="1808" width="11.75" style="23" customWidth="1"/>
    <col min="1809" max="1810" width="8.25" style="23"/>
    <col min="1811" max="1811" width="19" style="23" customWidth="1"/>
    <col min="1812" max="2048" width="8.25" style="23"/>
    <col min="2049" max="2049" width="5.75" style="23" customWidth="1"/>
    <col min="2050" max="2050" width="49.5" style="23" customWidth="1"/>
    <col min="2051" max="2051" width="9.375" style="23" customWidth="1"/>
    <col min="2052" max="2052" width="15.25" style="23" customWidth="1"/>
    <col min="2053" max="2054" width="9.625" style="23" customWidth="1"/>
    <col min="2055" max="2055" width="9.25" style="23" customWidth="1"/>
    <col min="2056" max="2056" width="9.625" style="23" customWidth="1"/>
    <col min="2057" max="2057" width="9.25" style="23" customWidth="1"/>
    <col min="2058" max="2061" width="9.625" style="23" customWidth="1"/>
    <col min="2062" max="2063" width="10.25" style="23" customWidth="1"/>
    <col min="2064" max="2064" width="11.75" style="23" customWidth="1"/>
    <col min="2065" max="2066" width="8.25" style="23"/>
    <col min="2067" max="2067" width="19" style="23" customWidth="1"/>
    <col min="2068" max="2304" width="8.25" style="23"/>
    <col min="2305" max="2305" width="5.75" style="23" customWidth="1"/>
    <col min="2306" max="2306" width="49.5" style="23" customWidth="1"/>
    <col min="2307" max="2307" width="9.375" style="23" customWidth="1"/>
    <col min="2308" max="2308" width="15.25" style="23" customWidth="1"/>
    <col min="2309" max="2310" width="9.625" style="23" customWidth="1"/>
    <col min="2311" max="2311" width="9.25" style="23" customWidth="1"/>
    <col min="2312" max="2312" width="9.625" style="23" customWidth="1"/>
    <col min="2313" max="2313" width="9.25" style="23" customWidth="1"/>
    <col min="2314" max="2317" width="9.625" style="23" customWidth="1"/>
    <col min="2318" max="2319" width="10.25" style="23" customWidth="1"/>
    <col min="2320" max="2320" width="11.75" style="23" customWidth="1"/>
    <col min="2321" max="2322" width="8.25" style="23"/>
    <col min="2323" max="2323" width="19" style="23" customWidth="1"/>
    <col min="2324" max="2560" width="8.25" style="23"/>
    <col min="2561" max="2561" width="5.75" style="23" customWidth="1"/>
    <col min="2562" max="2562" width="49.5" style="23" customWidth="1"/>
    <col min="2563" max="2563" width="9.375" style="23" customWidth="1"/>
    <col min="2564" max="2564" width="15.25" style="23" customWidth="1"/>
    <col min="2565" max="2566" width="9.625" style="23" customWidth="1"/>
    <col min="2567" max="2567" width="9.25" style="23" customWidth="1"/>
    <col min="2568" max="2568" width="9.625" style="23" customWidth="1"/>
    <col min="2569" max="2569" width="9.25" style="23" customWidth="1"/>
    <col min="2570" max="2573" width="9.625" style="23" customWidth="1"/>
    <col min="2574" max="2575" width="10.25" style="23" customWidth="1"/>
    <col min="2576" max="2576" width="11.75" style="23" customWidth="1"/>
    <col min="2577" max="2578" width="8.25" style="23"/>
    <col min="2579" max="2579" width="19" style="23" customWidth="1"/>
    <col min="2580" max="2816" width="8.25" style="23"/>
    <col min="2817" max="2817" width="5.75" style="23" customWidth="1"/>
    <col min="2818" max="2818" width="49.5" style="23" customWidth="1"/>
    <col min="2819" max="2819" width="9.375" style="23" customWidth="1"/>
    <col min="2820" max="2820" width="15.25" style="23" customWidth="1"/>
    <col min="2821" max="2822" width="9.625" style="23" customWidth="1"/>
    <col min="2823" max="2823" width="9.25" style="23" customWidth="1"/>
    <col min="2824" max="2824" width="9.625" style="23" customWidth="1"/>
    <col min="2825" max="2825" width="9.25" style="23" customWidth="1"/>
    <col min="2826" max="2829" width="9.625" style="23" customWidth="1"/>
    <col min="2830" max="2831" width="10.25" style="23" customWidth="1"/>
    <col min="2832" max="2832" width="11.75" style="23" customWidth="1"/>
    <col min="2833" max="2834" width="8.25" style="23"/>
    <col min="2835" max="2835" width="19" style="23" customWidth="1"/>
    <col min="2836" max="3072" width="8.25" style="23"/>
    <col min="3073" max="3073" width="5.75" style="23" customWidth="1"/>
    <col min="3074" max="3074" width="49.5" style="23" customWidth="1"/>
    <col min="3075" max="3075" width="9.375" style="23" customWidth="1"/>
    <col min="3076" max="3076" width="15.25" style="23" customWidth="1"/>
    <col min="3077" max="3078" width="9.625" style="23" customWidth="1"/>
    <col min="3079" max="3079" width="9.25" style="23" customWidth="1"/>
    <col min="3080" max="3080" width="9.625" style="23" customWidth="1"/>
    <col min="3081" max="3081" width="9.25" style="23" customWidth="1"/>
    <col min="3082" max="3085" width="9.625" style="23" customWidth="1"/>
    <col min="3086" max="3087" width="10.25" style="23" customWidth="1"/>
    <col min="3088" max="3088" width="11.75" style="23" customWidth="1"/>
    <col min="3089" max="3090" width="8.25" style="23"/>
    <col min="3091" max="3091" width="19" style="23" customWidth="1"/>
    <col min="3092" max="3328" width="8.25" style="23"/>
    <col min="3329" max="3329" width="5.75" style="23" customWidth="1"/>
    <col min="3330" max="3330" width="49.5" style="23" customWidth="1"/>
    <col min="3331" max="3331" width="9.375" style="23" customWidth="1"/>
    <col min="3332" max="3332" width="15.25" style="23" customWidth="1"/>
    <col min="3333" max="3334" width="9.625" style="23" customWidth="1"/>
    <col min="3335" max="3335" width="9.25" style="23" customWidth="1"/>
    <col min="3336" max="3336" width="9.625" style="23" customWidth="1"/>
    <col min="3337" max="3337" width="9.25" style="23" customWidth="1"/>
    <col min="3338" max="3341" width="9.625" style="23" customWidth="1"/>
    <col min="3342" max="3343" width="10.25" style="23" customWidth="1"/>
    <col min="3344" max="3344" width="11.75" style="23" customWidth="1"/>
    <col min="3345" max="3346" width="8.25" style="23"/>
    <col min="3347" max="3347" width="19" style="23" customWidth="1"/>
    <col min="3348" max="3584" width="8.25" style="23"/>
    <col min="3585" max="3585" width="5.75" style="23" customWidth="1"/>
    <col min="3586" max="3586" width="49.5" style="23" customWidth="1"/>
    <col min="3587" max="3587" width="9.375" style="23" customWidth="1"/>
    <col min="3588" max="3588" width="15.25" style="23" customWidth="1"/>
    <col min="3589" max="3590" width="9.625" style="23" customWidth="1"/>
    <col min="3591" max="3591" width="9.25" style="23" customWidth="1"/>
    <col min="3592" max="3592" width="9.625" style="23" customWidth="1"/>
    <col min="3593" max="3593" width="9.25" style="23" customWidth="1"/>
    <col min="3594" max="3597" width="9.625" style="23" customWidth="1"/>
    <col min="3598" max="3599" width="10.25" style="23" customWidth="1"/>
    <col min="3600" max="3600" width="11.75" style="23" customWidth="1"/>
    <col min="3601" max="3602" width="8.25" style="23"/>
    <col min="3603" max="3603" width="19" style="23" customWidth="1"/>
    <col min="3604" max="3840" width="8.25" style="23"/>
    <col min="3841" max="3841" width="5.75" style="23" customWidth="1"/>
    <col min="3842" max="3842" width="49.5" style="23" customWidth="1"/>
    <col min="3843" max="3843" width="9.375" style="23" customWidth="1"/>
    <col min="3844" max="3844" width="15.25" style="23" customWidth="1"/>
    <col min="3845" max="3846" width="9.625" style="23" customWidth="1"/>
    <col min="3847" max="3847" width="9.25" style="23" customWidth="1"/>
    <col min="3848" max="3848" width="9.625" style="23" customWidth="1"/>
    <col min="3849" max="3849" width="9.25" style="23" customWidth="1"/>
    <col min="3850" max="3853" width="9.625" style="23" customWidth="1"/>
    <col min="3854" max="3855" width="10.25" style="23" customWidth="1"/>
    <col min="3856" max="3856" width="11.75" style="23" customWidth="1"/>
    <col min="3857" max="3858" width="8.25" style="23"/>
    <col min="3859" max="3859" width="19" style="23" customWidth="1"/>
    <col min="3860" max="4096" width="8.25" style="23"/>
    <col min="4097" max="4097" width="5.75" style="23" customWidth="1"/>
    <col min="4098" max="4098" width="49.5" style="23" customWidth="1"/>
    <col min="4099" max="4099" width="9.375" style="23" customWidth="1"/>
    <col min="4100" max="4100" width="15.25" style="23" customWidth="1"/>
    <col min="4101" max="4102" width="9.625" style="23" customWidth="1"/>
    <col min="4103" max="4103" width="9.25" style="23" customWidth="1"/>
    <col min="4104" max="4104" width="9.625" style="23" customWidth="1"/>
    <col min="4105" max="4105" width="9.25" style="23" customWidth="1"/>
    <col min="4106" max="4109" width="9.625" style="23" customWidth="1"/>
    <col min="4110" max="4111" width="10.25" style="23" customWidth="1"/>
    <col min="4112" max="4112" width="11.75" style="23" customWidth="1"/>
    <col min="4113" max="4114" width="8.25" style="23"/>
    <col min="4115" max="4115" width="19" style="23" customWidth="1"/>
    <col min="4116" max="4352" width="8.25" style="23"/>
    <col min="4353" max="4353" width="5.75" style="23" customWidth="1"/>
    <col min="4354" max="4354" width="49.5" style="23" customWidth="1"/>
    <col min="4355" max="4355" width="9.375" style="23" customWidth="1"/>
    <col min="4356" max="4356" width="15.25" style="23" customWidth="1"/>
    <col min="4357" max="4358" width="9.625" style="23" customWidth="1"/>
    <col min="4359" max="4359" width="9.25" style="23" customWidth="1"/>
    <col min="4360" max="4360" width="9.625" style="23" customWidth="1"/>
    <col min="4361" max="4361" width="9.25" style="23" customWidth="1"/>
    <col min="4362" max="4365" width="9.625" style="23" customWidth="1"/>
    <col min="4366" max="4367" width="10.25" style="23" customWidth="1"/>
    <col min="4368" max="4368" width="11.75" style="23" customWidth="1"/>
    <col min="4369" max="4370" width="8.25" style="23"/>
    <col min="4371" max="4371" width="19" style="23" customWidth="1"/>
    <col min="4372" max="4608" width="8.25" style="23"/>
    <col min="4609" max="4609" width="5.75" style="23" customWidth="1"/>
    <col min="4610" max="4610" width="49.5" style="23" customWidth="1"/>
    <col min="4611" max="4611" width="9.375" style="23" customWidth="1"/>
    <col min="4612" max="4612" width="15.25" style="23" customWidth="1"/>
    <col min="4613" max="4614" width="9.625" style="23" customWidth="1"/>
    <col min="4615" max="4615" width="9.25" style="23" customWidth="1"/>
    <col min="4616" max="4616" width="9.625" style="23" customWidth="1"/>
    <col min="4617" max="4617" width="9.25" style="23" customWidth="1"/>
    <col min="4618" max="4621" width="9.625" style="23" customWidth="1"/>
    <col min="4622" max="4623" width="10.25" style="23" customWidth="1"/>
    <col min="4624" max="4624" width="11.75" style="23" customWidth="1"/>
    <col min="4625" max="4626" width="8.25" style="23"/>
    <col min="4627" max="4627" width="19" style="23" customWidth="1"/>
    <col min="4628" max="4864" width="8.25" style="23"/>
    <col min="4865" max="4865" width="5.75" style="23" customWidth="1"/>
    <col min="4866" max="4866" width="49.5" style="23" customWidth="1"/>
    <col min="4867" max="4867" width="9.375" style="23" customWidth="1"/>
    <col min="4868" max="4868" width="15.25" style="23" customWidth="1"/>
    <col min="4869" max="4870" width="9.625" style="23" customWidth="1"/>
    <col min="4871" max="4871" width="9.25" style="23" customWidth="1"/>
    <col min="4872" max="4872" width="9.625" style="23" customWidth="1"/>
    <col min="4873" max="4873" width="9.25" style="23" customWidth="1"/>
    <col min="4874" max="4877" width="9.625" style="23" customWidth="1"/>
    <col min="4878" max="4879" width="10.25" style="23" customWidth="1"/>
    <col min="4880" max="4880" width="11.75" style="23" customWidth="1"/>
    <col min="4881" max="4882" width="8.25" style="23"/>
    <col min="4883" max="4883" width="19" style="23" customWidth="1"/>
    <col min="4884" max="5120" width="8.25" style="23"/>
    <col min="5121" max="5121" width="5.75" style="23" customWidth="1"/>
    <col min="5122" max="5122" width="49.5" style="23" customWidth="1"/>
    <col min="5123" max="5123" width="9.375" style="23" customWidth="1"/>
    <col min="5124" max="5124" width="15.25" style="23" customWidth="1"/>
    <col min="5125" max="5126" width="9.625" style="23" customWidth="1"/>
    <col min="5127" max="5127" width="9.25" style="23" customWidth="1"/>
    <col min="5128" max="5128" width="9.625" style="23" customWidth="1"/>
    <col min="5129" max="5129" width="9.25" style="23" customWidth="1"/>
    <col min="5130" max="5133" width="9.625" style="23" customWidth="1"/>
    <col min="5134" max="5135" width="10.25" style="23" customWidth="1"/>
    <col min="5136" max="5136" width="11.75" style="23" customWidth="1"/>
    <col min="5137" max="5138" width="8.25" style="23"/>
    <col min="5139" max="5139" width="19" style="23" customWidth="1"/>
    <col min="5140" max="5376" width="8.25" style="23"/>
    <col min="5377" max="5377" width="5.75" style="23" customWidth="1"/>
    <col min="5378" max="5378" width="49.5" style="23" customWidth="1"/>
    <col min="5379" max="5379" width="9.375" style="23" customWidth="1"/>
    <col min="5380" max="5380" width="15.25" style="23" customWidth="1"/>
    <col min="5381" max="5382" width="9.625" style="23" customWidth="1"/>
    <col min="5383" max="5383" width="9.25" style="23" customWidth="1"/>
    <col min="5384" max="5384" width="9.625" style="23" customWidth="1"/>
    <col min="5385" max="5385" width="9.25" style="23" customWidth="1"/>
    <col min="5386" max="5389" width="9.625" style="23" customWidth="1"/>
    <col min="5390" max="5391" width="10.25" style="23" customWidth="1"/>
    <col min="5392" max="5392" width="11.75" style="23" customWidth="1"/>
    <col min="5393" max="5394" width="8.25" style="23"/>
    <col min="5395" max="5395" width="19" style="23" customWidth="1"/>
    <col min="5396" max="5632" width="8.25" style="23"/>
    <col min="5633" max="5633" width="5.75" style="23" customWidth="1"/>
    <col min="5634" max="5634" width="49.5" style="23" customWidth="1"/>
    <col min="5635" max="5635" width="9.375" style="23" customWidth="1"/>
    <col min="5636" max="5636" width="15.25" style="23" customWidth="1"/>
    <col min="5637" max="5638" width="9.625" style="23" customWidth="1"/>
    <col min="5639" max="5639" width="9.25" style="23" customWidth="1"/>
    <col min="5640" max="5640" width="9.625" style="23" customWidth="1"/>
    <col min="5641" max="5641" width="9.25" style="23" customWidth="1"/>
    <col min="5642" max="5645" width="9.625" style="23" customWidth="1"/>
    <col min="5646" max="5647" width="10.25" style="23" customWidth="1"/>
    <col min="5648" max="5648" width="11.75" style="23" customWidth="1"/>
    <col min="5649" max="5650" width="8.25" style="23"/>
    <col min="5651" max="5651" width="19" style="23" customWidth="1"/>
    <col min="5652" max="5888" width="8.25" style="23"/>
    <col min="5889" max="5889" width="5.75" style="23" customWidth="1"/>
    <col min="5890" max="5890" width="49.5" style="23" customWidth="1"/>
    <col min="5891" max="5891" width="9.375" style="23" customWidth="1"/>
    <col min="5892" max="5892" width="15.25" style="23" customWidth="1"/>
    <col min="5893" max="5894" width="9.625" style="23" customWidth="1"/>
    <col min="5895" max="5895" width="9.25" style="23" customWidth="1"/>
    <col min="5896" max="5896" width="9.625" style="23" customWidth="1"/>
    <col min="5897" max="5897" width="9.25" style="23" customWidth="1"/>
    <col min="5898" max="5901" width="9.625" style="23" customWidth="1"/>
    <col min="5902" max="5903" width="10.25" style="23" customWidth="1"/>
    <col min="5904" max="5904" width="11.75" style="23" customWidth="1"/>
    <col min="5905" max="5906" width="8.25" style="23"/>
    <col min="5907" max="5907" width="19" style="23" customWidth="1"/>
    <col min="5908" max="6144" width="8.25" style="23"/>
    <col min="6145" max="6145" width="5.75" style="23" customWidth="1"/>
    <col min="6146" max="6146" width="49.5" style="23" customWidth="1"/>
    <col min="6147" max="6147" width="9.375" style="23" customWidth="1"/>
    <col min="6148" max="6148" width="15.25" style="23" customWidth="1"/>
    <col min="6149" max="6150" width="9.625" style="23" customWidth="1"/>
    <col min="6151" max="6151" width="9.25" style="23" customWidth="1"/>
    <col min="6152" max="6152" width="9.625" style="23" customWidth="1"/>
    <col min="6153" max="6153" width="9.25" style="23" customWidth="1"/>
    <col min="6154" max="6157" width="9.625" style="23" customWidth="1"/>
    <col min="6158" max="6159" width="10.25" style="23" customWidth="1"/>
    <col min="6160" max="6160" width="11.75" style="23" customWidth="1"/>
    <col min="6161" max="6162" width="8.25" style="23"/>
    <col min="6163" max="6163" width="19" style="23" customWidth="1"/>
    <col min="6164" max="6400" width="8.25" style="23"/>
    <col min="6401" max="6401" width="5.75" style="23" customWidth="1"/>
    <col min="6402" max="6402" width="49.5" style="23" customWidth="1"/>
    <col min="6403" max="6403" width="9.375" style="23" customWidth="1"/>
    <col min="6404" max="6404" width="15.25" style="23" customWidth="1"/>
    <col min="6405" max="6406" width="9.625" style="23" customWidth="1"/>
    <col min="6407" max="6407" width="9.25" style="23" customWidth="1"/>
    <col min="6408" max="6408" width="9.625" style="23" customWidth="1"/>
    <col min="6409" max="6409" width="9.25" style="23" customWidth="1"/>
    <col min="6410" max="6413" width="9.625" style="23" customWidth="1"/>
    <col min="6414" max="6415" width="10.25" style="23" customWidth="1"/>
    <col min="6416" max="6416" width="11.75" style="23" customWidth="1"/>
    <col min="6417" max="6418" width="8.25" style="23"/>
    <col min="6419" max="6419" width="19" style="23" customWidth="1"/>
    <col min="6420" max="6656" width="8.25" style="23"/>
    <col min="6657" max="6657" width="5.75" style="23" customWidth="1"/>
    <col min="6658" max="6658" width="49.5" style="23" customWidth="1"/>
    <col min="6659" max="6659" width="9.375" style="23" customWidth="1"/>
    <col min="6660" max="6660" width="15.25" style="23" customWidth="1"/>
    <col min="6661" max="6662" width="9.625" style="23" customWidth="1"/>
    <col min="6663" max="6663" width="9.25" style="23" customWidth="1"/>
    <col min="6664" max="6664" width="9.625" style="23" customWidth="1"/>
    <col min="6665" max="6665" width="9.25" style="23" customWidth="1"/>
    <col min="6666" max="6669" width="9.625" style="23" customWidth="1"/>
    <col min="6670" max="6671" width="10.25" style="23" customWidth="1"/>
    <col min="6672" max="6672" width="11.75" style="23" customWidth="1"/>
    <col min="6673" max="6674" width="8.25" style="23"/>
    <col min="6675" max="6675" width="19" style="23" customWidth="1"/>
    <col min="6676" max="6912" width="8.25" style="23"/>
    <col min="6913" max="6913" width="5.75" style="23" customWidth="1"/>
    <col min="6914" max="6914" width="49.5" style="23" customWidth="1"/>
    <col min="6915" max="6915" width="9.375" style="23" customWidth="1"/>
    <col min="6916" max="6916" width="15.25" style="23" customWidth="1"/>
    <col min="6917" max="6918" width="9.625" style="23" customWidth="1"/>
    <col min="6919" max="6919" width="9.25" style="23" customWidth="1"/>
    <col min="6920" max="6920" width="9.625" style="23" customWidth="1"/>
    <col min="6921" max="6921" width="9.25" style="23" customWidth="1"/>
    <col min="6922" max="6925" width="9.625" style="23" customWidth="1"/>
    <col min="6926" max="6927" width="10.25" style="23" customWidth="1"/>
    <col min="6928" max="6928" width="11.75" style="23" customWidth="1"/>
    <col min="6929" max="6930" width="8.25" style="23"/>
    <col min="6931" max="6931" width="19" style="23" customWidth="1"/>
    <col min="6932" max="7168" width="8.25" style="23"/>
    <col min="7169" max="7169" width="5.75" style="23" customWidth="1"/>
    <col min="7170" max="7170" width="49.5" style="23" customWidth="1"/>
    <col min="7171" max="7171" width="9.375" style="23" customWidth="1"/>
    <col min="7172" max="7172" width="15.25" style="23" customWidth="1"/>
    <col min="7173" max="7174" width="9.625" style="23" customWidth="1"/>
    <col min="7175" max="7175" width="9.25" style="23" customWidth="1"/>
    <col min="7176" max="7176" width="9.625" style="23" customWidth="1"/>
    <col min="7177" max="7177" width="9.25" style="23" customWidth="1"/>
    <col min="7178" max="7181" width="9.625" style="23" customWidth="1"/>
    <col min="7182" max="7183" width="10.25" style="23" customWidth="1"/>
    <col min="7184" max="7184" width="11.75" style="23" customWidth="1"/>
    <col min="7185" max="7186" width="8.25" style="23"/>
    <col min="7187" max="7187" width="19" style="23" customWidth="1"/>
    <col min="7188" max="7424" width="8.25" style="23"/>
    <col min="7425" max="7425" width="5.75" style="23" customWidth="1"/>
    <col min="7426" max="7426" width="49.5" style="23" customWidth="1"/>
    <col min="7427" max="7427" width="9.375" style="23" customWidth="1"/>
    <col min="7428" max="7428" width="15.25" style="23" customWidth="1"/>
    <col min="7429" max="7430" width="9.625" style="23" customWidth="1"/>
    <col min="7431" max="7431" width="9.25" style="23" customWidth="1"/>
    <col min="7432" max="7432" width="9.625" style="23" customWidth="1"/>
    <col min="7433" max="7433" width="9.25" style="23" customWidth="1"/>
    <col min="7434" max="7437" width="9.625" style="23" customWidth="1"/>
    <col min="7438" max="7439" width="10.25" style="23" customWidth="1"/>
    <col min="7440" max="7440" width="11.75" style="23" customWidth="1"/>
    <col min="7441" max="7442" width="8.25" style="23"/>
    <col min="7443" max="7443" width="19" style="23" customWidth="1"/>
    <col min="7444" max="7680" width="8.25" style="23"/>
    <col min="7681" max="7681" width="5.75" style="23" customWidth="1"/>
    <col min="7682" max="7682" width="49.5" style="23" customWidth="1"/>
    <col min="7683" max="7683" width="9.375" style="23" customWidth="1"/>
    <col min="7684" max="7684" width="15.25" style="23" customWidth="1"/>
    <col min="7685" max="7686" width="9.625" style="23" customWidth="1"/>
    <col min="7687" max="7687" width="9.25" style="23" customWidth="1"/>
    <col min="7688" max="7688" width="9.625" style="23" customWidth="1"/>
    <col min="7689" max="7689" width="9.25" style="23" customWidth="1"/>
    <col min="7690" max="7693" width="9.625" style="23" customWidth="1"/>
    <col min="7694" max="7695" width="10.25" style="23" customWidth="1"/>
    <col min="7696" max="7696" width="11.75" style="23" customWidth="1"/>
    <col min="7697" max="7698" width="8.25" style="23"/>
    <col min="7699" max="7699" width="19" style="23" customWidth="1"/>
    <col min="7700" max="7936" width="8.25" style="23"/>
    <col min="7937" max="7937" width="5.75" style="23" customWidth="1"/>
    <col min="7938" max="7938" width="49.5" style="23" customWidth="1"/>
    <col min="7939" max="7939" width="9.375" style="23" customWidth="1"/>
    <col min="7940" max="7940" width="15.25" style="23" customWidth="1"/>
    <col min="7941" max="7942" width="9.625" style="23" customWidth="1"/>
    <col min="7943" max="7943" width="9.25" style="23" customWidth="1"/>
    <col min="7944" max="7944" width="9.625" style="23" customWidth="1"/>
    <col min="7945" max="7945" width="9.25" style="23" customWidth="1"/>
    <col min="7946" max="7949" width="9.625" style="23" customWidth="1"/>
    <col min="7950" max="7951" width="10.25" style="23" customWidth="1"/>
    <col min="7952" max="7952" width="11.75" style="23" customWidth="1"/>
    <col min="7953" max="7954" width="8.25" style="23"/>
    <col min="7955" max="7955" width="19" style="23" customWidth="1"/>
    <col min="7956" max="8192" width="8.25" style="23"/>
    <col min="8193" max="8193" width="5.75" style="23" customWidth="1"/>
    <col min="8194" max="8194" width="49.5" style="23" customWidth="1"/>
    <col min="8195" max="8195" width="9.375" style="23" customWidth="1"/>
    <col min="8196" max="8196" width="15.25" style="23" customWidth="1"/>
    <col min="8197" max="8198" width="9.625" style="23" customWidth="1"/>
    <col min="8199" max="8199" width="9.25" style="23" customWidth="1"/>
    <col min="8200" max="8200" width="9.625" style="23" customWidth="1"/>
    <col min="8201" max="8201" width="9.25" style="23" customWidth="1"/>
    <col min="8202" max="8205" width="9.625" style="23" customWidth="1"/>
    <col min="8206" max="8207" width="10.25" style="23" customWidth="1"/>
    <col min="8208" max="8208" width="11.75" style="23" customWidth="1"/>
    <col min="8209" max="8210" width="8.25" style="23"/>
    <col min="8211" max="8211" width="19" style="23" customWidth="1"/>
    <col min="8212" max="8448" width="8.25" style="23"/>
    <col min="8449" max="8449" width="5.75" style="23" customWidth="1"/>
    <col min="8450" max="8450" width="49.5" style="23" customWidth="1"/>
    <col min="8451" max="8451" width="9.375" style="23" customWidth="1"/>
    <col min="8452" max="8452" width="15.25" style="23" customWidth="1"/>
    <col min="8453" max="8454" width="9.625" style="23" customWidth="1"/>
    <col min="8455" max="8455" width="9.25" style="23" customWidth="1"/>
    <col min="8456" max="8456" width="9.625" style="23" customWidth="1"/>
    <col min="8457" max="8457" width="9.25" style="23" customWidth="1"/>
    <col min="8458" max="8461" width="9.625" style="23" customWidth="1"/>
    <col min="8462" max="8463" width="10.25" style="23" customWidth="1"/>
    <col min="8464" max="8464" width="11.75" style="23" customWidth="1"/>
    <col min="8465" max="8466" width="8.25" style="23"/>
    <col min="8467" max="8467" width="19" style="23" customWidth="1"/>
    <col min="8468" max="8704" width="8.25" style="23"/>
    <col min="8705" max="8705" width="5.75" style="23" customWidth="1"/>
    <col min="8706" max="8706" width="49.5" style="23" customWidth="1"/>
    <col min="8707" max="8707" width="9.375" style="23" customWidth="1"/>
    <col min="8708" max="8708" width="15.25" style="23" customWidth="1"/>
    <col min="8709" max="8710" width="9.625" style="23" customWidth="1"/>
    <col min="8711" max="8711" width="9.25" style="23" customWidth="1"/>
    <col min="8712" max="8712" width="9.625" style="23" customWidth="1"/>
    <col min="8713" max="8713" width="9.25" style="23" customWidth="1"/>
    <col min="8714" max="8717" width="9.625" style="23" customWidth="1"/>
    <col min="8718" max="8719" width="10.25" style="23" customWidth="1"/>
    <col min="8720" max="8720" width="11.75" style="23" customWidth="1"/>
    <col min="8721" max="8722" width="8.25" style="23"/>
    <col min="8723" max="8723" width="19" style="23" customWidth="1"/>
    <col min="8724" max="8960" width="8.25" style="23"/>
    <col min="8961" max="8961" width="5.75" style="23" customWidth="1"/>
    <col min="8962" max="8962" width="49.5" style="23" customWidth="1"/>
    <col min="8963" max="8963" width="9.375" style="23" customWidth="1"/>
    <col min="8964" max="8964" width="15.25" style="23" customWidth="1"/>
    <col min="8965" max="8966" width="9.625" style="23" customWidth="1"/>
    <col min="8967" max="8967" width="9.25" style="23" customWidth="1"/>
    <col min="8968" max="8968" width="9.625" style="23" customWidth="1"/>
    <col min="8969" max="8969" width="9.25" style="23" customWidth="1"/>
    <col min="8970" max="8973" width="9.625" style="23" customWidth="1"/>
    <col min="8974" max="8975" width="10.25" style="23" customWidth="1"/>
    <col min="8976" max="8976" width="11.75" style="23" customWidth="1"/>
    <col min="8977" max="8978" width="8.25" style="23"/>
    <col min="8979" max="8979" width="19" style="23" customWidth="1"/>
    <col min="8980" max="9216" width="8.25" style="23"/>
    <col min="9217" max="9217" width="5.75" style="23" customWidth="1"/>
    <col min="9218" max="9218" width="49.5" style="23" customWidth="1"/>
    <col min="9219" max="9219" width="9.375" style="23" customWidth="1"/>
    <col min="9220" max="9220" width="15.25" style="23" customWidth="1"/>
    <col min="9221" max="9222" width="9.625" style="23" customWidth="1"/>
    <col min="9223" max="9223" width="9.25" style="23" customWidth="1"/>
    <col min="9224" max="9224" width="9.625" style="23" customWidth="1"/>
    <col min="9225" max="9225" width="9.25" style="23" customWidth="1"/>
    <col min="9226" max="9229" width="9.625" style="23" customWidth="1"/>
    <col min="9230" max="9231" width="10.25" style="23" customWidth="1"/>
    <col min="9232" max="9232" width="11.75" style="23" customWidth="1"/>
    <col min="9233" max="9234" width="8.25" style="23"/>
    <col min="9235" max="9235" width="19" style="23" customWidth="1"/>
    <col min="9236" max="9472" width="8.25" style="23"/>
    <col min="9473" max="9473" width="5.75" style="23" customWidth="1"/>
    <col min="9474" max="9474" width="49.5" style="23" customWidth="1"/>
    <col min="9475" max="9475" width="9.375" style="23" customWidth="1"/>
    <col min="9476" max="9476" width="15.25" style="23" customWidth="1"/>
    <col min="9477" max="9478" width="9.625" style="23" customWidth="1"/>
    <col min="9479" max="9479" width="9.25" style="23" customWidth="1"/>
    <col min="9480" max="9480" width="9.625" style="23" customWidth="1"/>
    <col min="9481" max="9481" width="9.25" style="23" customWidth="1"/>
    <col min="9482" max="9485" width="9.625" style="23" customWidth="1"/>
    <col min="9486" max="9487" width="10.25" style="23" customWidth="1"/>
    <col min="9488" max="9488" width="11.75" style="23" customWidth="1"/>
    <col min="9489" max="9490" width="8.25" style="23"/>
    <col min="9491" max="9491" width="19" style="23" customWidth="1"/>
    <col min="9492" max="9728" width="8.25" style="23"/>
    <col min="9729" max="9729" width="5.75" style="23" customWidth="1"/>
    <col min="9730" max="9730" width="49.5" style="23" customWidth="1"/>
    <col min="9731" max="9731" width="9.375" style="23" customWidth="1"/>
    <col min="9732" max="9732" width="15.25" style="23" customWidth="1"/>
    <col min="9733" max="9734" width="9.625" style="23" customWidth="1"/>
    <col min="9735" max="9735" width="9.25" style="23" customWidth="1"/>
    <col min="9736" max="9736" width="9.625" style="23" customWidth="1"/>
    <col min="9737" max="9737" width="9.25" style="23" customWidth="1"/>
    <col min="9738" max="9741" width="9.625" style="23" customWidth="1"/>
    <col min="9742" max="9743" width="10.25" style="23" customWidth="1"/>
    <col min="9744" max="9744" width="11.75" style="23" customWidth="1"/>
    <col min="9745" max="9746" width="8.25" style="23"/>
    <col min="9747" max="9747" width="19" style="23" customWidth="1"/>
    <col min="9748" max="9984" width="8.25" style="23"/>
    <col min="9985" max="9985" width="5.75" style="23" customWidth="1"/>
    <col min="9986" max="9986" width="49.5" style="23" customWidth="1"/>
    <col min="9987" max="9987" width="9.375" style="23" customWidth="1"/>
    <col min="9988" max="9988" width="15.25" style="23" customWidth="1"/>
    <col min="9989" max="9990" width="9.625" style="23" customWidth="1"/>
    <col min="9991" max="9991" width="9.25" style="23" customWidth="1"/>
    <col min="9992" max="9992" width="9.625" style="23" customWidth="1"/>
    <col min="9993" max="9993" width="9.25" style="23" customWidth="1"/>
    <col min="9994" max="9997" width="9.625" style="23" customWidth="1"/>
    <col min="9998" max="9999" width="10.25" style="23" customWidth="1"/>
    <col min="10000" max="10000" width="11.75" style="23" customWidth="1"/>
    <col min="10001" max="10002" width="8.25" style="23"/>
    <col min="10003" max="10003" width="19" style="23" customWidth="1"/>
    <col min="10004" max="10240" width="8.25" style="23"/>
    <col min="10241" max="10241" width="5.75" style="23" customWidth="1"/>
    <col min="10242" max="10242" width="49.5" style="23" customWidth="1"/>
    <col min="10243" max="10243" width="9.375" style="23" customWidth="1"/>
    <col min="10244" max="10244" width="15.25" style="23" customWidth="1"/>
    <col min="10245" max="10246" width="9.625" style="23" customWidth="1"/>
    <col min="10247" max="10247" width="9.25" style="23" customWidth="1"/>
    <col min="10248" max="10248" width="9.625" style="23" customWidth="1"/>
    <col min="10249" max="10249" width="9.25" style="23" customWidth="1"/>
    <col min="10250" max="10253" width="9.625" style="23" customWidth="1"/>
    <col min="10254" max="10255" width="10.25" style="23" customWidth="1"/>
    <col min="10256" max="10256" width="11.75" style="23" customWidth="1"/>
    <col min="10257" max="10258" width="8.25" style="23"/>
    <col min="10259" max="10259" width="19" style="23" customWidth="1"/>
    <col min="10260" max="10496" width="8.25" style="23"/>
    <col min="10497" max="10497" width="5.75" style="23" customWidth="1"/>
    <col min="10498" max="10498" width="49.5" style="23" customWidth="1"/>
    <col min="10499" max="10499" width="9.375" style="23" customWidth="1"/>
    <col min="10500" max="10500" width="15.25" style="23" customWidth="1"/>
    <col min="10501" max="10502" width="9.625" style="23" customWidth="1"/>
    <col min="10503" max="10503" width="9.25" style="23" customWidth="1"/>
    <col min="10504" max="10504" width="9.625" style="23" customWidth="1"/>
    <col min="10505" max="10505" width="9.25" style="23" customWidth="1"/>
    <col min="10506" max="10509" width="9.625" style="23" customWidth="1"/>
    <col min="10510" max="10511" width="10.25" style="23" customWidth="1"/>
    <col min="10512" max="10512" width="11.75" style="23" customWidth="1"/>
    <col min="10513" max="10514" width="8.25" style="23"/>
    <col min="10515" max="10515" width="19" style="23" customWidth="1"/>
    <col min="10516" max="10752" width="8.25" style="23"/>
    <col min="10753" max="10753" width="5.75" style="23" customWidth="1"/>
    <col min="10754" max="10754" width="49.5" style="23" customWidth="1"/>
    <col min="10755" max="10755" width="9.375" style="23" customWidth="1"/>
    <col min="10756" max="10756" width="15.25" style="23" customWidth="1"/>
    <col min="10757" max="10758" width="9.625" style="23" customWidth="1"/>
    <col min="10759" max="10759" width="9.25" style="23" customWidth="1"/>
    <col min="10760" max="10760" width="9.625" style="23" customWidth="1"/>
    <col min="10761" max="10761" width="9.25" style="23" customWidth="1"/>
    <col min="10762" max="10765" width="9.625" style="23" customWidth="1"/>
    <col min="10766" max="10767" width="10.25" style="23" customWidth="1"/>
    <col min="10768" max="10768" width="11.75" style="23" customWidth="1"/>
    <col min="10769" max="10770" width="8.25" style="23"/>
    <col min="10771" max="10771" width="19" style="23" customWidth="1"/>
    <col min="10772" max="11008" width="8.25" style="23"/>
    <col min="11009" max="11009" width="5.75" style="23" customWidth="1"/>
    <col min="11010" max="11010" width="49.5" style="23" customWidth="1"/>
    <col min="11011" max="11011" width="9.375" style="23" customWidth="1"/>
    <col min="11012" max="11012" width="15.25" style="23" customWidth="1"/>
    <col min="11013" max="11014" width="9.625" style="23" customWidth="1"/>
    <col min="11015" max="11015" width="9.25" style="23" customWidth="1"/>
    <col min="11016" max="11016" width="9.625" style="23" customWidth="1"/>
    <col min="11017" max="11017" width="9.25" style="23" customWidth="1"/>
    <col min="11018" max="11021" width="9.625" style="23" customWidth="1"/>
    <col min="11022" max="11023" width="10.25" style="23" customWidth="1"/>
    <col min="11024" max="11024" width="11.75" style="23" customWidth="1"/>
    <col min="11025" max="11026" width="8.25" style="23"/>
    <col min="11027" max="11027" width="19" style="23" customWidth="1"/>
    <col min="11028" max="11264" width="8.25" style="23"/>
    <col min="11265" max="11265" width="5.75" style="23" customWidth="1"/>
    <col min="11266" max="11266" width="49.5" style="23" customWidth="1"/>
    <col min="11267" max="11267" width="9.375" style="23" customWidth="1"/>
    <col min="11268" max="11268" width="15.25" style="23" customWidth="1"/>
    <col min="11269" max="11270" width="9.625" style="23" customWidth="1"/>
    <col min="11271" max="11271" width="9.25" style="23" customWidth="1"/>
    <col min="11272" max="11272" width="9.625" style="23" customWidth="1"/>
    <col min="11273" max="11273" width="9.25" style="23" customWidth="1"/>
    <col min="11274" max="11277" width="9.625" style="23" customWidth="1"/>
    <col min="11278" max="11279" width="10.25" style="23" customWidth="1"/>
    <col min="11280" max="11280" width="11.75" style="23" customWidth="1"/>
    <col min="11281" max="11282" width="8.25" style="23"/>
    <col min="11283" max="11283" width="19" style="23" customWidth="1"/>
    <col min="11284" max="11520" width="8.25" style="23"/>
    <col min="11521" max="11521" width="5.75" style="23" customWidth="1"/>
    <col min="11522" max="11522" width="49.5" style="23" customWidth="1"/>
    <col min="11523" max="11523" width="9.375" style="23" customWidth="1"/>
    <col min="11524" max="11524" width="15.25" style="23" customWidth="1"/>
    <col min="11525" max="11526" width="9.625" style="23" customWidth="1"/>
    <col min="11527" max="11527" width="9.25" style="23" customWidth="1"/>
    <col min="11528" max="11528" width="9.625" style="23" customWidth="1"/>
    <col min="11529" max="11529" width="9.25" style="23" customWidth="1"/>
    <col min="11530" max="11533" width="9.625" style="23" customWidth="1"/>
    <col min="11534" max="11535" width="10.25" style="23" customWidth="1"/>
    <col min="11536" max="11536" width="11.75" style="23" customWidth="1"/>
    <col min="11537" max="11538" width="8.25" style="23"/>
    <col min="11539" max="11539" width="19" style="23" customWidth="1"/>
    <col min="11540" max="11776" width="8.25" style="23"/>
    <col min="11777" max="11777" width="5.75" style="23" customWidth="1"/>
    <col min="11778" max="11778" width="49.5" style="23" customWidth="1"/>
    <col min="11779" max="11779" width="9.375" style="23" customWidth="1"/>
    <col min="11780" max="11780" width="15.25" style="23" customWidth="1"/>
    <col min="11781" max="11782" width="9.625" style="23" customWidth="1"/>
    <col min="11783" max="11783" width="9.25" style="23" customWidth="1"/>
    <col min="11784" max="11784" width="9.625" style="23" customWidth="1"/>
    <col min="11785" max="11785" width="9.25" style="23" customWidth="1"/>
    <col min="11786" max="11789" width="9.625" style="23" customWidth="1"/>
    <col min="11790" max="11791" width="10.25" style="23" customWidth="1"/>
    <col min="11792" max="11792" width="11.75" style="23" customWidth="1"/>
    <col min="11793" max="11794" width="8.25" style="23"/>
    <col min="11795" max="11795" width="19" style="23" customWidth="1"/>
    <col min="11796" max="12032" width="8.25" style="23"/>
    <col min="12033" max="12033" width="5.75" style="23" customWidth="1"/>
    <col min="12034" max="12034" width="49.5" style="23" customWidth="1"/>
    <col min="12035" max="12035" width="9.375" style="23" customWidth="1"/>
    <col min="12036" max="12036" width="15.25" style="23" customWidth="1"/>
    <col min="12037" max="12038" width="9.625" style="23" customWidth="1"/>
    <col min="12039" max="12039" width="9.25" style="23" customWidth="1"/>
    <col min="12040" max="12040" width="9.625" style="23" customWidth="1"/>
    <col min="12041" max="12041" width="9.25" style="23" customWidth="1"/>
    <col min="12042" max="12045" width="9.625" style="23" customWidth="1"/>
    <col min="12046" max="12047" width="10.25" style="23" customWidth="1"/>
    <col min="12048" max="12048" width="11.75" style="23" customWidth="1"/>
    <col min="12049" max="12050" width="8.25" style="23"/>
    <col min="12051" max="12051" width="19" style="23" customWidth="1"/>
    <col min="12052" max="12288" width="8.25" style="23"/>
    <col min="12289" max="12289" width="5.75" style="23" customWidth="1"/>
    <col min="12290" max="12290" width="49.5" style="23" customWidth="1"/>
    <col min="12291" max="12291" width="9.375" style="23" customWidth="1"/>
    <col min="12292" max="12292" width="15.25" style="23" customWidth="1"/>
    <col min="12293" max="12294" width="9.625" style="23" customWidth="1"/>
    <col min="12295" max="12295" width="9.25" style="23" customWidth="1"/>
    <col min="12296" max="12296" width="9.625" style="23" customWidth="1"/>
    <col min="12297" max="12297" width="9.25" style="23" customWidth="1"/>
    <col min="12298" max="12301" width="9.625" style="23" customWidth="1"/>
    <col min="12302" max="12303" width="10.25" style="23" customWidth="1"/>
    <col min="12304" max="12304" width="11.75" style="23" customWidth="1"/>
    <col min="12305" max="12306" width="8.25" style="23"/>
    <col min="12307" max="12307" width="19" style="23" customWidth="1"/>
    <col min="12308" max="12544" width="8.25" style="23"/>
    <col min="12545" max="12545" width="5.75" style="23" customWidth="1"/>
    <col min="12546" max="12546" width="49.5" style="23" customWidth="1"/>
    <col min="12547" max="12547" width="9.375" style="23" customWidth="1"/>
    <col min="12548" max="12548" width="15.25" style="23" customWidth="1"/>
    <col min="12549" max="12550" width="9.625" style="23" customWidth="1"/>
    <col min="12551" max="12551" width="9.25" style="23" customWidth="1"/>
    <col min="12552" max="12552" width="9.625" style="23" customWidth="1"/>
    <col min="12553" max="12553" width="9.25" style="23" customWidth="1"/>
    <col min="12554" max="12557" width="9.625" style="23" customWidth="1"/>
    <col min="12558" max="12559" width="10.25" style="23" customWidth="1"/>
    <col min="12560" max="12560" width="11.75" style="23" customWidth="1"/>
    <col min="12561" max="12562" width="8.25" style="23"/>
    <col min="12563" max="12563" width="19" style="23" customWidth="1"/>
    <col min="12564" max="12800" width="8.25" style="23"/>
    <col min="12801" max="12801" width="5.75" style="23" customWidth="1"/>
    <col min="12802" max="12802" width="49.5" style="23" customWidth="1"/>
    <col min="12803" max="12803" width="9.375" style="23" customWidth="1"/>
    <col min="12804" max="12804" width="15.25" style="23" customWidth="1"/>
    <col min="12805" max="12806" width="9.625" style="23" customWidth="1"/>
    <col min="12807" max="12807" width="9.25" style="23" customWidth="1"/>
    <col min="12808" max="12808" width="9.625" style="23" customWidth="1"/>
    <col min="12809" max="12809" width="9.25" style="23" customWidth="1"/>
    <col min="12810" max="12813" width="9.625" style="23" customWidth="1"/>
    <col min="12814" max="12815" width="10.25" style="23" customWidth="1"/>
    <col min="12816" max="12816" width="11.75" style="23" customWidth="1"/>
    <col min="12817" max="12818" width="8.25" style="23"/>
    <col min="12819" max="12819" width="19" style="23" customWidth="1"/>
    <col min="12820" max="13056" width="8.25" style="23"/>
    <col min="13057" max="13057" width="5.75" style="23" customWidth="1"/>
    <col min="13058" max="13058" width="49.5" style="23" customWidth="1"/>
    <col min="13059" max="13059" width="9.375" style="23" customWidth="1"/>
    <col min="13060" max="13060" width="15.25" style="23" customWidth="1"/>
    <col min="13061" max="13062" width="9.625" style="23" customWidth="1"/>
    <col min="13063" max="13063" width="9.25" style="23" customWidth="1"/>
    <col min="13064" max="13064" width="9.625" style="23" customWidth="1"/>
    <col min="13065" max="13065" width="9.25" style="23" customWidth="1"/>
    <col min="13066" max="13069" width="9.625" style="23" customWidth="1"/>
    <col min="13070" max="13071" width="10.25" style="23" customWidth="1"/>
    <col min="13072" max="13072" width="11.75" style="23" customWidth="1"/>
    <col min="13073" max="13074" width="8.25" style="23"/>
    <col min="13075" max="13075" width="19" style="23" customWidth="1"/>
    <col min="13076" max="13312" width="8.25" style="23"/>
    <col min="13313" max="13313" width="5.75" style="23" customWidth="1"/>
    <col min="13314" max="13314" width="49.5" style="23" customWidth="1"/>
    <col min="13315" max="13315" width="9.375" style="23" customWidth="1"/>
    <col min="13316" max="13316" width="15.25" style="23" customWidth="1"/>
    <col min="13317" max="13318" width="9.625" style="23" customWidth="1"/>
    <col min="13319" max="13319" width="9.25" style="23" customWidth="1"/>
    <col min="13320" max="13320" width="9.625" style="23" customWidth="1"/>
    <col min="13321" max="13321" width="9.25" style="23" customWidth="1"/>
    <col min="13322" max="13325" width="9.625" style="23" customWidth="1"/>
    <col min="13326" max="13327" width="10.25" style="23" customWidth="1"/>
    <col min="13328" max="13328" width="11.75" style="23" customWidth="1"/>
    <col min="13329" max="13330" width="8.25" style="23"/>
    <col min="13331" max="13331" width="19" style="23" customWidth="1"/>
    <col min="13332" max="13568" width="8.25" style="23"/>
    <col min="13569" max="13569" width="5.75" style="23" customWidth="1"/>
    <col min="13570" max="13570" width="49.5" style="23" customWidth="1"/>
    <col min="13571" max="13571" width="9.375" style="23" customWidth="1"/>
    <col min="13572" max="13572" width="15.25" style="23" customWidth="1"/>
    <col min="13573" max="13574" width="9.625" style="23" customWidth="1"/>
    <col min="13575" max="13575" width="9.25" style="23" customWidth="1"/>
    <col min="13576" max="13576" width="9.625" style="23" customWidth="1"/>
    <col min="13577" max="13577" width="9.25" style="23" customWidth="1"/>
    <col min="13578" max="13581" width="9.625" style="23" customWidth="1"/>
    <col min="13582" max="13583" width="10.25" style="23" customWidth="1"/>
    <col min="13584" max="13584" width="11.75" style="23" customWidth="1"/>
    <col min="13585" max="13586" width="8.25" style="23"/>
    <col min="13587" max="13587" width="19" style="23" customWidth="1"/>
    <col min="13588" max="13824" width="8.25" style="23"/>
    <col min="13825" max="13825" width="5.75" style="23" customWidth="1"/>
    <col min="13826" max="13826" width="49.5" style="23" customWidth="1"/>
    <col min="13827" max="13827" width="9.375" style="23" customWidth="1"/>
    <col min="13828" max="13828" width="15.25" style="23" customWidth="1"/>
    <col min="13829" max="13830" width="9.625" style="23" customWidth="1"/>
    <col min="13831" max="13831" width="9.25" style="23" customWidth="1"/>
    <col min="13832" max="13832" width="9.625" style="23" customWidth="1"/>
    <col min="13833" max="13833" width="9.25" style="23" customWidth="1"/>
    <col min="13834" max="13837" width="9.625" style="23" customWidth="1"/>
    <col min="13838" max="13839" width="10.25" style="23" customWidth="1"/>
    <col min="13840" max="13840" width="11.75" style="23" customWidth="1"/>
    <col min="13841" max="13842" width="8.25" style="23"/>
    <col min="13843" max="13843" width="19" style="23" customWidth="1"/>
    <col min="13844" max="14080" width="8.25" style="23"/>
    <col min="14081" max="14081" width="5.75" style="23" customWidth="1"/>
    <col min="14082" max="14082" width="49.5" style="23" customWidth="1"/>
    <col min="14083" max="14083" width="9.375" style="23" customWidth="1"/>
    <col min="14084" max="14084" width="15.25" style="23" customWidth="1"/>
    <col min="14085" max="14086" width="9.625" style="23" customWidth="1"/>
    <col min="14087" max="14087" width="9.25" style="23" customWidth="1"/>
    <col min="14088" max="14088" width="9.625" style="23" customWidth="1"/>
    <col min="14089" max="14089" width="9.25" style="23" customWidth="1"/>
    <col min="14090" max="14093" width="9.625" style="23" customWidth="1"/>
    <col min="14094" max="14095" width="10.25" style="23" customWidth="1"/>
    <col min="14096" max="14096" width="11.75" style="23" customWidth="1"/>
    <col min="14097" max="14098" width="8.25" style="23"/>
    <col min="14099" max="14099" width="19" style="23" customWidth="1"/>
    <col min="14100" max="14336" width="8.25" style="23"/>
    <col min="14337" max="14337" width="5.75" style="23" customWidth="1"/>
    <col min="14338" max="14338" width="49.5" style="23" customWidth="1"/>
    <col min="14339" max="14339" width="9.375" style="23" customWidth="1"/>
    <col min="14340" max="14340" width="15.25" style="23" customWidth="1"/>
    <col min="14341" max="14342" width="9.625" style="23" customWidth="1"/>
    <col min="14343" max="14343" width="9.25" style="23" customWidth="1"/>
    <col min="14344" max="14344" width="9.625" style="23" customWidth="1"/>
    <col min="14345" max="14345" width="9.25" style="23" customWidth="1"/>
    <col min="14346" max="14349" width="9.625" style="23" customWidth="1"/>
    <col min="14350" max="14351" width="10.25" style="23" customWidth="1"/>
    <col min="14352" max="14352" width="11.75" style="23" customWidth="1"/>
    <col min="14353" max="14354" width="8.25" style="23"/>
    <col min="14355" max="14355" width="19" style="23" customWidth="1"/>
    <col min="14356" max="14592" width="8.25" style="23"/>
    <col min="14593" max="14593" width="5.75" style="23" customWidth="1"/>
    <col min="14594" max="14594" width="49.5" style="23" customWidth="1"/>
    <col min="14595" max="14595" width="9.375" style="23" customWidth="1"/>
    <col min="14596" max="14596" width="15.25" style="23" customWidth="1"/>
    <col min="14597" max="14598" width="9.625" style="23" customWidth="1"/>
    <col min="14599" max="14599" width="9.25" style="23" customWidth="1"/>
    <col min="14600" max="14600" width="9.625" style="23" customWidth="1"/>
    <col min="14601" max="14601" width="9.25" style="23" customWidth="1"/>
    <col min="14602" max="14605" width="9.625" style="23" customWidth="1"/>
    <col min="14606" max="14607" width="10.25" style="23" customWidth="1"/>
    <col min="14608" max="14608" width="11.75" style="23" customWidth="1"/>
    <col min="14609" max="14610" width="8.25" style="23"/>
    <col min="14611" max="14611" width="19" style="23" customWidth="1"/>
    <col min="14612" max="14848" width="8.25" style="23"/>
    <col min="14849" max="14849" width="5.75" style="23" customWidth="1"/>
    <col min="14850" max="14850" width="49.5" style="23" customWidth="1"/>
    <col min="14851" max="14851" width="9.375" style="23" customWidth="1"/>
    <col min="14852" max="14852" width="15.25" style="23" customWidth="1"/>
    <col min="14853" max="14854" width="9.625" style="23" customWidth="1"/>
    <col min="14855" max="14855" width="9.25" style="23" customWidth="1"/>
    <col min="14856" max="14856" width="9.625" style="23" customWidth="1"/>
    <col min="14857" max="14857" width="9.25" style="23" customWidth="1"/>
    <col min="14858" max="14861" width="9.625" style="23" customWidth="1"/>
    <col min="14862" max="14863" width="10.25" style="23" customWidth="1"/>
    <col min="14864" max="14864" width="11.75" style="23" customWidth="1"/>
    <col min="14865" max="14866" width="8.25" style="23"/>
    <col min="14867" max="14867" width="19" style="23" customWidth="1"/>
    <col min="14868" max="15104" width="8.25" style="23"/>
    <col min="15105" max="15105" width="5.75" style="23" customWidth="1"/>
    <col min="15106" max="15106" width="49.5" style="23" customWidth="1"/>
    <col min="15107" max="15107" width="9.375" style="23" customWidth="1"/>
    <col min="15108" max="15108" width="15.25" style="23" customWidth="1"/>
    <col min="15109" max="15110" width="9.625" style="23" customWidth="1"/>
    <col min="15111" max="15111" width="9.25" style="23" customWidth="1"/>
    <col min="15112" max="15112" width="9.625" style="23" customWidth="1"/>
    <col min="15113" max="15113" width="9.25" style="23" customWidth="1"/>
    <col min="15114" max="15117" width="9.625" style="23" customWidth="1"/>
    <col min="15118" max="15119" width="10.25" style="23" customWidth="1"/>
    <col min="15120" max="15120" width="11.75" style="23" customWidth="1"/>
    <col min="15121" max="15122" width="8.25" style="23"/>
    <col min="15123" max="15123" width="19" style="23" customWidth="1"/>
    <col min="15124" max="15360" width="8.25" style="23"/>
    <col min="15361" max="15361" width="5.75" style="23" customWidth="1"/>
    <col min="15362" max="15362" width="49.5" style="23" customWidth="1"/>
    <col min="15363" max="15363" width="9.375" style="23" customWidth="1"/>
    <col min="15364" max="15364" width="15.25" style="23" customWidth="1"/>
    <col min="15365" max="15366" width="9.625" style="23" customWidth="1"/>
    <col min="15367" max="15367" width="9.25" style="23" customWidth="1"/>
    <col min="15368" max="15368" width="9.625" style="23" customWidth="1"/>
    <col min="15369" max="15369" width="9.25" style="23" customWidth="1"/>
    <col min="15370" max="15373" width="9.625" style="23" customWidth="1"/>
    <col min="15374" max="15375" width="10.25" style="23" customWidth="1"/>
    <col min="15376" max="15376" width="11.75" style="23" customWidth="1"/>
    <col min="15377" max="15378" width="8.25" style="23"/>
    <col min="15379" max="15379" width="19" style="23" customWidth="1"/>
    <col min="15380" max="15616" width="8.25" style="23"/>
    <col min="15617" max="15617" width="5.75" style="23" customWidth="1"/>
    <col min="15618" max="15618" width="49.5" style="23" customWidth="1"/>
    <col min="15619" max="15619" width="9.375" style="23" customWidth="1"/>
    <col min="15620" max="15620" width="15.25" style="23" customWidth="1"/>
    <col min="15621" max="15622" width="9.625" style="23" customWidth="1"/>
    <col min="15623" max="15623" width="9.25" style="23" customWidth="1"/>
    <col min="15624" max="15624" width="9.625" style="23" customWidth="1"/>
    <col min="15625" max="15625" width="9.25" style="23" customWidth="1"/>
    <col min="15626" max="15629" width="9.625" style="23" customWidth="1"/>
    <col min="15630" max="15631" width="10.25" style="23" customWidth="1"/>
    <col min="15632" max="15632" width="11.75" style="23" customWidth="1"/>
    <col min="15633" max="15634" width="8.25" style="23"/>
    <col min="15635" max="15635" width="19" style="23" customWidth="1"/>
    <col min="15636" max="15872" width="8.25" style="23"/>
    <col min="15873" max="15873" width="5.75" style="23" customWidth="1"/>
    <col min="15874" max="15874" width="49.5" style="23" customWidth="1"/>
    <col min="15875" max="15875" width="9.375" style="23" customWidth="1"/>
    <col min="15876" max="15876" width="15.25" style="23" customWidth="1"/>
    <col min="15877" max="15878" width="9.625" style="23" customWidth="1"/>
    <col min="15879" max="15879" width="9.25" style="23" customWidth="1"/>
    <col min="15880" max="15880" width="9.625" style="23" customWidth="1"/>
    <col min="15881" max="15881" width="9.25" style="23" customWidth="1"/>
    <col min="15882" max="15885" width="9.625" style="23" customWidth="1"/>
    <col min="15886" max="15887" width="10.25" style="23" customWidth="1"/>
    <col min="15888" max="15888" width="11.75" style="23" customWidth="1"/>
    <col min="15889" max="15890" width="8.25" style="23"/>
    <col min="15891" max="15891" width="19" style="23" customWidth="1"/>
    <col min="15892" max="16128" width="8.25" style="23"/>
    <col min="16129" max="16129" width="5.75" style="23" customWidth="1"/>
    <col min="16130" max="16130" width="49.5" style="23" customWidth="1"/>
    <col min="16131" max="16131" width="9.375" style="23" customWidth="1"/>
    <col min="16132" max="16132" width="15.25" style="23" customWidth="1"/>
    <col min="16133" max="16134" width="9.625" style="23" customWidth="1"/>
    <col min="16135" max="16135" width="9.25" style="23" customWidth="1"/>
    <col min="16136" max="16136" width="9.625" style="23" customWidth="1"/>
    <col min="16137" max="16137" width="9.25" style="23" customWidth="1"/>
    <col min="16138" max="16141" width="9.625" style="23" customWidth="1"/>
    <col min="16142" max="16143" width="10.25" style="23" customWidth="1"/>
    <col min="16144" max="16144" width="11.75" style="23" customWidth="1"/>
    <col min="16145" max="16146" width="8.25" style="23"/>
    <col min="16147" max="16147" width="19" style="23" customWidth="1"/>
    <col min="16148" max="16384" width="8.25" style="23"/>
  </cols>
  <sheetData>
    <row r="1" spans="1:20" ht="15.75">
      <c r="A1" s="22" t="s">
        <v>111</v>
      </c>
    </row>
    <row r="2" spans="1:20" ht="20.25" customHeight="1">
      <c r="A2" s="972" t="s">
        <v>289</v>
      </c>
      <c r="B2" s="972"/>
      <c r="C2" s="972"/>
      <c r="D2" s="972"/>
      <c r="E2" s="972"/>
      <c r="F2" s="972"/>
      <c r="G2" s="972"/>
      <c r="H2" s="972"/>
      <c r="I2" s="972"/>
      <c r="J2" s="972"/>
      <c r="K2" s="972"/>
      <c r="L2" s="972"/>
      <c r="M2" s="972"/>
      <c r="N2" s="972"/>
      <c r="O2" s="972"/>
      <c r="P2" s="972"/>
    </row>
    <row r="3" spans="1:20" ht="14.25" customHeight="1">
      <c r="O3" s="973" t="s">
        <v>113</v>
      </c>
      <c r="P3" s="973"/>
    </row>
    <row r="4" spans="1:20" s="28" customFormat="1" ht="15.75" customHeight="1">
      <c r="A4" s="974" t="s">
        <v>0</v>
      </c>
      <c r="B4" s="974" t="s">
        <v>114</v>
      </c>
      <c r="C4" s="974" t="s">
        <v>115</v>
      </c>
      <c r="D4" s="975" t="s">
        <v>116</v>
      </c>
      <c r="E4" s="976" t="s">
        <v>117</v>
      </c>
      <c r="F4" s="976"/>
      <c r="G4" s="976"/>
      <c r="H4" s="976"/>
      <c r="I4" s="976"/>
      <c r="J4" s="976"/>
      <c r="K4" s="976"/>
      <c r="L4" s="976"/>
      <c r="M4" s="976"/>
      <c r="N4" s="976"/>
      <c r="O4" s="976"/>
      <c r="P4" s="976"/>
    </row>
    <row r="5" spans="1:20" s="28" customFormat="1" ht="32.25" customHeight="1">
      <c r="A5" s="974"/>
      <c r="B5" s="974"/>
      <c r="C5" s="974"/>
      <c r="D5" s="975"/>
      <c r="E5" s="64" t="s">
        <v>118</v>
      </c>
      <c r="F5" s="64" t="s">
        <v>119</v>
      </c>
      <c r="G5" s="88" t="s">
        <v>120</v>
      </c>
      <c r="H5" s="64" t="s">
        <v>121</v>
      </c>
      <c r="I5" s="25" t="s">
        <v>122</v>
      </c>
      <c r="J5" s="25" t="s">
        <v>123</v>
      </c>
      <c r="K5" s="25" t="s">
        <v>124</v>
      </c>
      <c r="L5" s="25" t="s">
        <v>125</v>
      </c>
      <c r="M5" s="25" t="s">
        <v>126</v>
      </c>
      <c r="N5" s="25" t="s">
        <v>127</v>
      </c>
      <c r="O5" s="25" t="s">
        <v>128</v>
      </c>
      <c r="P5" s="25" t="s">
        <v>129</v>
      </c>
    </row>
    <row r="6" spans="1:20" s="28" customFormat="1" ht="24.75" customHeight="1">
      <c r="A6" s="29" t="s">
        <v>130</v>
      </c>
      <c r="B6" s="30" t="s">
        <v>131</v>
      </c>
      <c r="C6" s="30" t="s">
        <v>132</v>
      </c>
      <c r="D6" s="31" t="s">
        <v>133</v>
      </c>
      <c r="E6" s="65" t="s">
        <v>134</v>
      </c>
      <c r="F6" s="65" t="s">
        <v>135</v>
      </c>
      <c r="G6" s="89" t="s">
        <v>136</v>
      </c>
      <c r="H6" s="95" t="s">
        <v>137</v>
      </c>
      <c r="I6" s="31" t="s">
        <v>138</v>
      </c>
      <c r="J6" s="31" t="s">
        <v>139</v>
      </c>
      <c r="K6" s="31" t="s">
        <v>140</v>
      </c>
      <c r="L6" s="31" t="s">
        <v>141</v>
      </c>
      <c r="M6" s="31" t="s">
        <v>142</v>
      </c>
      <c r="N6" s="31" t="s">
        <v>143</v>
      </c>
      <c r="O6" s="31" t="s">
        <v>144</v>
      </c>
      <c r="P6" s="31" t="s">
        <v>145</v>
      </c>
      <c r="S6"/>
      <c r="T6"/>
    </row>
    <row r="7" spans="1:20" ht="30" customHeight="1">
      <c r="A7" s="27"/>
      <c r="B7" s="26" t="s">
        <v>146</v>
      </c>
      <c r="C7" s="32"/>
      <c r="D7" s="33">
        <f>SUM(E7:P7)</f>
        <v>23448.549999999996</v>
      </c>
      <c r="E7" s="66">
        <f>E8+E21+E62</f>
        <v>753.45999999999992</v>
      </c>
      <c r="F7" s="66">
        <f>F8+F21+F62-0.01</f>
        <v>840.41</v>
      </c>
      <c r="G7" s="90">
        <f t="shared" ref="G7:P7" si="0">G8+G21+G62</f>
        <v>2988.36</v>
      </c>
      <c r="H7" s="66">
        <f t="shared" si="0"/>
        <v>846.16000000000008</v>
      </c>
      <c r="I7" s="33">
        <f t="shared" si="0"/>
        <v>1754.1699999999998</v>
      </c>
      <c r="J7" s="33">
        <f t="shared" si="0"/>
        <v>1648.0399999999997</v>
      </c>
      <c r="K7" s="33">
        <f t="shared" si="0"/>
        <v>959.7399999999999</v>
      </c>
      <c r="L7" s="33">
        <f t="shared" si="0"/>
        <v>1685.6799999999998</v>
      </c>
      <c r="M7" s="33">
        <f t="shared" si="0"/>
        <v>2528.09</v>
      </c>
      <c r="N7" s="33">
        <f t="shared" si="0"/>
        <v>2062.4899999999998</v>
      </c>
      <c r="O7" s="33">
        <f t="shared" si="0"/>
        <v>3918.4199999999996</v>
      </c>
      <c r="P7" s="33">
        <f t="shared" si="0"/>
        <v>3463.5299999999997</v>
      </c>
      <c r="S7"/>
      <c r="T7"/>
    </row>
    <row r="8" spans="1:20" s="74" customFormat="1" ht="15.95" customHeight="1">
      <c r="A8" s="69" t="s">
        <v>147</v>
      </c>
      <c r="B8" s="70" t="s">
        <v>148</v>
      </c>
      <c r="C8" s="71" t="s">
        <v>7</v>
      </c>
      <c r="D8" s="72">
        <f t="shared" ref="D8:D62" si="1">SUM(E8:P8)</f>
        <v>19620.64</v>
      </c>
      <c r="E8" s="73">
        <f>E10+SUM(E12:E20)</f>
        <v>484.34000000000003</v>
      </c>
      <c r="F8" s="73">
        <f t="shared" ref="F8" si="2">F10+SUM(F12:F20)</f>
        <v>650.56999999999994</v>
      </c>
      <c r="G8" s="91">
        <f>G10+SUM(G12:G16)+SUM(G18:G20)</f>
        <v>2627.97</v>
      </c>
      <c r="H8" s="73">
        <f t="shared" ref="H8:N8" si="3">H10+SUM(H12:H16)+SUM(H18:H20)</f>
        <v>613.59</v>
      </c>
      <c r="I8" s="73">
        <f t="shared" si="3"/>
        <v>1485.5099999999998</v>
      </c>
      <c r="J8" s="73">
        <f>J10+SUM(J12:J16)+SUM(J18:J20)-0.01</f>
        <v>1130.4499999999998</v>
      </c>
      <c r="K8" s="73">
        <f t="shared" si="3"/>
        <v>767.53999999999985</v>
      </c>
      <c r="L8" s="73">
        <f t="shared" si="3"/>
        <v>1340.9699999999998</v>
      </c>
      <c r="M8" s="73">
        <f t="shared" si="3"/>
        <v>2205.88</v>
      </c>
      <c r="N8" s="73">
        <f t="shared" si="3"/>
        <v>1609.95</v>
      </c>
      <c r="O8" s="73">
        <f>O10+SUM(O12:O16)+SUM(O18:O20)-0.01</f>
        <v>3606.6199999999994</v>
      </c>
      <c r="P8" s="73">
        <f>P10+SUM(P12:P16)+SUM(P18:P20)-0.02</f>
        <v>3097.25</v>
      </c>
      <c r="S8" s="75"/>
      <c r="T8" s="75"/>
    </row>
    <row r="9" spans="1:20" ht="15.95" customHeight="1">
      <c r="A9" s="34"/>
      <c r="B9" s="36" t="s">
        <v>149</v>
      </c>
      <c r="C9" s="35"/>
      <c r="D9" s="33">
        <f t="shared" si="1"/>
        <v>0</v>
      </c>
      <c r="E9" s="66">
        <v>0</v>
      </c>
      <c r="F9" s="66">
        <v>0</v>
      </c>
      <c r="G9" s="90"/>
      <c r="H9" s="66"/>
      <c r="I9" s="33"/>
      <c r="J9" s="33"/>
      <c r="K9" s="33"/>
      <c r="L9" s="33"/>
      <c r="M9" s="33"/>
      <c r="N9" s="33"/>
      <c r="O9" s="33"/>
      <c r="P9" s="33"/>
      <c r="S9"/>
      <c r="T9"/>
    </row>
    <row r="10" spans="1:20" ht="15.95" customHeight="1">
      <c r="A10" s="37" t="s">
        <v>150</v>
      </c>
      <c r="B10" s="38" t="s">
        <v>151</v>
      </c>
      <c r="C10" s="39" t="s">
        <v>8</v>
      </c>
      <c r="D10" s="33">
        <f t="shared" si="1"/>
        <v>3556.12</v>
      </c>
      <c r="E10" s="67">
        <v>128.96</v>
      </c>
      <c r="F10" s="67">
        <v>272.86</v>
      </c>
      <c r="G10" s="86">
        <v>327.06</v>
      </c>
      <c r="H10" s="67">
        <v>270.32</v>
      </c>
      <c r="I10" s="67">
        <v>316.76</v>
      </c>
      <c r="J10" s="67">
        <v>470.29</v>
      </c>
      <c r="K10" s="67">
        <v>192.02</v>
      </c>
      <c r="L10" s="67">
        <v>512.54999999999995</v>
      </c>
      <c r="M10" s="67">
        <v>317.27</v>
      </c>
      <c r="N10" s="67">
        <v>367.65</v>
      </c>
      <c r="O10" s="67">
        <v>248.42</v>
      </c>
      <c r="P10" s="40">
        <v>131.96</v>
      </c>
      <c r="Q10" s="41"/>
      <c r="S10"/>
      <c r="T10"/>
    </row>
    <row r="11" spans="1:20" s="45" customFormat="1" ht="15.95" customHeight="1">
      <c r="A11" s="42"/>
      <c r="B11" s="43" t="s">
        <v>152</v>
      </c>
      <c r="C11" s="44" t="s">
        <v>9</v>
      </c>
      <c r="D11" s="33">
        <f t="shared" si="1"/>
        <v>3399.85</v>
      </c>
      <c r="E11" s="67">
        <v>128.96</v>
      </c>
      <c r="F11" s="67">
        <v>272.86</v>
      </c>
      <c r="G11" s="86">
        <v>304.17</v>
      </c>
      <c r="H11" s="67">
        <v>256.02</v>
      </c>
      <c r="I11" s="67">
        <v>310.76</v>
      </c>
      <c r="J11" s="67">
        <v>426.65</v>
      </c>
      <c r="K11" s="67">
        <v>192.02</v>
      </c>
      <c r="L11" s="67">
        <v>508.91</v>
      </c>
      <c r="M11" s="67">
        <v>305.89999999999998</v>
      </c>
      <c r="N11" s="67">
        <v>345.74</v>
      </c>
      <c r="O11" s="67">
        <v>226.29</v>
      </c>
      <c r="P11" s="40">
        <v>121.57</v>
      </c>
      <c r="Q11" s="41"/>
      <c r="R11" s="23"/>
      <c r="S11"/>
      <c r="T11"/>
    </row>
    <row r="12" spans="1:20" ht="15.95" customHeight="1">
      <c r="A12" s="37" t="s">
        <v>153</v>
      </c>
      <c r="B12" s="46" t="s">
        <v>154</v>
      </c>
      <c r="C12" s="39" t="s">
        <v>10</v>
      </c>
      <c r="D12" s="33">
        <f t="shared" si="1"/>
        <v>3016.9700000000003</v>
      </c>
      <c r="E12" s="67">
        <v>112.39</v>
      </c>
      <c r="F12" s="67">
        <v>70.319999999999993</v>
      </c>
      <c r="G12" s="86">
        <v>415.17</v>
      </c>
      <c r="H12" s="67">
        <v>332.85</v>
      </c>
      <c r="I12" s="67">
        <v>553.1</v>
      </c>
      <c r="J12" s="67">
        <v>179.13</v>
      </c>
      <c r="K12" s="67">
        <v>361.28</v>
      </c>
      <c r="L12" s="67">
        <v>210.07</v>
      </c>
      <c r="M12" s="67">
        <v>237.94</v>
      </c>
      <c r="N12" s="67">
        <v>164.38</v>
      </c>
      <c r="O12" s="67">
        <v>155.28</v>
      </c>
      <c r="P12" s="40">
        <v>225.06</v>
      </c>
      <c r="Q12" s="41"/>
      <c r="S12"/>
      <c r="T12"/>
    </row>
    <row r="13" spans="1:20" ht="15.95" customHeight="1">
      <c r="A13" s="37" t="s">
        <v>155</v>
      </c>
      <c r="B13" s="46" t="s">
        <v>156</v>
      </c>
      <c r="C13" s="39" t="s">
        <v>11</v>
      </c>
      <c r="D13" s="33">
        <f t="shared" si="1"/>
        <v>2794.1</v>
      </c>
      <c r="E13" s="67">
        <v>242.9</v>
      </c>
      <c r="F13" s="67">
        <v>285.70999999999998</v>
      </c>
      <c r="G13" s="86">
        <v>343.69</v>
      </c>
      <c r="H13" s="67">
        <v>10.42</v>
      </c>
      <c r="I13" s="67">
        <v>260.69</v>
      </c>
      <c r="J13" s="67">
        <v>88.86</v>
      </c>
      <c r="K13" s="67">
        <v>48.9</v>
      </c>
      <c r="L13" s="67">
        <v>294.33</v>
      </c>
      <c r="M13" s="67">
        <v>259.47000000000003</v>
      </c>
      <c r="N13" s="67">
        <v>382.5</v>
      </c>
      <c r="O13" s="67">
        <v>303.38</v>
      </c>
      <c r="P13" s="40">
        <v>273.25</v>
      </c>
      <c r="Q13" s="41"/>
      <c r="S13"/>
      <c r="T13"/>
    </row>
    <row r="14" spans="1:20" ht="15.95" customHeight="1">
      <c r="A14" s="37" t="s">
        <v>157</v>
      </c>
      <c r="B14" s="38" t="s">
        <v>158</v>
      </c>
      <c r="C14" s="39" t="s">
        <v>12</v>
      </c>
      <c r="D14" s="33">
        <f t="shared" si="1"/>
        <v>1021.96</v>
      </c>
      <c r="E14" s="67">
        <v>0</v>
      </c>
      <c r="F14" s="67">
        <v>0</v>
      </c>
      <c r="G14" s="86">
        <v>0</v>
      </c>
      <c r="H14" s="67">
        <v>0</v>
      </c>
      <c r="I14" s="40">
        <v>0</v>
      </c>
      <c r="J14" s="67">
        <v>21.93</v>
      </c>
      <c r="K14" s="40">
        <v>0</v>
      </c>
      <c r="L14" s="67">
        <v>0</v>
      </c>
      <c r="M14" s="67">
        <v>105.87</v>
      </c>
      <c r="N14" s="67">
        <v>0</v>
      </c>
      <c r="O14" s="67">
        <v>894.16</v>
      </c>
      <c r="P14" s="40">
        <v>0</v>
      </c>
      <c r="Q14" s="41"/>
      <c r="S14"/>
      <c r="T14"/>
    </row>
    <row r="15" spans="1:20" ht="15.95" customHeight="1">
      <c r="A15" s="37" t="s">
        <v>159</v>
      </c>
      <c r="B15" s="38" t="s">
        <v>160</v>
      </c>
      <c r="C15" s="39" t="s">
        <v>13</v>
      </c>
      <c r="D15" s="33">
        <f t="shared" si="1"/>
        <v>0</v>
      </c>
      <c r="E15" s="67">
        <v>0</v>
      </c>
      <c r="F15" s="67">
        <v>0</v>
      </c>
      <c r="G15" s="86">
        <v>0</v>
      </c>
      <c r="H15" s="67">
        <v>0</v>
      </c>
      <c r="I15" s="40">
        <v>0</v>
      </c>
      <c r="J15" s="67">
        <v>0</v>
      </c>
      <c r="K15" s="40">
        <v>0</v>
      </c>
      <c r="L15" s="67">
        <v>0</v>
      </c>
      <c r="M15" s="40">
        <v>0</v>
      </c>
      <c r="N15" s="67">
        <v>0</v>
      </c>
      <c r="O15" s="67">
        <v>0</v>
      </c>
      <c r="P15" s="40">
        <v>0</v>
      </c>
      <c r="Q15" s="41"/>
      <c r="S15"/>
      <c r="T15"/>
    </row>
    <row r="16" spans="1:20" ht="15.95" customHeight="1">
      <c r="A16" s="37" t="s">
        <v>161</v>
      </c>
      <c r="B16" s="38" t="s">
        <v>162</v>
      </c>
      <c r="C16" s="39" t="s">
        <v>14</v>
      </c>
      <c r="D16" s="33">
        <f t="shared" si="1"/>
        <v>9179.5</v>
      </c>
      <c r="E16" s="67">
        <v>0</v>
      </c>
      <c r="F16" s="67">
        <v>0</v>
      </c>
      <c r="G16" s="86">
        <v>1541.99</v>
      </c>
      <c r="H16" s="67">
        <v>0</v>
      </c>
      <c r="I16" s="67">
        <v>354.64</v>
      </c>
      <c r="J16" s="67">
        <v>367.63</v>
      </c>
      <c r="K16" s="67">
        <v>165.19</v>
      </c>
      <c r="L16" s="67">
        <v>318.5</v>
      </c>
      <c r="M16" s="67">
        <v>1281.46</v>
      </c>
      <c r="N16" s="67">
        <v>682.62</v>
      </c>
      <c r="O16" s="67">
        <v>2004.75</v>
      </c>
      <c r="P16" s="67">
        <v>2462.7199999999998</v>
      </c>
      <c r="Q16" s="41"/>
      <c r="S16"/>
      <c r="T16"/>
    </row>
    <row r="17" spans="1:20" ht="15.95" customHeight="1">
      <c r="A17" s="37"/>
      <c r="B17" s="43" t="s">
        <v>163</v>
      </c>
      <c r="C17" s="44" t="s">
        <v>15</v>
      </c>
      <c r="D17" s="33">
        <f t="shared" si="1"/>
        <v>1605.69</v>
      </c>
      <c r="E17" s="67">
        <v>0</v>
      </c>
      <c r="F17" s="67">
        <v>0</v>
      </c>
      <c r="G17" s="86">
        <v>14.44</v>
      </c>
      <c r="H17" s="67">
        <v>0</v>
      </c>
      <c r="I17" s="40">
        <v>0</v>
      </c>
      <c r="J17" s="67">
        <v>0</v>
      </c>
      <c r="K17" s="40">
        <v>0</v>
      </c>
      <c r="L17" s="67">
        <v>0</v>
      </c>
      <c r="M17" s="67">
        <v>59.27</v>
      </c>
      <c r="N17" s="67">
        <v>0</v>
      </c>
      <c r="O17" s="67">
        <v>204.98</v>
      </c>
      <c r="P17" s="40">
        <v>1327</v>
      </c>
      <c r="Q17" s="41"/>
      <c r="S17"/>
      <c r="T17"/>
    </row>
    <row r="18" spans="1:20" ht="15.95" customHeight="1">
      <c r="A18" s="47">
        <v>1.7</v>
      </c>
      <c r="B18" s="46" t="s">
        <v>164</v>
      </c>
      <c r="C18" s="39" t="s">
        <v>16</v>
      </c>
      <c r="D18" s="33">
        <f t="shared" si="1"/>
        <v>23.36</v>
      </c>
      <c r="E18" s="67">
        <v>0.09</v>
      </c>
      <c r="F18" s="67"/>
      <c r="G18" s="86">
        <v>0.06</v>
      </c>
      <c r="H18" s="67">
        <v>0</v>
      </c>
      <c r="I18" s="67">
        <v>0.32</v>
      </c>
      <c r="J18" s="67">
        <v>0.56000000000000005</v>
      </c>
      <c r="K18" s="67">
        <v>0.15</v>
      </c>
      <c r="L18" s="67">
        <v>5.52</v>
      </c>
      <c r="M18" s="67">
        <v>2.72</v>
      </c>
      <c r="N18" s="67">
        <v>12.8</v>
      </c>
      <c r="O18" s="67">
        <v>0.64</v>
      </c>
      <c r="P18" s="40">
        <v>0.5</v>
      </c>
      <c r="Q18" s="41"/>
      <c r="S18"/>
      <c r="T18"/>
    </row>
    <row r="19" spans="1:20" ht="15.95" customHeight="1">
      <c r="A19" s="47">
        <v>1.8</v>
      </c>
      <c r="B19" s="46" t="s">
        <v>165</v>
      </c>
      <c r="C19" s="39" t="s">
        <v>17</v>
      </c>
      <c r="D19" s="33">
        <f t="shared" si="1"/>
        <v>0</v>
      </c>
      <c r="E19" s="67">
        <v>0</v>
      </c>
      <c r="F19" s="67">
        <v>0</v>
      </c>
      <c r="G19" s="86">
        <v>0</v>
      </c>
      <c r="H19" s="67">
        <v>0</v>
      </c>
      <c r="I19" s="40">
        <v>0</v>
      </c>
      <c r="J19" s="67">
        <v>0</v>
      </c>
      <c r="K19" s="40">
        <v>0</v>
      </c>
      <c r="L19" s="67">
        <v>0</v>
      </c>
      <c r="M19" s="67">
        <v>0</v>
      </c>
      <c r="N19" s="67">
        <v>0</v>
      </c>
      <c r="O19" s="40">
        <v>0</v>
      </c>
      <c r="P19" s="40">
        <v>0</v>
      </c>
      <c r="Q19" s="41"/>
      <c r="S19"/>
      <c r="T19"/>
    </row>
    <row r="20" spans="1:20" ht="15.95" customHeight="1">
      <c r="A20" s="47">
        <v>1.9</v>
      </c>
      <c r="B20" s="46" t="s">
        <v>166</v>
      </c>
      <c r="C20" s="39" t="s">
        <v>18</v>
      </c>
      <c r="D20" s="33">
        <f t="shared" si="1"/>
        <v>28.669999999999998</v>
      </c>
      <c r="E20" s="67">
        <v>0</v>
      </c>
      <c r="F20" s="67">
        <v>21.68</v>
      </c>
      <c r="G20" s="86">
        <v>0</v>
      </c>
      <c r="H20" s="67">
        <v>0</v>
      </c>
      <c r="I20" s="40">
        <v>0</v>
      </c>
      <c r="J20" s="67">
        <v>2.06</v>
      </c>
      <c r="K20" s="40"/>
      <c r="L20" s="67">
        <v>0</v>
      </c>
      <c r="M20" s="67">
        <v>1.1499999999999999</v>
      </c>
      <c r="N20" s="40">
        <v>0</v>
      </c>
      <c r="O20" s="40">
        <v>0</v>
      </c>
      <c r="P20" s="40">
        <v>3.78</v>
      </c>
      <c r="Q20" s="41"/>
      <c r="S20"/>
      <c r="T20"/>
    </row>
    <row r="21" spans="1:20" s="79" customFormat="1" ht="15.95" customHeight="1">
      <c r="A21" s="76" t="s">
        <v>167</v>
      </c>
      <c r="B21" s="77" t="s">
        <v>168</v>
      </c>
      <c r="C21" s="71" t="s">
        <v>19</v>
      </c>
      <c r="D21" s="72">
        <f t="shared" si="1"/>
        <v>3725.78</v>
      </c>
      <c r="E21" s="73">
        <f>SUM(E23:E31)+SUM(E50:E61)</f>
        <v>268.94</v>
      </c>
      <c r="F21" s="73">
        <f>SUM(F23:F31)+SUM(F50:F61)</f>
        <v>187.27000000000004</v>
      </c>
      <c r="G21" s="91">
        <f t="shared" ref="G21:P21" si="4">SUM(G23:G31)+SUM(G50:G61)</f>
        <v>352.11</v>
      </c>
      <c r="H21" s="73">
        <f t="shared" si="4"/>
        <v>226.55</v>
      </c>
      <c r="I21" s="72">
        <f t="shared" si="4"/>
        <v>261.95</v>
      </c>
      <c r="J21" s="72">
        <f t="shared" si="4"/>
        <v>512</v>
      </c>
      <c r="K21" s="72">
        <f>SUM(K23:K31)+SUM(K50:K61)</f>
        <v>185.85000000000002</v>
      </c>
      <c r="L21" s="72">
        <f t="shared" si="4"/>
        <v>337.49999999999994</v>
      </c>
      <c r="M21" s="72">
        <f t="shared" si="4"/>
        <v>316.34000000000003</v>
      </c>
      <c r="N21" s="72">
        <f>SUM(N23:N31)+SUM(N50:N61)</f>
        <v>449.65</v>
      </c>
      <c r="O21" s="72">
        <f t="shared" si="4"/>
        <v>302.98</v>
      </c>
      <c r="P21" s="72">
        <f t="shared" si="4"/>
        <v>324.64</v>
      </c>
      <c r="Q21" s="78"/>
      <c r="R21" s="74"/>
      <c r="S21" s="75"/>
      <c r="T21" s="75"/>
    </row>
    <row r="22" spans="1:20" ht="15.95" customHeight="1">
      <c r="A22" s="48"/>
      <c r="B22" s="46" t="s">
        <v>149</v>
      </c>
      <c r="C22" s="50"/>
      <c r="D22" s="33">
        <f t="shared" si="1"/>
        <v>0</v>
      </c>
      <c r="E22" s="67">
        <v>0</v>
      </c>
      <c r="F22" s="67">
        <v>0</v>
      </c>
      <c r="G22" s="86">
        <v>0</v>
      </c>
      <c r="H22" s="67">
        <v>0</v>
      </c>
      <c r="I22" s="40">
        <v>0</v>
      </c>
      <c r="J22" s="40">
        <v>0</v>
      </c>
      <c r="K22" s="40">
        <v>0</v>
      </c>
      <c r="L22" s="40">
        <v>0</v>
      </c>
      <c r="M22" s="40">
        <v>0</v>
      </c>
      <c r="N22" s="40">
        <v>0</v>
      </c>
      <c r="O22" s="40">
        <v>0</v>
      </c>
      <c r="P22" s="40">
        <v>0</v>
      </c>
      <c r="Q22" s="41"/>
      <c r="S22"/>
      <c r="T22"/>
    </row>
    <row r="23" spans="1:20" ht="15.95" customHeight="1">
      <c r="A23" s="37" t="s">
        <v>169</v>
      </c>
      <c r="B23" s="46" t="s">
        <v>170</v>
      </c>
      <c r="C23" s="39" t="s">
        <v>20</v>
      </c>
      <c r="D23" s="33">
        <f t="shared" si="1"/>
        <v>57.699999999999996</v>
      </c>
      <c r="E23" s="67">
        <v>0</v>
      </c>
      <c r="F23" s="67">
        <v>0</v>
      </c>
      <c r="G23" s="86">
        <v>0</v>
      </c>
      <c r="H23" s="67">
        <v>0</v>
      </c>
      <c r="I23" s="40">
        <v>0</v>
      </c>
      <c r="J23" s="67">
        <v>14.66</v>
      </c>
      <c r="K23" s="40">
        <v>0</v>
      </c>
      <c r="L23" s="40">
        <v>0</v>
      </c>
      <c r="M23" s="40">
        <v>0</v>
      </c>
      <c r="N23" s="67">
        <v>38.799999999999997</v>
      </c>
      <c r="O23" s="40">
        <v>0</v>
      </c>
      <c r="P23" s="67">
        <v>4.24</v>
      </c>
      <c r="Q23" s="41"/>
      <c r="S23"/>
      <c r="T23"/>
    </row>
    <row r="24" spans="1:20" ht="15.95" customHeight="1">
      <c r="A24" s="37" t="s">
        <v>171</v>
      </c>
      <c r="B24" s="46" t="s">
        <v>172</v>
      </c>
      <c r="C24" s="39" t="s">
        <v>21</v>
      </c>
      <c r="D24" s="33">
        <f t="shared" si="1"/>
        <v>1</v>
      </c>
      <c r="E24" s="84">
        <v>0.91</v>
      </c>
      <c r="F24" s="84">
        <v>0.09</v>
      </c>
      <c r="G24" s="86">
        <v>0</v>
      </c>
      <c r="H24" s="67">
        <v>0</v>
      </c>
      <c r="I24" s="40">
        <v>0</v>
      </c>
      <c r="J24" s="40">
        <v>0</v>
      </c>
      <c r="K24" s="40">
        <v>0</v>
      </c>
      <c r="L24" s="40">
        <v>0</v>
      </c>
      <c r="M24" s="40">
        <v>0</v>
      </c>
      <c r="N24" s="40">
        <v>0</v>
      </c>
      <c r="O24" s="40">
        <v>0</v>
      </c>
      <c r="P24" s="40">
        <v>0</v>
      </c>
      <c r="Q24" s="41"/>
      <c r="S24"/>
      <c r="T24"/>
    </row>
    <row r="25" spans="1:20" ht="15.95" customHeight="1">
      <c r="A25" s="37" t="s">
        <v>173</v>
      </c>
      <c r="B25" s="46" t="s">
        <v>174</v>
      </c>
      <c r="C25" s="39" t="s">
        <v>22</v>
      </c>
      <c r="D25" s="33">
        <f t="shared" si="1"/>
        <v>0</v>
      </c>
      <c r="E25" s="67">
        <v>0</v>
      </c>
      <c r="F25" s="67">
        <v>0</v>
      </c>
      <c r="G25" s="86">
        <v>0</v>
      </c>
      <c r="H25" s="67">
        <v>0</v>
      </c>
      <c r="I25" s="40">
        <v>0</v>
      </c>
      <c r="J25" s="40">
        <v>0</v>
      </c>
      <c r="K25" s="40">
        <v>0</v>
      </c>
      <c r="L25" s="40">
        <v>0</v>
      </c>
      <c r="M25" s="40">
        <v>0</v>
      </c>
      <c r="N25" s="40">
        <v>0</v>
      </c>
      <c r="O25" s="40">
        <v>0</v>
      </c>
      <c r="P25" s="40">
        <v>0</v>
      </c>
      <c r="Q25" s="41"/>
      <c r="S25"/>
      <c r="T25"/>
    </row>
    <row r="26" spans="1:20" ht="15.95" customHeight="1">
      <c r="A26" s="37" t="s">
        <v>175</v>
      </c>
      <c r="B26" s="46" t="s">
        <v>176</v>
      </c>
      <c r="C26" s="39" t="s">
        <v>23</v>
      </c>
      <c r="D26" s="33">
        <f t="shared" si="1"/>
        <v>13.54</v>
      </c>
      <c r="E26" s="84">
        <v>13.54</v>
      </c>
      <c r="F26" s="67">
        <v>0</v>
      </c>
      <c r="G26" s="86">
        <v>0</v>
      </c>
      <c r="H26" s="67">
        <v>0</v>
      </c>
      <c r="I26" s="40">
        <v>0</v>
      </c>
      <c r="J26" s="40">
        <v>0</v>
      </c>
      <c r="K26" s="40">
        <v>0</v>
      </c>
      <c r="L26" s="40">
        <v>0</v>
      </c>
      <c r="M26" s="40">
        <v>0</v>
      </c>
      <c r="N26" s="40">
        <v>0</v>
      </c>
      <c r="O26" s="40">
        <v>0</v>
      </c>
      <c r="P26" s="40">
        <v>0</v>
      </c>
      <c r="Q26" s="41"/>
      <c r="S26"/>
      <c r="T26"/>
    </row>
    <row r="27" spans="1:20" ht="15.95" customHeight="1">
      <c r="A27" s="37" t="s">
        <v>177</v>
      </c>
      <c r="B27" s="46" t="s">
        <v>178</v>
      </c>
      <c r="C27" s="39" t="s">
        <v>24</v>
      </c>
      <c r="D27" s="33">
        <f t="shared" si="1"/>
        <v>1.6400000000000001</v>
      </c>
      <c r="E27" s="84">
        <v>0.56999999999999995</v>
      </c>
      <c r="F27" s="84">
        <v>0.42</v>
      </c>
      <c r="G27" s="86">
        <v>0</v>
      </c>
      <c r="H27" s="67">
        <v>0.08</v>
      </c>
      <c r="I27" s="40">
        <v>0</v>
      </c>
      <c r="J27" s="40"/>
      <c r="K27" s="67">
        <v>0.28999999999999998</v>
      </c>
      <c r="L27" s="67">
        <v>0.1</v>
      </c>
      <c r="M27" s="67">
        <v>0.18</v>
      </c>
      <c r="N27" s="40">
        <v>0</v>
      </c>
      <c r="O27" s="40">
        <v>0</v>
      </c>
      <c r="P27" s="40">
        <v>0</v>
      </c>
      <c r="Q27" s="41"/>
      <c r="S27"/>
      <c r="T27"/>
    </row>
    <row r="28" spans="1:20" ht="15.95" customHeight="1">
      <c r="A28" s="37" t="s">
        <v>179</v>
      </c>
      <c r="B28" s="46" t="s">
        <v>180</v>
      </c>
      <c r="C28" s="39" t="s">
        <v>25</v>
      </c>
      <c r="D28" s="33">
        <f t="shared" si="1"/>
        <v>17.279999999999998</v>
      </c>
      <c r="E28" s="84">
        <v>0.31</v>
      </c>
      <c r="F28" s="67">
        <v>0</v>
      </c>
      <c r="G28" s="86">
        <v>0.04</v>
      </c>
      <c r="H28" s="67">
        <v>7.0000000000000007E-2</v>
      </c>
      <c r="I28" s="40">
        <v>0</v>
      </c>
      <c r="J28" s="67">
        <v>4.7</v>
      </c>
      <c r="K28" s="67">
        <v>5.97</v>
      </c>
      <c r="L28" s="67">
        <v>4.26</v>
      </c>
      <c r="M28" s="67">
        <v>1.82</v>
      </c>
      <c r="N28" s="40">
        <v>0</v>
      </c>
      <c r="O28" s="40">
        <v>0</v>
      </c>
      <c r="P28" s="67">
        <v>0.11</v>
      </c>
      <c r="Q28" s="41"/>
      <c r="S28"/>
      <c r="T28"/>
    </row>
    <row r="29" spans="1:20" ht="15.95" customHeight="1">
      <c r="A29" s="37" t="s">
        <v>181</v>
      </c>
      <c r="B29" s="46" t="s">
        <v>182</v>
      </c>
      <c r="C29" s="39" t="s">
        <v>26</v>
      </c>
      <c r="D29" s="33">
        <f t="shared" si="1"/>
        <v>0</v>
      </c>
      <c r="E29" s="67">
        <v>0</v>
      </c>
      <c r="F29" s="67">
        <v>0</v>
      </c>
      <c r="G29" s="86">
        <v>0</v>
      </c>
      <c r="H29" s="67">
        <v>0</v>
      </c>
      <c r="I29" s="40">
        <v>0</v>
      </c>
      <c r="J29" s="40">
        <v>0</v>
      </c>
      <c r="K29" s="40">
        <v>0</v>
      </c>
      <c r="L29" s="40">
        <v>0</v>
      </c>
      <c r="M29" s="40">
        <v>0</v>
      </c>
      <c r="N29" s="40">
        <v>0</v>
      </c>
      <c r="O29" s="40">
        <v>0</v>
      </c>
      <c r="P29" s="40">
        <v>0</v>
      </c>
      <c r="Q29" s="41"/>
      <c r="S29"/>
      <c r="T29"/>
    </row>
    <row r="30" spans="1:20" ht="15.95" customHeight="1">
      <c r="A30" s="37" t="s">
        <v>183</v>
      </c>
      <c r="B30" s="46" t="s">
        <v>184</v>
      </c>
      <c r="C30" s="39" t="s">
        <v>27</v>
      </c>
      <c r="D30" s="33">
        <f t="shared" si="1"/>
        <v>10.34</v>
      </c>
      <c r="E30" s="67">
        <v>0</v>
      </c>
      <c r="F30" s="67"/>
      <c r="G30" s="86">
        <v>0</v>
      </c>
      <c r="H30" s="67">
        <v>0.4</v>
      </c>
      <c r="I30" s="40">
        <v>0</v>
      </c>
      <c r="J30" s="67">
        <v>2.69</v>
      </c>
      <c r="K30" s="40">
        <v>0</v>
      </c>
      <c r="L30" s="40">
        <v>0</v>
      </c>
      <c r="M30" s="40">
        <v>0</v>
      </c>
      <c r="N30" s="67">
        <v>2.44</v>
      </c>
      <c r="O30" s="40">
        <v>0</v>
      </c>
      <c r="P30" s="67">
        <v>4.8100000000000005</v>
      </c>
      <c r="Q30" s="41"/>
      <c r="S30"/>
      <c r="T30"/>
    </row>
    <row r="31" spans="1:20" s="74" customFormat="1" ht="34.15" customHeight="1">
      <c r="A31" s="76" t="s">
        <v>185</v>
      </c>
      <c r="B31" s="80" t="s">
        <v>186</v>
      </c>
      <c r="C31" s="81" t="s">
        <v>28</v>
      </c>
      <c r="D31" s="72">
        <f t="shared" si="1"/>
        <v>1552.3799999999999</v>
      </c>
      <c r="E31" s="82">
        <f>SUM(E33:E49)</f>
        <v>111.07999999999998</v>
      </c>
      <c r="F31" s="82">
        <f t="shared" ref="F31:L31" si="5">SUM(F33:F49)</f>
        <v>110.25000000000001</v>
      </c>
      <c r="G31" s="92">
        <f t="shared" si="5"/>
        <v>151.49999999999997</v>
      </c>
      <c r="H31" s="82">
        <f t="shared" si="5"/>
        <v>101.95</v>
      </c>
      <c r="I31" s="83">
        <f>SUM(I33:I49)-0.01</f>
        <v>153.84</v>
      </c>
      <c r="J31" s="83">
        <f>SUM(J33:J49)+0.02</f>
        <v>140.42999999999998</v>
      </c>
      <c r="K31" s="83">
        <f>SUM(K33:K49)</f>
        <v>97.399999999999991</v>
      </c>
      <c r="L31" s="83">
        <f t="shared" si="5"/>
        <v>161.48999999999998</v>
      </c>
      <c r="M31" s="83">
        <f>SUM(M33:M49)-0.01</f>
        <v>119.37</v>
      </c>
      <c r="N31" s="83">
        <f>SUM(N33:N49)-0.02</f>
        <v>200.46999999999997</v>
      </c>
      <c r="O31" s="83">
        <f>SUM(O33:O49)+0.01</f>
        <v>136.46999999999997</v>
      </c>
      <c r="P31" s="83">
        <f>SUM(P33:P49)-0.01</f>
        <v>68.129999999999981</v>
      </c>
      <c r="Q31" s="78"/>
      <c r="S31" s="75"/>
      <c r="T31" s="75"/>
    </row>
    <row r="32" spans="1:20" s="52" customFormat="1" ht="15.95" customHeight="1">
      <c r="A32" s="37"/>
      <c r="B32" s="51" t="s">
        <v>149</v>
      </c>
      <c r="C32" s="39"/>
      <c r="D32" s="33">
        <f t="shared" si="1"/>
        <v>0</v>
      </c>
      <c r="E32" s="67">
        <v>0</v>
      </c>
      <c r="F32" s="67">
        <v>0</v>
      </c>
      <c r="G32" s="86">
        <v>0</v>
      </c>
      <c r="H32" s="67">
        <v>0</v>
      </c>
      <c r="I32" s="40">
        <v>0</v>
      </c>
      <c r="J32" s="40">
        <v>0</v>
      </c>
      <c r="K32" s="40">
        <v>0</v>
      </c>
      <c r="L32" s="40">
        <v>0</v>
      </c>
      <c r="M32" s="40">
        <v>0</v>
      </c>
      <c r="N32" s="40">
        <v>0</v>
      </c>
      <c r="O32" s="40">
        <v>0</v>
      </c>
      <c r="P32" s="40">
        <v>0</v>
      </c>
      <c r="Q32" s="41"/>
      <c r="R32" s="23"/>
      <c r="S32"/>
      <c r="T32"/>
    </row>
    <row r="33" spans="1:20" s="52" customFormat="1" ht="15.95" customHeight="1">
      <c r="A33" s="53" t="s">
        <v>187</v>
      </c>
      <c r="B33" s="54" t="s">
        <v>188</v>
      </c>
      <c r="C33" s="44" t="s">
        <v>29</v>
      </c>
      <c r="D33" s="33">
        <f t="shared" si="1"/>
        <v>579.31999999999994</v>
      </c>
      <c r="E33" s="84">
        <v>55.65</v>
      </c>
      <c r="F33" s="84">
        <v>51.02</v>
      </c>
      <c r="G33" s="86">
        <v>58.81</v>
      </c>
      <c r="H33" s="67">
        <v>36.83</v>
      </c>
      <c r="I33" s="67">
        <v>63.54</v>
      </c>
      <c r="J33" s="67">
        <v>56.12</v>
      </c>
      <c r="K33" s="67">
        <v>33.65</v>
      </c>
      <c r="L33" s="67">
        <v>45.17</v>
      </c>
      <c r="M33" s="67">
        <v>49.78</v>
      </c>
      <c r="N33" s="67">
        <v>52.82</v>
      </c>
      <c r="O33" s="67">
        <v>38.119999999999997</v>
      </c>
      <c r="P33" s="67">
        <v>37.81</v>
      </c>
      <c r="Q33" s="41"/>
      <c r="R33" s="23"/>
      <c r="S33"/>
      <c r="T33"/>
    </row>
    <row r="34" spans="1:20" s="45" customFormat="1" ht="15.95" customHeight="1">
      <c r="A34" s="53" t="s">
        <v>187</v>
      </c>
      <c r="B34" s="54" t="s">
        <v>189</v>
      </c>
      <c r="C34" s="44" t="s">
        <v>30</v>
      </c>
      <c r="D34" s="33">
        <f t="shared" si="1"/>
        <v>466.50000000000006</v>
      </c>
      <c r="E34" s="84">
        <v>9.620000000000001</v>
      </c>
      <c r="F34" s="84">
        <v>30.46</v>
      </c>
      <c r="G34" s="86">
        <v>33.5</v>
      </c>
      <c r="H34" s="67">
        <v>24.72</v>
      </c>
      <c r="I34" s="67">
        <v>54.58</v>
      </c>
      <c r="J34" s="67">
        <v>34.93</v>
      </c>
      <c r="K34" s="67">
        <v>33.04</v>
      </c>
      <c r="L34" s="67">
        <v>54.07</v>
      </c>
      <c r="M34" s="67">
        <v>30.73</v>
      </c>
      <c r="N34" s="67">
        <v>76.88</v>
      </c>
      <c r="O34" s="67">
        <v>69.61</v>
      </c>
      <c r="P34" s="67">
        <v>14.36</v>
      </c>
      <c r="Q34" s="41"/>
      <c r="R34" s="23"/>
      <c r="S34"/>
      <c r="T34"/>
    </row>
    <row r="35" spans="1:20" s="45" customFormat="1" ht="15.95" customHeight="1">
      <c r="A35" s="53" t="s">
        <v>187</v>
      </c>
      <c r="B35" s="54" t="s">
        <v>190</v>
      </c>
      <c r="C35" s="44" t="s">
        <v>31</v>
      </c>
      <c r="D35" s="33">
        <f t="shared" si="1"/>
        <v>1.42</v>
      </c>
      <c r="E35" s="84">
        <v>0.19</v>
      </c>
      <c r="F35" s="67">
        <v>0</v>
      </c>
      <c r="G35" s="86">
        <v>1.02</v>
      </c>
      <c r="H35" s="67">
        <v>0</v>
      </c>
      <c r="I35" s="40">
        <v>0</v>
      </c>
      <c r="J35" s="40">
        <v>0</v>
      </c>
      <c r="K35" s="40">
        <v>0</v>
      </c>
      <c r="L35" s="67">
        <v>0.21</v>
      </c>
      <c r="M35" s="40">
        <v>0</v>
      </c>
      <c r="N35" s="40">
        <v>0</v>
      </c>
      <c r="O35" s="40">
        <v>0</v>
      </c>
      <c r="P35" s="40">
        <v>0</v>
      </c>
      <c r="Q35" s="41"/>
      <c r="R35" s="23"/>
      <c r="S35"/>
      <c r="T35"/>
    </row>
    <row r="36" spans="1:20" s="45" customFormat="1" ht="15.95" customHeight="1">
      <c r="A36" s="53" t="s">
        <v>187</v>
      </c>
      <c r="B36" s="54" t="s">
        <v>191</v>
      </c>
      <c r="C36" s="44" t="s">
        <v>32</v>
      </c>
      <c r="D36" s="33">
        <f t="shared" si="1"/>
        <v>3.3300000000000005</v>
      </c>
      <c r="E36" s="84">
        <v>1.89</v>
      </c>
      <c r="F36" s="84">
        <v>0.17</v>
      </c>
      <c r="G36" s="86">
        <v>0.11</v>
      </c>
      <c r="H36" s="67">
        <v>0.17</v>
      </c>
      <c r="I36" s="67">
        <v>0.12</v>
      </c>
      <c r="J36" s="67">
        <v>0.08</v>
      </c>
      <c r="K36" s="67">
        <v>0.12</v>
      </c>
      <c r="L36" s="67">
        <v>0.16</v>
      </c>
      <c r="M36" s="67">
        <v>0.21</v>
      </c>
      <c r="N36" s="67">
        <v>0.2</v>
      </c>
      <c r="O36" s="67">
        <v>0.06</v>
      </c>
      <c r="P36" s="67">
        <v>0.04</v>
      </c>
      <c r="Q36" s="41"/>
      <c r="R36" s="23"/>
      <c r="S36"/>
      <c r="T36"/>
    </row>
    <row r="37" spans="1:20" s="45" customFormat="1" ht="15.95" customHeight="1">
      <c r="A37" s="53" t="s">
        <v>187</v>
      </c>
      <c r="B37" s="54" t="s">
        <v>192</v>
      </c>
      <c r="C37" s="44" t="s">
        <v>33</v>
      </c>
      <c r="D37" s="33">
        <f t="shared" si="1"/>
        <v>33.76</v>
      </c>
      <c r="E37" s="84">
        <v>6.7399999999999993</v>
      </c>
      <c r="F37" s="84">
        <v>1.76</v>
      </c>
      <c r="G37" s="86">
        <v>2.4500000000000002</v>
      </c>
      <c r="H37" s="67">
        <v>2.2400000000000002</v>
      </c>
      <c r="I37" s="67">
        <v>2.17</v>
      </c>
      <c r="J37" s="67">
        <v>2.75</v>
      </c>
      <c r="K37" s="67">
        <v>1.96</v>
      </c>
      <c r="L37" s="67">
        <v>3.82</v>
      </c>
      <c r="M37" s="67">
        <v>4.09</v>
      </c>
      <c r="N37" s="67">
        <v>2.17</v>
      </c>
      <c r="O37" s="67">
        <v>1.87</v>
      </c>
      <c r="P37" s="67">
        <v>1.74</v>
      </c>
      <c r="Q37" s="41"/>
      <c r="R37" s="23"/>
      <c r="S37"/>
      <c r="T37"/>
    </row>
    <row r="38" spans="1:20" s="45" customFormat="1" ht="15.95" customHeight="1">
      <c r="A38" s="53" t="s">
        <v>187</v>
      </c>
      <c r="B38" s="54" t="s">
        <v>193</v>
      </c>
      <c r="C38" s="44" t="s">
        <v>34</v>
      </c>
      <c r="D38" s="33">
        <f t="shared" si="1"/>
        <v>26.340000000000007</v>
      </c>
      <c r="E38" s="84">
        <v>4.03</v>
      </c>
      <c r="F38" s="84">
        <v>3.08</v>
      </c>
      <c r="G38" s="86">
        <v>1.96</v>
      </c>
      <c r="H38" s="67">
        <v>1.49</v>
      </c>
      <c r="I38" s="67">
        <v>1.58</v>
      </c>
      <c r="J38" s="67">
        <v>1.67</v>
      </c>
      <c r="K38" s="67">
        <v>1.77</v>
      </c>
      <c r="L38" s="67">
        <v>1.43</v>
      </c>
      <c r="M38" s="67">
        <v>3.85</v>
      </c>
      <c r="N38" s="67">
        <v>1.87</v>
      </c>
      <c r="O38" s="67">
        <v>1.92</v>
      </c>
      <c r="P38" s="67">
        <v>1.69</v>
      </c>
      <c r="Q38" s="41"/>
      <c r="R38" s="23"/>
      <c r="S38"/>
      <c r="T38"/>
    </row>
    <row r="39" spans="1:20" s="45" customFormat="1" ht="15.95" customHeight="1">
      <c r="A39" s="53" t="s">
        <v>187</v>
      </c>
      <c r="B39" s="54" t="s">
        <v>194</v>
      </c>
      <c r="C39" s="44" t="s">
        <v>35</v>
      </c>
      <c r="D39" s="33">
        <f t="shared" si="1"/>
        <v>0.39</v>
      </c>
      <c r="E39" s="67">
        <v>0</v>
      </c>
      <c r="F39" s="84">
        <v>0.01</v>
      </c>
      <c r="G39" s="86">
        <v>0.02</v>
      </c>
      <c r="H39" s="67">
        <v>0.01</v>
      </c>
      <c r="I39" s="67">
        <v>0.04</v>
      </c>
      <c r="J39" s="67">
        <v>0.02</v>
      </c>
      <c r="K39" s="67">
        <v>7.0000000000000007E-2</v>
      </c>
      <c r="L39" s="40">
        <v>0</v>
      </c>
      <c r="M39" s="67">
        <v>0.09</v>
      </c>
      <c r="N39" s="40">
        <v>0</v>
      </c>
      <c r="O39" s="67">
        <v>7.0000000000000007E-2</v>
      </c>
      <c r="P39" s="67">
        <v>0.06</v>
      </c>
      <c r="Q39" s="41"/>
      <c r="R39" s="23"/>
      <c r="S39"/>
      <c r="T39"/>
    </row>
    <row r="40" spans="1:20" s="45" customFormat="1" ht="15.95" customHeight="1">
      <c r="A40" s="53" t="s">
        <v>187</v>
      </c>
      <c r="B40" s="54" t="s">
        <v>195</v>
      </c>
      <c r="C40" s="44" t="s">
        <v>36</v>
      </c>
      <c r="D40" s="33">
        <f t="shared" si="1"/>
        <v>0.55000000000000016</v>
      </c>
      <c r="E40" s="84">
        <v>0.25</v>
      </c>
      <c r="F40" s="84">
        <v>0.02</v>
      </c>
      <c r="G40" s="86">
        <v>0.02</v>
      </c>
      <c r="H40" s="67">
        <v>0.01</v>
      </c>
      <c r="I40" s="67">
        <v>0.02</v>
      </c>
      <c r="J40" s="67">
        <v>0.03</v>
      </c>
      <c r="K40" s="67">
        <v>0.01</v>
      </c>
      <c r="L40" s="67">
        <v>0.02</v>
      </c>
      <c r="M40" s="67">
        <v>0.12</v>
      </c>
      <c r="N40" s="67">
        <v>0.02</v>
      </c>
      <c r="O40" s="67">
        <v>0.02</v>
      </c>
      <c r="P40" s="67">
        <v>0.01</v>
      </c>
      <c r="Q40" s="41"/>
      <c r="R40" s="23"/>
      <c r="S40"/>
      <c r="T40"/>
    </row>
    <row r="41" spans="1:20" s="45" customFormat="1" ht="15.95" customHeight="1">
      <c r="A41" s="53" t="s">
        <v>187</v>
      </c>
      <c r="B41" s="54" t="s">
        <v>196</v>
      </c>
      <c r="C41" s="44" t="s">
        <v>37</v>
      </c>
      <c r="D41" s="33">
        <f t="shared" si="1"/>
        <v>0</v>
      </c>
      <c r="E41" s="67">
        <v>0</v>
      </c>
      <c r="F41" s="67">
        <v>0</v>
      </c>
      <c r="G41" s="86">
        <v>0</v>
      </c>
      <c r="H41" s="67">
        <v>0</v>
      </c>
      <c r="I41" s="40">
        <v>0</v>
      </c>
      <c r="J41" s="40">
        <v>0</v>
      </c>
      <c r="K41" s="40">
        <v>0</v>
      </c>
      <c r="L41" s="40">
        <v>0</v>
      </c>
      <c r="M41" s="40">
        <v>0</v>
      </c>
      <c r="N41" s="40">
        <v>0</v>
      </c>
      <c r="O41" s="40">
        <v>0</v>
      </c>
      <c r="P41" s="40">
        <v>0</v>
      </c>
      <c r="Q41" s="41"/>
      <c r="R41" s="23"/>
      <c r="S41"/>
      <c r="T41"/>
    </row>
    <row r="42" spans="1:20" s="45" customFormat="1" ht="15.95" customHeight="1">
      <c r="A42" s="53" t="s">
        <v>187</v>
      </c>
      <c r="B42" s="55" t="s">
        <v>197</v>
      </c>
      <c r="C42" s="44" t="s">
        <v>38</v>
      </c>
      <c r="D42" s="33">
        <f t="shared" si="1"/>
        <v>6.05</v>
      </c>
      <c r="E42" s="84">
        <v>0.57999999999999996</v>
      </c>
      <c r="F42" s="67">
        <v>0</v>
      </c>
      <c r="G42" s="86">
        <v>0.57999999999999996</v>
      </c>
      <c r="H42" s="67">
        <v>0.08</v>
      </c>
      <c r="I42" s="40">
        <v>0</v>
      </c>
      <c r="J42" s="67">
        <v>0.32</v>
      </c>
      <c r="K42" s="40">
        <v>0</v>
      </c>
      <c r="L42" s="67">
        <v>3.47</v>
      </c>
      <c r="M42" s="40">
        <v>0</v>
      </c>
      <c r="N42" s="67">
        <v>0.1</v>
      </c>
      <c r="O42" s="67">
        <v>0.3</v>
      </c>
      <c r="P42" s="67">
        <v>0.62</v>
      </c>
      <c r="Q42" s="41"/>
      <c r="R42" s="23"/>
      <c r="S42"/>
      <c r="T42"/>
    </row>
    <row r="43" spans="1:20" s="45" customFormat="1" ht="15.95" customHeight="1">
      <c r="A43" s="53" t="s">
        <v>187</v>
      </c>
      <c r="B43" s="55" t="s">
        <v>198</v>
      </c>
      <c r="C43" s="44" t="s">
        <v>39</v>
      </c>
      <c r="D43" s="33">
        <f t="shared" si="1"/>
        <v>9.7000000000000011</v>
      </c>
      <c r="E43" s="67">
        <v>0</v>
      </c>
      <c r="F43" s="67">
        <v>0</v>
      </c>
      <c r="G43" s="86">
        <v>9.19</v>
      </c>
      <c r="H43" s="67">
        <v>0</v>
      </c>
      <c r="I43" s="40">
        <v>0</v>
      </c>
      <c r="J43" s="40">
        <v>0</v>
      </c>
      <c r="K43" s="40">
        <v>0</v>
      </c>
      <c r="L43" s="67">
        <v>0.05</v>
      </c>
      <c r="M43" s="67">
        <v>0.05</v>
      </c>
      <c r="N43" s="67">
        <v>0.06</v>
      </c>
      <c r="O43" s="67">
        <v>0.35</v>
      </c>
      <c r="P43" s="40">
        <v>0</v>
      </c>
      <c r="Q43" s="41"/>
      <c r="R43" s="23"/>
      <c r="S43"/>
      <c r="T43"/>
    </row>
    <row r="44" spans="1:20" s="45" customFormat="1" ht="15.95" customHeight="1">
      <c r="A44" s="53" t="s">
        <v>187</v>
      </c>
      <c r="B44" s="56" t="s">
        <v>199</v>
      </c>
      <c r="C44" s="44" t="s">
        <v>40</v>
      </c>
      <c r="D44" s="33">
        <f t="shared" si="1"/>
        <v>8.3699999999999992</v>
      </c>
      <c r="E44" s="84">
        <v>0.89</v>
      </c>
      <c r="F44" s="84">
        <v>0.43</v>
      </c>
      <c r="G44" s="86">
        <v>0.19</v>
      </c>
      <c r="H44" s="67">
        <v>1.1299999999999999</v>
      </c>
      <c r="I44" s="67">
        <v>0.56999999999999995</v>
      </c>
      <c r="J44" s="67">
        <v>3.69</v>
      </c>
      <c r="K44" s="67">
        <v>0.54</v>
      </c>
      <c r="L44" s="67">
        <v>0.56999999999999995</v>
      </c>
      <c r="M44" s="40">
        <v>0</v>
      </c>
      <c r="N44" s="67">
        <v>0.36</v>
      </c>
      <c r="O44" s="40">
        <v>0</v>
      </c>
      <c r="P44" s="40">
        <v>0</v>
      </c>
      <c r="Q44" s="41"/>
      <c r="R44" s="23"/>
      <c r="S44"/>
      <c r="T44"/>
    </row>
    <row r="45" spans="1:20" s="45" customFormat="1" ht="16.5">
      <c r="A45" s="53" t="s">
        <v>187</v>
      </c>
      <c r="B45" s="56" t="s">
        <v>200</v>
      </c>
      <c r="C45" s="44" t="s">
        <v>41</v>
      </c>
      <c r="D45" s="33">
        <f t="shared" si="1"/>
        <v>412.49</v>
      </c>
      <c r="E45" s="84">
        <v>30.49</v>
      </c>
      <c r="F45" s="84">
        <v>22.8</v>
      </c>
      <c r="G45" s="86">
        <v>43.42</v>
      </c>
      <c r="H45" s="67">
        <v>35</v>
      </c>
      <c r="I45" s="67">
        <v>30.89</v>
      </c>
      <c r="J45" s="67">
        <v>40.630000000000003</v>
      </c>
      <c r="K45" s="67">
        <v>26.04</v>
      </c>
      <c r="L45" s="67">
        <v>52.23</v>
      </c>
      <c r="M45" s="67">
        <v>29.95</v>
      </c>
      <c r="N45" s="67">
        <v>65.319999999999993</v>
      </c>
      <c r="O45" s="67">
        <v>24.04</v>
      </c>
      <c r="P45" s="67">
        <v>11.68</v>
      </c>
      <c r="Q45" s="41"/>
      <c r="R45" s="23"/>
      <c r="S45"/>
      <c r="T45"/>
    </row>
    <row r="46" spans="1:20" s="45" customFormat="1" ht="15.95" customHeight="1">
      <c r="A46" s="53" t="s">
        <v>187</v>
      </c>
      <c r="B46" s="54" t="s">
        <v>201</v>
      </c>
      <c r="C46" s="44" t="s">
        <v>42</v>
      </c>
      <c r="D46" s="33">
        <f t="shared" si="1"/>
        <v>0</v>
      </c>
      <c r="E46" s="67">
        <v>0</v>
      </c>
      <c r="F46" s="67">
        <v>0</v>
      </c>
      <c r="G46" s="86">
        <v>0</v>
      </c>
      <c r="H46" s="67">
        <v>0</v>
      </c>
      <c r="I46" s="40">
        <v>0</v>
      </c>
      <c r="J46" s="40">
        <v>0</v>
      </c>
      <c r="K46" s="40">
        <v>0</v>
      </c>
      <c r="L46" s="40">
        <v>0</v>
      </c>
      <c r="M46" s="40">
        <v>0</v>
      </c>
      <c r="N46" s="40">
        <v>0</v>
      </c>
      <c r="O46" s="40">
        <v>0</v>
      </c>
      <c r="P46" s="40">
        <v>0</v>
      </c>
      <c r="Q46" s="41"/>
      <c r="R46" s="23"/>
      <c r="S46"/>
      <c r="T46"/>
    </row>
    <row r="47" spans="1:20" s="45" customFormat="1" ht="15.95" customHeight="1">
      <c r="A47" s="53" t="s">
        <v>187</v>
      </c>
      <c r="B47" s="54" t="s">
        <v>202</v>
      </c>
      <c r="C47" s="44" t="s">
        <v>43</v>
      </c>
      <c r="D47" s="33">
        <f t="shared" si="1"/>
        <v>0</v>
      </c>
      <c r="E47" s="67">
        <v>0</v>
      </c>
      <c r="F47" s="67">
        <v>0</v>
      </c>
      <c r="G47" s="86">
        <v>0</v>
      </c>
      <c r="H47" s="67">
        <v>0</v>
      </c>
      <c r="I47" s="40">
        <v>0</v>
      </c>
      <c r="J47" s="40">
        <v>0</v>
      </c>
      <c r="K47" s="40">
        <v>0</v>
      </c>
      <c r="L47" s="40">
        <v>0</v>
      </c>
      <c r="M47" s="40">
        <v>0</v>
      </c>
      <c r="N47" s="40">
        <v>0</v>
      </c>
      <c r="O47" s="40">
        <v>0</v>
      </c>
      <c r="P47" s="40">
        <v>0</v>
      </c>
      <c r="Q47" s="41"/>
      <c r="R47" s="23"/>
      <c r="S47"/>
      <c r="T47"/>
    </row>
    <row r="48" spans="1:20" s="45" customFormat="1" ht="15.95" customHeight="1">
      <c r="A48" s="53"/>
      <c r="B48" s="54"/>
      <c r="C48" s="44" t="s">
        <v>218</v>
      </c>
      <c r="D48" s="33"/>
      <c r="E48" s="84">
        <v>0.19</v>
      </c>
      <c r="F48" s="84">
        <v>0.06</v>
      </c>
      <c r="G48" s="86"/>
      <c r="H48" s="67"/>
      <c r="I48" s="40"/>
      <c r="J48" s="40"/>
      <c r="K48" s="67">
        <v>0.06</v>
      </c>
      <c r="L48" s="40"/>
      <c r="M48" s="40"/>
      <c r="N48" s="40"/>
      <c r="O48" s="40"/>
      <c r="P48" s="40"/>
      <c r="Q48" s="41"/>
      <c r="R48" s="23"/>
      <c r="S48"/>
      <c r="T48"/>
    </row>
    <row r="49" spans="1:20" s="45" customFormat="1" ht="15.95" customHeight="1">
      <c r="A49" s="53" t="s">
        <v>187</v>
      </c>
      <c r="B49" s="54" t="s">
        <v>203</v>
      </c>
      <c r="C49" s="44" t="s">
        <v>44</v>
      </c>
      <c r="D49" s="33">
        <f t="shared" si="1"/>
        <v>3.87</v>
      </c>
      <c r="E49" s="84">
        <v>0.56000000000000005</v>
      </c>
      <c r="F49" s="84">
        <v>0.44</v>
      </c>
      <c r="G49" s="86">
        <v>0.23</v>
      </c>
      <c r="H49" s="67">
        <v>0.27</v>
      </c>
      <c r="I49" s="67">
        <v>0.34</v>
      </c>
      <c r="J49" s="67">
        <v>0.17</v>
      </c>
      <c r="K49" s="67">
        <v>0.14000000000000001</v>
      </c>
      <c r="L49" s="67">
        <v>0.28999999999999998</v>
      </c>
      <c r="M49" s="67">
        <v>0.51</v>
      </c>
      <c r="N49" s="67">
        <v>0.69</v>
      </c>
      <c r="O49" s="67">
        <v>0.1</v>
      </c>
      <c r="P49" s="67">
        <v>0.13</v>
      </c>
      <c r="Q49" s="41"/>
      <c r="R49" s="23"/>
      <c r="S49"/>
      <c r="T49"/>
    </row>
    <row r="50" spans="1:20" s="45" customFormat="1" ht="15.95" customHeight="1">
      <c r="A50" s="57">
        <v>2.1</v>
      </c>
      <c r="B50" s="46" t="s">
        <v>204</v>
      </c>
      <c r="C50" s="39" t="s">
        <v>45</v>
      </c>
      <c r="D50" s="33">
        <f t="shared" si="1"/>
        <v>0</v>
      </c>
      <c r="E50" s="67">
        <v>0</v>
      </c>
      <c r="F50" s="67">
        <v>0</v>
      </c>
      <c r="G50" s="86">
        <v>0</v>
      </c>
      <c r="H50" s="67">
        <v>0</v>
      </c>
      <c r="I50" s="40">
        <v>0</v>
      </c>
      <c r="J50" s="40">
        <v>0</v>
      </c>
      <c r="K50" s="40">
        <v>0</v>
      </c>
      <c r="L50" s="40">
        <v>0</v>
      </c>
      <c r="M50" s="40">
        <v>0</v>
      </c>
      <c r="N50" s="40">
        <v>0</v>
      </c>
      <c r="O50" s="40">
        <v>0</v>
      </c>
      <c r="P50" s="40">
        <v>0</v>
      </c>
      <c r="Q50" s="41"/>
      <c r="R50" s="23"/>
      <c r="S50"/>
      <c r="T50"/>
    </row>
    <row r="51" spans="1:20" s="45" customFormat="1" ht="15.95" customHeight="1">
      <c r="A51" s="37">
        <v>2.11</v>
      </c>
      <c r="B51" s="51" t="s">
        <v>205</v>
      </c>
      <c r="C51" s="39" t="s">
        <v>46</v>
      </c>
      <c r="D51" s="33">
        <f t="shared" si="1"/>
        <v>9.25</v>
      </c>
      <c r="E51" s="84">
        <v>0.6</v>
      </c>
      <c r="F51" s="84">
        <v>0.79</v>
      </c>
      <c r="G51" s="86">
        <v>0.73</v>
      </c>
      <c r="H51" s="67">
        <v>0.2</v>
      </c>
      <c r="I51" s="67">
        <v>1.39</v>
      </c>
      <c r="J51" s="67">
        <v>0.37</v>
      </c>
      <c r="K51" s="67">
        <v>0.83</v>
      </c>
      <c r="L51" s="67">
        <v>1.1499999999999999</v>
      </c>
      <c r="M51" s="67">
        <v>1</v>
      </c>
      <c r="N51" s="67">
        <v>0.96</v>
      </c>
      <c r="O51" s="67">
        <v>0.85</v>
      </c>
      <c r="P51" s="67">
        <v>0.38</v>
      </c>
      <c r="Q51" s="41"/>
      <c r="R51" s="23"/>
      <c r="S51"/>
      <c r="T51"/>
    </row>
    <row r="52" spans="1:20" s="45" customFormat="1" ht="15.95" customHeight="1">
      <c r="A52" s="37">
        <v>2.12</v>
      </c>
      <c r="B52" s="51" t="s">
        <v>206</v>
      </c>
      <c r="C52" s="39" t="s">
        <v>47</v>
      </c>
      <c r="D52" s="33">
        <f t="shared" si="1"/>
        <v>3.6799999999999997</v>
      </c>
      <c r="E52" s="84">
        <v>3.48</v>
      </c>
      <c r="F52" s="84">
        <v>0.17</v>
      </c>
      <c r="G52" s="86">
        <v>0</v>
      </c>
      <c r="H52" s="67">
        <v>0</v>
      </c>
      <c r="I52" s="40">
        <v>0</v>
      </c>
      <c r="J52" s="40">
        <v>0</v>
      </c>
      <c r="K52" s="40">
        <v>0</v>
      </c>
      <c r="L52" s="40">
        <v>0</v>
      </c>
      <c r="M52" s="67">
        <v>0.03</v>
      </c>
      <c r="N52" s="40">
        <v>0</v>
      </c>
      <c r="O52" s="40">
        <v>0</v>
      </c>
      <c r="P52" s="40">
        <v>0</v>
      </c>
      <c r="Q52" s="41"/>
      <c r="R52" s="23"/>
      <c r="S52"/>
      <c r="T52"/>
    </row>
    <row r="53" spans="1:20" s="45" customFormat="1" ht="15.95" customHeight="1">
      <c r="A53" s="37">
        <v>2.13</v>
      </c>
      <c r="B53" s="58" t="s">
        <v>207</v>
      </c>
      <c r="C53" s="39" t="s">
        <v>48</v>
      </c>
      <c r="D53" s="33">
        <f t="shared" si="1"/>
        <v>1029.96</v>
      </c>
      <c r="E53" s="67">
        <v>0</v>
      </c>
      <c r="F53" s="84">
        <v>59.66</v>
      </c>
      <c r="G53" s="86">
        <v>157.69</v>
      </c>
      <c r="H53" s="67">
        <v>84.84</v>
      </c>
      <c r="I53" s="67">
        <v>70.75</v>
      </c>
      <c r="J53" s="67">
        <v>316.92</v>
      </c>
      <c r="K53" s="67">
        <v>62.61</v>
      </c>
      <c r="L53" s="67">
        <v>72.64</v>
      </c>
      <c r="M53" s="67">
        <v>61.71</v>
      </c>
      <c r="N53" s="67">
        <v>59.73</v>
      </c>
      <c r="O53" s="67">
        <v>41.19</v>
      </c>
      <c r="P53" s="67">
        <v>42.22</v>
      </c>
      <c r="Q53" s="41"/>
      <c r="R53" s="23"/>
      <c r="S53"/>
      <c r="T53"/>
    </row>
    <row r="54" spans="1:20" s="45" customFormat="1" ht="15.95" customHeight="1">
      <c r="A54" s="37">
        <v>2.14</v>
      </c>
      <c r="B54" s="58" t="s">
        <v>208</v>
      </c>
      <c r="C54" s="39" t="s">
        <v>49</v>
      </c>
      <c r="D54" s="33">
        <f t="shared" si="1"/>
        <v>102.79</v>
      </c>
      <c r="E54" s="84">
        <v>102.79</v>
      </c>
      <c r="F54" s="67">
        <v>0</v>
      </c>
      <c r="G54" s="86">
        <v>0</v>
      </c>
      <c r="H54" s="67">
        <v>0</v>
      </c>
      <c r="I54" s="40">
        <v>0</v>
      </c>
      <c r="J54" s="40">
        <v>0</v>
      </c>
      <c r="K54" s="40">
        <v>0</v>
      </c>
      <c r="L54" s="40">
        <v>0</v>
      </c>
      <c r="M54" s="40">
        <v>0</v>
      </c>
      <c r="N54" s="40">
        <v>0</v>
      </c>
      <c r="O54" s="40">
        <v>0</v>
      </c>
      <c r="P54" s="40">
        <v>0</v>
      </c>
      <c r="Q54" s="41"/>
      <c r="R54" s="23"/>
      <c r="S54"/>
      <c r="T54"/>
    </row>
    <row r="55" spans="1:20" s="45" customFormat="1" ht="15.95" customHeight="1">
      <c r="A55" s="37">
        <v>2.15</v>
      </c>
      <c r="B55" s="51" t="s">
        <v>209</v>
      </c>
      <c r="C55" s="39" t="s">
        <v>50</v>
      </c>
      <c r="D55" s="33">
        <f t="shared" si="1"/>
        <v>9.6400000000000023</v>
      </c>
      <c r="E55" s="84">
        <v>4.13</v>
      </c>
      <c r="F55" s="84">
        <v>0.34</v>
      </c>
      <c r="G55" s="86">
        <v>0.28000000000000003</v>
      </c>
      <c r="H55" s="67">
        <v>0.23</v>
      </c>
      <c r="I55" s="67">
        <v>0.41</v>
      </c>
      <c r="J55" s="67">
        <v>0.37</v>
      </c>
      <c r="K55" s="67">
        <v>1.62</v>
      </c>
      <c r="L55" s="67">
        <v>0.65</v>
      </c>
      <c r="M55" s="67">
        <v>0.4</v>
      </c>
      <c r="N55" s="67">
        <v>0.48</v>
      </c>
      <c r="O55" s="67">
        <v>0.15</v>
      </c>
      <c r="P55" s="67">
        <v>0.57999999999999996</v>
      </c>
      <c r="Q55" s="41"/>
      <c r="R55" s="23"/>
      <c r="S55"/>
      <c r="T55"/>
    </row>
    <row r="56" spans="1:20" s="45" customFormat="1" ht="15.95" customHeight="1">
      <c r="A56" s="37">
        <v>2.16</v>
      </c>
      <c r="B56" s="51" t="s">
        <v>210</v>
      </c>
      <c r="C56" s="39" t="s">
        <v>51</v>
      </c>
      <c r="D56" s="33">
        <f t="shared" si="1"/>
        <v>5</v>
      </c>
      <c r="E56" s="84">
        <v>1.1299999999999999</v>
      </c>
      <c r="F56" s="84">
        <v>0.17</v>
      </c>
      <c r="G56" s="86">
        <v>0.33</v>
      </c>
      <c r="H56" s="67">
        <v>0</v>
      </c>
      <c r="I56" s="67">
        <v>0.35</v>
      </c>
      <c r="J56" s="67">
        <v>1.1599999999999999</v>
      </c>
      <c r="K56" s="40">
        <v>0</v>
      </c>
      <c r="L56" s="67">
        <v>1.52</v>
      </c>
      <c r="M56" s="67">
        <v>0.06</v>
      </c>
      <c r="N56" s="67">
        <v>0.28000000000000003</v>
      </c>
      <c r="O56" s="40">
        <v>0</v>
      </c>
      <c r="P56" s="40">
        <v>0</v>
      </c>
      <c r="Q56" s="41"/>
      <c r="R56" s="23"/>
      <c r="S56"/>
      <c r="T56"/>
    </row>
    <row r="57" spans="1:20" ht="15.95" customHeight="1">
      <c r="A57" s="37">
        <v>2.17</v>
      </c>
      <c r="B57" s="51" t="s">
        <v>211</v>
      </c>
      <c r="C57" s="39" t="s">
        <v>52</v>
      </c>
      <c r="D57" s="33">
        <f t="shared" si="1"/>
        <v>0</v>
      </c>
      <c r="E57" s="67">
        <v>0</v>
      </c>
      <c r="F57" s="67">
        <v>0</v>
      </c>
      <c r="G57" s="86">
        <v>0</v>
      </c>
      <c r="H57" s="67">
        <v>0</v>
      </c>
      <c r="I57" s="40">
        <v>0</v>
      </c>
      <c r="J57" s="40">
        <v>0</v>
      </c>
      <c r="K57" s="40">
        <v>0</v>
      </c>
      <c r="L57" s="40">
        <v>0</v>
      </c>
      <c r="M57" s="40">
        <v>0</v>
      </c>
      <c r="N57" s="40">
        <v>0</v>
      </c>
      <c r="O57" s="40">
        <v>0</v>
      </c>
      <c r="P57" s="40">
        <v>0</v>
      </c>
      <c r="Q57" s="41"/>
      <c r="S57"/>
      <c r="T57"/>
    </row>
    <row r="58" spans="1:20" ht="15.95" customHeight="1" thickBot="1">
      <c r="A58" s="37">
        <v>2.1800000000000002</v>
      </c>
      <c r="B58" s="58" t="s">
        <v>212</v>
      </c>
      <c r="C58" s="39" t="s">
        <v>53</v>
      </c>
      <c r="D58" s="33">
        <f t="shared" si="1"/>
        <v>5.79</v>
      </c>
      <c r="E58" s="84">
        <v>0.72</v>
      </c>
      <c r="F58" s="84">
        <v>1.1100000000000001</v>
      </c>
      <c r="G58" s="86">
        <v>1.0900000000000001</v>
      </c>
      <c r="H58" s="67">
        <v>0.98</v>
      </c>
      <c r="I58" s="67">
        <v>0.46</v>
      </c>
      <c r="J58" s="67">
        <v>0.38</v>
      </c>
      <c r="K58" s="67">
        <v>0.54</v>
      </c>
      <c r="L58" s="67">
        <v>0.23</v>
      </c>
      <c r="M58" s="67">
        <v>0.02</v>
      </c>
      <c r="N58" s="67">
        <v>0.26</v>
      </c>
      <c r="O58" s="40">
        <v>0</v>
      </c>
      <c r="P58" s="40">
        <v>0</v>
      </c>
      <c r="Q58" s="41"/>
      <c r="S58" s="59"/>
    </row>
    <row r="59" spans="1:20" ht="15.95" customHeight="1" thickBot="1">
      <c r="A59" s="37">
        <v>2.19</v>
      </c>
      <c r="B59" s="51" t="s">
        <v>213</v>
      </c>
      <c r="C59" s="39" t="s">
        <v>54</v>
      </c>
      <c r="D59" s="33">
        <f t="shared" si="1"/>
        <v>835.08</v>
      </c>
      <c r="E59" s="84">
        <v>22.55</v>
      </c>
      <c r="F59" s="84">
        <v>9.99</v>
      </c>
      <c r="G59" s="86">
        <v>40.43</v>
      </c>
      <c r="H59" s="67">
        <v>13.21</v>
      </c>
      <c r="I59" s="67">
        <v>34.04</v>
      </c>
      <c r="J59" s="67">
        <v>11.89</v>
      </c>
      <c r="K59" s="67">
        <v>14.33</v>
      </c>
      <c r="L59" s="67">
        <v>93.82</v>
      </c>
      <c r="M59" s="67">
        <v>131.75</v>
      </c>
      <c r="N59" s="67">
        <v>137.97</v>
      </c>
      <c r="O59" s="67">
        <v>120.99</v>
      </c>
      <c r="P59" s="67">
        <v>204.11</v>
      </c>
      <c r="Q59" s="41"/>
      <c r="S59" s="59"/>
    </row>
    <row r="60" spans="1:20" ht="15.95" customHeight="1" thickBot="1">
      <c r="A60" s="37">
        <v>2.2000000000000002</v>
      </c>
      <c r="B60" s="51" t="s">
        <v>214</v>
      </c>
      <c r="C60" s="39" t="s">
        <v>55</v>
      </c>
      <c r="D60" s="33">
        <f t="shared" si="1"/>
        <v>67.03</v>
      </c>
      <c r="E60" s="84">
        <v>7.13</v>
      </c>
      <c r="F60" s="84">
        <v>1.23</v>
      </c>
      <c r="G60" s="86">
        <v>0.02</v>
      </c>
      <c r="H60" s="67">
        <v>24.59</v>
      </c>
      <c r="I60" s="67">
        <v>0.71</v>
      </c>
      <c r="J60" s="67">
        <v>18.43</v>
      </c>
      <c r="K60" s="40">
        <v>2.2599999999999998</v>
      </c>
      <c r="L60" s="67">
        <v>1.01</v>
      </c>
      <c r="M60" s="40">
        <v>0</v>
      </c>
      <c r="N60" s="67">
        <v>8.26</v>
      </c>
      <c r="O60" s="67">
        <v>3.33</v>
      </c>
      <c r="P60" s="67">
        <v>0.06</v>
      </c>
      <c r="Q60" s="41"/>
      <c r="S60" s="60"/>
    </row>
    <row r="61" spans="1:20" ht="15.95" customHeight="1">
      <c r="A61" s="37">
        <v>2.21</v>
      </c>
      <c r="B61" s="51" t="s">
        <v>215</v>
      </c>
      <c r="C61" s="39" t="s">
        <v>56</v>
      </c>
      <c r="D61" s="33">
        <f t="shared" si="1"/>
        <v>3.6799999999999997</v>
      </c>
      <c r="E61" s="84"/>
      <c r="F61" s="84">
        <v>3.05</v>
      </c>
      <c r="G61" s="86">
        <v>0</v>
      </c>
      <c r="H61" s="67">
        <v>0</v>
      </c>
      <c r="I61" s="40">
        <v>0</v>
      </c>
      <c r="J61" s="40">
        <v>0</v>
      </c>
      <c r="K61" s="40"/>
      <c r="L61" s="67">
        <v>0.63</v>
      </c>
      <c r="M61" s="40">
        <v>0</v>
      </c>
      <c r="N61" s="40">
        <v>0</v>
      </c>
      <c r="O61" s="40">
        <v>0</v>
      </c>
      <c r="P61" s="67">
        <v>0</v>
      </c>
      <c r="Q61" s="41"/>
    </row>
    <row r="62" spans="1:20" s="28" customFormat="1" ht="15.95" customHeight="1">
      <c r="A62" s="48" t="s">
        <v>216</v>
      </c>
      <c r="B62" s="49" t="s">
        <v>217</v>
      </c>
      <c r="C62" s="35" t="s">
        <v>57</v>
      </c>
      <c r="D62" s="33">
        <f t="shared" si="1"/>
        <v>102.14</v>
      </c>
      <c r="E62" s="85">
        <v>0.18</v>
      </c>
      <c r="F62" s="85">
        <v>2.58</v>
      </c>
      <c r="G62" s="90">
        <v>8.2799999999999994</v>
      </c>
      <c r="H62" s="66">
        <v>6.02</v>
      </c>
      <c r="I62" s="66">
        <v>6.71</v>
      </c>
      <c r="J62" s="66">
        <v>5.59</v>
      </c>
      <c r="K62" s="66">
        <v>6.35</v>
      </c>
      <c r="L62" s="66">
        <v>7.21</v>
      </c>
      <c r="M62" s="66">
        <v>5.87</v>
      </c>
      <c r="N62" s="66">
        <v>2.89</v>
      </c>
      <c r="O62" s="33">
        <v>8.82</v>
      </c>
      <c r="P62" s="66">
        <v>41.64</v>
      </c>
      <c r="Q62" s="41"/>
      <c r="R62" s="23"/>
    </row>
    <row r="63" spans="1:20">
      <c r="B63" s="61"/>
      <c r="C63" s="61"/>
      <c r="D63" s="61"/>
      <c r="E63" s="68"/>
      <c r="F63" s="68"/>
      <c r="G63" s="93"/>
      <c r="H63" s="96"/>
      <c r="I63" s="61"/>
      <c r="J63" s="61"/>
      <c r="K63" s="61"/>
      <c r="L63" s="61"/>
      <c r="M63" s="61"/>
      <c r="N63" s="61"/>
      <c r="O63" s="61"/>
      <c r="P63" s="61"/>
    </row>
    <row r="64" spans="1:20">
      <c r="A64" s="62"/>
      <c r="B64" s="61"/>
      <c r="C64" s="61"/>
      <c r="D64" s="61"/>
      <c r="E64" s="68"/>
      <c r="F64" s="68"/>
      <c r="G64" s="93"/>
      <c r="H64" s="96"/>
      <c r="I64" s="61"/>
      <c r="J64" s="61"/>
      <c r="K64" s="61"/>
      <c r="L64" s="61"/>
      <c r="M64" s="61"/>
      <c r="N64" s="61"/>
      <c r="O64" s="61"/>
      <c r="P64" s="61"/>
    </row>
  </sheetData>
  <mergeCells count="7">
    <mergeCell ref="A2:P2"/>
    <mergeCell ref="O3:P3"/>
    <mergeCell ref="A4:A5"/>
    <mergeCell ref="B4:B5"/>
    <mergeCell ref="C4:C5"/>
    <mergeCell ref="D4:D5"/>
    <mergeCell ref="E4:P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P140"/>
  <sheetViews>
    <sheetView zoomScaleNormal="100" workbookViewId="0">
      <pane ySplit="1" topLeftCell="A23" activePane="bottomLeft" state="frozen"/>
      <selection activeCell="B3" sqref="B3"/>
      <selection pane="bottomLeft" activeCell="BO7" sqref="BO7"/>
    </sheetView>
  </sheetViews>
  <sheetFormatPr defaultRowHeight="15.75"/>
  <cols>
    <col min="1" max="1" width="4.5" bestFit="1" customWidth="1"/>
    <col min="2" max="2" width="41.75" bestFit="1" customWidth="1"/>
    <col min="3" max="3" width="21.875" bestFit="1" customWidth="1"/>
    <col min="4" max="4" width="17.5" customWidth="1"/>
    <col min="5" max="5" width="12" style="235" bestFit="1" customWidth="1"/>
    <col min="6" max="6" width="14" style="279" bestFit="1" customWidth="1"/>
    <col min="7" max="7" width="14" bestFit="1" customWidth="1"/>
    <col min="8" max="8" width="9.875" bestFit="1" customWidth="1"/>
    <col min="20" max="20" width="9.875" bestFit="1" customWidth="1"/>
    <col min="29" max="29" width="9.875" bestFit="1" customWidth="1"/>
    <col min="52" max="52" width="9.875" bestFit="1" customWidth="1"/>
    <col min="60" max="112" width="9.875" bestFit="1" customWidth="1"/>
    <col min="115" max="115" width="6.375" bestFit="1" customWidth="1"/>
    <col min="116" max="116" width="32" bestFit="1" customWidth="1"/>
    <col min="117" max="118" width="18.25" bestFit="1" customWidth="1"/>
    <col min="119" max="119" width="12.25" bestFit="1" customWidth="1"/>
    <col min="120" max="120" width="24.375" bestFit="1" customWidth="1"/>
    <col min="121" max="121" width="27.25" bestFit="1" customWidth="1"/>
    <col min="122" max="122" width="16.75" bestFit="1" customWidth="1"/>
    <col min="123" max="123" width="12.625" bestFit="1" customWidth="1"/>
    <col min="124" max="124" width="14.75" bestFit="1" customWidth="1"/>
    <col min="125" max="125" width="13" bestFit="1" customWidth="1"/>
    <col min="126" max="126" width="12.75" bestFit="1" customWidth="1"/>
    <col min="127" max="128" width="13.25" bestFit="1" customWidth="1"/>
    <col min="129" max="129" width="12.75" bestFit="1" customWidth="1"/>
    <col min="130" max="130" width="15.25" bestFit="1" customWidth="1"/>
    <col min="131" max="131" width="12.75" bestFit="1" customWidth="1"/>
    <col min="132" max="133" width="13" bestFit="1" customWidth="1"/>
    <col min="134" max="134" width="16.75" bestFit="1" customWidth="1"/>
    <col min="135" max="136" width="13.25" bestFit="1" customWidth="1"/>
    <col min="137" max="137" width="12.625" bestFit="1" customWidth="1"/>
    <col min="138" max="138" width="12.75" bestFit="1" customWidth="1"/>
    <col min="139" max="139" width="13.375" bestFit="1" customWidth="1"/>
    <col min="140" max="140" width="12.75" bestFit="1" customWidth="1"/>
    <col min="141" max="142" width="12.625" bestFit="1" customWidth="1"/>
    <col min="143" max="143" width="16.5" bestFit="1" customWidth="1"/>
    <col min="144" max="144" width="15.25" bestFit="1" customWidth="1"/>
    <col min="145" max="145" width="14.75" bestFit="1" customWidth="1"/>
    <col min="146" max="146" width="15.25" bestFit="1" customWidth="1"/>
    <col min="147" max="147" width="15" bestFit="1" customWidth="1"/>
    <col min="148" max="148" width="15.375" bestFit="1" customWidth="1"/>
    <col min="149" max="150" width="15" bestFit="1" customWidth="1"/>
    <col min="151" max="153" width="15.25" bestFit="1" customWidth="1"/>
    <col min="154" max="154" width="15.375" bestFit="1" customWidth="1"/>
    <col min="155" max="158" width="15.25" bestFit="1" customWidth="1"/>
    <col min="159" max="159" width="15.375" bestFit="1" customWidth="1"/>
    <col min="160" max="160" width="12.75" bestFit="1" customWidth="1"/>
    <col min="161" max="161" width="13" bestFit="1" customWidth="1"/>
    <col min="162" max="162" width="12.75" bestFit="1" customWidth="1"/>
    <col min="163" max="164" width="13" bestFit="1" customWidth="1"/>
    <col min="165" max="165" width="12.75" bestFit="1" customWidth="1"/>
    <col min="166" max="166" width="13" bestFit="1" customWidth="1"/>
    <col min="167" max="167" width="13.25" bestFit="1" customWidth="1"/>
    <col min="168" max="168" width="11.875" bestFit="1" customWidth="1"/>
    <col min="169" max="169" width="13" bestFit="1" customWidth="1"/>
    <col min="170" max="170" width="13.75" bestFit="1" customWidth="1"/>
    <col min="171" max="171" width="13" bestFit="1" customWidth="1"/>
    <col min="172" max="172" width="16.375" bestFit="1" customWidth="1"/>
  </cols>
  <sheetData>
    <row r="1" spans="1:172">
      <c r="A1" s="126" t="s">
        <v>0</v>
      </c>
      <c r="B1" s="127" t="s">
        <v>1</v>
      </c>
      <c r="C1" s="127" t="s">
        <v>2</v>
      </c>
      <c r="D1" s="269" t="s">
        <v>3</v>
      </c>
      <c r="E1" s="232" t="s">
        <v>4</v>
      </c>
      <c r="F1" s="126" t="s">
        <v>5</v>
      </c>
      <c r="G1" s="127" t="s">
        <v>6</v>
      </c>
      <c r="H1" s="128" t="s">
        <v>7</v>
      </c>
      <c r="I1" s="129" t="s">
        <v>8</v>
      </c>
      <c r="J1" s="128" t="s">
        <v>9</v>
      </c>
      <c r="K1" s="129" t="s">
        <v>10</v>
      </c>
      <c r="L1" s="129" t="s">
        <v>11</v>
      </c>
      <c r="M1" s="129" t="s">
        <v>12</v>
      </c>
      <c r="N1" s="129" t="s">
        <v>13</v>
      </c>
      <c r="O1" s="129" t="s">
        <v>14</v>
      </c>
      <c r="P1" s="128" t="s">
        <v>15</v>
      </c>
      <c r="Q1" s="129" t="s">
        <v>16</v>
      </c>
      <c r="R1" s="129" t="s">
        <v>17</v>
      </c>
      <c r="S1" s="129" t="s">
        <v>18</v>
      </c>
      <c r="T1" s="128" t="s">
        <v>19</v>
      </c>
      <c r="U1" s="129" t="s">
        <v>20</v>
      </c>
      <c r="V1" s="129" t="s">
        <v>21</v>
      </c>
      <c r="W1" s="129" t="s">
        <v>22</v>
      </c>
      <c r="X1" s="129" t="s">
        <v>23</v>
      </c>
      <c r="Y1" s="129" t="s">
        <v>24</v>
      </c>
      <c r="Z1" s="129" t="s">
        <v>25</v>
      </c>
      <c r="AA1" s="129" t="s">
        <v>26</v>
      </c>
      <c r="AB1" s="129" t="s">
        <v>27</v>
      </c>
      <c r="AC1" s="129" t="s">
        <v>28</v>
      </c>
      <c r="AD1" s="128" t="s">
        <v>29</v>
      </c>
      <c r="AE1" s="128" t="s">
        <v>30</v>
      </c>
      <c r="AF1" s="128" t="s">
        <v>31</v>
      </c>
      <c r="AG1" s="128" t="s">
        <v>32</v>
      </c>
      <c r="AH1" s="128" t="s">
        <v>33</v>
      </c>
      <c r="AI1" s="128" t="s">
        <v>34</v>
      </c>
      <c r="AJ1" s="128" t="s">
        <v>35</v>
      </c>
      <c r="AK1" s="128" t="s">
        <v>36</v>
      </c>
      <c r="AL1" s="128" t="s">
        <v>37</v>
      </c>
      <c r="AM1" s="128" t="s">
        <v>38</v>
      </c>
      <c r="AN1" s="128" t="s">
        <v>39</v>
      </c>
      <c r="AO1" s="128" t="s">
        <v>40</v>
      </c>
      <c r="AP1" s="128" t="s">
        <v>41</v>
      </c>
      <c r="AQ1" s="128" t="s">
        <v>42</v>
      </c>
      <c r="AR1" s="128" t="s">
        <v>43</v>
      </c>
      <c r="AS1" s="128" t="s">
        <v>44</v>
      </c>
      <c r="AT1" s="129" t="s">
        <v>45</v>
      </c>
      <c r="AU1" s="129" t="s">
        <v>46</v>
      </c>
      <c r="AV1" s="129" t="s">
        <v>47</v>
      </c>
      <c r="AW1" s="129" t="s">
        <v>48</v>
      </c>
      <c r="AX1" s="129" t="s">
        <v>49</v>
      </c>
      <c r="AY1" s="129" t="s">
        <v>50</v>
      </c>
      <c r="AZ1" s="129" t="s">
        <v>51</v>
      </c>
      <c r="BA1" s="129" t="s">
        <v>52</v>
      </c>
      <c r="BB1" s="129" t="s">
        <v>53</v>
      </c>
      <c r="BC1" s="129" t="s">
        <v>54</v>
      </c>
      <c r="BD1" s="129" t="s">
        <v>55</v>
      </c>
      <c r="BE1" s="129" t="s">
        <v>56</v>
      </c>
      <c r="BF1" s="128" t="s">
        <v>57</v>
      </c>
      <c r="BH1" s="127" t="s">
        <v>5</v>
      </c>
      <c r="BI1" s="127" t="s">
        <v>6</v>
      </c>
      <c r="BJ1" s="128" t="s">
        <v>7</v>
      </c>
      <c r="BK1" s="129" t="s">
        <v>8</v>
      </c>
      <c r="BL1" s="128" t="s">
        <v>9</v>
      </c>
      <c r="BM1" s="129" t="s">
        <v>10</v>
      </c>
      <c r="BN1" s="129" t="s">
        <v>11</v>
      </c>
      <c r="BO1" s="129" t="s">
        <v>12</v>
      </c>
      <c r="BP1" s="129" t="s">
        <v>13</v>
      </c>
      <c r="BQ1" s="129" t="s">
        <v>14</v>
      </c>
      <c r="BR1" s="128" t="s">
        <v>15</v>
      </c>
      <c r="BS1" s="129" t="s">
        <v>16</v>
      </c>
      <c r="BT1" s="129" t="s">
        <v>17</v>
      </c>
      <c r="BU1" s="129" t="s">
        <v>18</v>
      </c>
      <c r="BV1" s="128" t="s">
        <v>19</v>
      </c>
      <c r="BW1" s="129" t="s">
        <v>20</v>
      </c>
      <c r="BX1" s="129" t="s">
        <v>21</v>
      </c>
      <c r="BY1" s="129" t="s">
        <v>22</v>
      </c>
      <c r="BZ1" s="129" t="s">
        <v>23</v>
      </c>
      <c r="CA1" s="129" t="s">
        <v>24</v>
      </c>
      <c r="CB1" s="129" t="s">
        <v>25</v>
      </c>
      <c r="CC1" s="129" t="s">
        <v>26</v>
      </c>
      <c r="CD1" s="129" t="s">
        <v>27</v>
      </c>
      <c r="CE1" s="129" t="s">
        <v>28</v>
      </c>
      <c r="CF1" s="128" t="s">
        <v>29</v>
      </c>
      <c r="CG1" s="128" t="s">
        <v>30</v>
      </c>
      <c r="CH1" s="128" t="s">
        <v>31</v>
      </c>
      <c r="CI1" s="128" t="s">
        <v>32</v>
      </c>
      <c r="CJ1" s="128" t="s">
        <v>33</v>
      </c>
      <c r="CK1" s="128" t="s">
        <v>34</v>
      </c>
      <c r="CL1" s="128" t="s">
        <v>35</v>
      </c>
      <c r="CM1" s="128" t="s">
        <v>36</v>
      </c>
      <c r="CN1" s="128" t="s">
        <v>37</v>
      </c>
      <c r="CO1" s="128" t="s">
        <v>38</v>
      </c>
      <c r="CP1" s="128" t="s">
        <v>39</v>
      </c>
      <c r="CQ1" s="128" t="s">
        <v>40</v>
      </c>
      <c r="CR1" s="128" t="s">
        <v>41</v>
      </c>
      <c r="CS1" s="128" t="s">
        <v>42</v>
      </c>
      <c r="CT1" s="128" t="s">
        <v>43</v>
      </c>
      <c r="CU1" s="128" t="s">
        <v>44</v>
      </c>
      <c r="CV1" s="129" t="s">
        <v>45</v>
      </c>
      <c r="CW1" s="129" t="s">
        <v>46</v>
      </c>
      <c r="CX1" s="129" t="s">
        <v>47</v>
      </c>
      <c r="CY1" s="129" t="s">
        <v>48</v>
      </c>
      <c r="CZ1" s="129" t="s">
        <v>49</v>
      </c>
      <c r="DA1" s="129" t="s">
        <v>50</v>
      </c>
      <c r="DB1" s="129" t="s">
        <v>51</v>
      </c>
      <c r="DC1" s="129" t="s">
        <v>52</v>
      </c>
      <c r="DD1" s="129" t="s">
        <v>53</v>
      </c>
      <c r="DE1" s="129" t="s">
        <v>54</v>
      </c>
      <c r="DF1" s="129" t="s">
        <v>55</v>
      </c>
      <c r="DG1" s="129" t="s">
        <v>56</v>
      </c>
      <c r="DH1" s="128" t="s">
        <v>57</v>
      </c>
      <c r="DK1" s="130" t="s">
        <v>0</v>
      </c>
      <c r="DL1" s="131" t="s">
        <v>1</v>
      </c>
      <c r="DM1" s="130" t="s">
        <v>2</v>
      </c>
      <c r="DN1" s="131" t="s">
        <v>3</v>
      </c>
      <c r="DO1" s="130" t="s">
        <v>4</v>
      </c>
      <c r="DP1" s="130" t="s">
        <v>5</v>
      </c>
      <c r="DQ1" s="131" t="s">
        <v>6</v>
      </c>
      <c r="DR1" s="103" t="s">
        <v>7</v>
      </c>
      <c r="DS1" s="132" t="s">
        <v>8</v>
      </c>
      <c r="DT1" s="133" t="s">
        <v>9</v>
      </c>
      <c r="DU1" s="132" t="s">
        <v>10</v>
      </c>
      <c r="DV1" s="132" t="s">
        <v>11</v>
      </c>
      <c r="DW1" s="132" t="s">
        <v>12</v>
      </c>
      <c r="DX1" s="132" t="s">
        <v>13</v>
      </c>
      <c r="DY1" s="132" t="s">
        <v>14</v>
      </c>
      <c r="DZ1" s="133" t="s">
        <v>15</v>
      </c>
      <c r="EA1" s="132" t="s">
        <v>16</v>
      </c>
      <c r="EB1" s="132" t="s">
        <v>17</v>
      </c>
      <c r="EC1" s="132" t="s">
        <v>18</v>
      </c>
      <c r="ED1" s="103" t="s">
        <v>19</v>
      </c>
      <c r="EE1" s="132" t="s">
        <v>20</v>
      </c>
      <c r="EF1" s="132" t="s">
        <v>21</v>
      </c>
      <c r="EG1" s="132" t="s">
        <v>22</v>
      </c>
      <c r="EH1" s="132" t="s">
        <v>23</v>
      </c>
      <c r="EI1" s="132" t="s">
        <v>24</v>
      </c>
      <c r="EJ1" s="132" t="s">
        <v>25</v>
      </c>
      <c r="EK1" s="132" t="s">
        <v>26</v>
      </c>
      <c r="EL1" s="132" t="s">
        <v>27</v>
      </c>
      <c r="EM1" s="103" t="s">
        <v>28</v>
      </c>
      <c r="EN1" s="133" t="s">
        <v>29</v>
      </c>
      <c r="EO1" s="133" t="s">
        <v>30</v>
      </c>
      <c r="EP1" s="133" t="s">
        <v>31</v>
      </c>
      <c r="EQ1" s="133" t="s">
        <v>32</v>
      </c>
      <c r="ER1" s="133" t="s">
        <v>33</v>
      </c>
      <c r="ES1" s="133" t="s">
        <v>34</v>
      </c>
      <c r="ET1" s="133" t="s">
        <v>35</v>
      </c>
      <c r="EU1" s="133" t="s">
        <v>36</v>
      </c>
      <c r="EV1" s="133" t="s">
        <v>37</v>
      </c>
      <c r="EW1" s="133" t="s">
        <v>38</v>
      </c>
      <c r="EX1" s="133" t="s">
        <v>39</v>
      </c>
      <c r="EY1" s="133" t="s">
        <v>40</v>
      </c>
      <c r="EZ1" s="133" t="s">
        <v>41</v>
      </c>
      <c r="FA1" s="133" t="s">
        <v>42</v>
      </c>
      <c r="FB1" s="133" t="s">
        <v>43</v>
      </c>
      <c r="FC1" s="133" t="s">
        <v>44</v>
      </c>
      <c r="FD1" s="132" t="s">
        <v>45</v>
      </c>
      <c r="FE1" s="132" t="s">
        <v>46</v>
      </c>
      <c r="FF1" s="132" t="s">
        <v>47</v>
      </c>
      <c r="FG1" s="132" t="s">
        <v>48</v>
      </c>
      <c r="FH1" s="132" t="s">
        <v>49</v>
      </c>
      <c r="FI1" s="132" t="s">
        <v>50</v>
      </c>
      <c r="FJ1" s="132" t="s">
        <v>51</v>
      </c>
      <c r="FK1" s="132" t="s">
        <v>52</v>
      </c>
      <c r="FL1" s="132" t="s">
        <v>53</v>
      </c>
      <c r="FM1" s="132" t="s">
        <v>54</v>
      </c>
      <c r="FN1" s="132" t="s">
        <v>55</v>
      </c>
      <c r="FO1" s="132" t="s">
        <v>56</v>
      </c>
      <c r="FP1" s="103" t="s">
        <v>57</v>
      </c>
    </row>
    <row r="2" spans="1:172" s="134" customFormat="1" ht="16.5" customHeight="1">
      <c r="A2" s="247"/>
      <c r="B2" s="248"/>
      <c r="C2" s="247"/>
      <c r="D2" s="249"/>
      <c r="E2" s="247"/>
      <c r="F2" s="250"/>
      <c r="G2" s="249"/>
      <c r="H2" s="251"/>
      <c r="I2" s="247"/>
      <c r="J2" s="247"/>
      <c r="K2" s="252"/>
      <c r="L2" s="247"/>
      <c r="M2" s="247"/>
      <c r="N2" s="247"/>
      <c r="O2" s="247"/>
      <c r="P2" s="247"/>
      <c r="Q2" s="247"/>
      <c r="R2" s="247"/>
      <c r="S2" s="247"/>
      <c r="T2" s="251"/>
      <c r="U2" s="247"/>
      <c r="V2" s="247"/>
      <c r="W2" s="247"/>
      <c r="X2" s="247"/>
      <c r="Y2" s="247"/>
      <c r="Z2" s="247"/>
      <c r="AA2" s="247"/>
      <c r="AB2" s="247"/>
      <c r="AC2" s="253"/>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DK2" s="97"/>
      <c r="DL2" s="105"/>
      <c r="DM2" s="97"/>
      <c r="DN2" s="99"/>
      <c r="DO2" s="97"/>
      <c r="DP2" s="100"/>
      <c r="DQ2" s="99"/>
      <c r="DR2" s="101"/>
      <c r="DS2" s="97"/>
      <c r="DT2" s="97"/>
      <c r="DU2" s="102"/>
      <c r="DV2" s="97"/>
      <c r="DW2" s="97"/>
      <c r="DX2" s="97"/>
      <c r="DY2" s="97"/>
      <c r="DZ2" s="97"/>
      <c r="EA2" s="97"/>
      <c r="EB2" s="97"/>
      <c r="EC2" s="97"/>
      <c r="ED2" s="101"/>
      <c r="EE2" s="97"/>
      <c r="EF2" s="97"/>
      <c r="EG2" s="97"/>
      <c r="EH2" s="97"/>
      <c r="EI2" s="97"/>
      <c r="EJ2" s="97"/>
      <c r="EK2" s="97"/>
      <c r="EL2" s="97"/>
      <c r="EM2" s="103"/>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row>
    <row r="3" spans="1:172" s="147" customFormat="1" ht="31.5">
      <c r="A3" s="141"/>
      <c r="B3" s="142" t="s">
        <v>219</v>
      </c>
      <c r="C3" s="141" t="s">
        <v>91</v>
      </c>
      <c r="D3" s="143" t="s">
        <v>220</v>
      </c>
      <c r="E3" s="141" t="s">
        <v>48</v>
      </c>
      <c r="F3" s="144">
        <f t="shared" ref="F3:F11" si="0">H3+T3+BF3</f>
        <v>0.02</v>
      </c>
      <c r="G3" s="143"/>
      <c r="H3" s="145">
        <f t="shared" ref="H3:H11" si="1">SUM(I3)+SUM(K3:S3)</f>
        <v>0</v>
      </c>
      <c r="I3" s="141"/>
      <c r="J3" s="141"/>
      <c r="K3" s="141"/>
      <c r="L3" s="141"/>
      <c r="M3" s="141"/>
      <c r="N3" s="141"/>
      <c r="O3" s="141"/>
      <c r="P3" s="141"/>
      <c r="Q3" s="141"/>
      <c r="R3" s="141"/>
      <c r="S3" s="141"/>
      <c r="T3" s="145">
        <f t="shared" ref="T3:T11" si="2">SUM(U3:AC3)+SUM(AT3:BE3)</f>
        <v>0.02</v>
      </c>
      <c r="U3" s="141"/>
      <c r="V3" s="141"/>
      <c r="W3" s="141"/>
      <c r="X3" s="141"/>
      <c r="Y3" s="141"/>
      <c r="Z3" s="141"/>
      <c r="AA3" s="141"/>
      <c r="AB3" s="141"/>
      <c r="AC3" s="146">
        <f t="shared" ref="AC3:AC11" si="3">SUM(AD3:AS3)</f>
        <v>0</v>
      </c>
      <c r="AD3" s="141"/>
      <c r="AE3" s="141"/>
      <c r="AF3" s="141"/>
      <c r="AG3" s="141"/>
      <c r="AH3" s="141"/>
      <c r="AI3" s="141"/>
      <c r="AJ3" s="141"/>
      <c r="AK3" s="141"/>
      <c r="AL3" s="141"/>
      <c r="AM3" s="141"/>
      <c r="AN3" s="141"/>
      <c r="AO3" s="141"/>
      <c r="AP3" s="141"/>
      <c r="AQ3" s="141"/>
      <c r="AR3" s="141"/>
      <c r="AS3" s="141"/>
      <c r="AT3" s="141"/>
      <c r="AU3" s="141">
        <v>0.02</v>
      </c>
      <c r="AV3" s="141"/>
      <c r="AW3" s="141"/>
      <c r="AX3" s="141"/>
      <c r="AY3" s="141"/>
      <c r="AZ3" s="141"/>
      <c r="BA3" s="141"/>
      <c r="BB3" s="141"/>
      <c r="BC3" s="141"/>
      <c r="BD3" s="141"/>
      <c r="BE3" s="141"/>
      <c r="BF3" s="141"/>
      <c r="BH3" s="147" t="b">
        <f t="shared" ref="BH3:BW11" si="4">F3=DP3</f>
        <v>0</v>
      </c>
      <c r="BI3" s="147" t="b">
        <f t="shared" si="4"/>
        <v>1</v>
      </c>
      <c r="BJ3" s="147" t="b">
        <f t="shared" si="4"/>
        <v>1</v>
      </c>
      <c r="BK3" s="147" t="b">
        <f t="shared" si="4"/>
        <v>1</v>
      </c>
      <c r="BL3" s="147" t="b">
        <f t="shared" si="4"/>
        <v>1</v>
      </c>
      <c r="BM3" s="147" t="b">
        <f t="shared" si="4"/>
        <v>1</v>
      </c>
      <c r="BN3" s="147" t="b">
        <f t="shared" si="4"/>
        <v>1</v>
      </c>
      <c r="BO3" s="147" t="b">
        <f t="shared" si="4"/>
        <v>1</v>
      </c>
      <c r="BP3" s="147" t="b">
        <f t="shared" si="4"/>
        <v>1</v>
      </c>
      <c r="BQ3" s="147" t="b">
        <f t="shared" si="4"/>
        <v>1</v>
      </c>
      <c r="BR3" s="147" t="b">
        <f t="shared" si="4"/>
        <v>1</v>
      </c>
      <c r="BS3" s="147" t="b">
        <f t="shared" si="4"/>
        <v>1</v>
      </c>
      <c r="BT3" s="147" t="b">
        <f t="shared" si="4"/>
        <v>1</v>
      </c>
      <c r="BU3" s="147" t="b">
        <f t="shared" si="4"/>
        <v>1</v>
      </c>
      <c r="BV3" s="147" t="b">
        <f t="shared" si="4"/>
        <v>0</v>
      </c>
      <c r="BW3" s="147" t="b">
        <f t="shared" si="4"/>
        <v>1</v>
      </c>
      <c r="BX3" s="147" t="b">
        <f t="shared" ref="BX3:CM11" si="5">V3=EF3</f>
        <v>1</v>
      </c>
      <c r="BY3" s="147" t="b">
        <f t="shared" si="5"/>
        <v>1</v>
      </c>
      <c r="BZ3" s="147" t="b">
        <f t="shared" si="5"/>
        <v>1</v>
      </c>
      <c r="CA3" s="147" t="b">
        <f t="shared" si="5"/>
        <v>1</v>
      </c>
      <c r="CB3" s="147" t="b">
        <f t="shared" si="5"/>
        <v>1</v>
      </c>
      <c r="CC3" s="147" t="b">
        <f t="shared" si="5"/>
        <v>1</v>
      </c>
      <c r="CD3" s="147" t="b">
        <f t="shared" si="5"/>
        <v>1</v>
      </c>
      <c r="CE3" s="147" t="b">
        <f t="shared" si="5"/>
        <v>1</v>
      </c>
      <c r="CF3" s="147" t="b">
        <f t="shared" si="5"/>
        <v>1</v>
      </c>
      <c r="CG3" s="147" t="b">
        <f t="shared" si="5"/>
        <v>1</v>
      </c>
      <c r="CH3" s="147" t="b">
        <f t="shared" si="5"/>
        <v>1</v>
      </c>
      <c r="CI3" s="147" t="b">
        <f t="shared" si="5"/>
        <v>1</v>
      </c>
      <c r="CJ3" s="147" t="b">
        <f t="shared" si="5"/>
        <v>1</v>
      </c>
      <c r="CK3" s="147" t="b">
        <f t="shared" si="5"/>
        <v>1</v>
      </c>
      <c r="CL3" s="147" t="b">
        <f t="shared" si="5"/>
        <v>1</v>
      </c>
      <c r="CM3" s="147" t="b">
        <f t="shared" si="5"/>
        <v>1</v>
      </c>
      <c r="CN3" s="147" t="b">
        <f t="shared" ref="CN3:DC11" si="6">AL3=EV3</f>
        <v>1</v>
      </c>
      <c r="CO3" s="147" t="b">
        <f t="shared" si="6"/>
        <v>1</v>
      </c>
      <c r="CP3" s="147" t="b">
        <f t="shared" si="6"/>
        <v>1</v>
      </c>
      <c r="CQ3" s="147" t="b">
        <f t="shared" si="6"/>
        <v>1</v>
      </c>
      <c r="CR3" s="147" t="b">
        <f t="shared" si="6"/>
        <v>1</v>
      </c>
      <c r="CS3" s="147" t="b">
        <f t="shared" si="6"/>
        <v>1</v>
      </c>
      <c r="CT3" s="147" t="b">
        <f t="shared" si="6"/>
        <v>1</v>
      </c>
      <c r="CU3" s="147" t="b">
        <f t="shared" si="6"/>
        <v>1</v>
      </c>
      <c r="CV3" s="147" t="b">
        <f t="shared" si="6"/>
        <v>1</v>
      </c>
      <c r="CW3" s="147" t="b">
        <f t="shared" si="6"/>
        <v>0</v>
      </c>
      <c r="CX3" s="147" t="b">
        <f t="shared" si="6"/>
        <v>1</v>
      </c>
      <c r="CY3" s="147" t="b">
        <f t="shared" si="6"/>
        <v>1</v>
      </c>
      <c r="CZ3" s="147" t="b">
        <f t="shared" si="6"/>
        <v>1</v>
      </c>
      <c r="DA3" s="147" t="b">
        <f t="shared" si="6"/>
        <v>1</v>
      </c>
      <c r="DB3" s="147" t="b">
        <f t="shared" si="6"/>
        <v>0</v>
      </c>
      <c r="DC3" s="147" t="b">
        <f t="shared" si="6"/>
        <v>1</v>
      </c>
      <c r="DD3" s="147" t="b">
        <f t="shared" ref="DD3:DH11" si="7">BB3=FL3</f>
        <v>1</v>
      </c>
      <c r="DE3" s="147" t="b">
        <f t="shared" si="7"/>
        <v>1</v>
      </c>
      <c r="DF3" s="147" t="b">
        <f t="shared" si="7"/>
        <v>1</v>
      </c>
      <c r="DG3" s="147" t="b">
        <f t="shared" si="7"/>
        <v>1</v>
      </c>
      <c r="DH3" s="147" t="b">
        <f t="shared" si="7"/>
        <v>1</v>
      </c>
      <c r="DK3" s="141">
        <f>DK2+1</f>
        <v>1</v>
      </c>
      <c r="DL3" s="142" t="s">
        <v>221</v>
      </c>
      <c r="DM3" s="141" t="s">
        <v>61</v>
      </c>
      <c r="DN3" s="143" t="s">
        <v>220</v>
      </c>
      <c r="DO3" s="141" t="s">
        <v>48</v>
      </c>
      <c r="DP3" s="144">
        <f t="shared" ref="DP3:DP11" si="8">DR3+ED3+FP3</f>
        <v>0.01</v>
      </c>
      <c r="DQ3" s="143"/>
      <c r="DR3" s="145">
        <f t="shared" ref="DR3:DR11" si="9">SUM(DS3)+SUM(DU3:EC3)</f>
        <v>0</v>
      </c>
      <c r="DS3" s="141"/>
      <c r="DT3" s="141"/>
      <c r="DU3" s="141"/>
      <c r="DV3" s="141"/>
      <c r="DW3" s="141"/>
      <c r="DX3" s="141"/>
      <c r="DY3" s="141"/>
      <c r="DZ3" s="141"/>
      <c r="EA3" s="141"/>
      <c r="EB3" s="141"/>
      <c r="EC3" s="141"/>
      <c r="ED3" s="145">
        <f t="shared" ref="ED3:ED11" si="10">SUM(EE3:EM3)+SUM(FD3:FO3)</f>
        <v>0.01</v>
      </c>
      <c r="EE3" s="141"/>
      <c r="EF3" s="141"/>
      <c r="EG3" s="141"/>
      <c r="EH3" s="141"/>
      <c r="EI3" s="141"/>
      <c r="EJ3" s="141"/>
      <c r="EK3" s="141"/>
      <c r="EL3" s="141"/>
      <c r="EM3" s="146">
        <f t="shared" ref="EM3:EM11" si="11">SUM(EN3:FC3)</f>
        <v>0</v>
      </c>
      <c r="EN3" s="141"/>
      <c r="EO3" s="141"/>
      <c r="EP3" s="141"/>
      <c r="EQ3" s="141"/>
      <c r="ER3" s="141"/>
      <c r="ES3" s="141"/>
      <c r="ET3" s="141"/>
      <c r="EU3" s="141"/>
      <c r="EV3" s="141"/>
      <c r="EW3" s="141"/>
      <c r="EX3" s="141"/>
      <c r="EY3" s="141"/>
      <c r="EZ3" s="141"/>
      <c r="FA3" s="141"/>
      <c r="FB3" s="141"/>
      <c r="FC3" s="141"/>
      <c r="FD3" s="141"/>
      <c r="FE3" s="141"/>
      <c r="FF3" s="141"/>
      <c r="FG3" s="141"/>
      <c r="FH3" s="141"/>
      <c r="FI3" s="141"/>
      <c r="FJ3" s="141">
        <v>0.01</v>
      </c>
      <c r="FK3" s="141"/>
      <c r="FL3" s="141"/>
      <c r="FM3" s="141"/>
      <c r="FN3" s="141"/>
      <c r="FO3" s="141"/>
      <c r="FP3" s="141"/>
    </row>
    <row r="4" spans="1:172" s="147" customFormat="1" ht="29.45" customHeight="1">
      <c r="A4" s="141"/>
      <c r="B4" s="148" t="s">
        <v>222</v>
      </c>
      <c r="C4" s="141" t="s">
        <v>65</v>
      </c>
      <c r="D4" s="149" t="s">
        <v>223</v>
      </c>
      <c r="E4" s="141" t="s">
        <v>49</v>
      </c>
      <c r="F4" s="144">
        <f t="shared" si="0"/>
        <v>0.02</v>
      </c>
      <c r="G4" s="143"/>
      <c r="H4" s="145">
        <f t="shared" si="1"/>
        <v>0</v>
      </c>
      <c r="I4" s="141"/>
      <c r="J4" s="141"/>
      <c r="K4" s="141"/>
      <c r="L4" s="141"/>
      <c r="M4" s="141"/>
      <c r="N4" s="141"/>
      <c r="O4" s="141"/>
      <c r="P4" s="141"/>
      <c r="Q4" s="141"/>
      <c r="R4" s="141"/>
      <c r="S4" s="141"/>
      <c r="T4" s="145">
        <f t="shared" si="2"/>
        <v>0.02</v>
      </c>
      <c r="U4" s="141"/>
      <c r="V4" s="141"/>
      <c r="W4" s="141"/>
      <c r="X4" s="141"/>
      <c r="Y4" s="141"/>
      <c r="Z4" s="141"/>
      <c r="AA4" s="141"/>
      <c r="AB4" s="141"/>
      <c r="AC4" s="146">
        <f t="shared" si="3"/>
        <v>0</v>
      </c>
      <c r="AD4" s="141"/>
      <c r="AE4" s="141"/>
      <c r="AF4" s="141"/>
      <c r="AG4" s="141"/>
      <c r="AH4" s="141"/>
      <c r="AI4" s="141"/>
      <c r="AJ4" s="141"/>
      <c r="AK4" s="141"/>
      <c r="AL4" s="141"/>
      <c r="AM4" s="141"/>
      <c r="AN4" s="141"/>
      <c r="AO4" s="141"/>
      <c r="AP4" s="141"/>
      <c r="AQ4" s="141"/>
      <c r="AR4" s="141"/>
      <c r="AS4" s="141"/>
      <c r="AT4" s="141"/>
      <c r="AU4" s="141"/>
      <c r="AV4" s="141"/>
      <c r="AW4" s="141"/>
      <c r="AX4" s="141"/>
      <c r="AY4" s="141"/>
      <c r="AZ4" s="141">
        <v>0.02</v>
      </c>
      <c r="BA4" s="141"/>
      <c r="BB4" s="141"/>
      <c r="BC4" s="141"/>
      <c r="BD4" s="150"/>
      <c r="BE4" s="141"/>
      <c r="BF4" s="141"/>
      <c r="BH4" s="147" t="b">
        <f t="shared" si="4"/>
        <v>1</v>
      </c>
      <c r="BI4" s="147" t="b">
        <f t="shared" si="4"/>
        <v>1</v>
      </c>
      <c r="BJ4" s="147" t="b">
        <f t="shared" si="4"/>
        <v>1</v>
      </c>
      <c r="BK4" s="147" t="b">
        <f t="shared" si="4"/>
        <v>1</v>
      </c>
      <c r="BL4" s="147" t="b">
        <f t="shared" si="4"/>
        <v>1</v>
      </c>
      <c r="BM4" s="147" t="b">
        <f t="shared" si="4"/>
        <v>1</v>
      </c>
      <c r="BN4" s="147" t="b">
        <f t="shared" si="4"/>
        <v>1</v>
      </c>
      <c r="BO4" s="147" t="b">
        <f t="shared" si="4"/>
        <v>1</v>
      </c>
      <c r="BP4" s="147" t="b">
        <f t="shared" si="4"/>
        <v>1</v>
      </c>
      <c r="BQ4" s="147" t="b">
        <f t="shared" si="4"/>
        <v>1</v>
      </c>
      <c r="BR4" s="147" t="b">
        <f t="shared" si="4"/>
        <v>1</v>
      </c>
      <c r="BS4" s="147" t="b">
        <f t="shared" si="4"/>
        <v>1</v>
      </c>
      <c r="BT4" s="147" t="b">
        <f t="shared" si="4"/>
        <v>1</v>
      </c>
      <c r="BU4" s="147" t="b">
        <f t="shared" si="4"/>
        <v>1</v>
      </c>
      <c r="BV4" s="147" t="b">
        <f t="shared" si="4"/>
        <v>1</v>
      </c>
      <c r="BW4" s="147" t="b">
        <f t="shared" si="4"/>
        <v>1</v>
      </c>
      <c r="BX4" s="147" t="b">
        <f t="shared" si="5"/>
        <v>1</v>
      </c>
      <c r="BY4" s="147" t="b">
        <f t="shared" si="5"/>
        <v>1</v>
      </c>
      <c r="BZ4" s="147" t="b">
        <f t="shared" si="5"/>
        <v>1</v>
      </c>
      <c r="CA4" s="147" t="b">
        <f t="shared" si="5"/>
        <v>1</v>
      </c>
      <c r="CB4" s="147" t="b">
        <f t="shared" si="5"/>
        <v>1</v>
      </c>
      <c r="CC4" s="147" t="b">
        <f t="shared" si="5"/>
        <v>1</v>
      </c>
      <c r="CD4" s="147" t="b">
        <f t="shared" si="5"/>
        <v>1</v>
      </c>
      <c r="CE4" s="147" t="b">
        <f t="shared" si="5"/>
        <v>1</v>
      </c>
      <c r="CF4" s="147" t="b">
        <f t="shared" si="5"/>
        <v>1</v>
      </c>
      <c r="CG4" s="147" t="b">
        <f t="shared" si="5"/>
        <v>1</v>
      </c>
      <c r="CH4" s="147" t="b">
        <f t="shared" si="5"/>
        <v>1</v>
      </c>
      <c r="CI4" s="147" t="b">
        <f t="shared" si="5"/>
        <v>1</v>
      </c>
      <c r="CJ4" s="147" t="b">
        <f t="shared" si="5"/>
        <v>1</v>
      </c>
      <c r="CK4" s="147" t="b">
        <f t="shared" si="5"/>
        <v>1</v>
      </c>
      <c r="CL4" s="147" t="b">
        <f t="shared" si="5"/>
        <v>1</v>
      </c>
      <c r="CM4" s="147" t="b">
        <f t="shared" si="5"/>
        <v>1</v>
      </c>
      <c r="CN4" s="147" t="b">
        <f t="shared" si="6"/>
        <v>1</v>
      </c>
      <c r="CO4" s="147" t="b">
        <f t="shared" si="6"/>
        <v>1</v>
      </c>
      <c r="CP4" s="147" t="b">
        <f t="shared" si="6"/>
        <v>1</v>
      </c>
      <c r="CQ4" s="147" t="b">
        <f t="shared" si="6"/>
        <v>1</v>
      </c>
      <c r="CR4" s="147" t="b">
        <f t="shared" si="6"/>
        <v>1</v>
      </c>
      <c r="CS4" s="147" t="b">
        <f t="shared" si="6"/>
        <v>1</v>
      </c>
      <c r="CT4" s="147" t="b">
        <f t="shared" si="6"/>
        <v>1</v>
      </c>
      <c r="CU4" s="147" t="b">
        <f t="shared" si="6"/>
        <v>1</v>
      </c>
      <c r="CV4" s="147" t="b">
        <f t="shared" si="6"/>
        <v>1</v>
      </c>
      <c r="CW4" s="147" t="b">
        <f t="shared" si="6"/>
        <v>1</v>
      </c>
      <c r="CX4" s="147" t="b">
        <f t="shared" si="6"/>
        <v>1</v>
      </c>
      <c r="CY4" s="147" t="b">
        <f t="shared" si="6"/>
        <v>1</v>
      </c>
      <c r="CZ4" s="147" t="b">
        <f t="shared" si="6"/>
        <v>1</v>
      </c>
      <c r="DA4" s="147" t="b">
        <f t="shared" si="6"/>
        <v>1</v>
      </c>
      <c r="DB4" s="147" t="b">
        <f t="shared" si="6"/>
        <v>1</v>
      </c>
      <c r="DC4" s="147" t="b">
        <f t="shared" si="6"/>
        <v>1</v>
      </c>
      <c r="DD4" s="147" t="b">
        <f t="shared" si="7"/>
        <v>1</v>
      </c>
      <c r="DE4" s="147" t="b">
        <f t="shared" si="7"/>
        <v>1</v>
      </c>
      <c r="DF4" s="147" t="b">
        <f t="shared" si="7"/>
        <v>1</v>
      </c>
      <c r="DG4" s="147" t="b">
        <f t="shared" si="7"/>
        <v>1</v>
      </c>
      <c r="DH4" s="147" t="b">
        <f t="shared" si="7"/>
        <v>1</v>
      </c>
      <c r="DK4" s="141" t="e">
        <f>#REF!+1</f>
        <v>#REF!</v>
      </c>
      <c r="DL4" s="148" t="s">
        <v>224</v>
      </c>
      <c r="DM4" s="141" t="s">
        <v>65</v>
      </c>
      <c r="DN4" s="149" t="s">
        <v>223</v>
      </c>
      <c r="DO4" s="141" t="s">
        <v>49</v>
      </c>
      <c r="DP4" s="144">
        <f t="shared" si="8"/>
        <v>0.02</v>
      </c>
      <c r="DQ4" s="143"/>
      <c r="DR4" s="145">
        <f t="shared" si="9"/>
        <v>0</v>
      </c>
      <c r="DS4" s="141"/>
      <c r="DT4" s="141"/>
      <c r="DU4" s="141"/>
      <c r="DV4" s="141"/>
      <c r="DW4" s="141"/>
      <c r="DX4" s="141"/>
      <c r="DY4" s="141"/>
      <c r="DZ4" s="141"/>
      <c r="EA4" s="141"/>
      <c r="EB4" s="141"/>
      <c r="EC4" s="141"/>
      <c r="ED4" s="145">
        <f t="shared" si="10"/>
        <v>0.02</v>
      </c>
      <c r="EE4" s="141"/>
      <c r="EF4" s="141"/>
      <c r="EG4" s="141"/>
      <c r="EH4" s="141"/>
      <c r="EI4" s="141"/>
      <c r="EJ4" s="141"/>
      <c r="EK4" s="141"/>
      <c r="EL4" s="141"/>
      <c r="EM4" s="146">
        <f t="shared" si="11"/>
        <v>0</v>
      </c>
      <c r="EN4" s="141"/>
      <c r="EO4" s="141"/>
      <c r="EP4" s="141"/>
      <c r="EQ4" s="141"/>
      <c r="ER4" s="141"/>
      <c r="ES4" s="141"/>
      <c r="ET4" s="141"/>
      <c r="EU4" s="141"/>
      <c r="EV4" s="141"/>
      <c r="EW4" s="141"/>
      <c r="EX4" s="141"/>
      <c r="EY4" s="141"/>
      <c r="EZ4" s="141"/>
      <c r="FA4" s="141"/>
      <c r="FB4" s="141"/>
      <c r="FC4" s="141"/>
      <c r="FD4" s="141"/>
      <c r="FE4" s="141"/>
      <c r="FF4" s="141"/>
      <c r="FG4" s="141"/>
      <c r="FH4" s="141"/>
      <c r="FI4" s="141"/>
      <c r="FJ4" s="141">
        <v>0.02</v>
      </c>
      <c r="FK4" s="141"/>
      <c r="FL4" s="141"/>
      <c r="FM4" s="141"/>
      <c r="FN4" s="150"/>
      <c r="FO4" s="141"/>
      <c r="FP4" s="141"/>
    </row>
    <row r="5" spans="1:172" s="147" customFormat="1" ht="25.15" customHeight="1">
      <c r="A5" s="141"/>
      <c r="B5" s="148" t="s">
        <v>225</v>
      </c>
      <c r="C5" s="141" t="s">
        <v>70</v>
      </c>
      <c r="D5" s="143" t="s">
        <v>226</v>
      </c>
      <c r="E5" s="141" t="s">
        <v>48</v>
      </c>
      <c r="F5" s="144">
        <f t="shared" si="0"/>
        <v>0.01</v>
      </c>
      <c r="G5" s="143"/>
      <c r="H5" s="145">
        <f t="shared" si="1"/>
        <v>0</v>
      </c>
      <c r="I5" s="141"/>
      <c r="J5" s="141"/>
      <c r="K5" s="141"/>
      <c r="L5" s="141"/>
      <c r="M5" s="141"/>
      <c r="N5" s="141"/>
      <c r="O5" s="141"/>
      <c r="P5" s="141"/>
      <c r="Q5" s="141"/>
      <c r="R5" s="141"/>
      <c r="S5" s="141"/>
      <c r="T5" s="145">
        <f t="shared" si="2"/>
        <v>0.01</v>
      </c>
      <c r="U5" s="141"/>
      <c r="V5" s="141"/>
      <c r="W5" s="141"/>
      <c r="X5" s="141"/>
      <c r="Y5" s="141"/>
      <c r="Z5" s="141"/>
      <c r="AA5" s="141"/>
      <c r="AB5" s="141"/>
      <c r="AC5" s="146">
        <f t="shared" si="3"/>
        <v>0</v>
      </c>
      <c r="AD5" s="141"/>
      <c r="AE5" s="141"/>
      <c r="AF5" s="141"/>
      <c r="AG5" s="141"/>
      <c r="AH5" s="141"/>
      <c r="AI5" s="141"/>
      <c r="AJ5" s="141"/>
      <c r="AK5" s="141"/>
      <c r="AL5" s="141"/>
      <c r="AM5" s="141"/>
      <c r="AN5" s="141"/>
      <c r="AO5" s="141"/>
      <c r="AP5" s="141"/>
      <c r="AQ5" s="141"/>
      <c r="AR5" s="141"/>
      <c r="AS5" s="141"/>
      <c r="AT5" s="141"/>
      <c r="AU5" s="141"/>
      <c r="AV5" s="141"/>
      <c r="AW5" s="141"/>
      <c r="AX5" s="141"/>
      <c r="AY5" s="141"/>
      <c r="AZ5" s="141">
        <v>0.01</v>
      </c>
      <c r="BA5" s="141"/>
      <c r="BB5" s="141"/>
      <c r="BC5" s="141"/>
      <c r="BD5" s="141"/>
      <c r="BE5" s="141"/>
      <c r="BF5" s="141"/>
      <c r="BH5" s="147" t="b">
        <f t="shared" si="4"/>
        <v>1</v>
      </c>
      <c r="BI5" s="147" t="b">
        <f t="shared" si="4"/>
        <v>1</v>
      </c>
      <c r="BJ5" s="147" t="b">
        <f t="shared" si="4"/>
        <v>1</v>
      </c>
      <c r="BK5" s="147" t="b">
        <f t="shared" si="4"/>
        <v>1</v>
      </c>
      <c r="BL5" s="147" t="b">
        <f t="shared" si="4"/>
        <v>1</v>
      </c>
      <c r="BM5" s="147" t="b">
        <f t="shared" si="4"/>
        <v>1</v>
      </c>
      <c r="BN5" s="147" t="b">
        <f t="shared" si="4"/>
        <v>1</v>
      </c>
      <c r="BO5" s="147" t="b">
        <f t="shared" si="4"/>
        <v>1</v>
      </c>
      <c r="BP5" s="147" t="b">
        <f t="shared" si="4"/>
        <v>1</v>
      </c>
      <c r="BQ5" s="147" t="b">
        <f t="shared" si="4"/>
        <v>1</v>
      </c>
      <c r="BR5" s="147" t="b">
        <f t="shared" si="4"/>
        <v>1</v>
      </c>
      <c r="BS5" s="147" t="b">
        <f t="shared" si="4"/>
        <v>1</v>
      </c>
      <c r="BT5" s="147" t="b">
        <f t="shared" si="4"/>
        <v>1</v>
      </c>
      <c r="BU5" s="147" t="b">
        <f t="shared" si="4"/>
        <v>1</v>
      </c>
      <c r="BV5" s="147" t="b">
        <f t="shared" si="4"/>
        <v>1</v>
      </c>
      <c r="BW5" s="147" t="b">
        <f t="shared" si="4"/>
        <v>1</v>
      </c>
      <c r="BX5" s="147" t="b">
        <f t="shared" si="5"/>
        <v>1</v>
      </c>
      <c r="BY5" s="147" t="b">
        <f t="shared" si="5"/>
        <v>1</v>
      </c>
      <c r="BZ5" s="147" t="b">
        <f t="shared" si="5"/>
        <v>1</v>
      </c>
      <c r="CA5" s="147" t="b">
        <f t="shared" si="5"/>
        <v>1</v>
      </c>
      <c r="CB5" s="147" t="b">
        <f t="shared" si="5"/>
        <v>1</v>
      </c>
      <c r="CC5" s="147" t="b">
        <f t="shared" si="5"/>
        <v>1</v>
      </c>
      <c r="CD5" s="147" t="b">
        <f t="shared" si="5"/>
        <v>1</v>
      </c>
      <c r="CE5" s="147" t="b">
        <f t="shared" si="5"/>
        <v>1</v>
      </c>
      <c r="CF5" s="147" t="b">
        <f t="shared" si="5"/>
        <v>1</v>
      </c>
      <c r="CG5" s="147" t="b">
        <f t="shared" si="5"/>
        <v>1</v>
      </c>
      <c r="CH5" s="147" t="b">
        <f t="shared" si="5"/>
        <v>1</v>
      </c>
      <c r="CI5" s="147" t="b">
        <f t="shared" si="5"/>
        <v>1</v>
      </c>
      <c r="CJ5" s="147" t="b">
        <f t="shared" si="5"/>
        <v>1</v>
      </c>
      <c r="CK5" s="147" t="b">
        <f t="shared" si="5"/>
        <v>1</v>
      </c>
      <c r="CL5" s="147" t="b">
        <f t="shared" si="5"/>
        <v>1</v>
      </c>
      <c r="CM5" s="147" t="b">
        <f t="shared" si="5"/>
        <v>1</v>
      </c>
      <c r="CN5" s="147" t="b">
        <f t="shared" si="6"/>
        <v>1</v>
      </c>
      <c r="CO5" s="147" t="b">
        <f t="shared" si="6"/>
        <v>1</v>
      </c>
      <c r="CP5" s="147" t="b">
        <f t="shared" si="6"/>
        <v>1</v>
      </c>
      <c r="CQ5" s="147" t="b">
        <f t="shared" si="6"/>
        <v>1</v>
      </c>
      <c r="CR5" s="147" t="b">
        <f t="shared" si="6"/>
        <v>1</v>
      </c>
      <c r="CS5" s="147" t="b">
        <f t="shared" si="6"/>
        <v>1</v>
      </c>
      <c r="CT5" s="147" t="b">
        <f t="shared" si="6"/>
        <v>1</v>
      </c>
      <c r="CU5" s="147" t="b">
        <f t="shared" si="6"/>
        <v>1</v>
      </c>
      <c r="CV5" s="147" t="b">
        <f t="shared" si="6"/>
        <v>1</v>
      </c>
      <c r="CW5" s="147" t="b">
        <f t="shared" si="6"/>
        <v>1</v>
      </c>
      <c r="CX5" s="147" t="b">
        <f t="shared" si="6"/>
        <v>1</v>
      </c>
      <c r="CY5" s="147" t="b">
        <f t="shared" si="6"/>
        <v>1</v>
      </c>
      <c r="CZ5" s="147" t="b">
        <f t="shared" si="6"/>
        <v>1</v>
      </c>
      <c r="DA5" s="147" t="b">
        <f t="shared" si="6"/>
        <v>1</v>
      </c>
      <c r="DB5" s="147" t="b">
        <f t="shared" si="6"/>
        <v>1</v>
      </c>
      <c r="DC5" s="147" t="b">
        <f t="shared" si="6"/>
        <v>1</v>
      </c>
      <c r="DD5" s="147" t="b">
        <f t="shared" si="7"/>
        <v>1</v>
      </c>
      <c r="DE5" s="147" t="b">
        <f t="shared" si="7"/>
        <v>1</v>
      </c>
      <c r="DF5" s="147" t="b">
        <f t="shared" si="7"/>
        <v>1</v>
      </c>
      <c r="DG5" s="147" t="b">
        <f t="shared" si="7"/>
        <v>1</v>
      </c>
      <c r="DH5" s="147" t="b">
        <f t="shared" si="7"/>
        <v>1</v>
      </c>
      <c r="DK5" s="141" t="e">
        <f>DK4+1</f>
        <v>#REF!</v>
      </c>
      <c r="DL5" s="148" t="s">
        <v>227</v>
      </c>
      <c r="DM5" s="141" t="s">
        <v>70</v>
      </c>
      <c r="DN5" s="143" t="s">
        <v>226</v>
      </c>
      <c r="DO5" s="141" t="s">
        <v>48</v>
      </c>
      <c r="DP5" s="144">
        <f t="shared" si="8"/>
        <v>0.01</v>
      </c>
      <c r="DQ5" s="143"/>
      <c r="DR5" s="145">
        <f t="shared" si="9"/>
        <v>0</v>
      </c>
      <c r="DS5" s="141"/>
      <c r="DT5" s="141"/>
      <c r="DU5" s="141"/>
      <c r="DV5" s="141"/>
      <c r="DW5" s="141"/>
      <c r="DX5" s="141"/>
      <c r="DY5" s="141"/>
      <c r="DZ5" s="141"/>
      <c r="EA5" s="141"/>
      <c r="EB5" s="141"/>
      <c r="EC5" s="141"/>
      <c r="ED5" s="145">
        <f t="shared" si="10"/>
        <v>0.01</v>
      </c>
      <c r="EE5" s="141"/>
      <c r="EF5" s="141"/>
      <c r="EG5" s="141"/>
      <c r="EH5" s="141"/>
      <c r="EI5" s="141"/>
      <c r="EJ5" s="141"/>
      <c r="EK5" s="141"/>
      <c r="EL5" s="141"/>
      <c r="EM5" s="146">
        <f t="shared" si="11"/>
        <v>0</v>
      </c>
      <c r="EN5" s="141"/>
      <c r="EO5" s="141"/>
      <c r="EP5" s="141"/>
      <c r="EQ5" s="141"/>
      <c r="ER5" s="141"/>
      <c r="ES5" s="141"/>
      <c r="ET5" s="141"/>
      <c r="EU5" s="141"/>
      <c r="EV5" s="141"/>
      <c r="EW5" s="141"/>
      <c r="EX5" s="141"/>
      <c r="EY5" s="141"/>
      <c r="EZ5" s="141"/>
      <c r="FA5" s="141"/>
      <c r="FB5" s="141"/>
      <c r="FC5" s="141"/>
      <c r="FD5" s="141"/>
      <c r="FE5" s="141"/>
      <c r="FF5" s="141"/>
      <c r="FG5" s="141"/>
      <c r="FH5" s="141"/>
      <c r="FI5" s="141"/>
      <c r="FJ5" s="141">
        <v>0.01</v>
      </c>
      <c r="FK5" s="141"/>
      <c r="FL5" s="141"/>
      <c r="FM5" s="141"/>
      <c r="FN5" s="141"/>
      <c r="FO5" s="141"/>
      <c r="FP5" s="141"/>
    </row>
    <row r="6" spans="1:172" s="147" customFormat="1" ht="31.5">
      <c r="A6" s="141"/>
      <c r="B6" s="148" t="s">
        <v>228</v>
      </c>
      <c r="C6" s="141" t="s">
        <v>63</v>
      </c>
      <c r="D6" s="143" t="s">
        <v>229</v>
      </c>
      <c r="E6" s="141" t="s">
        <v>48</v>
      </c>
      <c r="F6" s="144">
        <f t="shared" si="0"/>
        <v>0.03</v>
      </c>
      <c r="G6" s="143"/>
      <c r="H6" s="145">
        <f t="shared" si="1"/>
        <v>0</v>
      </c>
      <c r="I6" s="150"/>
      <c r="J6" s="150"/>
      <c r="K6" s="141"/>
      <c r="L6" s="141"/>
      <c r="M6" s="141"/>
      <c r="N6" s="141"/>
      <c r="O6" s="141"/>
      <c r="P6" s="141"/>
      <c r="Q6" s="141"/>
      <c r="R6" s="141"/>
      <c r="S6" s="141"/>
      <c r="T6" s="145">
        <f t="shared" si="2"/>
        <v>0.03</v>
      </c>
      <c r="U6" s="141"/>
      <c r="V6" s="141"/>
      <c r="W6" s="141"/>
      <c r="X6" s="141"/>
      <c r="Y6" s="141"/>
      <c r="Z6" s="141"/>
      <c r="AA6" s="141"/>
      <c r="AB6" s="141"/>
      <c r="AC6" s="146">
        <f t="shared" si="3"/>
        <v>0</v>
      </c>
      <c r="AD6" s="151"/>
      <c r="AE6" s="141"/>
      <c r="AF6" s="141"/>
      <c r="AG6" s="141"/>
      <c r="AH6" s="141"/>
      <c r="AI6" s="141"/>
      <c r="AJ6" s="141"/>
      <c r="AK6" s="141"/>
      <c r="AL6" s="141"/>
      <c r="AM6" s="141"/>
      <c r="AN6" s="141"/>
      <c r="AO6" s="141"/>
      <c r="AP6" s="141"/>
      <c r="AQ6" s="141"/>
      <c r="AR6" s="141"/>
      <c r="AS6" s="141"/>
      <c r="AT6" s="141"/>
      <c r="AU6" s="141">
        <v>0.03</v>
      </c>
      <c r="AV6" s="141"/>
      <c r="AW6" s="141"/>
      <c r="AX6" s="141"/>
      <c r="AY6" s="141"/>
      <c r="AZ6" s="141"/>
      <c r="BA6" s="141"/>
      <c r="BB6" s="141"/>
      <c r="BC6" s="141"/>
      <c r="BD6" s="141"/>
      <c r="BE6" s="141"/>
      <c r="BF6" s="141"/>
      <c r="BH6" s="147" t="b">
        <f t="shared" si="4"/>
        <v>0</v>
      </c>
      <c r="BI6" s="147" t="b">
        <f t="shared" si="4"/>
        <v>1</v>
      </c>
      <c r="BJ6" s="147" t="b">
        <f t="shared" si="4"/>
        <v>1</v>
      </c>
      <c r="BK6" s="147" t="b">
        <f t="shared" si="4"/>
        <v>1</v>
      </c>
      <c r="BL6" s="147" t="b">
        <f t="shared" si="4"/>
        <v>1</v>
      </c>
      <c r="BM6" s="147" t="b">
        <f t="shared" si="4"/>
        <v>1</v>
      </c>
      <c r="BN6" s="147" t="b">
        <f t="shared" si="4"/>
        <v>1</v>
      </c>
      <c r="BO6" s="147" t="b">
        <f t="shared" si="4"/>
        <v>1</v>
      </c>
      <c r="BP6" s="147" t="b">
        <f t="shared" si="4"/>
        <v>1</v>
      </c>
      <c r="BQ6" s="147" t="b">
        <f t="shared" si="4"/>
        <v>1</v>
      </c>
      <c r="BR6" s="147" t="b">
        <f t="shared" si="4"/>
        <v>1</v>
      </c>
      <c r="BS6" s="147" t="b">
        <f t="shared" si="4"/>
        <v>1</v>
      </c>
      <c r="BT6" s="147" t="b">
        <f t="shared" si="4"/>
        <v>1</v>
      </c>
      <c r="BU6" s="147" t="b">
        <f t="shared" si="4"/>
        <v>1</v>
      </c>
      <c r="BV6" s="147" t="b">
        <f t="shared" si="4"/>
        <v>0</v>
      </c>
      <c r="BW6" s="147" t="b">
        <f t="shared" si="4"/>
        <v>1</v>
      </c>
      <c r="BX6" s="147" t="b">
        <f t="shared" si="5"/>
        <v>1</v>
      </c>
      <c r="BY6" s="147" t="b">
        <f t="shared" si="5"/>
        <v>1</v>
      </c>
      <c r="BZ6" s="147" t="b">
        <f t="shared" si="5"/>
        <v>1</v>
      </c>
      <c r="CA6" s="147" t="b">
        <f t="shared" si="5"/>
        <v>1</v>
      </c>
      <c r="CB6" s="147" t="b">
        <f t="shared" si="5"/>
        <v>1</v>
      </c>
      <c r="CC6" s="147" t="b">
        <f t="shared" si="5"/>
        <v>1</v>
      </c>
      <c r="CD6" s="147" t="b">
        <f t="shared" si="5"/>
        <v>1</v>
      </c>
      <c r="CE6" s="147" t="b">
        <f t="shared" si="5"/>
        <v>1</v>
      </c>
      <c r="CF6" s="147" t="b">
        <f t="shared" si="5"/>
        <v>1</v>
      </c>
      <c r="CG6" s="147" t="b">
        <f t="shared" si="5"/>
        <v>1</v>
      </c>
      <c r="CH6" s="147" t="b">
        <f t="shared" si="5"/>
        <v>1</v>
      </c>
      <c r="CI6" s="147" t="b">
        <f t="shared" si="5"/>
        <v>1</v>
      </c>
      <c r="CJ6" s="147" t="b">
        <f t="shared" si="5"/>
        <v>1</v>
      </c>
      <c r="CK6" s="147" t="b">
        <f t="shared" si="5"/>
        <v>1</v>
      </c>
      <c r="CL6" s="147" t="b">
        <f t="shared" si="5"/>
        <v>1</v>
      </c>
      <c r="CM6" s="147" t="b">
        <f t="shared" si="5"/>
        <v>1</v>
      </c>
      <c r="CN6" s="147" t="b">
        <f t="shared" si="6"/>
        <v>1</v>
      </c>
      <c r="CO6" s="147" t="b">
        <f t="shared" si="6"/>
        <v>1</v>
      </c>
      <c r="CP6" s="147" t="b">
        <f t="shared" si="6"/>
        <v>1</v>
      </c>
      <c r="CQ6" s="147" t="b">
        <f t="shared" si="6"/>
        <v>1</v>
      </c>
      <c r="CR6" s="147" t="b">
        <f t="shared" si="6"/>
        <v>1</v>
      </c>
      <c r="CS6" s="147" t="b">
        <f t="shared" si="6"/>
        <v>1</v>
      </c>
      <c r="CT6" s="147" t="b">
        <f t="shared" si="6"/>
        <v>1</v>
      </c>
      <c r="CU6" s="147" t="b">
        <f t="shared" si="6"/>
        <v>1</v>
      </c>
      <c r="CV6" s="147" t="b">
        <f t="shared" si="6"/>
        <v>1</v>
      </c>
      <c r="CW6" s="147" t="b">
        <f t="shared" si="6"/>
        <v>0</v>
      </c>
      <c r="CX6" s="147" t="b">
        <f t="shared" si="6"/>
        <v>1</v>
      </c>
      <c r="CY6" s="147" t="b">
        <f t="shared" si="6"/>
        <v>1</v>
      </c>
      <c r="CZ6" s="147" t="b">
        <f t="shared" si="6"/>
        <v>1</v>
      </c>
      <c r="DA6" s="147" t="b">
        <f t="shared" si="6"/>
        <v>1</v>
      </c>
      <c r="DB6" s="147" t="b">
        <f t="shared" si="6"/>
        <v>1</v>
      </c>
      <c r="DC6" s="147" t="b">
        <f t="shared" si="6"/>
        <v>1</v>
      </c>
      <c r="DD6" s="147" t="b">
        <f t="shared" si="7"/>
        <v>1</v>
      </c>
      <c r="DE6" s="147" t="b">
        <f t="shared" si="7"/>
        <v>1</v>
      </c>
      <c r="DF6" s="147" t="b">
        <f t="shared" si="7"/>
        <v>1</v>
      </c>
      <c r="DG6" s="147" t="b">
        <f t="shared" si="7"/>
        <v>1</v>
      </c>
      <c r="DH6" s="147" t="b">
        <f t="shared" si="7"/>
        <v>1</v>
      </c>
      <c r="DK6" s="141" t="e">
        <f>#REF!+1</f>
        <v>#REF!</v>
      </c>
      <c r="DL6" s="148" t="s">
        <v>230</v>
      </c>
      <c r="DM6" s="141" t="s">
        <v>63</v>
      </c>
      <c r="DN6" s="143" t="s">
        <v>229</v>
      </c>
      <c r="DO6" s="141" t="s">
        <v>48</v>
      </c>
      <c r="DP6" s="144">
        <f t="shared" si="8"/>
        <v>0.05</v>
      </c>
      <c r="DQ6" s="143"/>
      <c r="DR6" s="145">
        <f t="shared" si="9"/>
        <v>0</v>
      </c>
      <c r="DS6" s="150"/>
      <c r="DT6" s="150"/>
      <c r="DU6" s="141"/>
      <c r="DV6" s="141"/>
      <c r="DW6" s="141"/>
      <c r="DX6" s="141"/>
      <c r="DY6" s="141"/>
      <c r="DZ6" s="141"/>
      <c r="EA6" s="141"/>
      <c r="EB6" s="141"/>
      <c r="EC6" s="141"/>
      <c r="ED6" s="145">
        <f t="shared" si="10"/>
        <v>0.05</v>
      </c>
      <c r="EE6" s="141"/>
      <c r="EF6" s="141"/>
      <c r="EG6" s="141"/>
      <c r="EH6" s="141"/>
      <c r="EI6" s="141"/>
      <c r="EJ6" s="141"/>
      <c r="EK6" s="141"/>
      <c r="EL6" s="141"/>
      <c r="EM6" s="146">
        <f t="shared" si="11"/>
        <v>0</v>
      </c>
      <c r="EN6" s="151"/>
      <c r="EO6" s="141"/>
      <c r="EP6" s="141"/>
      <c r="EQ6" s="141"/>
      <c r="ER6" s="141"/>
      <c r="ES6" s="141"/>
      <c r="ET6" s="141"/>
      <c r="EU6" s="141"/>
      <c r="EV6" s="141"/>
      <c r="EW6" s="141"/>
      <c r="EX6" s="141"/>
      <c r="EY6" s="141"/>
      <c r="EZ6" s="141"/>
      <c r="FA6" s="141"/>
      <c r="FB6" s="141"/>
      <c r="FC6" s="141"/>
      <c r="FD6" s="141"/>
      <c r="FE6" s="141">
        <v>0.05</v>
      </c>
      <c r="FF6" s="141"/>
      <c r="FG6" s="141"/>
      <c r="FH6" s="141"/>
      <c r="FI6" s="141"/>
      <c r="FJ6" s="141"/>
      <c r="FK6" s="141"/>
      <c r="FL6" s="141"/>
      <c r="FM6" s="141"/>
      <c r="FN6" s="141"/>
      <c r="FO6" s="141"/>
      <c r="FP6" s="141"/>
    </row>
    <row r="7" spans="1:172" s="104" customFormat="1" ht="31.5">
      <c r="A7" s="97"/>
      <c r="B7" s="111" t="s">
        <v>78</v>
      </c>
      <c r="C7" s="97" t="s">
        <v>84</v>
      </c>
      <c r="D7" s="99" t="s">
        <v>231</v>
      </c>
      <c r="E7" s="97" t="s">
        <v>48</v>
      </c>
      <c r="F7" s="100">
        <f t="shared" si="0"/>
        <v>0.27</v>
      </c>
      <c r="G7" s="99"/>
      <c r="H7" s="101">
        <f t="shared" si="1"/>
        <v>0.27</v>
      </c>
      <c r="I7" s="97"/>
      <c r="J7" s="97"/>
      <c r="K7" s="102">
        <v>0.12</v>
      </c>
      <c r="L7" s="97">
        <v>0.15</v>
      </c>
      <c r="M7" s="97"/>
      <c r="N7" s="97"/>
      <c r="O7" s="97"/>
      <c r="P7" s="97"/>
      <c r="Q7" s="97"/>
      <c r="R7" s="97"/>
      <c r="S7" s="97"/>
      <c r="T7" s="101">
        <f t="shared" si="2"/>
        <v>0</v>
      </c>
      <c r="U7" s="97"/>
      <c r="V7" s="97"/>
      <c r="W7" s="97"/>
      <c r="X7" s="97"/>
      <c r="Y7" s="97"/>
      <c r="Z7" s="97"/>
      <c r="AA7" s="97"/>
      <c r="AB7" s="97"/>
      <c r="AC7" s="103">
        <f t="shared" si="3"/>
        <v>0</v>
      </c>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H7" s="104" t="b">
        <f t="shared" si="4"/>
        <v>1</v>
      </c>
      <c r="BI7" s="104" t="b">
        <f t="shared" si="4"/>
        <v>1</v>
      </c>
      <c r="BJ7" s="104" t="b">
        <f t="shared" si="4"/>
        <v>1</v>
      </c>
      <c r="BK7" s="104" t="b">
        <f t="shared" si="4"/>
        <v>1</v>
      </c>
      <c r="BL7" s="104" t="b">
        <f t="shared" si="4"/>
        <v>1</v>
      </c>
      <c r="BM7" s="104" t="b">
        <f t="shared" si="4"/>
        <v>1</v>
      </c>
      <c r="BN7" s="104" t="b">
        <f t="shared" si="4"/>
        <v>1</v>
      </c>
      <c r="BO7" s="104" t="b">
        <f t="shared" si="4"/>
        <v>1</v>
      </c>
      <c r="BP7" s="104" t="b">
        <f t="shared" si="4"/>
        <v>1</v>
      </c>
      <c r="BQ7" s="104" t="b">
        <f t="shared" si="4"/>
        <v>1</v>
      </c>
      <c r="BR7" s="104" t="b">
        <f t="shared" si="4"/>
        <v>1</v>
      </c>
      <c r="BS7" s="104" t="b">
        <f t="shared" si="4"/>
        <v>1</v>
      </c>
      <c r="BT7" s="104" t="b">
        <f t="shared" si="4"/>
        <v>1</v>
      </c>
      <c r="BU7" s="104" t="b">
        <f t="shared" si="4"/>
        <v>1</v>
      </c>
      <c r="BV7" s="104" t="b">
        <f t="shared" si="4"/>
        <v>1</v>
      </c>
      <c r="BW7" s="104" t="b">
        <f t="shared" si="4"/>
        <v>1</v>
      </c>
      <c r="BX7" s="104" t="b">
        <f t="shared" si="5"/>
        <v>1</v>
      </c>
      <c r="BY7" s="104" t="b">
        <f t="shared" si="5"/>
        <v>1</v>
      </c>
      <c r="BZ7" s="104" t="b">
        <f t="shared" si="5"/>
        <v>1</v>
      </c>
      <c r="CA7" s="104" t="b">
        <f t="shared" si="5"/>
        <v>1</v>
      </c>
      <c r="CB7" s="104" t="b">
        <f t="shared" si="5"/>
        <v>1</v>
      </c>
      <c r="CC7" s="104" t="b">
        <f t="shared" si="5"/>
        <v>1</v>
      </c>
      <c r="CD7" s="104" t="b">
        <f t="shared" si="5"/>
        <v>1</v>
      </c>
      <c r="CE7" s="104" t="b">
        <f t="shared" si="5"/>
        <v>1</v>
      </c>
      <c r="CF7" s="104" t="b">
        <f t="shared" si="5"/>
        <v>1</v>
      </c>
      <c r="CG7" s="104" t="b">
        <f t="shared" si="5"/>
        <v>1</v>
      </c>
      <c r="CH7" s="104" t="b">
        <f t="shared" si="5"/>
        <v>1</v>
      </c>
      <c r="CI7" s="104" t="b">
        <f t="shared" si="5"/>
        <v>1</v>
      </c>
      <c r="CJ7" s="104" t="b">
        <f t="shared" si="5"/>
        <v>1</v>
      </c>
      <c r="CK7" s="104" t="b">
        <f t="shared" si="5"/>
        <v>1</v>
      </c>
      <c r="CL7" s="104" t="b">
        <f t="shared" si="5"/>
        <v>1</v>
      </c>
      <c r="CM7" s="104" t="b">
        <f t="shared" si="5"/>
        <v>1</v>
      </c>
      <c r="CN7" s="104" t="b">
        <f t="shared" si="6"/>
        <v>1</v>
      </c>
      <c r="CO7" s="104" t="b">
        <f t="shared" si="6"/>
        <v>1</v>
      </c>
      <c r="CP7" s="104" t="b">
        <f t="shared" si="6"/>
        <v>1</v>
      </c>
      <c r="CQ7" s="104" t="b">
        <f t="shared" si="6"/>
        <v>1</v>
      </c>
      <c r="CR7" s="104" t="b">
        <f t="shared" si="6"/>
        <v>1</v>
      </c>
      <c r="CS7" s="104" t="b">
        <f t="shared" si="6"/>
        <v>1</v>
      </c>
      <c r="CT7" s="104" t="b">
        <f t="shared" si="6"/>
        <v>1</v>
      </c>
      <c r="CU7" s="104" t="b">
        <f t="shared" si="6"/>
        <v>1</v>
      </c>
      <c r="CV7" s="104" t="b">
        <f t="shared" si="6"/>
        <v>1</v>
      </c>
      <c r="CW7" s="104" t="b">
        <f t="shared" si="6"/>
        <v>1</v>
      </c>
      <c r="CX7" s="104" t="b">
        <f t="shared" si="6"/>
        <v>1</v>
      </c>
      <c r="CY7" s="104" t="b">
        <f t="shared" si="6"/>
        <v>1</v>
      </c>
      <c r="CZ7" s="104" t="b">
        <f t="shared" si="6"/>
        <v>1</v>
      </c>
      <c r="DA7" s="104" t="b">
        <f t="shared" si="6"/>
        <v>1</v>
      </c>
      <c r="DB7" s="104" t="b">
        <f t="shared" si="6"/>
        <v>1</v>
      </c>
      <c r="DC7" s="104" t="b">
        <f t="shared" si="6"/>
        <v>1</v>
      </c>
      <c r="DD7" s="104" t="b">
        <f t="shared" si="7"/>
        <v>1</v>
      </c>
      <c r="DE7" s="104" t="b">
        <f t="shared" si="7"/>
        <v>1</v>
      </c>
      <c r="DF7" s="104" t="b">
        <f t="shared" si="7"/>
        <v>1</v>
      </c>
      <c r="DG7" s="104" t="b">
        <f t="shared" si="7"/>
        <v>1</v>
      </c>
      <c r="DH7" s="104" t="b">
        <f t="shared" si="7"/>
        <v>1</v>
      </c>
      <c r="DK7" s="97">
        <v>1</v>
      </c>
      <c r="DL7" s="111" t="s">
        <v>78</v>
      </c>
      <c r="DM7" s="97" t="s">
        <v>84</v>
      </c>
      <c r="DN7" s="99" t="s">
        <v>232</v>
      </c>
      <c r="DO7" s="97" t="s">
        <v>48</v>
      </c>
      <c r="DP7" s="100">
        <f t="shared" si="8"/>
        <v>0.27</v>
      </c>
      <c r="DQ7" s="99"/>
      <c r="DR7" s="101">
        <f t="shared" si="9"/>
        <v>0.27</v>
      </c>
      <c r="DS7" s="97"/>
      <c r="DT7" s="97"/>
      <c r="DU7" s="102">
        <v>0.12</v>
      </c>
      <c r="DV7" s="97">
        <v>0.15</v>
      </c>
      <c r="DW7" s="97"/>
      <c r="DX7" s="97"/>
      <c r="DY7" s="97"/>
      <c r="DZ7" s="97"/>
      <c r="EA7" s="97"/>
      <c r="EB7" s="97"/>
      <c r="EC7" s="97"/>
      <c r="ED7" s="101">
        <f t="shared" si="10"/>
        <v>0</v>
      </c>
      <c r="EE7" s="97"/>
      <c r="EF7" s="97"/>
      <c r="EG7" s="97"/>
      <c r="EH7" s="97"/>
      <c r="EI7" s="97"/>
      <c r="EJ7" s="97"/>
      <c r="EK7" s="97"/>
      <c r="EL7" s="97"/>
      <c r="EM7" s="103">
        <f t="shared" si="11"/>
        <v>0</v>
      </c>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row>
    <row r="8" spans="1:172" s="104" customFormat="1">
      <c r="A8" s="97"/>
      <c r="B8" s="111" t="s">
        <v>78</v>
      </c>
      <c r="C8" s="97" t="s">
        <v>61</v>
      </c>
      <c r="D8" s="99" t="s">
        <v>233</v>
      </c>
      <c r="E8" s="97" t="s">
        <v>48</v>
      </c>
      <c r="F8" s="100">
        <f t="shared" si="0"/>
        <v>0.28000000000000003</v>
      </c>
      <c r="G8" s="99"/>
      <c r="H8" s="101">
        <f t="shared" si="1"/>
        <v>0.28000000000000003</v>
      </c>
      <c r="I8" s="97"/>
      <c r="J8" s="97"/>
      <c r="K8" s="97">
        <v>0.26</v>
      </c>
      <c r="L8" s="97">
        <v>0.02</v>
      </c>
      <c r="M8" s="97"/>
      <c r="N8" s="97"/>
      <c r="O8" s="97"/>
      <c r="P8" s="97"/>
      <c r="Q8" s="97"/>
      <c r="R8" s="97"/>
      <c r="S8" s="97"/>
      <c r="T8" s="101">
        <f t="shared" si="2"/>
        <v>0</v>
      </c>
      <c r="U8" s="97"/>
      <c r="V8" s="97"/>
      <c r="W8" s="97"/>
      <c r="X8" s="97"/>
      <c r="Y8" s="97"/>
      <c r="Z8" s="97"/>
      <c r="AA8" s="97"/>
      <c r="AB8" s="97"/>
      <c r="AC8" s="103">
        <f t="shared" si="3"/>
        <v>0</v>
      </c>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H8" s="104" t="b">
        <f t="shared" si="4"/>
        <v>1</v>
      </c>
      <c r="BI8" s="104" t="b">
        <f t="shared" si="4"/>
        <v>1</v>
      </c>
      <c r="BJ8" s="104" t="b">
        <f t="shared" si="4"/>
        <v>1</v>
      </c>
      <c r="BK8" s="104" t="b">
        <f t="shared" si="4"/>
        <v>1</v>
      </c>
      <c r="BL8" s="104" t="b">
        <f t="shared" si="4"/>
        <v>1</v>
      </c>
      <c r="BM8" s="104" t="b">
        <f t="shared" si="4"/>
        <v>1</v>
      </c>
      <c r="BN8" s="104" t="b">
        <f t="shared" si="4"/>
        <v>1</v>
      </c>
      <c r="BO8" s="104" t="b">
        <f t="shared" si="4"/>
        <v>1</v>
      </c>
      <c r="BP8" s="104" t="b">
        <f t="shared" si="4"/>
        <v>1</v>
      </c>
      <c r="BQ8" s="104" t="b">
        <f t="shared" si="4"/>
        <v>1</v>
      </c>
      <c r="BR8" s="104" t="b">
        <f t="shared" si="4"/>
        <v>1</v>
      </c>
      <c r="BS8" s="104" t="b">
        <f t="shared" si="4"/>
        <v>1</v>
      </c>
      <c r="BT8" s="104" t="b">
        <f t="shared" si="4"/>
        <v>1</v>
      </c>
      <c r="BU8" s="104" t="b">
        <f t="shared" si="4"/>
        <v>1</v>
      </c>
      <c r="BV8" s="104" t="b">
        <f t="shared" si="4"/>
        <v>1</v>
      </c>
      <c r="BW8" s="104" t="b">
        <f t="shared" si="4"/>
        <v>1</v>
      </c>
      <c r="BX8" s="104" t="b">
        <f t="shared" si="5"/>
        <v>1</v>
      </c>
      <c r="BY8" s="104" t="b">
        <f t="shared" si="5"/>
        <v>1</v>
      </c>
      <c r="BZ8" s="104" t="b">
        <f t="shared" si="5"/>
        <v>1</v>
      </c>
      <c r="CA8" s="104" t="b">
        <f t="shared" si="5"/>
        <v>1</v>
      </c>
      <c r="CB8" s="104" t="b">
        <f t="shared" si="5"/>
        <v>1</v>
      </c>
      <c r="CC8" s="104" t="b">
        <f t="shared" si="5"/>
        <v>1</v>
      </c>
      <c r="CD8" s="104" t="b">
        <f t="shared" si="5"/>
        <v>1</v>
      </c>
      <c r="CE8" s="104" t="b">
        <f t="shared" si="5"/>
        <v>1</v>
      </c>
      <c r="CF8" s="104" t="b">
        <f t="shared" si="5"/>
        <v>1</v>
      </c>
      <c r="CG8" s="104" t="b">
        <f t="shared" si="5"/>
        <v>1</v>
      </c>
      <c r="CH8" s="104" t="b">
        <f t="shared" si="5"/>
        <v>1</v>
      </c>
      <c r="CI8" s="104" t="b">
        <f t="shared" si="5"/>
        <v>1</v>
      </c>
      <c r="CJ8" s="104" t="b">
        <f t="shared" si="5"/>
        <v>1</v>
      </c>
      <c r="CK8" s="104" t="b">
        <f t="shared" si="5"/>
        <v>1</v>
      </c>
      <c r="CL8" s="104" t="b">
        <f t="shared" si="5"/>
        <v>1</v>
      </c>
      <c r="CM8" s="104" t="b">
        <f t="shared" si="5"/>
        <v>1</v>
      </c>
      <c r="CN8" s="104" t="b">
        <f t="shared" si="6"/>
        <v>1</v>
      </c>
      <c r="CO8" s="104" t="b">
        <f t="shared" si="6"/>
        <v>1</v>
      </c>
      <c r="CP8" s="104" t="b">
        <f t="shared" si="6"/>
        <v>1</v>
      </c>
      <c r="CQ8" s="104" t="b">
        <f t="shared" si="6"/>
        <v>1</v>
      </c>
      <c r="CR8" s="104" t="b">
        <f t="shared" si="6"/>
        <v>1</v>
      </c>
      <c r="CS8" s="104" t="b">
        <f t="shared" si="6"/>
        <v>1</v>
      </c>
      <c r="CT8" s="104" t="b">
        <f t="shared" si="6"/>
        <v>1</v>
      </c>
      <c r="CU8" s="104" t="b">
        <f t="shared" si="6"/>
        <v>1</v>
      </c>
      <c r="CV8" s="104" t="b">
        <f t="shared" si="6"/>
        <v>1</v>
      </c>
      <c r="CW8" s="104" t="b">
        <f t="shared" si="6"/>
        <v>1</v>
      </c>
      <c r="CX8" s="104" t="b">
        <f t="shared" si="6"/>
        <v>1</v>
      </c>
      <c r="CY8" s="104" t="b">
        <f t="shared" si="6"/>
        <v>1</v>
      </c>
      <c r="CZ8" s="104" t="b">
        <f t="shared" si="6"/>
        <v>1</v>
      </c>
      <c r="DA8" s="104" t="b">
        <f t="shared" si="6"/>
        <v>1</v>
      </c>
      <c r="DB8" s="104" t="b">
        <f t="shared" si="6"/>
        <v>1</v>
      </c>
      <c r="DC8" s="104" t="b">
        <f t="shared" si="6"/>
        <v>1</v>
      </c>
      <c r="DD8" s="104" t="b">
        <f t="shared" si="7"/>
        <v>1</v>
      </c>
      <c r="DE8" s="104" t="b">
        <f t="shared" si="7"/>
        <v>1</v>
      </c>
      <c r="DF8" s="104" t="b">
        <f t="shared" si="7"/>
        <v>1</v>
      </c>
      <c r="DG8" s="104" t="b">
        <f t="shared" si="7"/>
        <v>1</v>
      </c>
      <c r="DH8" s="104" t="b">
        <f t="shared" si="7"/>
        <v>1</v>
      </c>
      <c r="DK8" s="97">
        <f t="shared" ref="DK8:DK16" si="12">DK7+1</f>
        <v>2</v>
      </c>
      <c r="DL8" s="111" t="s">
        <v>78</v>
      </c>
      <c r="DM8" s="97" t="s">
        <v>61</v>
      </c>
      <c r="DN8" s="99" t="s">
        <v>233</v>
      </c>
      <c r="DO8" s="97" t="s">
        <v>48</v>
      </c>
      <c r="DP8" s="100">
        <f t="shared" si="8"/>
        <v>0.28000000000000003</v>
      </c>
      <c r="DQ8" s="99"/>
      <c r="DR8" s="101">
        <f t="shared" si="9"/>
        <v>0.28000000000000003</v>
      </c>
      <c r="DS8" s="97"/>
      <c r="DT8" s="97"/>
      <c r="DU8" s="97">
        <v>0.26</v>
      </c>
      <c r="DV8" s="97">
        <v>0.02</v>
      </c>
      <c r="DW8" s="97"/>
      <c r="DX8" s="97"/>
      <c r="DY8" s="97"/>
      <c r="DZ8" s="97"/>
      <c r="EA8" s="97"/>
      <c r="EB8" s="97"/>
      <c r="EC8" s="97"/>
      <c r="ED8" s="101">
        <f t="shared" si="10"/>
        <v>0</v>
      </c>
      <c r="EE8" s="97"/>
      <c r="EF8" s="97"/>
      <c r="EG8" s="97"/>
      <c r="EH8" s="97"/>
      <c r="EI8" s="97"/>
      <c r="EJ8" s="97"/>
      <c r="EK8" s="97"/>
      <c r="EL8" s="97"/>
      <c r="EM8" s="103">
        <f t="shared" si="11"/>
        <v>0</v>
      </c>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row>
    <row r="9" spans="1:172" s="104" customFormat="1" ht="31.5">
      <c r="A9" s="97"/>
      <c r="B9" s="111" t="s">
        <v>78</v>
      </c>
      <c r="C9" s="97" t="s">
        <v>86</v>
      </c>
      <c r="D9" s="99" t="s">
        <v>234</v>
      </c>
      <c r="E9" s="97" t="s">
        <v>48</v>
      </c>
      <c r="F9" s="100">
        <f t="shared" si="0"/>
        <v>0.66999999999999993</v>
      </c>
      <c r="G9" s="99"/>
      <c r="H9" s="101">
        <f t="shared" si="1"/>
        <v>0.66999999999999993</v>
      </c>
      <c r="I9" s="102"/>
      <c r="J9" s="109"/>
      <c r="K9" s="102">
        <v>0.28999999999999998</v>
      </c>
      <c r="L9" s="97">
        <v>0.38</v>
      </c>
      <c r="M9" s="97"/>
      <c r="N9" s="97"/>
      <c r="O9" s="97"/>
      <c r="P9" s="97"/>
      <c r="Q9" s="97"/>
      <c r="R9" s="97"/>
      <c r="S9" s="97"/>
      <c r="T9" s="101">
        <f t="shared" si="2"/>
        <v>0</v>
      </c>
      <c r="U9" s="97"/>
      <c r="V9" s="97"/>
      <c r="W9" s="97"/>
      <c r="X9" s="97"/>
      <c r="Y9" s="97"/>
      <c r="Z9" s="97"/>
      <c r="AA9" s="97"/>
      <c r="AB9" s="97"/>
      <c r="AC9" s="103">
        <f t="shared" si="3"/>
        <v>0</v>
      </c>
      <c r="AD9" s="97"/>
      <c r="AE9" s="102"/>
      <c r="AF9" s="97"/>
      <c r="AG9" s="97"/>
      <c r="AH9" s="97"/>
      <c r="AI9" s="97"/>
      <c r="AJ9" s="97"/>
      <c r="AK9" s="97"/>
      <c r="AL9" s="97"/>
      <c r="AM9" s="97"/>
      <c r="AN9" s="97"/>
      <c r="AO9" s="97"/>
      <c r="AP9" s="97"/>
      <c r="AQ9" s="97"/>
      <c r="AR9" s="97"/>
      <c r="AS9" s="97"/>
      <c r="AT9" s="97"/>
      <c r="AU9" s="97"/>
      <c r="AV9" s="97"/>
      <c r="AW9" s="102"/>
      <c r="AX9" s="97"/>
      <c r="AY9" s="97"/>
      <c r="AZ9" s="97"/>
      <c r="BA9" s="97"/>
      <c r="BB9" s="97"/>
      <c r="BC9" s="97"/>
      <c r="BD9" s="97"/>
      <c r="BE9" s="97"/>
      <c r="BF9" s="102"/>
      <c r="BH9" s="104" t="b">
        <f t="shared" si="4"/>
        <v>0</v>
      </c>
      <c r="BI9" s="104" t="b">
        <f t="shared" si="4"/>
        <v>1</v>
      </c>
      <c r="BJ9" s="104" t="b">
        <f t="shared" si="4"/>
        <v>0</v>
      </c>
      <c r="BK9" s="104" t="b">
        <f t="shared" si="4"/>
        <v>1</v>
      </c>
      <c r="BL9" s="104" t="b">
        <f t="shared" si="4"/>
        <v>1</v>
      </c>
      <c r="BM9" s="104" t="b">
        <f t="shared" si="4"/>
        <v>0</v>
      </c>
      <c r="BN9" s="104" t="b">
        <f t="shared" si="4"/>
        <v>0</v>
      </c>
      <c r="BO9" s="104" t="b">
        <f t="shared" si="4"/>
        <v>1</v>
      </c>
      <c r="BP9" s="104" t="b">
        <f t="shared" si="4"/>
        <v>1</v>
      </c>
      <c r="BQ9" s="104" t="b">
        <f t="shared" si="4"/>
        <v>1</v>
      </c>
      <c r="BR9" s="104" t="b">
        <f t="shared" si="4"/>
        <v>1</v>
      </c>
      <c r="BS9" s="104" t="b">
        <f t="shared" si="4"/>
        <v>1</v>
      </c>
      <c r="BT9" s="104" t="b">
        <f t="shared" si="4"/>
        <v>1</v>
      </c>
      <c r="BU9" s="104" t="b">
        <f t="shared" si="4"/>
        <v>1</v>
      </c>
      <c r="BV9" s="104" t="b">
        <f t="shared" si="4"/>
        <v>1</v>
      </c>
      <c r="BW9" s="104" t="b">
        <f t="shared" si="4"/>
        <v>1</v>
      </c>
      <c r="BX9" s="104" t="b">
        <f t="shared" si="5"/>
        <v>1</v>
      </c>
      <c r="BY9" s="104" t="b">
        <f t="shared" si="5"/>
        <v>1</v>
      </c>
      <c r="BZ9" s="104" t="b">
        <f t="shared" si="5"/>
        <v>1</v>
      </c>
      <c r="CA9" s="104" t="b">
        <f t="shared" si="5"/>
        <v>1</v>
      </c>
      <c r="CB9" s="104" t="b">
        <f t="shared" si="5"/>
        <v>1</v>
      </c>
      <c r="CC9" s="104" t="b">
        <f t="shared" si="5"/>
        <v>1</v>
      </c>
      <c r="CD9" s="104" t="b">
        <f t="shared" si="5"/>
        <v>1</v>
      </c>
      <c r="CE9" s="104" t="b">
        <f t="shared" si="5"/>
        <v>1</v>
      </c>
      <c r="CF9" s="104" t="b">
        <f t="shared" si="5"/>
        <v>1</v>
      </c>
      <c r="CG9" s="104" t="b">
        <f t="shared" si="5"/>
        <v>1</v>
      </c>
      <c r="CH9" s="104" t="b">
        <f t="shared" si="5"/>
        <v>1</v>
      </c>
      <c r="CI9" s="104" t="b">
        <f t="shared" si="5"/>
        <v>1</v>
      </c>
      <c r="CJ9" s="104" t="b">
        <f t="shared" si="5"/>
        <v>1</v>
      </c>
      <c r="CK9" s="104" t="b">
        <f t="shared" si="5"/>
        <v>1</v>
      </c>
      <c r="CL9" s="104" t="b">
        <f t="shared" si="5"/>
        <v>1</v>
      </c>
      <c r="CM9" s="104" t="b">
        <f t="shared" si="5"/>
        <v>1</v>
      </c>
      <c r="CN9" s="104" t="b">
        <f t="shared" si="6"/>
        <v>1</v>
      </c>
      <c r="CO9" s="104" t="b">
        <f t="shared" si="6"/>
        <v>1</v>
      </c>
      <c r="CP9" s="104" t="b">
        <f t="shared" si="6"/>
        <v>1</v>
      </c>
      <c r="CQ9" s="104" t="b">
        <f t="shared" si="6"/>
        <v>1</v>
      </c>
      <c r="CR9" s="104" t="b">
        <f t="shared" si="6"/>
        <v>1</v>
      </c>
      <c r="CS9" s="104" t="b">
        <f t="shared" si="6"/>
        <v>1</v>
      </c>
      <c r="CT9" s="104" t="b">
        <f t="shared" si="6"/>
        <v>1</v>
      </c>
      <c r="CU9" s="104" t="b">
        <f t="shared" si="6"/>
        <v>1</v>
      </c>
      <c r="CV9" s="104" t="b">
        <f t="shared" si="6"/>
        <v>1</v>
      </c>
      <c r="CW9" s="104" t="b">
        <f t="shared" si="6"/>
        <v>1</v>
      </c>
      <c r="CX9" s="104" t="b">
        <f t="shared" si="6"/>
        <v>1</v>
      </c>
      <c r="CY9" s="104" t="b">
        <f t="shared" si="6"/>
        <v>1</v>
      </c>
      <c r="CZ9" s="104" t="b">
        <f t="shared" si="6"/>
        <v>1</v>
      </c>
      <c r="DA9" s="104" t="b">
        <f t="shared" si="6"/>
        <v>1</v>
      </c>
      <c r="DB9" s="104" t="b">
        <f t="shared" si="6"/>
        <v>1</v>
      </c>
      <c r="DC9" s="104" t="b">
        <f t="shared" si="6"/>
        <v>1</v>
      </c>
      <c r="DD9" s="104" t="b">
        <f t="shared" si="7"/>
        <v>1</v>
      </c>
      <c r="DE9" s="104" t="b">
        <f t="shared" si="7"/>
        <v>1</v>
      </c>
      <c r="DF9" s="104" t="b">
        <f t="shared" si="7"/>
        <v>1</v>
      </c>
      <c r="DG9" s="104" t="b">
        <f t="shared" si="7"/>
        <v>1</v>
      </c>
      <c r="DH9" s="104" t="b">
        <f t="shared" si="7"/>
        <v>1</v>
      </c>
      <c r="DK9" s="97">
        <f t="shared" si="12"/>
        <v>3</v>
      </c>
      <c r="DL9" s="111" t="s">
        <v>78</v>
      </c>
      <c r="DM9" s="97" t="s">
        <v>86</v>
      </c>
      <c r="DN9" s="99" t="s">
        <v>234</v>
      </c>
      <c r="DO9" s="97" t="s">
        <v>48</v>
      </c>
      <c r="DP9" s="100">
        <f t="shared" si="8"/>
        <v>0.61</v>
      </c>
      <c r="DQ9" s="99"/>
      <c r="DR9" s="101">
        <f t="shared" si="9"/>
        <v>0.61</v>
      </c>
      <c r="DS9" s="102"/>
      <c r="DT9" s="109"/>
      <c r="DU9" s="102">
        <v>0.24</v>
      </c>
      <c r="DV9" s="97">
        <v>0.37</v>
      </c>
      <c r="DW9" s="97"/>
      <c r="DX9" s="97"/>
      <c r="DY9" s="97"/>
      <c r="DZ9" s="97"/>
      <c r="EA9" s="97"/>
      <c r="EB9" s="97"/>
      <c r="EC9" s="97"/>
      <c r="ED9" s="101">
        <f t="shared" si="10"/>
        <v>0</v>
      </c>
      <c r="EE9" s="97"/>
      <c r="EF9" s="97"/>
      <c r="EG9" s="97"/>
      <c r="EH9" s="97"/>
      <c r="EI9" s="97"/>
      <c r="EJ9" s="97"/>
      <c r="EK9" s="97"/>
      <c r="EL9" s="97"/>
      <c r="EM9" s="103">
        <f t="shared" si="11"/>
        <v>0</v>
      </c>
      <c r="EN9" s="97"/>
      <c r="EO9" s="102"/>
      <c r="EP9" s="97"/>
      <c r="EQ9" s="97"/>
      <c r="ER9" s="97"/>
      <c r="ES9" s="97"/>
      <c r="ET9" s="97"/>
      <c r="EU9" s="97"/>
      <c r="EV9" s="97"/>
      <c r="EW9" s="97"/>
      <c r="EX9" s="97"/>
      <c r="EY9" s="97"/>
      <c r="EZ9" s="97"/>
      <c r="FA9" s="97"/>
      <c r="FB9" s="97"/>
      <c r="FC9" s="97"/>
      <c r="FD9" s="97"/>
      <c r="FE9" s="97"/>
      <c r="FF9" s="97"/>
      <c r="FG9" s="102"/>
      <c r="FH9" s="97"/>
      <c r="FI9" s="97"/>
      <c r="FJ9" s="97"/>
      <c r="FK9" s="97"/>
      <c r="FL9" s="97"/>
      <c r="FM9" s="97"/>
      <c r="FN9" s="97"/>
      <c r="FO9" s="97"/>
      <c r="FP9" s="102"/>
    </row>
    <row r="10" spans="1:172" s="97" customFormat="1">
      <c r="B10" s="111" t="s">
        <v>78</v>
      </c>
      <c r="C10" s="97" t="s">
        <v>86</v>
      </c>
      <c r="D10" s="99" t="s">
        <v>235</v>
      </c>
      <c r="E10" s="97" t="s">
        <v>16</v>
      </c>
      <c r="F10" s="100">
        <f t="shared" si="0"/>
        <v>0.15</v>
      </c>
      <c r="G10" s="99"/>
      <c r="H10" s="101">
        <f t="shared" si="1"/>
        <v>0.15</v>
      </c>
      <c r="I10" s="102">
        <v>0.15</v>
      </c>
      <c r="J10" s="109">
        <v>0.15</v>
      </c>
      <c r="K10" s="102"/>
      <c r="T10" s="101">
        <f t="shared" si="2"/>
        <v>0</v>
      </c>
      <c r="AC10" s="103">
        <f t="shared" si="3"/>
        <v>0</v>
      </c>
      <c r="AE10" s="102"/>
      <c r="AW10" s="102"/>
      <c r="BF10" s="102"/>
      <c r="BH10" s="104" t="b">
        <f t="shared" si="4"/>
        <v>1</v>
      </c>
      <c r="BI10" s="104" t="b">
        <f t="shared" si="4"/>
        <v>1</v>
      </c>
      <c r="BJ10" s="104" t="b">
        <f t="shared" si="4"/>
        <v>1</v>
      </c>
      <c r="BK10" s="104" t="b">
        <f t="shared" si="4"/>
        <v>1</v>
      </c>
      <c r="BL10" s="104" t="b">
        <f t="shared" si="4"/>
        <v>1</v>
      </c>
      <c r="BM10" s="104" t="b">
        <f t="shared" si="4"/>
        <v>1</v>
      </c>
      <c r="BN10" s="104" t="b">
        <f t="shared" si="4"/>
        <v>1</v>
      </c>
      <c r="BO10" s="104" t="b">
        <f t="shared" si="4"/>
        <v>1</v>
      </c>
      <c r="BP10" s="104" t="b">
        <f t="shared" si="4"/>
        <v>1</v>
      </c>
      <c r="BQ10" s="104" t="b">
        <f t="shared" si="4"/>
        <v>1</v>
      </c>
      <c r="BR10" s="104" t="b">
        <f t="shared" si="4"/>
        <v>1</v>
      </c>
      <c r="BS10" s="104" t="b">
        <f t="shared" si="4"/>
        <v>1</v>
      </c>
      <c r="BT10" s="104" t="b">
        <f t="shared" si="4"/>
        <v>1</v>
      </c>
      <c r="BU10" s="104" t="b">
        <f t="shared" si="4"/>
        <v>1</v>
      </c>
      <c r="BV10" s="104" t="b">
        <f t="shared" si="4"/>
        <v>1</v>
      </c>
      <c r="BW10" s="104" t="b">
        <f t="shared" si="4"/>
        <v>1</v>
      </c>
      <c r="BX10" s="104" t="b">
        <f t="shared" si="5"/>
        <v>1</v>
      </c>
      <c r="BY10" s="104" t="b">
        <f t="shared" si="5"/>
        <v>1</v>
      </c>
      <c r="BZ10" s="104" t="b">
        <f t="shared" si="5"/>
        <v>1</v>
      </c>
      <c r="CA10" s="104" t="b">
        <f t="shared" si="5"/>
        <v>1</v>
      </c>
      <c r="CB10" s="104" t="b">
        <f t="shared" si="5"/>
        <v>1</v>
      </c>
      <c r="CC10" s="104" t="b">
        <f t="shared" si="5"/>
        <v>1</v>
      </c>
      <c r="CD10" s="104" t="b">
        <f t="shared" si="5"/>
        <v>1</v>
      </c>
      <c r="CE10" s="104" t="b">
        <f t="shared" si="5"/>
        <v>1</v>
      </c>
      <c r="CF10" s="104" t="b">
        <f t="shared" si="5"/>
        <v>1</v>
      </c>
      <c r="CG10" s="104" t="b">
        <f t="shared" si="5"/>
        <v>1</v>
      </c>
      <c r="CH10" s="104" t="b">
        <f t="shared" si="5"/>
        <v>1</v>
      </c>
      <c r="CI10" s="104" t="b">
        <f t="shared" si="5"/>
        <v>1</v>
      </c>
      <c r="CJ10" s="104" t="b">
        <f t="shared" si="5"/>
        <v>1</v>
      </c>
      <c r="CK10" s="104" t="b">
        <f t="shared" si="5"/>
        <v>1</v>
      </c>
      <c r="CL10" s="104" t="b">
        <f t="shared" si="5"/>
        <v>1</v>
      </c>
      <c r="CM10" s="104" t="b">
        <f t="shared" si="5"/>
        <v>1</v>
      </c>
      <c r="CN10" s="104" t="b">
        <f t="shared" si="6"/>
        <v>1</v>
      </c>
      <c r="CO10" s="104" t="b">
        <f t="shared" si="6"/>
        <v>1</v>
      </c>
      <c r="CP10" s="104" t="b">
        <f t="shared" si="6"/>
        <v>1</v>
      </c>
      <c r="CQ10" s="104" t="b">
        <f t="shared" si="6"/>
        <v>1</v>
      </c>
      <c r="CR10" s="104" t="b">
        <f t="shared" si="6"/>
        <v>1</v>
      </c>
      <c r="CS10" s="104" t="b">
        <f t="shared" si="6"/>
        <v>1</v>
      </c>
      <c r="CT10" s="104" t="b">
        <f t="shared" si="6"/>
        <v>1</v>
      </c>
      <c r="CU10" s="104" t="b">
        <f t="shared" si="6"/>
        <v>1</v>
      </c>
      <c r="CV10" s="104" t="b">
        <f t="shared" si="6"/>
        <v>1</v>
      </c>
      <c r="CW10" s="104" t="b">
        <f t="shared" si="6"/>
        <v>1</v>
      </c>
      <c r="CX10" s="104" t="b">
        <f t="shared" si="6"/>
        <v>1</v>
      </c>
      <c r="CY10" s="104" t="b">
        <f t="shared" si="6"/>
        <v>1</v>
      </c>
      <c r="CZ10" s="104" t="b">
        <f t="shared" si="6"/>
        <v>1</v>
      </c>
      <c r="DA10" s="104" t="b">
        <f t="shared" si="6"/>
        <v>1</v>
      </c>
      <c r="DB10" s="104" t="b">
        <f t="shared" si="6"/>
        <v>1</v>
      </c>
      <c r="DC10" s="104" t="b">
        <f t="shared" si="6"/>
        <v>1</v>
      </c>
      <c r="DD10" s="104" t="b">
        <f t="shared" si="7"/>
        <v>1</v>
      </c>
      <c r="DE10" s="104" t="b">
        <f t="shared" si="7"/>
        <v>1</v>
      </c>
      <c r="DF10" s="104" t="b">
        <f t="shared" si="7"/>
        <v>1</v>
      </c>
      <c r="DG10" s="104" t="b">
        <f t="shared" si="7"/>
        <v>1</v>
      </c>
      <c r="DH10" s="104" t="b">
        <f t="shared" si="7"/>
        <v>1</v>
      </c>
      <c r="DI10" s="104"/>
      <c r="DJ10" s="104"/>
      <c r="DK10" s="97">
        <f t="shared" si="12"/>
        <v>4</v>
      </c>
      <c r="DL10" s="111" t="s">
        <v>78</v>
      </c>
      <c r="DM10" s="97" t="s">
        <v>86</v>
      </c>
      <c r="DN10" s="99" t="s">
        <v>235</v>
      </c>
      <c r="DO10" s="97" t="s">
        <v>16</v>
      </c>
      <c r="DP10" s="100">
        <f t="shared" si="8"/>
        <v>0.15</v>
      </c>
      <c r="DQ10" s="99"/>
      <c r="DR10" s="101">
        <f t="shared" si="9"/>
        <v>0.15</v>
      </c>
      <c r="DS10" s="102">
        <v>0.15</v>
      </c>
      <c r="DT10" s="109">
        <v>0.15</v>
      </c>
      <c r="DU10" s="102"/>
      <c r="ED10" s="101">
        <f t="shared" si="10"/>
        <v>0</v>
      </c>
      <c r="EM10" s="103">
        <f t="shared" si="11"/>
        <v>0</v>
      </c>
      <c r="EO10" s="102"/>
      <c r="FG10" s="102"/>
      <c r="FP10" s="102"/>
    </row>
    <row r="11" spans="1:172" s="104" customFormat="1" ht="47.25">
      <c r="A11" s="97"/>
      <c r="B11" s="111" t="s">
        <v>78</v>
      </c>
      <c r="C11" s="97" t="s">
        <v>65</v>
      </c>
      <c r="D11" s="99" t="s">
        <v>236</v>
      </c>
      <c r="E11" s="97" t="s">
        <v>49</v>
      </c>
      <c r="F11" s="100">
        <f t="shared" si="0"/>
        <v>0.72</v>
      </c>
      <c r="G11" s="99"/>
      <c r="H11" s="101">
        <f t="shared" si="1"/>
        <v>0.72</v>
      </c>
      <c r="I11" s="97"/>
      <c r="J11" s="97"/>
      <c r="K11" s="97">
        <v>0.15</v>
      </c>
      <c r="L11" s="97">
        <v>0.56999999999999995</v>
      </c>
      <c r="M11" s="97"/>
      <c r="N11" s="97"/>
      <c r="O11" s="97"/>
      <c r="P11" s="97"/>
      <c r="Q11" s="97"/>
      <c r="R11" s="97"/>
      <c r="S11" s="97"/>
      <c r="T11" s="101">
        <f t="shared" si="2"/>
        <v>0</v>
      </c>
      <c r="U11" s="97"/>
      <c r="V11" s="97"/>
      <c r="W11" s="97"/>
      <c r="X11" s="97"/>
      <c r="Y11" s="97"/>
      <c r="Z11" s="97"/>
      <c r="AA11" s="97"/>
      <c r="AB11" s="97"/>
      <c r="AC11" s="103">
        <f t="shared" si="3"/>
        <v>0</v>
      </c>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H11" s="104" t="b">
        <f t="shared" si="4"/>
        <v>0</v>
      </c>
      <c r="BI11" s="104" t="b">
        <f t="shared" si="4"/>
        <v>1</v>
      </c>
      <c r="BJ11" s="104" t="b">
        <f t="shared" si="4"/>
        <v>0</v>
      </c>
      <c r="BK11" s="104" t="b">
        <f t="shared" si="4"/>
        <v>1</v>
      </c>
      <c r="BL11" s="104" t="b">
        <f t="shared" si="4"/>
        <v>1</v>
      </c>
      <c r="BM11" s="104" t="b">
        <f t="shared" si="4"/>
        <v>1</v>
      </c>
      <c r="BN11" s="104" t="b">
        <f t="shared" si="4"/>
        <v>0</v>
      </c>
      <c r="BO11" s="104" t="b">
        <f t="shared" si="4"/>
        <v>1</v>
      </c>
      <c r="BP11" s="104" t="b">
        <f t="shared" si="4"/>
        <v>1</v>
      </c>
      <c r="BQ11" s="104" t="b">
        <f t="shared" si="4"/>
        <v>1</v>
      </c>
      <c r="BR11" s="104" t="b">
        <f t="shared" si="4"/>
        <v>1</v>
      </c>
      <c r="BS11" s="104" t="b">
        <f t="shared" si="4"/>
        <v>1</v>
      </c>
      <c r="BT11" s="104" t="b">
        <f t="shared" si="4"/>
        <v>1</v>
      </c>
      <c r="BU11" s="104" t="b">
        <f t="shared" si="4"/>
        <v>1</v>
      </c>
      <c r="BV11" s="104" t="b">
        <f t="shared" si="4"/>
        <v>1</v>
      </c>
      <c r="BW11" s="104" t="b">
        <f t="shared" si="4"/>
        <v>1</v>
      </c>
      <c r="BX11" s="104" t="b">
        <f t="shared" si="5"/>
        <v>1</v>
      </c>
      <c r="BY11" s="104" t="b">
        <f t="shared" si="5"/>
        <v>1</v>
      </c>
      <c r="BZ11" s="104" t="b">
        <f t="shared" si="5"/>
        <v>1</v>
      </c>
      <c r="CA11" s="104" t="b">
        <f t="shared" si="5"/>
        <v>1</v>
      </c>
      <c r="CB11" s="104" t="b">
        <f t="shared" si="5"/>
        <v>1</v>
      </c>
      <c r="CC11" s="104" t="b">
        <f t="shared" si="5"/>
        <v>1</v>
      </c>
      <c r="CD11" s="104" t="b">
        <f t="shared" si="5"/>
        <v>1</v>
      </c>
      <c r="CE11" s="104" t="b">
        <f t="shared" si="5"/>
        <v>1</v>
      </c>
      <c r="CF11" s="104" t="b">
        <f t="shared" si="5"/>
        <v>1</v>
      </c>
      <c r="CG11" s="104" t="b">
        <f t="shared" si="5"/>
        <v>1</v>
      </c>
      <c r="CH11" s="104" t="b">
        <f t="shared" si="5"/>
        <v>1</v>
      </c>
      <c r="CI11" s="104" t="b">
        <f t="shared" si="5"/>
        <v>1</v>
      </c>
      <c r="CJ11" s="104" t="b">
        <f t="shared" si="5"/>
        <v>1</v>
      </c>
      <c r="CK11" s="104" t="b">
        <f t="shared" si="5"/>
        <v>1</v>
      </c>
      <c r="CL11" s="104" t="b">
        <f t="shared" si="5"/>
        <v>1</v>
      </c>
      <c r="CM11" s="104" t="b">
        <f t="shared" si="5"/>
        <v>1</v>
      </c>
      <c r="CN11" s="104" t="b">
        <f t="shared" si="6"/>
        <v>1</v>
      </c>
      <c r="CO11" s="104" t="b">
        <f t="shared" si="6"/>
        <v>1</v>
      </c>
      <c r="CP11" s="104" t="b">
        <f t="shared" si="6"/>
        <v>1</v>
      </c>
      <c r="CQ11" s="104" t="b">
        <f t="shared" si="6"/>
        <v>1</v>
      </c>
      <c r="CR11" s="104" t="b">
        <f t="shared" si="6"/>
        <v>1</v>
      </c>
      <c r="CS11" s="104" t="b">
        <f t="shared" si="6"/>
        <v>1</v>
      </c>
      <c r="CT11" s="104" t="b">
        <f t="shared" si="6"/>
        <v>1</v>
      </c>
      <c r="CU11" s="104" t="b">
        <f t="shared" si="6"/>
        <v>1</v>
      </c>
      <c r="CV11" s="104" t="b">
        <f t="shared" si="6"/>
        <v>1</v>
      </c>
      <c r="CW11" s="104" t="b">
        <f t="shared" si="6"/>
        <v>1</v>
      </c>
      <c r="CX11" s="104" t="b">
        <f t="shared" si="6"/>
        <v>1</v>
      </c>
      <c r="CY11" s="104" t="b">
        <f t="shared" si="6"/>
        <v>1</v>
      </c>
      <c r="CZ11" s="104" t="b">
        <f t="shared" si="6"/>
        <v>1</v>
      </c>
      <c r="DA11" s="104" t="b">
        <f t="shared" si="6"/>
        <v>1</v>
      </c>
      <c r="DB11" s="104" t="b">
        <f t="shared" si="6"/>
        <v>1</v>
      </c>
      <c r="DC11" s="104" t="b">
        <f t="shared" si="6"/>
        <v>1</v>
      </c>
      <c r="DD11" s="104" t="b">
        <f t="shared" si="7"/>
        <v>1</v>
      </c>
      <c r="DE11" s="104" t="b">
        <f t="shared" si="7"/>
        <v>1</v>
      </c>
      <c r="DF11" s="104" t="b">
        <f t="shared" si="7"/>
        <v>1</v>
      </c>
      <c r="DG11" s="104" t="b">
        <f t="shared" si="7"/>
        <v>1</v>
      </c>
      <c r="DH11" s="104" t="b">
        <f t="shared" si="7"/>
        <v>1</v>
      </c>
      <c r="DK11" s="97">
        <f t="shared" si="12"/>
        <v>5</v>
      </c>
      <c r="DL11" s="111" t="s">
        <v>78</v>
      </c>
      <c r="DM11" s="97" t="s">
        <v>65</v>
      </c>
      <c r="DN11" s="99" t="s">
        <v>236</v>
      </c>
      <c r="DO11" s="97" t="s">
        <v>49</v>
      </c>
      <c r="DP11" s="100">
        <f t="shared" si="8"/>
        <v>0.70000000000000007</v>
      </c>
      <c r="DQ11" s="99"/>
      <c r="DR11" s="101">
        <f t="shared" si="9"/>
        <v>0.70000000000000007</v>
      </c>
      <c r="DS11" s="97"/>
      <c r="DT11" s="97"/>
      <c r="DU11" s="97">
        <v>0.15</v>
      </c>
      <c r="DV11" s="97">
        <v>0.55000000000000004</v>
      </c>
      <c r="DW11" s="97"/>
      <c r="DX11" s="97"/>
      <c r="DY11" s="97"/>
      <c r="DZ11" s="97"/>
      <c r="EA11" s="97"/>
      <c r="EB11" s="97"/>
      <c r="EC11" s="97"/>
      <c r="ED11" s="101">
        <f t="shared" si="10"/>
        <v>0</v>
      </c>
      <c r="EE11" s="97"/>
      <c r="EF11" s="97"/>
      <c r="EG11" s="97"/>
      <c r="EH11" s="97"/>
      <c r="EI11" s="97"/>
      <c r="EJ11" s="97"/>
      <c r="EK11" s="97"/>
      <c r="EL11" s="97"/>
      <c r="EM11" s="103">
        <f t="shared" si="11"/>
        <v>0</v>
      </c>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row>
    <row r="12" spans="1:172" s="147" customFormat="1" ht="31.5">
      <c r="A12" s="141"/>
      <c r="B12" s="152" t="s">
        <v>237</v>
      </c>
      <c r="C12" s="141" t="s">
        <v>65</v>
      </c>
      <c r="D12" s="143" t="s">
        <v>238</v>
      </c>
      <c r="E12" s="141" t="s">
        <v>46</v>
      </c>
      <c r="F12" s="144">
        <f t="shared" ref="F12:F26" si="13">H12+T12+BF12</f>
        <v>0.14000000000000001</v>
      </c>
      <c r="G12" s="143"/>
      <c r="H12" s="145">
        <f t="shared" ref="H12:H26" si="14">SUM(I12)+SUM(K12:S12)</f>
        <v>0.14000000000000001</v>
      </c>
      <c r="I12" s="141">
        <v>0.14000000000000001</v>
      </c>
      <c r="J12" s="141">
        <v>0.14000000000000001</v>
      </c>
      <c r="K12" s="141"/>
      <c r="L12" s="141"/>
      <c r="M12" s="141"/>
      <c r="N12" s="141"/>
      <c r="O12" s="141"/>
      <c r="P12" s="141"/>
      <c r="Q12" s="141"/>
      <c r="R12" s="141"/>
      <c r="S12" s="141"/>
      <c r="T12" s="145">
        <f t="shared" ref="T12:T26" si="15">SUM(U12:AC12)+SUM(AT12:BE12)</f>
        <v>0</v>
      </c>
      <c r="U12" s="141"/>
      <c r="V12" s="141"/>
      <c r="W12" s="141"/>
      <c r="X12" s="141"/>
      <c r="Y12" s="141"/>
      <c r="Z12" s="141"/>
      <c r="AA12" s="141"/>
      <c r="AB12" s="141"/>
      <c r="AC12" s="146">
        <f t="shared" ref="AC12:AC26" si="16">SUM(AD12:AS12)</f>
        <v>0</v>
      </c>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H12" s="147" t="b">
        <f t="shared" ref="BH12:BW26" si="17">F12=DP12</f>
        <v>1</v>
      </c>
      <c r="BI12" s="147" t="b">
        <f t="shared" si="17"/>
        <v>1</v>
      </c>
      <c r="BJ12" s="147" t="b">
        <f t="shared" si="17"/>
        <v>1</v>
      </c>
      <c r="BK12" s="147" t="b">
        <f t="shared" si="17"/>
        <v>1</v>
      </c>
      <c r="BL12" s="147" t="b">
        <f t="shared" si="17"/>
        <v>1</v>
      </c>
      <c r="BM12" s="147" t="b">
        <f t="shared" si="17"/>
        <v>1</v>
      </c>
      <c r="BN12" s="147" t="b">
        <f t="shared" si="17"/>
        <v>1</v>
      </c>
      <c r="BO12" s="147" t="b">
        <f t="shared" si="17"/>
        <v>1</v>
      </c>
      <c r="BP12" s="147" t="b">
        <f t="shared" si="17"/>
        <v>1</v>
      </c>
      <c r="BQ12" s="147" t="b">
        <f t="shared" si="17"/>
        <v>1</v>
      </c>
      <c r="BR12" s="147" t="b">
        <f t="shared" si="17"/>
        <v>1</v>
      </c>
      <c r="BS12" s="147" t="b">
        <f t="shared" si="17"/>
        <v>1</v>
      </c>
      <c r="BT12" s="147" t="b">
        <f t="shared" si="17"/>
        <v>1</v>
      </c>
      <c r="BU12" s="147" t="b">
        <f t="shared" si="17"/>
        <v>1</v>
      </c>
      <c r="BV12" s="147" t="b">
        <f t="shared" si="17"/>
        <v>1</v>
      </c>
      <c r="BW12" s="147" t="b">
        <f t="shared" si="17"/>
        <v>1</v>
      </c>
      <c r="BX12" s="147" t="b">
        <f t="shared" ref="BX12:CM26" si="18">V12=EF12</f>
        <v>1</v>
      </c>
      <c r="BY12" s="147" t="b">
        <f t="shared" si="18"/>
        <v>1</v>
      </c>
      <c r="BZ12" s="147" t="b">
        <f t="shared" si="18"/>
        <v>1</v>
      </c>
      <c r="CA12" s="147" t="b">
        <f t="shared" si="18"/>
        <v>1</v>
      </c>
      <c r="CB12" s="147" t="b">
        <f t="shared" si="18"/>
        <v>1</v>
      </c>
      <c r="CC12" s="147" t="b">
        <f t="shared" si="18"/>
        <v>1</v>
      </c>
      <c r="CD12" s="147" t="b">
        <f t="shared" si="18"/>
        <v>1</v>
      </c>
      <c r="CE12" s="147" t="b">
        <f t="shared" si="18"/>
        <v>1</v>
      </c>
      <c r="CF12" s="147" t="b">
        <f t="shared" si="18"/>
        <v>1</v>
      </c>
      <c r="CG12" s="147" t="b">
        <f t="shared" si="18"/>
        <v>1</v>
      </c>
      <c r="CH12" s="147" t="b">
        <f t="shared" si="18"/>
        <v>1</v>
      </c>
      <c r="CI12" s="147" t="b">
        <f t="shared" si="18"/>
        <v>1</v>
      </c>
      <c r="CJ12" s="147" t="b">
        <f t="shared" si="18"/>
        <v>1</v>
      </c>
      <c r="CK12" s="147" t="b">
        <f t="shared" si="18"/>
        <v>1</v>
      </c>
      <c r="CL12" s="147" t="b">
        <f t="shared" si="18"/>
        <v>1</v>
      </c>
      <c r="CM12" s="147" t="b">
        <f t="shared" si="18"/>
        <v>1</v>
      </c>
      <c r="CN12" s="147" t="b">
        <f t="shared" ref="CN12:DC26" si="19">AL12=EV12</f>
        <v>1</v>
      </c>
      <c r="CO12" s="147" t="b">
        <f t="shared" si="19"/>
        <v>1</v>
      </c>
      <c r="CP12" s="147" t="b">
        <f t="shared" si="19"/>
        <v>1</v>
      </c>
      <c r="CQ12" s="147" t="b">
        <f t="shared" si="19"/>
        <v>1</v>
      </c>
      <c r="CR12" s="147" t="b">
        <f t="shared" si="19"/>
        <v>1</v>
      </c>
      <c r="CS12" s="147" t="b">
        <f t="shared" si="19"/>
        <v>1</v>
      </c>
      <c r="CT12" s="147" t="b">
        <f t="shared" si="19"/>
        <v>1</v>
      </c>
      <c r="CU12" s="147" t="b">
        <f t="shared" si="19"/>
        <v>1</v>
      </c>
      <c r="CV12" s="147" t="b">
        <f t="shared" si="19"/>
        <v>1</v>
      </c>
      <c r="CW12" s="147" t="b">
        <f t="shared" si="19"/>
        <v>1</v>
      </c>
      <c r="CX12" s="147" t="b">
        <f t="shared" si="19"/>
        <v>1</v>
      </c>
      <c r="CY12" s="147" t="b">
        <f t="shared" si="19"/>
        <v>1</v>
      </c>
      <c r="CZ12" s="147" t="b">
        <f t="shared" si="19"/>
        <v>1</v>
      </c>
      <c r="DA12" s="147" t="b">
        <f t="shared" si="19"/>
        <v>1</v>
      </c>
      <c r="DB12" s="147" t="b">
        <f t="shared" si="19"/>
        <v>1</v>
      </c>
      <c r="DC12" s="147" t="b">
        <f t="shared" si="19"/>
        <v>1</v>
      </c>
      <c r="DD12" s="147" t="b">
        <f t="shared" ref="DD12:DH26" si="20">BB12=FL12</f>
        <v>1</v>
      </c>
      <c r="DE12" s="147" t="b">
        <f t="shared" si="20"/>
        <v>1</v>
      </c>
      <c r="DF12" s="147" t="b">
        <f t="shared" si="20"/>
        <v>1</v>
      </c>
      <c r="DG12" s="147" t="b">
        <f t="shared" si="20"/>
        <v>1</v>
      </c>
      <c r="DH12" s="147" t="b">
        <f t="shared" si="20"/>
        <v>1</v>
      </c>
      <c r="DK12" s="141" t="e">
        <f>#REF!+1</f>
        <v>#REF!</v>
      </c>
      <c r="DL12" s="152" t="s">
        <v>237</v>
      </c>
      <c r="DM12" s="141" t="s">
        <v>65</v>
      </c>
      <c r="DN12" s="143" t="s">
        <v>238</v>
      </c>
      <c r="DO12" s="141" t="s">
        <v>46</v>
      </c>
      <c r="DP12" s="144">
        <f t="shared" ref="DP12:DP26" si="21">DR12+ED12+FP12</f>
        <v>0.14000000000000001</v>
      </c>
      <c r="DQ12" s="143"/>
      <c r="DR12" s="145">
        <f t="shared" ref="DR12:DR26" si="22">SUM(DS12)+SUM(DU12:EC12)</f>
        <v>0.14000000000000001</v>
      </c>
      <c r="DS12" s="141">
        <v>0.14000000000000001</v>
      </c>
      <c r="DT12" s="141">
        <v>0.14000000000000001</v>
      </c>
      <c r="DU12" s="141"/>
      <c r="DV12" s="141"/>
      <c r="DW12" s="141"/>
      <c r="DX12" s="141"/>
      <c r="DY12" s="141"/>
      <c r="DZ12" s="141"/>
      <c r="EA12" s="141"/>
      <c r="EB12" s="141"/>
      <c r="EC12" s="141"/>
      <c r="ED12" s="145">
        <f t="shared" ref="ED12:ED26" si="23">SUM(EE12:EM12)+SUM(FD12:FO12)</f>
        <v>0</v>
      </c>
      <c r="EE12" s="141"/>
      <c r="EF12" s="141"/>
      <c r="EG12" s="141"/>
      <c r="EH12" s="141"/>
      <c r="EI12" s="141"/>
      <c r="EJ12" s="141"/>
      <c r="EK12" s="141"/>
      <c r="EL12" s="141"/>
      <c r="EM12" s="146">
        <f t="shared" ref="EM12:EM26" si="24">SUM(EN12:FC12)</f>
        <v>0</v>
      </c>
      <c r="EN12" s="141"/>
      <c r="EO12" s="141"/>
      <c r="EP12" s="141"/>
      <c r="EQ12" s="141"/>
      <c r="ER12" s="141"/>
      <c r="ES12" s="141"/>
      <c r="ET12" s="141"/>
      <c r="EU12" s="141"/>
      <c r="EV12" s="141"/>
      <c r="EW12" s="141"/>
      <c r="EX12" s="141"/>
      <c r="EY12" s="141"/>
      <c r="EZ12" s="141"/>
      <c r="FA12" s="141"/>
      <c r="FB12" s="141"/>
      <c r="FC12" s="141"/>
      <c r="FD12" s="141"/>
      <c r="FE12" s="141"/>
      <c r="FF12" s="141"/>
      <c r="FG12" s="141"/>
      <c r="FH12" s="141"/>
      <c r="FI12" s="141"/>
      <c r="FJ12" s="141"/>
      <c r="FK12" s="141"/>
      <c r="FL12" s="141"/>
      <c r="FM12" s="141"/>
      <c r="FN12" s="141"/>
      <c r="FO12" s="141"/>
      <c r="FP12" s="141"/>
    </row>
    <row r="13" spans="1:172" s="147" customFormat="1" ht="63">
      <c r="A13" s="141"/>
      <c r="B13" s="148" t="s">
        <v>239</v>
      </c>
      <c r="C13" s="141" t="s">
        <v>84</v>
      </c>
      <c r="D13" s="143" t="s">
        <v>240</v>
      </c>
      <c r="E13" s="141" t="s">
        <v>10</v>
      </c>
      <c r="F13" s="144">
        <f t="shared" si="13"/>
        <v>2.39</v>
      </c>
      <c r="G13" s="143"/>
      <c r="H13" s="145">
        <f t="shared" si="14"/>
        <v>0</v>
      </c>
      <c r="I13" s="141"/>
      <c r="J13" s="141"/>
      <c r="K13" s="141"/>
      <c r="L13" s="141"/>
      <c r="M13" s="141"/>
      <c r="N13" s="141"/>
      <c r="O13" s="141"/>
      <c r="P13" s="141"/>
      <c r="Q13" s="141"/>
      <c r="R13" s="141"/>
      <c r="S13" s="141"/>
      <c r="T13" s="145">
        <f t="shared" si="15"/>
        <v>2.39</v>
      </c>
      <c r="U13" s="141"/>
      <c r="V13" s="141"/>
      <c r="W13" s="141"/>
      <c r="X13" s="141"/>
      <c r="Y13" s="141"/>
      <c r="Z13" s="141"/>
      <c r="AA13" s="141"/>
      <c r="AB13" s="141"/>
      <c r="AC13" s="146">
        <f t="shared" si="16"/>
        <v>0</v>
      </c>
      <c r="AD13" s="141"/>
      <c r="AE13" s="141"/>
      <c r="AF13" s="141"/>
      <c r="AG13" s="141"/>
      <c r="AH13" s="141"/>
      <c r="AI13" s="141"/>
      <c r="AJ13" s="141"/>
      <c r="AK13" s="141"/>
      <c r="AL13" s="141"/>
      <c r="AM13" s="141"/>
      <c r="AN13" s="141"/>
      <c r="AO13" s="141"/>
      <c r="AP13" s="141"/>
      <c r="AQ13" s="141"/>
      <c r="AR13" s="141"/>
      <c r="AS13" s="141"/>
      <c r="AT13" s="141"/>
      <c r="AU13" s="141"/>
      <c r="AV13" s="141"/>
      <c r="AW13" s="141">
        <v>2.39</v>
      </c>
      <c r="AX13" s="141"/>
      <c r="AY13" s="141"/>
      <c r="AZ13" s="141"/>
      <c r="BA13" s="141"/>
      <c r="BB13" s="141"/>
      <c r="BC13" s="141"/>
      <c r="BD13" s="141"/>
      <c r="BE13" s="141"/>
      <c r="BF13" s="141"/>
      <c r="BH13" s="147" t="b">
        <f t="shared" si="17"/>
        <v>1</v>
      </c>
      <c r="BI13" s="147" t="b">
        <f t="shared" si="17"/>
        <v>1</v>
      </c>
      <c r="BJ13" s="147" t="b">
        <f t="shared" si="17"/>
        <v>1</v>
      </c>
      <c r="BK13" s="147" t="b">
        <f t="shared" si="17"/>
        <v>1</v>
      </c>
      <c r="BL13" s="147" t="b">
        <f t="shared" si="17"/>
        <v>1</v>
      </c>
      <c r="BM13" s="147" t="b">
        <f t="shared" si="17"/>
        <v>1</v>
      </c>
      <c r="BN13" s="147" t="b">
        <f t="shared" si="17"/>
        <v>1</v>
      </c>
      <c r="BO13" s="147" t="b">
        <f t="shared" si="17"/>
        <v>1</v>
      </c>
      <c r="BP13" s="147" t="b">
        <f t="shared" si="17"/>
        <v>1</v>
      </c>
      <c r="BQ13" s="147" t="b">
        <f t="shared" si="17"/>
        <v>1</v>
      </c>
      <c r="BR13" s="147" t="b">
        <f t="shared" si="17"/>
        <v>1</v>
      </c>
      <c r="BS13" s="147" t="b">
        <f t="shared" si="17"/>
        <v>1</v>
      </c>
      <c r="BT13" s="147" t="b">
        <f t="shared" si="17"/>
        <v>1</v>
      </c>
      <c r="BU13" s="147" t="b">
        <f t="shared" si="17"/>
        <v>1</v>
      </c>
      <c r="BV13" s="147" t="b">
        <f t="shared" si="17"/>
        <v>1</v>
      </c>
      <c r="BW13" s="147" t="b">
        <f t="shared" si="17"/>
        <v>1</v>
      </c>
      <c r="BX13" s="147" t="b">
        <f t="shared" si="18"/>
        <v>1</v>
      </c>
      <c r="BY13" s="147" t="b">
        <f t="shared" si="18"/>
        <v>1</v>
      </c>
      <c r="BZ13" s="147" t="b">
        <f t="shared" si="18"/>
        <v>1</v>
      </c>
      <c r="CA13" s="147" t="b">
        <f t="shared" si="18"/>
        <v>1</v>
      </c>
      <c r="CB13" s="147" t="b">
        <f t="shared" si="18"/>
        <v>1</v>
      </c>
      <c r="CC13" s="147" t="b">
        <f t="shared" si="18"/>
        <v>1</v>
      </c>
      <c r="CD13" s="147" t="b">
        <f t="shared" si="18"/>
        <v>1</v>
      </c>
      <c r="CE13" s="147" t="b">
        <f t="shared" si="18"/>
        <v>1</v>
      </c>
      <c r="CF13" s="147" t="b">
        <f t="shared" si="18"/>
        <v>1</v>
      </c>
      <c r="CG13" s="147" t="b">
        <f t="shared" si="18"/>
        <v>1</v>
      </c>
      <c r="CH13" s="147" t="b">
        <f t="shared" si="18"/>
        <v>1</v>
      </c>
      <c r="CI13" s="147" t="b">
        <f t="shared" si="18"/>
        <v>1</v>
      </c>
      <c r="CJ13" s="147" t="b">
        <f t="shared" si="18"/>
        <v>1</v>
      </c>
      <c r="CK13" s="147" t="b">
        <f t="shared" si="18"/>
        <v>1</v>
      </c>
      <c r="CL13" s="147" t="b">
        <f t="shared" si="18"/>
        <v>1</v>
      </c>
      <c r="CM13" s="147" t="b">
        <f t="shared" si="18"/>
        <v>1</v>
      </c>
      <c r="CN13" s="147" t="b">
        <f t="shared" si="19"/>
        <v>1</v>
      </c>
      <c r="CO13" s="147" t="b">
        <f t="shared" si="19"/>
        <v>1</v>
      </c>
      <c r="CP13" s="147" t="b">
        <f t="shared" si="19"/>
        <v>1</v>
      </c>
      <c r="CQ13" s="147" t="b">
        <f t="shared" si="19"/>
        <v>1</v>
      </c>
      <c r="CR13" s="147" t="b">
        <f t="shared" si="19"/>
        <v>1</v>
      </c>
      <c r="CS13" s="147" t="b">
        <f t="shared" si="19"/>
        <v>1</v>
      </c>
      <c r="CT13" s="147" t="b">
        <f t="shared" si="19"/>
        <v>1</v>
      </c>
      <c r="CU13" s="147" t="b">
        <f t="shared" si="19"/>
        <v>1</v>
      </c>
      <c r="CV13" s="147" t="b">
        <f t="shared" si="19"/>
        <v>1</v>
      </c>
      <c r="CW13" s="147" t="b">
        <f t="shared" si="19"/>
        <v>1</v>
      </c>
      <c r="CX13" s="147" t="b">
        <f t="shared" si="19"/>
        <v>1</v>
      </c>
      <c r="CY13" s="147" t="b">
        <f t="shared" si="19"/>
        <v>1</v>
      </c>
      <c r="CZ13" s="147" t="b">
        <f t="shared" si="19"/>
        <v>1</v>
      </c>
      <c r="DA13" s="147" t="b">
        <f t="shared" si="19"/>
        <v>1</v>
      </c>
      <c r="DB13" s="147" t="b">
        <f t="shared" si="19"/>
        <v>1</v>
      </c>
      <c r="DC13" s="147" t="b">
        <f t="shared" si="19"/>
        <v>1</v>
      </c>
      <c r="DD13" s="147" t="b">
        <f t="shared" si="20"/>
        <v>1</v>
      </c>
      <c r="DE13" s="147" t="b">
        <f t="shared" si="20"/>
        <v>1</v>
      </c>
      <c r="DF13" s="147" t="b">
        <f t="shared" si="20"/>
        <v>1</v>
      </c>
      <c r="DG13" s="147" t="b">
        <f t="shared" si="20"/>
        <v>1</v>
      </c>
      <c r="DH13" s="147" t="b">
        <f t="shared" si="20"/>
        <v>1</v>
      </c>
      <c r="DK13" s="141" t="e">
        <f>#REF!+1</f>
        <v>#REF!</v>
      </c>
      <c r="DL13" s="148" t="s">
        <v>241</v>
      </c>
      <c r="DM13" s="141" t="s">
        <v>84</v>
      </c>
      <c r="DN13" s="143" t="s">
        <v>240</v>
      </c>
      <c r="DO13" s="141" t="s">
        <v>10</v>
      </c>
      <c r="DP13" s="144">
        <f t="shared" si="21"/>
        <v>2.39</v>
      </c>
      <c r="DQ13" s="143"/>
      <c r="DR13" s="145">
        <f t="shared" si="22"/>
        <v>0</v>
      </c>
      <c r="DS13" s="141"/>
      <c r="DT13" s="141"/>
      <c r="DU13" s="141"/>
      <c r="DV13" s="141"/>
      <c r="DW13" s="141"/>
      <c r="DX13" s="141"/>
      <c r="DY13" s="141"/>
      <c r="DZ13" s="141"/>
      <c r="EA13" s="141"/>
      <c r="EB13" s="141"/>
      <c r="EC13" s="141"/>
      <c r="ED13" s="145">
        <f t="shared" si="23"/>
        <v>2.39</v>
      </c>
      <c r="EE13" s="141"/>
      <c r="EF13" s="141"/>
      <c r="EG13" s="141"/>
      <c r="EH13" s="141"/>
      <c r="EI13" s="141"/>
      <c r="EJ13" s="141"/>
      <c r="EK13" s="141"/>
      <c r="EL13" s="141"/>
      <c r="EM13" s="146">
        <f t="shared" si="24"/>
        <v>0</v>
      </c>
      <c r="EN13" s="141"/>
      <c r="EO13" s="141"/>
      <c r="EP13" s="141"/>
      <c r="EQ13" s="141"/>
      <c r="ER13" s="141"/>
      <c r="ES13" s="141"/>
      <c r="ET13" s="141"/>
      <c r="EU13" s="141"/>
      <c r="EV13" s="141"/>
      <c r="EW13" s="141"/>
      <c r="EX13" s="141"/>
      <c r="EY13" s="141"/>
      <c r="EZ13" s="141"/>
      <c r="FA13" s="141"/>
      <c r="FB13" s="141"/>
      <c r="FC13" s="141"/>
      <c r="FD13" s="141"/>
      <c r="FE13" s="141"/>
      <c r="FF13" s="141"/>
      <c r="FG13" s="141">
        <v>2.39</v>
      </c>
      <c r="FH13" s="141"/>
      <c r="FI13" s="141"/>
      <c r="FJ13" s="141"/>
      <c r="FK13" s="141"/>
      <c r="FL13" s="141"/>
      <c r="FM13" s="141"/>
      <c r="FN13" s="141"/>
      <c r="FO13" s="141"/>
      <c r="FP13" s="141"/>
    </row>
    <row r="14" spans="1:172" s="134" customFormat="1" ht="25.9" customHeight="1">
      <c r="A14" s="117"/>
      <c r="B14" s="135" t="s">
        <v>242</v>
      </c>
      <c r="C14" s="117" t="s">
        <v>84</v>
      </c>
      <c r="D14" s="118" t="s">
        <v>243</v>
      </c>
      <c r="E14" s="117" t="s">
        <v>18</v>
      </c>
      <c r="F14" s="100">
        <f>H14+T14+BF14</f>
        <v>4.9799999999999995</v>
      </c>
      <c r="H14" s="101">
        <f>SUM(I14)+SUM(K14:S14)</f>
        <v>4.9799999999999995</v>
      </c>
      <c r="I14" s="117"/>
      <c r="J14" s="119"/>
      <c r="K14" s="117">
        <v>0.38</v>
      </c>
      <c r="L14" s="117">
        <v>4.5999999999999996</v>
      </c>
      <c r="M14" s="117"/>
      <c r="N14" s="117"/>
      <c r="O14" s="119"/>
      <c r="P14" s="119"/>
      <c r="Q14" s="117"/>
      <c r="R14" s="117"/>
      <c r="S14" s="117"/>
      <c r="T14" s="136">
        <v>0</v>
      </c>
      <c r="U14" s="117"/>
      <c r="V14" s="117"/>
      <c r="W14" s="117"/>
      <c r="X14" s="117"/>
      <c r="Y14" s="117"/>
      <c r="Z14" s="117"/>
      <c r="AA14" s="117"/>
      <c r="AB14" s="117"/>
      <c r="AC14" s="128">
        <v>0</v>
      </c>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row>
    <row r="15" spans="1:172" s="147" customFormat="1" ht="30" customHeight="1">
      <c r="A15" s="141"/>
      <c r="B15" s="152" t="s">
        <v>244</v>
      </c>
      <c r="C15" s="141" t="s">
        <v>84</v>
      </c>
      <c r="D15" s="143" t="s">
        <v>245</v>
      </c>
      <c r="E15" s="141" t="s">
        <v>46</v>
      </c>
      <c r="F15" s="144">
        <f t="shared" si="13"/>
        <v>0.18000000000000002</v>
      </c>
      <c r="G15" s="143"/>
      <c r="H15" s="145">
        <f t="shared" si="14"/>
        <v>0.17</v>
      </c>
      <c r="I15" s="141">
        <v>0.17</v>
      </c>
      <c r="J15" s="141">
        <v>0.17</v>
      </c>
      <c r="K15" s="141"/>
      <c r="L15" s="141"/>
      <c r="M15" s="141"/>
      <c r="N15" s="141"/>
      <c r="O15" s="141"/>
      <c r="P15" s="141"/>
      <c r="Q15" s="141"/>
      <c r="R15" s="141"/>
      <c r="S15" s="141"/>
      <c r="T15" s="145">
        <f t="shared" si="15"/>
        <v>0.01</v>
      </c>
      <c r="U15" s="141"/>
      <c r="V15" s="141"/>
      <c r="W15" s="141"/>
      <c r="X15" s="141"/>
      <c r="Y15" s="141"/>
      <c r="Z15" s="141"/>
      <c r="AA15" s="141"/>
      <c r="AB15" s="141"/>
      <c r="AC15" s="146">
        <f t="shared" si="16"/>
        <v>0.01</v>
      </c>
      <c r="AD15" s="141"/>
      <c r="AE15" s="141">
        <v>0.01</v>
      </c>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H15" s="147" t="b">
        <f t="shared" si="17"/>
        <v>1</v>
      </c>
      <c r="BI15" s="147" t="b">
        <f t="shared" si="17"/>
        <v>1</v>
      </c>
      <c r="BJ15" s="147" t="b">
        <f t="shared" si="17"/>
        <v>1</v>
      </c>
      <c r="BK15" s="147" t="b">
        <f t="shared" si="17"/>
        <v>1</v>
      </c>
      <c r="BL15" s="147" t="b">
        <f t="shared" si="17"/>
        <v>1</v>
      </c>
      <c r="BM15" s="147" t="b">
        <f t="shared" si="17"/>
        <v>1</v>
      </c>
      <c r="BN15" s="147" t="b">
        <f t="shared" si="17"/>
        <v>1</v>
      </c>
      <c r="BO15" s="147" t="b">
        <f t="shared" si="17"/>
        <v>1</v>
      </c>
      <c r="BP15" s="147" t="b">
        <f t="shared" si="17"/>
        <v>1</v>
      </c>
      <c r="BQ15" s="147" t="b">
        <f t="shared" si="17"/>
        <v>1</v>
      </c>
      <c r="BR15" s="147" t="b">
        <f t="shared" si="17"/>
        <v>1</v>
      </c>
      <c r="BS15" s="147" t="b">
        <f t="shared" si="17"/>
        <v>1</v>
      </c>
      <c r="BT15" s="147" t="b">
        <f t="shared" si="17"/>
        <v>1</v>
      </c>
      <c r="BU15" s="147" t="b">
        <f t="shared" si="17"/>
        <v>1</v>
      </c>
      <c r="BV15" s="147" t="b">
        <f t="shared" si="17"/>
        <v>1</v>
      </c>
      <c r="BW15" s="147" t="b">
        <f t="shared" si="17"/>
        <v>1</v>
      </c>
      <c r="BX15" s="147" t="b">
        <f t="shared" si="18"/>
        <v>1</v>
      </c>
      <c r="BY15" s="147" t="b">
        <f t="shared" si="18"/>
        <v>1</v>
      </c>
      <c r="BZ15" s="147" t="b">
        <f t="shared" si="18"/>
        <v>1</v>
      </c>
      <c r="CA15" s="147" t="b">
        <f t="shared" si="18"/>
        <v>1</v>
      </c>
      <c r="CB15" s="147" t="b">
        <f t="shared" si="18"/>
        <v>1</v>
      </c>
      <c r="CC15" s="147" t="b">
        <f t="shared" si="18"/>
        <v>1</v>
      </c>
      <c r="CD15" s="147" t="b">
        <f t="shared" si="18"/>
        <v>1</v>
      </c>
      <c r="CE15" s="147" t="b">
        <f t="shared" si="18"/>
        <v>1</v>
      </c>
      <c r="CF15" s="147" t="b">
        <f t="shared" si="18"/>
        <v>1</v>
      </c>
      <c r="CG15" s="147" t="b">
        <f t="shared" si="18"/>
        <v>1</v>
      </c>
      <c r="CH15" s="147" t="b">
        <f t="shared" si="18"/>
        <v>1</v>
      </c>
      <c r="CI15" s="147" t="b">
        <f t="shared" si="18"/>
        <v>1</v>
      </c>
      <c r="CJ15" s="147" t="b">
        <f t="shared" si="18"/>
        <v>1</v>
      </c>
      <c r="CK15" s="147" t="b">
        <f t="shared" si="18"/>
        <v>1</v>
      </c>
      <c r="CL15" s="147" t="b">
        <f t="shared" si="18"/>
        <v>1</v>
      </c>
      <c r="CM15" s="147" t="b">
        <f t="shared" si="18"/>
        <v>1</v>
      </c>
      <c r="CN15" s="147" t="b">
        <f t="shared" si="19"/>
        <v>1</v>
      </c>
      <c r="CO15" s="147" t="b">
        <f t="shared" si="19"/>
        <v>1</v>
      </c>
      <c r="CP15" s="147" t="b">
        <f t="shared" si="19"/>
        <v>1</v>
      </c>
      <c r="CQ15" s="147" t="b">
        <f t="shared" si="19"/>
        <v>1</v>
      </c>
      <c r="CR15" s="147" t="b">
        <f t="shared" si="19"/>
        <v>1</v>
      </c>
      <c r="CS15" s="147" t="b">
        <f t="shared" si="19"/>
        <v>1</v>
      </c>
      <c r="CT15" s="147" t="b">
        <f t="shared" si="19"/>
        <v>1</v>
      </c>
      <c r="CU15" s="147" t="b">
        <f t="shared" si="19"/>
        <v>1</v>
      </c>
      <c r="CV15" s="147" t="b">
        <f t="shared" si="19"/>
        <v>1</v>
      </c>
      <c r="CW15" s="147" t="b">
        <f t="shared" si="19"/>
        <v>1</v>
      </c>
      <c r="CX15" s="147" t="b">
        <f t="shared" si="19"/>
        <v>1</v>
      </c>
      <c r="CY15" s="147" t="b">
        <f t="shared" si="19"/>
        <v>1</v>
      </c>
      <c r="CZ15" s="147" t="b">
        <f t="shared" si="19"/>
        <v>1</v>
      </c>
      <c r="DA15" s="147" t="b">
        <f t="shared" si="19"/>
        <v>1</v>
      </c>
      <c r="DB15" s="147" t="b">
        <f t="shared" si="19"/>
        <v>1</v>
      </c>
      <c r="DC15" s="147" t="b">
        <f t="shared" si="19"/>
        <v>1</v>
      </c>
      <c r="DD15" s="147" t="b">
        <f t="shared" si="20"/>
        <v>1</v>
      </c>
      <c r="DE15" s="147" t="b">
        <f t="shared" si="20"/>
        <v>1</v>
      </c>
      <c r="DF15" s="147" t="b">
        <f t="shared" si="20"/>
        <v>1</v>
      </c>
      <c r="DG15" s="147" t="b">
        <f t="shared" si="20"/>
        <v>1</v>
      </c>
      <c r="DH15" s="147" t="b">
        <f t="shared" si="20"/>
        <v>1</v>
      </c>
      <c r="DK15" s="141" t="e">
        <f>#REF!+1</f>
        <v>#REF!</v>
      </c>
      <c r="DL15" s="152" t="s">
        <v>244</v>
      </c>
      <c r="DM15" s="141" t="s">
        <v>84</v>
      </c>
      <c r="DN15" s="143" t="s">
        <v>245</v>
      </c>
      <c r="DO15" s="141" t="s">
        <v>46</v>
      </c>
      <c r="DP15" s="144">
        <f t="shared" si="21"/>
        <v>0.18000000000000002</v>
      </c>
      <c r="DQ15" s="143"/>
      <c r="DR15" s="145">
        <f t="shared" si="22"/>
        <v>0.17</v>
      </c>
      <c r="DS15" s="141">
        <v>0.17</v>
      </c>
      <c r="DT15" s="141">
        <v>0.17</v>
      </c>
      <c r="DU15" s="141"/>
      <c r="DV15" s="141"/>
      <c r="DW15" s="141"/>
      <c r="DX15" s="141"/>
      <c r="DY15" s="141"/>
      <c r="DZ15" s="141"/>
      <c r="EA15" s="141"/>
      <c r="EB15" s="141"/>
      <c r="EC15" s="141"/>
      <c r="ED15" s="145">
        <f t="shared" si="23"/>
        <v>0.01</v>
      </c>
      <c r="EE15" s="141"/>
      <c r="EF15" s="141"/>
      <c r="EG15" s="141"/>
      <c r="EH15" s="141"/>
      <c r="EI15" s="141"/>
      <c r="EJ15" s="141"/>
      <c r="EK15" s="141"/>
      <c r="EL15" s="141"/>
      <c r="EM15" s="146">
        <f t="shared" si="24"/>
        <v>0.01</v>
      </c>
      <c r="EN15" s="141"/>
      <c r="EO15" s="141">
        <v>0.01</v>
      </c>
      <c r="EP15" s="141"/>
      <c r="EQ15" s="141"/>
      <c r="ER15" s="141"/>
      <c r="ES15" s="141"/>
      <c r="ET15" s="141"/>
      <c r="EU15" s="141"/>
      <c r="EV15" s="141"/>
      <c r="EW15" s="141"/>
      <c r="EX15" s="141"/>
      <c r="EY15" s="141"/>
      <c r="EZ15" s="141"/>
      <c r="FA15" s="141"/>
      <c r="FB15" s="141"/>
      <c r="FC15" s="141"/>
      <c r="FD15" s="141"/>
      <c r="FE15" s="141"/>
      <c r="FF15" s="141"/>
      <c r="FG15" s="141"/>
      <c r="FH15" s="141"/>
      <c r="FI15" s="141"/>
      <c r="FJ15" s="141"/>
      <c r="FK15" s="141"/>
      <c r="FL15" s="141"/>
      <c r="FM15" s="141"/>
      <c r="FN15" s="141"/>
      <c r="FO15" s="141"/>
      <c r="FP15" s="141"/>
    </row>
    <row r="16" spans="1:172" s="147" customFormat="1" ht="63">
      <c r="A16" s="141"/>
      <c r="B16" s="148" t="s">
        <v>239</v>
      </c>
      <c r="C16" s="141" t="s">
        <v>70</v>
      </c>
      <c r="D16" s="143" t="s">
        <v>246</v>
      </c>
      <c r="E16" s="141" t="s">
        <v>10</v>
      </c>
      <c r="F16" s="144">
        <f t="shared" si="13"/>
        <v>6.85</v>
      </c>
      <c r="G16" s="154"/>
      <c r="H16" s="145">
        <f t="shared" si="14"/>
        <v>0</v>
      </c>
      <c r="I16" s="141"/>
      <c r="J16" s="141"/>
      <c r="K16" s="141"/>
      <c r="L16" s="141"/>
      <c r="M16" s="141"/>
      <c r="N16" s="141"/>
      <c r="O16" s="141"/>
      <c r="P16" s="141"/>
      <c r="Q16" s="141"/>
      <c r="R16" s="141"/>
      <c r="S16" s="141"/>
      <c r="T16" s="145">
        <f t="shared" si="15"/>
        <v>6.85</v>
      </c>
      <c r="U16" s="141"/>
      <c r="V16" s="141"/>
      <c r="W16" s="141"/>
      <c r="X16" s="141"/>
      <c r="Y16" s="141"/>
      <c r="Z16" s="141"/>
      <c r="AA16" s="141"/>
      <c r="AB16" s="141"/>
      <c r="AC16" s="146">
        <f t="shared" si="16"/>
        <v>0</v>
      </c>
      <c r="AD16" s="141"/>
      <c r="AE16" s="141"/>
      <c r="AF16" s="141"/>
      <c r="AG16" s="141"/>
      <c r="AH16" s="141"/>
      <c r="AI16" s="141"/>
      <c r="AJ16" s="141"/>
      <c r="AK16" s="141"/>
      <c r="AL16" s="141"/>
      <c r="AM16" s="141"/>
      <c r="AN16" s="141"/>
      <c r="AO16" s="141"/>
      <c r="AP16" s="141"/>
      <c r="AQ16" s="141"/>
      <c r="AR16" s="141"/>
      <c r="AS16" s="141"/>
      <c r="AT16" s="141"/>
      <c r="AU16" s="141"/>
      <c r="AV16" s="141"/>
      <c r="AW16" s="141">
        <v>6.85</v>
      </c>
      <c r="AX16" s="141"/>
      <c r="AY16" s="141"/>
      <c r="AZ16" s="141"/>
      <c r="BA16" s="141"/>
      <c r="BB16" s="141"/>
      <c r="BC16" s="141"/>
      <c r="BD16" s="141"/>
      <c r="BE16" s="141"/>
      <c r="BF16" s="141"/>
      <c r="BH16" s="147" t="b">
        <f t="shared" si="17"/>
        <v>1</v>
      </c>
      <c r="BI16" s="147" t="e">
        <f>#REF!=DQ16</f>
        <v>#REF!</v>
      </c>
      <c r="BJ16" s="147" t="b">
        <f t="shared" si="17"/>
        <v>1</v>
      </c>
      <c r="BK16" s="147" t="b">
        <f t="shared" si="17"/>
        <v>1</v>
      </c>
      <c r="BL16" s="147" t="b">
        <f t="shared" si="17"/>
        <v>1</v>
      </c>
      <c r="BM16" s="147" t="b">
        <f t="shared" si="17"/>
        <v>1</v>
      </c>
      <c r="BN16" s="147" t="b">
        <f t="shared" si="17"/>
        <v>1</v>
      </c>
      <c r="BO16" s="147" t="b">
        <f t="shared" si="17"/>
        <v>1</v>
      </c>
      <c r="BP16" s="147" t="b">
        <f t="shared" si="17"/>
        <v>1</v>
      </c>
      <c r="BQ16" s="147" t="b">
        <f t="shared" si="17"/>
        <v>1</v>
      </c>
      <c r="BR16" s="147" t="b">
        <f t="shared" si="17"/>
        <v>1</v>
      </c>
      <c r="BS16" s="147" t="b">
        <f t="shared" si="17"/>
        <v>1</v>
      </c>
      <c r="BT16" s="147" t="b">
        <f t="shared" si="17"/>
        <v>1</v>
      </c>
      <c r="BU16" s="147" t="b">
        <f t="shared" si="17"/>
        <v>1</v>
      </c>
      <c r="BV16" s="147" t="b">
        <f t="shared" si="17"/>
        <v>1</v>
      </c>
      <c r="BW16" s="147" t="b">
        <f t="shared" si="17"/>
        <v>1</v>
      </c>
      <c r="BX16" s="147" t="b">
        <f t="shared" si="18"/>
        <v>1</v>
      </c>
      <c r="BY16" s="147" t="b">
        <f t="shared" si="18"/>
        <v>1</v>
      </c>
      <c r="BZ16" s="147" t="b">
        <f t="shared" si="18"/>
        <v>1</v>
      </c>
      <c r="CA16" s="147" t="b">
        <f t="shared" si="18"/>
        <v>1</v>
      </c>
      <c r="CB16" s="147" t="b">
        <f t="shared" si="18"/>
        <v>1</v>
      </c>
      <c r="CC16" s="147" t="b">
        <f t="shared" si="18"/>
        <v>1</v>
      </c>
      <c r="CD16" s="147" t="b">
        <f t="shared" si="18"/>
        <v>1</v>
      </c>
      <c r="CE16" s="147" t="b">
        <f t="shared" si="18"/>
        <v>1</v>
      </c>
      <c r="CF16" s="147" t="b">
        <f t="shared" si="18"/>
        <v>1</v>
      </c>
      <c r="CG16" s="147" t="b">
        <f t="shared" si="18"/>
        <v>1</v>
      </c>
      <c r="CH16" s="147" t="b">
        <f t="shared" si="18"/>
        <v>1</v>
      </c>
      <c r="CI16" s="147" t="b">
        <f t="shared" si="18"/>
        <v>1</v>
      </c>
      <c r="CJ16" s="147" t="b">
        <f t="shared" si="18"/>
        <v>1</v>
      </c>
      <c r="CK16" s="147" t="b">
        <f t="shared" si="18"/>
        <v>1</v>
      </c>
      <c r="CL16" s="147" t="b">
        <f t="shared" si="18"/>
        <v>1</v>
      </c>
      <c r="CM16" s="147" t="b">
        <f t="shared" si="18"/>
        <v>1</v>
      </c>
      <c r="CN16" s="147" t="b">
        <f t="shared" si="19"/>
        <v>1</v>
      </c>
      <c r="CO16" s="147" t="b">
        <f t="shared" si="19"/>
        <v>1</v>
      </c>
      <c r="CP16" s="147" t="b">
        <f t="shared" si="19"/>
        <v>1</v>
      </c>
      <c r="CQ16" s="147" t="b">
        <f t="shared" si="19"/>
        <v>1</v>
      </c>
      <c r="CR16" s="147" t="b">
        <f t="shared" si="19"/>
        <v>1</v>
      </c>
      <c r="CS16" s="147" t="b">
        <f t="shared" si="19"/>
        <v>1</v>
      </c>
      <c r="CT16" s="147" t="b">
        <f t="shared" si="19"/>
        <v>1</v>
      </c>
      <c r="CU16" s="147" t="b">
        <f t="shared" si="19"/>
        <v>1</v>
      </c>
      <c r="CV16" s="147" t="b">
        <f t="shared" si="19"/>
        <v>1</v>
      </c>
      <c r="CW16" s="147" t="b">
        <f t="shared" si="19"/>
        <v>1</v>
      </c>
      <c r="CX16" s="147" t="b">
        <f t="shared" si="19"/>
        <v>1</v>
      </c>
      <c r="CY16" s="147" t="b">
        <f t="shared" si="19"/>
        <v>1</v>
      </c>
      <c r="CZ16" s="147" t="b">
        <f t="shared" si="19"/>
        <v>1</v>
      </c>
      <c r="DA16" s="147" t="b">
        <f t="shared" si="19"/>
        <v>1</v>
      </c>
      <c r="DB16" s="147" t="b">
        <f t="shared" si="19"/>
        <v>1</v>
      </c>
      <c r="DC16" s="147" t="b">
        <f t="shared" si="19"/>
        <v>1</v>
      </c>
      <c r="DD16" s="147" t="b">
        <f t="shared" si="20"/>
        <v>1</v>
      </c>
      <c r="DE16" s="147" t="b">
        <f t="shared" si="20"/>
        <v>1</v>
      </c>
      <c r="DF16" s="147" t="b">
        <f t="shared" si="20"/>
        <v>1</v>
      </c>
      <c r="DG16" s="147" t="b">
        <f t="shared" si="20"/>
        <v>1</v>
      </c>
      <c r="DH16" s="147" t="b">
        <f t="shared" si="20"/>
        <v>1</v>
      </c>
      <c r="DK16" s="141" t="e">
        <f t="shared" si="12"/>
        <v>#REF!</v>
      </c>
      <c r="DL16" s="148" t="s">
        <v>239</v>
      </c>
      <c r="DM16" s="141" t="s">
        <v>70</v>
      </c>
      <c r="DN16" s="143" t="s">
        <v>246</v>
      </c>
      <c r="DO16" s="141" t="s">
        <v>10</v>
      </c>
      <c r="DP16" s="144">
        <f t="shared" si="21"/>
        <v>6.85</v>
      </c>
      <c r="DQ16" s="143"/>
      <c r="DR16" s="145">
        <f t="shared" si="22"/>
        <v>0</v>
      </c>
      <c r="DS16" s="141"/>
      <c r="DT16" s="141"/>
      <c r="DU16" s="141"/>
      <c r="DV16" s="141"/>
      <c r="DW16" s="141"/>
      <c r="DX16" s="141"/>
      <c r="DY16" s="141"/>
      <c r="DZ16" s="141"/>
      <c r="EA16" s="141"/>
      <c r="EB16" s="141"/>
      <c r="EC16" s="141"/>
      <c r="ED16" s="145">
        <f t="shared" si="23"/>
        <v>6.85</v>
      </c>
      <c r="EE16" s="141"/>
      <c r="EF16" s="141"/>
      <c r="EG16" s="141"/>
      <c r="EH16" s="141"/>
      <c r="EI16" s="141"/>
      <c r="EJ16" s="141"/>
      <c r="EK16" s="141"/>
      <c r="EL16" s="141"/>
      <c r="EM16" s="146">
        <f t="shared" si="24"/>
        <v>0</v>
      </c>
      <c r="EN16" s="141"/>
      <c r="EO16" s="141"/>
      <c r="EP16" s="141"/>
      <c r="EQ16" s="141"/>
      <c r="ER16" s="141"/>
      <c r="ES16" s="141"/>
      <c r="ET16" s="141"/>
      <c r="EU16" s="141"/>
      <c r="EV16" s="141"/>
      <c r="EW16" s="141"/>
      <c r="EX16" s="141"/>
      <c r="EY16" s="141"/>
      <c r="EZ16" s="141"/>
      <c r="FA16" s="141"/>
      <c r="FB16" s="141"/>
      <c r="FC16" s="141"/>
      <c r="FD16" s="141"/>
      <c r="FE16" s="141"/>
      <c r="FF16" s="141"/>
      <c r="FG16" s="141">
        <v>6.85</v>
      </c>
      <c r="FH16" s="141"/>
      <c r="FI16" s="141"/>
      <c r="FJ16" s="141"/>
      <c r="FK16" s="141"/>
      <c r="FL16" s="141"/>
      <c r="FM16" s="141"/>
      <c r="FN16" s="141"/>
      <c r="FO16" s="141"/>
      <c r="FP16" s="141"/>
    </row>
    <row r="17" spans="1:172" s="147" customFormat="1" ht="31.5">
      <c r="A17" s="141"/>
      <c r="B17" s="152" t="s">
        <v>247</v>
      </c>
      <c r="C17" s="141" t="s">
        <v>70</v>
      </c>
      <c r="D17" s="143" t="s">
        <v>248</v>
      </c>
      <c r="E17" s="151" t="s">
        <v>29</v>
      </c>
      <c r="F17" s="144">
        <f t="shared" si="13"/>
        <v>0.1</v>
      </c>
      <c r="G17" s="143" t="s">
        <v>249</v>
      </c>
      <c r="H17" s="145">
        <f t="shared" si="14"/>
        <v>0</v>
      </c>
      <c r="I17" s="141"/>
      <c r="J17" s="141"/>
      <c r="K17" s="141"/>
      <c r="L17" s="141"/>
      <c r="M17" s="141"/>
      <c r="N17" s="141"/>
      <c r="O17" s="141"/>
      <c r="P17" s="141"/>
      <c r="Q17" s="141"/>
      <c r="R17" s="141"/>
      <c r="S17" s="141"/>
      <c r="T17" s="145">
        <f t="shared" si="15"/>
        <v>0.1</v>
      </c>
      <c r="U17" s="141"/>
      <c r="V17" s="141"/>
      <c r="W17" s="141"/>
      <c r="X17" s="141"/>
      <c r="Y17" s="141"/>
      <c r="Z17" s="141"/>
      <c r="AA17" s="141"/>
      <c r="AB17" s="141"/>
      <c r="AC17" s="146">
        <f t="shared" si="16"/>
        <v>0</v>
      </c>
      <c r="AD17" s="141"/>
      <c r="AE17" s="141"/>
      <c r="AF17" s="141"/>
      <c r="AG17" s="141"/>
      <c r="AH17" s="141"/>
      <c r="AI17" s="141"/>
      <c r="AJ17" s="141"/>
      <c r="AK17" s="141"/>
      <c r="AL17" s="141"/>
      <c r="AM17" s="141"/>
      <c r="AN17" s="141"/>
      <c r="AO17" s="141"/>
      <c r="AP17" s="141"/>
      <c r="AQ17" s="141"/>
      <c r="AR17" s="141"/>
      <c r="AS17" s="141"/>
      <c r="AT17" s="141"/>
      <c r="AU17" s="141"/>
      <c r="AV17" s="141"/>
      <c r="AW17" s="141">
        <v>0.03</v>
      </c>
      <c r="AX17" s="141"/>
      <c r="AY17" s="141"/>
      <c r="AZ17" s="141"/>
      <c r="BA17" s="141"/>
      <c r="BB17" s="141"/>
      <c r="BC17" s="141">
        <v>7.0000000000000007E-2</v>
      </c>
      <c r="BD17" s="150"/>
      <c r="BE17" s="141"/>
      <c r="BF17" s="141"/>
      <c r="BH17" s="147" t="b">
        <f t="shared" si="17"/>
        <v>0</v>
      </c>
      <c r="BI17" s="147" t="b">
        <f t="shared" si="17"/>
        <v>1</v>
      </c>
      <c r="BJ17" s="147" t="b">
        <f t="shared" si="17"/>
        <v>1</v>
      </c>
      <c r="BK17" s="147" t="b">
        <f t="shared" si="17"/>
        <v>1</v>
      </c>
      <c r="BL17" s="147" t="b">
        <f t="shared" si="17"/>
        <v>1</v>
      </c>
      <c r="BM17" s="147" t="b">
        <f t="shared" si="17"/>
        <v>1</v>
      </c>
      <c r="BN17" s="147" t="b">
        <f t="shared" si="17"/>
        <v>1</v>
      </c>
      <c r="BO17" s="147" t="b">
        <f t="shared" si="17"/>
        <v>1</v>
      </c>
      <c r="BP17" s="147" t="b">
        <f t="shared" si="17"/>
        <v>1</v>
      </c>
      <c r="BQ17" s="147" t="b">
        <f t="shared" si="17"/>
        <v>1</v>
      </c>
      <c r="BR17" s="147" t="b">
        <f t="shared" si="17"/>
        <v>1</v>
      </c>
      <c r="BS17" s="147" t="b">
        <f t="shared" si="17"/>
        <v>1</v>
      </c>
      <c r="BT17" s="147" t="b">
        <f t="shared" si="17"/>
        <v>1</v>
      </c>
      <c r="BU17" s="147" t="b">
        <f t="shared" si="17"/>
        <v>1</v>
      </c>
      <c r="BV17" s="147" t="b">
        <f t="shared" si="17"/>
        <v>0</v>
      </c>
      <c r="BW17" s="147" t="b">
        <f t="shared" si="17"/>
        <v>1</v>
      </c>
      <c r="BX17" s="147" t="b">
        <f t="shared" si="18"/>
        <v>1</v>
      </c>
      <c r="BY17" s="147" t="b">
        <f t="shared" si="18"/>
        <v>1</v>
      </c>
      <c r="BZ17" s="147" t="b">
        <f t="shared" si="18"/>
        <v>1</v>
      </c>
      <c r="CA17" s="147" t="b">
        <f t="shared" si="18"/>
        <v>1</v>
      </c>
      <c r="CB17" s="147" t="b">
        <f t="shared" si="18"/>
        <v>1</v>
      </c>
      <c r="CC17" s="147" t="b">
        <f t="shared" si="18"/>
        <v>1</v>
      </c>
      <c r="CD17" s="147" t="b">
        <f t="shared" si="18"/>
        <v>1</v>
      </c>
      <c r="CE17" s="147" t="b">
        <f t="shared" si="18"/>
        <v>0</v>
      </c>
      <c r="CF17" s="147" t="b">
        <f t="shared" si="18"/>
        <v>0</v>
      </c>
      <c r="CG17" s="147" t="b">
        <f t="shared" si="18"/>
        <v>1</v>
      </c>
      <c r="CH17" s="147" t="b">
        <f t="shared" si="18"/>
        <v>1</v>
      </c>
      <c r="CI17" s="147" t="b">
        <f t="shared" si="18"/>
        <v>1</v>
      </c>
      <c r="CJ17" s="147" t="b">
        <f t="shared" si="18"/>
        <v>1</v>
      </c>
      <c r="CK17" s="147" t="b">
        <f t="shared" si="18"/>
        <v>1</v>
      </c>
      <c r="CL17" s="147" t="b">
        <f t="shared" si="18"/>
        <v>1</v>
      </c>
      <c r="CM17" s="147" t="b">
        <f t="shared" si="18"/>
        <v>1</v>
      </c>
      <c r="CN17" s="147" t="b">
        <f t="shared" si="19"/>
        <v>1</v>
      </c>
      <c r="CO17" s="147" t="b">
        <f t="shared" si="19"/>
        <v>1</v>
      </c>
      <c r="CP17" s="147" t="b">
        <f t="shared" si="19"/>
        <v>1</v>
      </c>
      <c r="CQ17" s="147" t="b">
        <f t="shared" si="19"/>
        <v>1</v>
      </c>
      <c r="CR17" s="147" t="b">
        <f t="shared" si="19"/>
        <v>1</v>
      </c>
      <c r="CS17" s="147" t="b">
        <f t="shared" si="19"/>
        <v>1</v>
      </c>
      <c r="CT17" s="147" t="b">
        <f t="shared" si="19"/>
        <v>1</v>
      </c>
      <c r="CU17" s="147" t="b">
        <f t="shared" si="19"/>
        <v>1</v>
      </c>
      <c r="CV17" s="147" t="b">
        <f t="shared" si="19"/>
        <v>1</v>
      </c>
      <c r="CW17" s="147" t="b">
        <f t="shared" si="19"/>
        <v>1</v>
      </c>
      <c r="CX17" s="147" t="b">
        <f t="shared" si="19"/>
        <v>1</v>
      </c>
      <c r="CY17" s="147" t="b">
        <f t="shared" si="19"/>
        <v>1</v>
      </c>
      <c r="CZ17" s="147" t="b">
        <f t="shared" si="19"/>
        <v>1</v>
      </c>
      <c r="DA17" s="147" t="b">
        <f t="shared" si="19"/>
        <v>1</v>
      </c>
      <c r="DB17" s="147" t="b">
        <f t="shared" si="19"/>
        <v>1</v>
      </c>
      <c r="DC17" s="147" t="b">
        <f t="shared" si="19"/>
        <v>1</v>
      </c>
      <c r="DD17" s="147" t="b">
        <f t="shared" si="20"/>
        <v>1</v>
      </c>
      <c r="DE17" s="147" t="b">
        <f t="shared" si="20"/>
        <v>1</v>
      </c>
      <c r="DF17" s="147" t="b">
        <f t="shared" si="20"/>
        <v>1</v>
      </c>
      <c r="DG17" s="147" t="b">
        <f t="shared" si="20"/>
        <v>1</v>
      </c>
      <c r="DH17" s="147" t="b">
        <f t="shared" si="20"/>
        <v>1</v>
      </c>
      <c r="DK17" s="141" t="e">
        <f>#REF!+1</f>
        <v>#REF!</v>
      </c>
      <c r="DL17" s="152" t="s">
        <v>247</v>
      </c>
      <c r="DM17" s="141" t="s">
        <v>70</v>
      </c>
      <c r="DN17" s="143" t="s">
        <v>248</v>
      </c>
      <c r="DO17" s="151" t="s">
        <v>29</v>
      </c>
      <c r="DP17" s="144">
        <f t="shared" si="21"/>
        <v>0.12000000000000001</v>
      </c>
      <c r="DQ17" s="143" t="s">
        <v>249</v>
      </c>
      <c r="DR17" s="145">
        <f t="shared" si="22"/>
        <v>0</v>
      </c>
      <c r="DS17" s="141"/>
      <c r="DT17" s="141"/>
      <c r="DU17" s="141"/>
      <c r="DV17" s="141"/>
      <c r="DW17" s="141"/>
      <c r="DX17" s="141"/>
      <c r="DY17" s="141"/>
      <c r="DZ17" s="141"/>
      <c r="EA17" s="141"/>
      <c r="EB17" s="141"/>
      <c r="EC17" s="141"/>
      <c r="ED17" s="145">
        <f t="shared" si="23"/>
        <v>0.12000000000000001</v>
      </c>
      <c r="EE17" s="141"/>
      <c r="EF17" s="141"/>
      <c r="EG17" s="141"/>
      <c r="EH17" s="141"/>
      <c r="EI17" s="141"/>
      <c r="EJ17" s="141"/>
      <c r="EK17" s="141"/>
      <c r="EL17" s="141"/>
      <c r="EM17" s="146">
        <f t="shared" si="24"/>
        <v>0.02</v>
      </c>
      <c r="EN17" s="141">
        <v>0.02</v>
      </c>
      <c r="EO17" s="141"/>
      <c r="EP17" s="141"/>
      <c r="EQ17" s="141"/>
      <c r="ER17" s="141"/>
      <c r="ES17" s="141"/>
      <c r="ET17" s="141"/>
      <c r="EU17" s="141"/>
      <c r="EV17" s="141"/>
      <c r="EW17" s="141"/>
      <c r="EX17" s="141"/>
      <c r="EY17" s="141"/>
      <c r="EZ17" s="141"/>
      <c r="FA17" s="141"/>
      <c r="FB17" s="141"/>
      <c r="FC17" s="141"/>
      <c r="FD17" s="141"/>
      <c r="FE17" s="141"/>
      <c r="FF17" s="141"/>
      <c r="FG17" s="141">
        <v>0.03</v>
      </c>
      <c r="FH17" s="141"/>
      <c r="FI17" s="141"/>
      <c r="FJ17" s="141"/>
      <c r="FK17" s="141"/>
      <c r="FL17" s="141"/>
      <c r="FM17" s="141">
        <v>7.0000000000000007E-2</v>
      </c>
      <c r="FN17" s="150"/>
      <c r="FO17" s="141"/>
      <c r="FP17" s="141"/>
    </row>
    <row r="18" spans="1:172" s="104" customFormat="1">
      <c r="A18" s="97"/>
      <c r="B18" s="111"/>
      <c r="C18" s="97"/>
      <c r="D18" s="99"/>
      <c r="E18" s="97"/>
      <c r="F18" s="100"/>
      <c r="G18" s="99"/>
      <c r="H18" s="101"/>
      <c r="I18" s="97"/>
      <c r="J18" s="97"/>
      <c r="K18" s="97"/>
      <c r="L18" s="97"/>
      <c r="M18" s="97"/>
      <c r="N18" s="97"/>
      <c r="O18" s="97"/>
      <c r="P18" s="97"/>
      <c r="Q18" s="97"/>
      <c r="R18" s="97"/>
      <c r="S18" s="97"/>
      <c r="T18" s="101"/>
      <c r="U18" s="97"/>
      <c r="V18" s="97"/>
      <c r="W18" s="97"/>
      <c r="X18" s="97"/>
      <c r="Y18" s="97"/>
      <c r="Z18" s="97"/>
      <c r="AA18" s="97"/>
      <c r="AB18" s="97"/>
      <c r="AC18" s="103"/>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DK18" s="97"/>
      <c r="DL18" s="111"/>
      <c r="DM18" s="97"/>
      <c r="DN18" s="99"/>
      <c r="DO18" s="97"/>
      <c r="DP18" s="100"/>
      <c r="DQ18" s="99"/>
      <c r="DR18" s="101"/>
      <c r="DS18" s="97"/>
      <c r="DT18" s="97"/>
      <c r="DU18" s="97"/>
      <c r="DV18" s="97"/>
      <c r="DW18" s="97"/>
      <c r="DX18" s="97"/>
      <c r="DY18" s="97"/>
      <c r="DZ18" s="97"/>
      <c r="EA18" s="97"/>
      <c r="EB18" s="97"/>
      <c r="EC18" s="97"/>
      <c r="ED18" s="101"/>
      <c r="EE18" s="97"/>
      <c r="EF18" s="97"/>
      <c r="EG18" s="97"/>
      <c r="EH18" s="97"/>
      <c r="EI18" s="97"/>
      <c r="EJ18" s="97"/>
      <c r="EK18" s="97"/>
      <c r="EL18" s="97"/>
      <c r="EM18" s="103"/>
      <c r="EN18" s="97"/>
      <c r="EO18" s="97"/>
      <c r="EP18" s="97"/>
      <c r="EQ18" s="97"/>
      <c r="ER18" s="97"/>
      <c r="ES18" s="97"/>
      <c r="ET18" s="97"/>
      <c r="EU18" s="97"/>
      <c r="EV18" s="97"/>
      <c r="EW18" s="97"/>
      <c r="EX18" s="97"/>
      <c r="EY18" s="97"/>
      <c r="EZ18" s="97"/>
      <c r="FA18" s="97"/>
      <c r="FB18" s="97"/>
      <c r="FC18" s="97"/>
      <c r="FD18" s="97"/>
      <c r="FE18" s="97"/>
      <c r="FF18" s="97"/>
      <c r="FG18" s="97"/>
      <c r="FH18" s="97"/>
      <c r="FI18" s="97"/>
      <c r="FJ18" s="97"/>
      <c r="FK18" s="97"/>
      <c r="FL18" s="97"/>
      <c r="FM18" s="97"/>
      <c r="FN18" s="97"/>
      <c r="FO18" s="97"/>
      <c r="FP18" s="97"/>
    </row>
    <row r="19" spans="1:172" s="104" customFormat="1" ht="31.5">
      <c r="A19" s="97"/>
      <c r="B19" s="111" t="s">
        <v>78</v>
      </c>
      <c r="C19" s="97" t="s">
        <v>70</v>
      </c>
      <c r="D19" s="99" t="s">
        <v>250</v>
      </c>
      <c r="E19" s="97" t="s">
        <v>48</v>
      </c>
      <c r="F19" s="100">
        <f t="shared" si="13"/>
        <v>0.47</v>
      </c>
      <c r="G19" s="99"/>
      <c r="H19" s="101">
        <f t="shared" si="14"/>
        <v>0.47</v>
      </c>
      <c r="I19" s="97"/>
      <c r="J19" s="97"/>
      <c r="K19" s="97">
        <v>0.37</v>
      </c>
      <c r="L19" s="97">
        <v>0.1</v>
      </c>
      <c r="M19" s="97"/>
      <c r="N19" s="97"/>
      <c r="O19" s="97"/>
      <c r="P19" s="97"/>
      <c r="Q19" s="97"/>
      <c r="R19" s="97"/>
      <c r="S19" s="97"/>
      <c r="T19" s="101">
        <f t="shared" si="15"/>
        <v>0</v>
      </c>
      <c r="U19" s="97"/>
      <c r="V19" s="97"/>
      <c r="W19" s="97"/>
      <c r="X19" s="97"/>
      <c r="Y19" s="97"/>
      <c r="Z19" s="97"/>
      <c r="AA19" s="97"/>
      <c r="AB19" s="97"/>
      <c r="AC19" s="103">
        <f t="shared" si="16"/>
        <v>0</v>
      </c>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H19" s="104" t="b">
        <f t="shared" si="17"/>
        <v>1</v>
      </c>
      <c r="BI19" s="104" t="b">
        <f t="shared" si="17"/>
        <v>1</v>
      </c>
      <c r="BJ19" s="104" t="b">
        <f t="shared" si="17"/>
        <v>1</v>
      </c>
      <c r="BK19" s="104" t="b">
        <f t="shared" si="17"/>
        <v>1</v>
      </c>
      <c r="BL19" s="104" t="b">
        <f t="shared" si="17"/>
        <v>1</v>
      </c>
      <c r="BM19" s="104" t="b">
        <f t="shared" si="17"/>
        <v>1</v>
      </c>
      <c r="BN19" s="104" t="b">
        <f t="shared" si="17"/>
        <v>1</v>
      </c>
      <c r="BO19" s="104" t="b">
        <f t="shared" si="17"/>
        <v>1</v>
      </c>
      <c r="BP19" s="104" t="b">
        <f t="shared" si="17"/>
        <v>1</v>
      </c>
      <c r="BQ19" s="104" t="b">
        <f t="shared" si="17"/>
        <v>1</v>
      </c>
      <c r="BR19" s="104" t="b">
        <f t="shared" si="17"/>
        <v>1</v>
      </c>
      <c r="BS19" s="104" t="b">
        <f t="shared" si="17"/>
        <v>1</v>
      </c>
      <c r="BT19" s="104" t="b">
        <f t="shared" si="17"/>
        <v>1</v>
      </c>
      <c r="BU19" s="104" t="b">
        <f t="shared" si="17"/>
        <v>1</v>
      </c>
      <c r="BV19" s="104" t="b">
        <f t="shared" si="17"/>
        <v>1</v>
      </c>
      <c r="BW19" s="104" t="b">
        <f t="shared" si="17"/>
        <v>1</v>
      </c>
      <c r="BX19" s="104" t="b">
        <f t="shared" si="18"/>
        <v>1</v>
      </c>
      <c r="BY19" s="104" t="b">
        <f t="shared" si="18"/>
        <v>1</v>
      </c>
      <c r="BZ19" s="104" t="b">
        <f t="shared" si="18"/>
        <v>1</v>
      </c>
      <c r="CA19" s="104" t="b">
        <f t="shared" si="18"/>
        <v>1</v>
      </c>
      <c r="CB19" s="104" t="b">
        <f t="shared" si="18"/>
        <v>1</v>
      </c>
      <c r="CC19" s="104" t="b">
        <f t="shared" si="18"/>
        <v>1</v>
      </c>
      <c r="CD19" s="104" t="b">
        <f t="shared" si="18"/>
        <v>1</v>
      </c>
      <c r="CE19" s="104" t="b">
        <f t="shared" si="18"/>
        <v>1</v>
      </c>
      <c r="CF19" s="104" t="b">
        <f t="shared" si="18"/>
        <v>1</v>
      </c>
      <c r="CG19" s="104" t="b">
        <f t="shared" si="18"/>
        <v>1</v>
      </c>
      <c r="CH19" s="104" t="b">
        <f t="shared" si="18"/>
        <v>1</v>
      </c>
      <c r="CI19" s="104" t="b">
        <f t="shared" si="18"/>
        <v>1</v>
      </c>
      <c r="CJ19" s="104" t="b">
        <f t="shared" si="18"/>
        <v>1</v>
      </c>
      <c r="CK19" s="104" t="b">
        <f t="shared" si="18"/>
        <v>1</v>
      </c>
      <c r="CL19" s="104" t="b">
        <f t="shared" si="18"/>
        <v>1</v>
      </c>
      <c r="CM19" s="104" t="b">
        <f t="shared" si="18"/>
        <v>1</v>
      </c>
      <c r="CN19" s="104" t="b">
        <f t="shared" si="19"/>
        <v>1</v>
      </c>
      <c r="CO19" s="104" t="b">
        <f t="shared" si="19"/>
        <v>1</v>
      </c>
      <c r="CP19" s="104" t="b">
        <f t="shared" si="19"/>
        <v>1</v>
      </c>
      <c r="CQ19" s="104" t="b">
        <f t="shared" si="19"/>
        <v>1</v>
      </c>
      <c r="CR19" s="104" t="b">
        <f t="shared" si="19"/>
        <v>1</v>
      </c>
      <c r="CS19" s="104" t="b">
        <f t="shared" si="19"/>
        <v>1</v>
      </c>
      <c r="CT19" s="104" t="b">
        <f t="shared" si="19"/>
        <v>1</v>
      </c>
      <c r="CU19" s="104" t="b">
        <f t="shared" si="19"/>
        <v>1</v>
      </c>
      <c r="CV19" s="104" t="b">
        <f t="shared" si="19"/>
        <v>1</v>
      </c>
      <c r="CW19" s="104" t="b">
        <f t="shared" si="19"/>
        <v>1</v>
      </c>
      <c r="CX19" s="104" t="b">
        <f t="shared" si="19"/>
        <v>1</v>
      </c>
      <c r="CY19" s="104" t="b">
        <f t="shared" si="19"/>
        <v>1</v>
      </c>
      <c r="CZ19" s="104" t="b">
        <f t="shared" si="19"/>
        <v>1</v>
      </c>
      <c r="DA19" s="104" t="b">
        <f t="shared" si="19"/>
        <v>1</v>
      </c>
      <c r="DB19" s="104" t="b">
        <f t="shared" si="19"/>
        <v>1</v>
      </c>
      <c r="DC19" s="104" t="b">
        <f t="shared" si="19"/>
        <v>1</v>
      </c>
      <c r="DD19" s="104" t="b">
        <f t="shared" si="20"/>
        <v>1</v>
      </c>
      <c r="DE19" s="104" t="b">
        <f t="shared" si="20"/>
        <v>1</v>
      </c>
      <c r="DF19" s="104" t="b">
        <f t="shared" si="20"/>
        <v>1</v>
      </c>
      <c r="DG19" s="104" t="b">
        <f t="shared" si="20"/>
        <v>1</v>
      </c>
      <c r="DH19" s="104" t="b">
        <f t="shared" si="20"/>
        <v>1</v>
      </c>
      <c r="DK19" s="97">
        <f t="shared" ref="DK19:DK26" si="25">DK18+1</f>
        <v>1</v>
      </c>
      <c r="DL19" s="111" t="s">
        <v>78</v>
      </c>
      <c r="DM19" s="97" t="s">
        <v>70</v>
      </c>
      <c r="DN19" s="99" t="s">
        <v>250</v>
      </c>
      <c r="DO19" s="97" t="s">
        <v>48</v>
      </c>
      <c r="DP19" s="100">
        <f t="shared" si="21"/>
        <v>0.47</v>
      </c>
      <c r="DQ19" s="99"/>
      <c r="DR19" s="101">
        <f t="shared" si="22"/>
        <v>0.47</v>
      </c>
      <c r="DS19" s="97"/>
      <c r="DT19" s="97"/>
      <c r="DU19" s="97">
        <v>0.37</v>
      </c>
      <c r="DV19" s="97">
        <v>0.1</v>
      </c>
      <c r="DW19" s="97"/>
      <c r="DX19" s="97"/>
      <c r="DY19" s="97"/>
      <c r="DZ19" s="97"/>
      <c r="EA19" s="97"/>
      <c r="EB19" s="97"/>
      <c r="EC19" s="97"/>
      <c r="ED19" s="101">
        <f t="shared" si="23"/>
        <v>0</v>
      </c>
      <c r="EE19" s="97"/>
      <c r="EF19" s="97"/>
      <c r="EG19" s="97"/>
      <c r="EH19" s="97"/>
      <c r="EI19" s="97"/>
      <c r="EJ19" s="97"/>
      <c r="EK19" s="97"/>
      <c r="EL19" s="97"/>
      <c r="EM19" s="103">
        <f t="shared" si="24"/>
        <v>0</v>
      </c>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row>
    <row r="20" spans="1:172" s="104" customFormat="1" ht="29.45" customHeight="1">
      <c r="A20" s="97"/>
      <c r="B20" s="111" t="s">
        <v>251</v>
      </c>
      <c r="C20" s="97" t="s">
        <v>91</v>
      </c>
      <c r="D20" s="99" t="s">
        <v>252</v>
      </c>
      <c r="E20" s="102" t="s">
        <v>20</v>
      </c>
      <c r="F20" s="100">
        <f t="shared" si="13"/>
        <v>1.43</v>
      </c>
      <c r="G20" s="99" t="s">
        <v>253</v>
      </c>
      <c r="H20" s="101">
        <f t="shared" si="14"/>
        <v>1.43</v>
      </c>
      <c r="I20" s="108"/>
      <c r="J20" s="137"/>
      <c r="K20" s="102"/>
      <c r="L20" s="97"/>
      <c r="M20" s="97"/>
      <c r="N20" s="97"/>
      <c r="O20" s="97">
        <v>1.43</v>
      </c>
      <c r="P20" s="97"/>
      <c r="Q20" s="97"/>
      <c r="R20" s="97"/>
      <c r="S20" s="97"/>
      <c r="T20" s="101">
        <f t="shared" si="15"/>
        <v>0</v>
      </c>
      <c r="U20" s="97"/>
      <c r="V20" s="97"/>
      <c r="W20" s="97"/>
      <c r="X20" s="97"/>
      <c r="Y20" s="97"/>
      <c r="Z20" s="97"/>
      <c r="AA20" s="97"/>
      <c r="AB20" s="97"/>
      <c r="AC20" s="103">
        <f t="shared" si="16"/>
        <v>0</v>
      </c>
      <c r="AD20" s="97"/>
      <c r="AE20" s="102"/>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H20" s="104" t="b">
        <f t="shared" si="17"/>
        <v>1</v>
      </c>
      <c r="BI20" s="104" t="b">
        <f t="shared" si="17"/>
        <v>1</v>
      </c>
      <c r="BJ20" s="104" t="b">
        <f t="shared" si="17"/>
        <v>1</v>
      </c>
      <c r="BK20" s="104" t="b">
        <f t="shared" si="17"/>
        <v>1</v>
      </c>
      <c r="BL20" s="104" t="b">
        <f t="shared" si="17"/>
        <v>1</v>
      </c>
      <c r="BM20" s="104" t="b">
        <f t="shared" si="17"/>
        <v>1</v>
      </c>
      <c r="BN20" s="104" t="b">
        <f t="shared" si="17"/>
        <v>1</v>
      </c>
      <c r="BO20" s="104" t="b">
        <f t="shared" si="17"/>
        <v>1</v>
      </c>
      <c r="BP20" s="104" t="b">
        <f t="shared" si="17"/>
        <v>1</v>
      </c>
      <c r="BQ20" s="104" t="b">
        <f t="shared" si="17"/>
        <v>1</v>
      </c>
      <c r="BR20" s="104" t="b">
        <f t="shared" si="17"/>
        <v>1</v>
      </c>
      <c r="BS20" s="104" t="b">
        <f t="shared" si="17"/>
        <v>1</v>
      </c>
      <c r="BT20" s="104" t="b">
        <f t="shared" si="17"/>
        <v>1</v>
      </c>
      <c r="BU20" s="104" t="b">
        <f t="shared" si="17"/>
        <v>1</v>
      </c>
      <c r="BV20" s="104" t="b">
        <f t="shared" si="17"/>
        <v>1</v>
      </c>
      <c r="BW20" s="104" t="b">
        <f t="shared" si="17"/>
        <v>1</v>
      </c>
      <c r="BX20" s="104" t="b">
        <f t="shared" si="18"/>
        <v>1</v>
      </c>
      <c r="BY20" s="104" t="b">
        <f t="shared" si="18"/>
        <v>1</v>
      </c>
      <c r="BZ20" s="104" t="b">
        <f t="shared" si="18"/>
        <v>1</v>
      </c>
      <c r="CA20" s="104" t="b">
        <f t="shared" si="18"/>
        <v>1</v>
      </c>
      <c r="CB20" s="104" t="b">
        <f t="shared" si="18"/>
        <v>1</v>
      </c>
      <c r="CC20" s="104" t="b">
        <f t="shared" si="18"/>
        <v>1</v>
      </c>
      <c r="CD20" s="104" t="b">
        <f t="shared" si="18"/>
        <v>1</v>
      </c>
      <c r="CE20" s="104" t="b">
        <f t="shared" si="18"/>
        <v>1</v>
      </c>
      <c r="CF20" s="104" t="b">
        <f t="shared" si="18"/>
        <v>1</v>
      </c>
      <c r="CG20" s="104" t="b">
        <f t="shared" si="18"/>
        <v>1</v>
      </c>
      <c r="CH20" s="104" t="b">
        <f t="shared" si="18"/>
        <v>1</v>
      </c>
      <c r="CI20" s="104" t="b">
        <f t="shared" si="18"/>
        <v>1</v>
      </c>
      <c r="CJ20" s="104" t="b">
        <f t="shared" si="18"/>
        <v>1</v>
      </c>
      <c r="CK20" s="104" t="b">
        <f t="shared" si="18"/>
        <v>1</v>
      </c>
      <c r="CL20" s="104" t="b">
        <f t="shared" si="18"/>
        <v>1</v>
      </c>
      <c r="CM20" s="104" t="b">
        <f t="shared" si="18"/>
        <v>1</v>
      </c>
      <c r="CN20" s="104" t="b">
        <f t="shared" si="19"/>
        <v>1</v>
      </c>
      <c r="CO20" s="104" t="b">
        <f t="shared" si="19"/>
        <v>1</v>
      </c>
      <c r="CP20" s="104" t="b">
        <f t="shared" si="19"/>
        <v>1</v>
      </c>
      <c r="CQ20" s="104" t="b">
        <f t="shared" si="19"/>
        <v>1</v>
      </c>
      <c r="CR20" s="104" t="b">
        <f t="shared" si="19"/>
        <v>1</v>
      </c>
      <c r="CS20" s="104" t="b">
        <f t="shared" si="19"/>
        <v>1</v>
      </c>
      <c r="CT20" s="104" t="b">
        <f t="shared" si="19"/>
        <v>1</v>
      </c>
      <c r="CU20" s="104" t="b">
        <f t="shared" si="19"/>
        <v>1</v>
      </c>
      <c r="CV20" s="104" t="b">
        <f t="shared" si="19"/>
        <v>1</v>
      </c>
      <c r="CW20" s="104" t="b">
        <f t="shared" si="19"/>
        <v>1</v>
      </c>
      <c r="CX20" s="104" t="b">
        <f t="shared" si="19"/>
        <v>1</v>
      </c>
      <c r="CY20" s="104" t="b">
        <f t="shared" si="19"/>
        <v>1</v>
      </c>
      <c r="CZ20" s="104" t="b">
        <f t="shared" si="19"/>
        <v>1</v>
      </c>
      <c r="DA20" s="104" t="b">
        <f t="shared" si="19"/>
        <v>1</v>
      </c>
      <c r="DB20" s="104" t="b">
        <f t="shared" si="19"/>
        <v>1</v>
      </c>
      <c r="DC20" s="104" t="b">
        <f t="shared" si="19"/>
        <v>1</v>
      </c>
      <c r="DD20" s="104" t="b">
        <f t="shared" si="20"/>
        <v>1</v>
      </c>
      <c r="DE20" s="104" t="b">
        <f t="shared" si="20"/>
        <v>1</v>
      </c>
      <c r="DF20" s="104" t="b">
        <f t="shared" si="20"/>
        <v>1</v>
      </c>
      <c r="DG20" s="104" t="b">
        <f t="shared" si="20"/>
        <v>1</v>
      </c>
      <c r="DH20" s="104" t="b">
        <f t="shared" si="20"/>
        <v>1</v>
      </c>
      <c r="DK20" s="97" t="e">
        <f>#REF!+1</f>
        <v>#REF!</v>
      </c>
      <c r="DL20" s="111" t="s">
        <v>251</v>
      </c>
      <c r="DM20" s="97" t="s">
        <v>91</v>
      </c>
      <c r="DN20" s="99" t="s">
        <v>252</v>
      </c>
      <c r="DO20" s="102" t="s">
        <v>20</v>
      </c>
      <c r="DP20" s="100">
        <f t="shared" si="21"/>
        <v>1.43</v>
      </c>
      <c r="DQ20" s="99" t="s">
        <v>253</v>
      </c>
      <c r="DR20" s="101">
        <f t="shared" si="22"/>
        <v>1.43</v>
      </c>
      <c r="DS20" s="108"/>
      <c r="DT20" s="137"/>
      <c r="DU20" s="102"/>
      <c r="DV20" s="97"/>
      <c r="DW20" s="97"/>
      <c r="DX20" s="97"/>
      <c r="DY20" s="97">
        <v>1.43</v>
      </c>
      <c r="DZ20" s="97"/>
      <c r="EA20" s="97"/>
      <c r="EB20" s="97"/>
      <c r="EC20" s="97"/>
      <c r="ED20" s="101">
        <f t="shared" si="23"/>
        <v>0</v>
      </c>
      <c r="EE20" s="97"/>
      <c r="EF20" s="97"/>
      <c r="EG20" s="97"/>
      <c r="EH20" s="97"/>
      <c r="EI20" s="97"/>
      <c r="EJ20" s="97"/>
      <c r="EK20" s="97"/>
      <c r="EL20" s="97"/>
      <c r="EM20" s="103">
        <f t="shared" si="24"/>
        <v>0</v>
      </c>
      <c r="EN20" s="97"/>
      <c r="EO20" s="102"/>
      <c r="EP20" s="97"/>
      <c r="EQ20" s="97"/>
      <c r="ER20" s="97"/>
      <c r="ES20" s="97"/>
      <c r="ET20" s="97"/>
      <c r="EU20" s="97"/>
      <c r="EV20" s="97"/>
      <c r="EW20" s="97"/>
      <c r="EX20" s="97"/>
      <c r="EY20" s="97"/>
      <c r="EZ20" s="97"/>
      <c r="FA20" s="97"/>
      <c r="FB20" s="97"/>
      <c r="FC20" s="97"/>
      <c r="FD20" s="97"/>
      <c r="FE20" s="97"/>
      <c r="FF20" s="97"/>
      <c r="FG20" s="97"/>
      <c r="FH20" s="97"/>
      <c r="FI20" s="97"/>
      <c r="FJ20" s="97"/>
      <c r="FK20" s="97"/>
      <c r="FL20" s="97"/>
      <c r="FM20" s="97"/>
      <c r="FN20" s="97"/>
      <c r="FO20" s="97"/>
      <c r="FP20" s="97"/>
    </row>
    <row r="21" spans="1:172" s="104" customFormat="1" ht="26.45" customHeight="1">
      <c r="A21" s="97"/>
      <c r="B21" s="111" t="s">
        <v>254</v>
      </c>
      <c r="C21" s="97" t="s">
        <v>91</v>
      </c>
      <c r="D21" s="99" t="s">
        <v>255</v>
      </c>
      <c r="E21" s="97" t="s">
        <v>24</v>
      </c>
      <c r="F21" s="100">
        <f t="shared" si="13"/>
        <v>0.2</v>
      </c>
      <c r="G21" s="99" t="s">
        <v>256</v>
      </c>
      <c r="H21" s="101">
        <f t="shared" si="14"/>
        <v>0.16</v>
      </c>
      <c r="I21" s="102"/>
      <c r="J21" s="110"/>
      <c r="K21" s="102"/>
      <c r="L21" s="97">
        <v>0.16</v>
      </c>
      <c r="M21" s="97"/>
      <c r="N21" s="97"/>
      <c r="O21" s="97"/>
      <c r="P21" s="97"/>
      <c r="Q21" s="97"/>
      <c r="R21" s="97"/>
      <c r="S21" s="97"/>
      <c r="T21" s="101">
        <f t="shared" si="15"/>
        <v>0.04</v>
      </c>
      <c r="U21" s="97"/>
      <c r="V21" s="97"/>
      <c r="W21" s="97"/>
      <c r="X21" s="97"/>
      <c r="Y21" s="97"/>
      <c r="Z21" s="97"/>
      <c r="AA21" s="97"/>
      <c r="AB21" s="97"/>
      <c r="AC21" s="103">
        <f t="shared" si="16"/>
        <v>0</v>
      </c>
      <c r="AD21" s="102"/>
      <c r="AE21" s="102"/>
      <c r="AF21" s="97"/>
      <c r="AG21" s="97"/>
      <c r="AH21" s="97"/>
      <c r="AI21" s="97"/>
      <c r="AJ21" s="97"/>
      <c r="AK21" s="97"/>
      <c r="AL21" s="97"/>
      <c r="AM21" s="97"/>
      <c r="AN21" s="97"/>
      <c r="AO21" s="97"/>
      <c r="AP21" s="97"/>
      <c r="AQ21" s="97"/>
      <c r="AR21" s="97"/>
      <c r="AS21" s="97"/>
      <c r="AT21" s="97"/>
      <c r="AU21" s="97">
        <v>0.04</v>
      </c>
      <c r="AV21" s="97"/>
      <c r="AW21" s="97"/>
      <c r="AX21" s="97"/>
      <c r="AY21" s="97"/>
      <c r="AZ21" s="97"/>
      <c r="BA21" s="97"/>
      <c r="BB21" s="97"/>
      <c r="BC21" s="97"/>
      <c r="BD21" s="102"/>
      <c r="BE21" s="97"/>
      <c r="BF21" s="97"/>
      <c r="BH21" s="104" t="b">
        <f t="shared" si="17"/>
        <v>1</v>
      </c>
      <c r="BI21" s="104" t="b">
        <f t="shared" si="17"/>
        <v>1</v>
      </c>
      <c r="BJ21" s="104" t="b">
        <f t="shared" si="17"/>
        <v>1</v>
      </c>
      <c r="BK21" s="104" t="b">
        <f t="shared" si="17"/>
        <v>1</v>
      </c>
      <c r="BL21" s="104" t="b">
        <f t="shared" si="17"/>
        <v>1</v>
      </c>
      <c r="BM21" s="104" t="b">
        <f t="shared" si="17"/>
        <v>1</v>
      </c>
      <c r="BN21" s="104" t="b">
        <f t="shared" si="17"/>
        <v>1</v>
      </c>
      <c r="BO21" s="104" t="b">
        <f t="shared" si="17"/>
        <v>1</v>
      </c>
      <c r="BP21" s="104" t="b">
        <f t="shared" si="17"/>
        <v>1</v>
      </c>
      <c r="BQ21" s="104" t="b">
        <f t="shared" si="17"/>
        <v>1</v>
      </c>
      <c r="BR21" s="104" t="b">
        <f t="shared" si="17"/>
        <v>1</v>
      </c>
      <c r="BS21" s="104" t="b">
        <f t="shared" si="17"/>
        <v>1</v>
      </c>
      <c r="BT21" s="104" t="b">
        <f t="shared" si="17"/>
        <v>1</v>
      </c>
      <c r="BU21" s="104" t="b">
        <f t="shared" si="17"/>
        <v>1</v>
      </c>
      <c r="BV21" s="104" t="b">
        <f t="shared" si="17"/>
        <v>1</v>
      </c>
      <c r="BW21" s="104" t="b">
        <f t="shared" si="17"/>
        <v>1</v>
      </c>
      <c r="BX21" s="104" t="b">
        <f t="shared" si="18"/>
        <v>1</v>
      </c>
      <c r="BY21" s="104" t="b">
        <f t="shared" si="18"/>
        <v>1</v>
      </c>
      <c r="BZ21" s="104" t="b">
        <f t="shared" si="18"/>
        <v>1</v>
      </c>
      <c r="CA21" s="104" t="b">
        <f t="shared" si="18"/>
        <v>1</v>
      </c>
      <c r="CB21" s="104" t="b">
        <f t="shared" si="18"/>
        <v>1</v>
      </c>
      <c r="CC21" s="104" t="b">
        <f t="shared" si="18"/>
        <v>1</v>
      </c>
      <c r="CD21" s="104" t="b">
        <f t="shared" si="18"/>
        <v>1</v>
      </c>
      <c r="CE21" s="104" t="b">
        <f t="shared" si="18"/>
        <v>1</v>
      </c>
      <c r="CF21" s="104" t="b">
        <f t="shared" si="18"/>
        <v>1</v>
      </c>
      <c r="CG21" s="104" t="b">
        <f t="shared" si="18"/>
        <v>1</v>
      </c>
      <c r="CH21" s="104" t="b">
        <f t="shared" si="18"/>
        <v>1</v>
      </c>
      <c r="CI21" s="104" t="b">
        <f t="shared" si="18"/>
        <v>1</v>
      </c>
      <c r="CJ21" s="104" t="b">
        <f t="shared" si="18"/>
        <v>1</v>
      </c>
      <c r="CK21" s="104" t="b">
        <f t="shared" si="18"/>
        <v>1</v>
      </c>
      <c r="CL21" s="104" t="b">
        <f t="shared" si="18"/>
        <v>1</v>
      </c>
      <c r="CM21" s="104" t="b">
        <f t="shared" si="18"/>
        <v>1</v>
      </c>
      <c r="CN21" s="104" t="b">
        <f t="shared" si="19"/>
        <v>1</v>
      </c>
      <c r="CO21" s="104" t="b">
        <f t="shared" si="19"/>
        <v>1</v>
      </c>
      <c r="CP21" s="104" t="b">
        <f t="shared" si="19"/>
        <v>1</v>
      </c>
      <c r="CQ21" s="104" t="b">
        <f t="shared" si="19"/>
        <v>1</v>
      </c>
      <c r="CR21" s="104" t="b">
        <f t="shared" si="19"/>
        <v>1</v>
      </c>
      <c r="CS21" s="104" t="b">
        <f t="shared" si="19"/>
        <v>1</v>
      </c>
      <c r="CT21" s="104" t="b">
        <f t="shared" si="19"/>
        <v>1</v>
      </c>
      <c r="CU21" s="104" t="b">
        <f t="shared" si="19"/>
        <v>1</v>
      </c>
      <c r="CV21" s="104" t="b">
        <f t="shared" si="19"/>
        <v>1</v>
      </c>
      <c r="CW21" s="104" t="b">
        <f t="shared" si="19"/>
        <v>1</v>
      </c>
      <c r="CX21" s="104" t="b">
        <f t="shared" si="19"/>
        <v>1</v>
      </c>
      <c r="CY21" s="104" t="b">
        <f t="shared" si="19"/>
        <v>1</v>
      </c>
      <c r="CZ21" s="104" t="b">
        <f t="shared" si="19"/>
        <v>1</v>
      </c>
      <c r="DA21" s="104" t="b">
        <f t="shared" si="19"/>
        <v>1</v>
      </c>
      <c r="DB21" s="104" t="b">
        <f t="shared" si="19"/>
        <v>1</v>
      </c>
      <c r="DC21" s="104" t="b">
        <f t="shared" si="19"/>
        <v>1</v>
      </c>
      <c r="DD21" s="104" t="b">
        <f t="shared" si="20"/>
        <v>1</v>
      </c>
      <c r="DE21" s="104" t="b">
        <f t="shared" si="20"/>
        <v>1</v>
      </c>
      <c r="DF21" s="104" t="b">
        <f t="shared" si="20"/>
        <v>1</v>
      </c>
      <c r="DG21" s="104" t="b">
        <f t="shared" si="20"/>
        <v>1</v>
      </c>
      <c r="DH21" s="104" t="b">
        <f t="shared" si="20"/>
        <v>1</v>
      </c>
      <c r="DK21" s="97" t="e">
        <f t="shared" si="25"/>
        <v>#REF!</v>
      </c>
      <c r="DL21" s="111" t="s">
        <v>254</v>
      </c>
      <c r="DM21" s="97" t="s">
        <v>91</v>
      </c>
      <c r="DN21" s="99" t="s">
        <v>255</v>
      </c>
      <c r="DO21" s="97" t="s">
        <v>24</v>
      </c>
      <c r="DP21" s="100">
        <f t="shared" si="21"/>
        <v>0.2</v>
      </c>
      <c r="DQ21" s="99" t="s">
        <v>256</v>
      </c>
      <c r="DR21" s="101">
        <f t="shared" si="22"/>
        <v>0.16</v>
      </c>
      <c r="DS21" s="102"/>
      <c r="DT21" s="110"/>
      <c r="DU21" s="102"/>
      <c r="DV21" s="97">
        <v>0.16</v>
      </c>
      <c r="DW21" s="97"/>
      <c r="DX21" s="97"/>
      <c r="DY21" s="97"/>
      <c r="DZ21" s="97"/>
      <c r="EA21" s="97"/>
      <c r="EB21" s="97"/>
      <c r="EC21" s="97"/>
      <c r="ED21" s="101">
        <f t="shared" si="23"/>
        <v>0.04</v>
      </c>
      <c r="EE21" s="97"/>
      <c r="EF21" s="97"/>
      <c r="EG21" s="97"/>
      <c r="EH21" s="97"/>
      <c r="EI21" s="97"/>
      <c r="EJ21" s="97"/>
      <c r="EK21" s="97"/>
      <c r="EL21" s="97"/>
      <c r="EM21" s="103">
        <f t="shared" si="24"/>
        <v>0</v>
      </c>
      <c r="EN21" s="102"/>
      <c r="EO21" s="102"/>
      <c r="EP21" s="97"/>
      <c r="EQ21" s="97"/>
      <c r="ER21" s="97"/>
      <c r="ES21" s="97"/>
      <c r="ET21" s="97"/>
      <c r="EU21" s="97"/>
      <c r="EV21" s="97"/>
      <c r="EW21" s="97"/>
      <c r="EX21" s="97"/>
      <c r="EY21" s="97"/>
      <c r="EZ21" s="97"/>
      <c r="FA21" s="97"/>
      <c r="FB21" s="97"/>
      <c r="FC21" s="97"/>
      <c r="FD21" s="97"/>
      <c r="FE21" s="97">
        <v>0.04</v>
      </c>
      <c r="FF21" s="97"/>
      <c r="FG21" s="97"/>
      <c r="FH21" s="97"/>
      <c r="FI21" s="97"/>
      <c r="FJ21" s="97"/>
      <c r="FK21" s="97"/>
      <c r="FL21" s="97"/>
      <c r="FM21" s="97"/>
      <c r="FN21" s="102"/>
      <c r="FO21" s="97"/>
      <c r="FP21" s="97"/>
    </row>
    <row r="22" spans="1:172" s="147" customFormat="1" ht="78.75">
      <c r="A22" s="141"/>
      <c r="B22" s="152" t="s">
        <v>247</v>
      </c>
      <c r="C22" s="141" t="s">
        <v>91</v>
      </c>
      <c r="D22" s="143" t="s">
        <v>257</v>
      </c>
      <c r="E22" s="141" t="s">
        <v>29</v>
      </c>
      <c r="F22" s="144">
        <f t="shared" si="13"/>
        <v>1.1599999999999999</v>
      </c>
      <c r="G22" s="143" t="s">
        <v>258</v>
      </c>
      <c r="H22" s="145">
        <f t="shared" si="14"/>
        <v>0.91999999999999993</v>
      </c>
      <c r="I22" s="150">
        <v>0.86</v>
      </c>
      <c r="J22" s="153">
        <v>0.86</v>
      </c>
      <c r="K22" s="151">
        <v>0.06</v>
      </c>
      <c r="L22" s="141"/>
      <c r="M22" s="141"/>
      <c r="N22" s="141"/>
      <c r="O22" s="141"/>
      <c r="P22" s="141"/>
      <c r="Q22" s="141"/>
      <c r="R22" s="141"/>
      <c r="S22" s="141"/>
      <c r="T22" s="145">
        <f t="shared" si="15"/>
        <v>0.24</v>
      </c>
      <c r="U22" s="141"/>
      <c r="V22" s="141"/>
      <c r="W22" s="141"/>
      <c r="X22" s="141"/>
      <c r="Y22" s="151"/>
      <c r="Z22" s="141"/>
      <c r="AA22" s="141"/>
      <c r="AB22" s="141"/>
      <c r="AC22" s="146">
        <f t="shared" si="16"/>
        <v>7.0000000000000007E-2</v>
      </c>
      <c r="AD22" s="141"/>
      <c r="AE22" s="151">
        <v>7.0000000000000007E-2</v>
      </c>
      <c r="AF22" s="141"/>
      <c r="AG22" s="141"/>
      <c r="AH22" s="141"/>
      <c r="AI22" s="141"/>
      <c r="AJ22" s="141"/>
      <c r="AK22" s="141"/>
      <c r="AL22" s="141"/>
      <c r="AM22" s="141"/>
      <c r="AN22" s="141"/>
      <c r="AO22" s="141"/>
      <c r="AP22" s="141"/>
      <c r="AQ22" s="141"/>
      <c r="AR22" s="141"/>
      <c r="AS22" s="141"/>
      <c r="AT22" s="141"/>
      <c r="AU22" s="141"/>
      <c r="AV22" s="141"/>
      <c r="AW22" s="141">
        <v>0.12</v>
      </c>
      <c r="AX22" s="141"/>
      <c r="AY22" s="141"/>
      <c r="AZ22" s="141"/>
      <c r="BA22" s="141"/>
      <c r="BB22" s="141"/>
      <c r="BC22" s="141">
        <v>0.05</v>
      </c>
      <c r="BD22" s="151"/>
      <c r="BE22" s="141"/>
      <c r="BF22" s="141"/>
      <c r="BH22" s="147" t="b">
        <f t="shared" si="17"/>
        <v>0</v>
      </c>
      <c r="BI22" s="147" t="b">
        <f t="shared" si="17"/>
        <v>1</v>
      </c>
      <c r="BJ22" s="147" t="b">
        <f t="shared" si="17"/>
        <v>1</v>
      </c>
      <c r="BK22" s="147" t="b">
        <f t="shared" si="17"/>
        <v>1</v>
      </c>
      <c r="BL22" s="147" t="b">
        <f t="shared" si="17"/>
        <v>1</v>
      </c>
      <c r="BM22" s="147" t="b">
        <f t="shared" si="17"/>
        <v>1</v>
      </c>
      <c r="BN22" s="147" t="b">
        <f t="shared" si="17"/>
        <v>1</v>
      </c>
      <c r="BO22" s="147" t="b">
        <f t="shared" si="17"/>
        <v>1</v>
      </c>
      <c r="BP22" s="147" t="b">
        <f t="shared" si="17"/>
        <v>1</v>
      </c>
      <c r="BQ22" s="147" t="b">
        <f t="shared" si="17"/>
        <v>1</v>
      </c>
      <c r="BR22" s="147" t="b">
        <f t="shared" si="17"/>
        <v>1</v>
      </c>
      <c r="BS22" s="147" t="b">
        <f t="shared" si="17"/>
        <v>1</v>
      </c>
      <c r="BT22" s="147" t="b">
        <f t="shared" si="17"/>
        <v>1</v>
      </c>
      <c r="BU22" s="147" t="b">
        <f t="shared" si="17"/>
        <v>1</v>
      </c>
      <c r="BV22" s="147" t="b">
        <f t="shared" si="17"/>
        <v>0</v>
      </c>
      <c r="BW22" s="147" t="b">
        <f t="shared" si="17"/>
        <v>1</v>
      </c>
      <c r="BX22" s="147" t="b">
        <f t="shared" si="18"/>
        <v>1</v>
      </c>
      <c r="BY22" s="147" t="b">
        <f t="shared" si="18"/>
        <v>1</v>
      </c>
      <c r="BZ22" s="147" t="b">
        <f t="shared" si="18"/>
        <v>1</v>
      </c>
      <c r="CA22" s="147" t="b">
        <f t="shared" si="18"/>
        <v>1</v>
      </c>
      <c r="CB22" s="147" t="b">
        <f t="shared" si="18"/>
        <v>1</v>
      </c>
      <c r="CC22" s="147" t="b">
        <f t="shared" si="18"/>
        <v>1</v>
      </c>
      <c r="CD22" s="147" t="b">
        <f t="shared" si="18"/>
        <v>1</v>
      </c>
      <c r="CE22" s="147" t="b">
        <f t="shared" si="18"/>
        <v>0</v>
      </c>
      <c r="CF22" s="147" t="b">
        <f t="shared" si="18"/>
        <v>0</v>
      </c>
      <c r="CG22" s="147" t="b">
        <f t="shared" si="18"/>
        <v>1</v>
      </c>
      <c r="CH22" s="147" t="b">
        <f t="shared" si="18"/>
        <v>1</v>
      </c>
      <c r="CI22" s="147" t="b">
        <f t="shared" si="18"/>
        <v>1</v>
      </c>
      <c r="CJ22" s="147" t="b">
        <f t="shared" si="18"/>
        <v>1</v>
      </c>
      <c r="CK22" s="147" t="b">
        <f t="shared" si="18"/>
        <v>1</v>
      </c>
      <c r="CL22" s="147" t="b">
        <f t="shared" si="18"/>
        <v>1</v>
      </c>
      <c r="CM22" s="147" t="b">
        <f t="shared" si="18"/>
        <v>1</v>
      </c>
      <c r="CN22" s="147" t="b">
        <f t="shared" si="19"/>
        <v>1</v>
      </c>
      <c r="CO22" s="147" t="b">
        <f t="shared" si="19"/>
        <v>1</v>
      </c>
      <c r="CP22" s="147" t="b">
        <f t="shared" si="19"/>
        <v>1</v>
      </c>
      <c r="CQ22" s="147" t="b">
        <f t="shared" si="19"/>
        <v>1</v>
      </c>
      <c r="CR22" s="147" t="b">
        <f t="shared" si="19"/>
        <v>1</v>
      </c>
      <c r="CS22" s="147" t="b">
        <f t="shared" si="19"/>
        <v>1</v>
      </c>
      <c r="CT22" s="147" t="b">
        <f t="shared" si="19"/>
        <v>1</v>
      </c>
      <c r="CU22" s="147" t="b">
        <f t="shared" si="19"/>
        <v>1</v>
      </c>
      <c r="CV22" s="147" t="b">
        <f t="shared" si="19"/>
        <v>1</v>
      </c>
      <c r="CW22" s="147" t="b">
        <f t="shared" si="19"/>
        <v>1</v>
      </c>
      <c r="CX22" s="147" t="b">
        <f t="shared" si="19"/>
        <v>1</v>
      </c>
      <c r="CY22" s="147" t="b">
        <f t="shared" si="19"/>
        <v>1</v>
      </c>
      <c r="CZ22" s="147" t="b">
        <f t="shared" si="19"/>
        <v>1</v>
      </c>
      <c r="DA22" s="147" t="b">
        <f t="shared" si="19"/>
        <v>1</v>
      </c>
      <c r="DB22" s="147" t="b">
        <f t="shared" si="19"/>
        <v>1</v>
      </c>
      <c r="DC22" s="147" t="b">
        <f t="shared" si="19"/>
        <v>1</v>
      </c>
      <c r="DD22" s="147" t="b">
        <f t="shared" si="20"/>
        <v>1</v>
      </c>
      <c r="DE22" s="147" t="b">
        <f t="shared" si="20"/>
        <v>1</v>
      </c>
      <c r="DF22" s="147" t="b">
        <f t="shared" si="20"/>
        <v>1</v>
      </c>
      <c r="DG22" s="147" t="b">
        <f t="shared" si="20"/>
        <v>1</v>
      </c>
      <c r="DH22" s="147" t="b">
        <f t="shared" si="20"/>
        <v>1</v>
      </c>
      <c r="DK22" s="141" t="e">
        <f t="shared" si="25"/>
        <v>#REF!</v>
      </c>
      <c r="DL22" s="152" t="s">
        <v>247</v>
      </c>
      <c r="DM22" s="141" t="s">
        <v>91</v>
      </c>
      <c r="DN22" s="143" t="s">
        <v>257</v>
      </c>
      <c r="DO22" s="141" t="s">
        <v>29</v>
      </c>
      <c r="DP22" s="144">
        <f t="shared" si="21"/>
        <v>1.2</v>
      </c>
      <c r="DQ22" s="143" t="s">
        <v>258</v>
      </c>
      <c r="DR22" s="145">
        <f t="shared" si="22"/>
        <v>0.91999999999999993</v>
      </c>
      <c r="DS22" s="150">
        <v>0.86</v>
      </c>
      <c r="DT22" s="153">
        <v>0.86</v>
      </c>
      <c r="DU22" s="151">
        <v>0.06</v>
      </c>
      <c r="DV22" s="141"/>
      <c r="DW22" s="141"/>
      <c r="DX22" s="141"/>
      <c r="DY22" s="141"/>
      <c r="DZ22" s="141"/>
      <c r="EA22" s="141"/>
      <c r="EB22" s="141"/>
      <c r="EC22" s="141"/>
      <c r="ED22" s="145">
        <f t="shared" si="23"/>
        <v>0.28000000000000003</v>
      </c>
      <c r="EE22" s="141"/>
      <c r="EF22" s="141"/>
      <c r="EG22" s="141"/>
      <c r="EH22" s="141"/>
      <c r="EI22" s="151"/>
      <c r="EJ22" s="141"/>
      <c r="EK22" s="141"/>
      <c r="EL22" s="141"/>
      <c r="EM22" s="146">
        <f t="shared" si="24"/>
        <v>0.11000000000000001</v>
      </c>
      <c r="EN22" s="141">
        <v>0.04</v>
      </c>
      <c r="EO22" s="151">
        <v>7.0000000000000007E-2</v>
      </c>
      <c r="EP22" s="141"/>
      <c r="EQ22" s="141"/>
      <c r="ER22" s="141"/>
      <c r="ES22" s="141"/>
      <c r="ET22" s="141"/>
      <c r="EU22" s="141"/>
      <c r="EV22" s="141"/>
      <c r="EW22" s="141"/>
      <c r="EX22" s="141"/>
      <c r="EY22" s="141"/>
      <c r="EZ22" s="141"/>
      <c r="FA22" s="141"/>
      <c r="FB22" s="141"/>
      <c r="FC22" s="141"/>
      <c r="FD22" s="141"/>
      <c r="FE22" s="141"/>
      <c r="FF22" s="141"/>
      <c r="FG22" s="141">
        <v>0.12</v>
      </c>
      <c r="FH22" s="141"/>
      <c r="FI22" s="141"/>
      <c r="FJ22" s="141"/>
      <c r="FK22" s="141"/>
      <c r="FL22" s="141"/>
      <c r="FM22" s="141">
        <v>0.05</v>
      </c>
      <c r="FN22" s="151"/>
      <c r="FO22" s="141"/>
      <c r="FP22" s="141"/>
    </row>
    <row r="23" spans="1:172" s="104" customFormat="1" ht="23.45" customHeight="1">
      <c r="A23" s="97"/>
      <c r="B23" s="111" t="s">
        <v>78</v>
      </c>
      <c r="C23" s="97" t="s">
        <v>91</v>
      </c>
      <c r="D23" s="99" t="s">
        <v>259</v>
      </c>
      <c r="E23" s="97" t="s">
        <v>48</v>
      </c>
      <c r="F23" s="100">
        <f t="shared" si="13"/>
        <v>0.03</v>
      </c>
      <c r="G23" s="99"/>
      <c r="H23" s="101">
        <f t="shared" si="14"/>
        <v>0.03</v>
      </c>
      <c r="I23" s="97"/>
      <c r="J23" s="97"/>
      <c r="K23" s="97"/>
      <c r="L23" s="97">
        <v>0.03</v>
      </c>
      <c r="M23" s="97"/>
      <c r="N23" s="97"/>
      <c r="O23" s="97"/>
      <c r="P23" s="97"/>
      <c r="Q23" s="97"/>
      <c r="R23" s="97"/>
      <c r="S23" s="97"/>
      <c r="T23" s="101">
        <f t="shared" si="15"/>
        <v>0</v>
      </c>
      <c r="U23" s="97"/>
      <c r="V23" s="97"/>
      <c r="W23" s="97"/>
      <c r="X23" s="97"/>
      <c r="Y23" s="97"/>
      <c r="Z23" s="97"/>
      <c r="AA23" s="97"/>
      <c r="AB23" s="97"/>
      <c r="AC23" s="103">
        <f t="shared" si="16"/>
        <v>0</v>
      </c>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H23" s="104" t="b">
        <f t="shared" si="17"/>
        <v>1</v>
      </c>
      <c r="BI23" s="104" t="b">
        <f t="shared" si="17"/>
        <v>1</v>
      </c>
      <c r="BJ23" s="104" t="b">
        <f t="shared" si="17"/>
        <v>1</v>
      </c>
      <c r="BK23" s="104" t="b">
        <f t="shared" si="17"/>
        <v>1</v>
      </c>
      <c r="BL23" s="104" t="b">
        <f t="shared" si="17"/>
        <v>1</v>
      </c>
      <c r="BM23" s="104" t="b">
        <f t="shared" si="17"/>
        <v>1</v>
      </c>
      <c r="BN23" s="104" t="b">
        <f t="shared" si="17"/>
        <v>1</v>
      </c>
      <c r="BO23" s="104" t="b">
        <f t="shared" si="17"/>
        <v>1</v>
      </c>
      <c r="BP23" s="104" t="b">
        <f t="shared" si="17"/>
        <v>1</v>
      </c>
      <c r="BQ23" s="104" t="b">
        <f t="shared" si="17"/>
        <v>1</v>
      </c>
      <c r="BR23" s="104" t="b">
        <f t="shared" si="17"/>
        <v>1</v>
      </c>
      <c r="BS23" s="104" t="b">
        <f t="shared" si="17"/>
        <v>1</v>
      </c>
      <c r="BT23" s="104" t="b">
        <f t="shared" si="17"/>
        <v>1</v>
      </c>
      <c r="BU23" s="104" t="b">
        <f t="shared" si="17"/>
        <v>1</v>
      </c>
      <c r="BV23" s="104" t="b">
        <f t="shared" si="17"/>
        <v>1</v>
      </c>
      <c r="BW23" s="104" t="b">
        <f t="shared" si="17"/>
        <v>1</v>
      </c>
      <c r="BX23" s="104" t="b">
        <f t="shared" si="18"/>
        <v>1</v>
      </c>
      <c r="BY23" s="104" t="b">
        <f t="shared" si="18"/>
        <v>1</v>
      </c>
      <c r="BZ23" s="104" t="b">
        <f t="shared" si="18"/>
        <v>1</v>
      </c>
      <c r="CA23" s="104" t="b">
        <f t="shared" si="18"/>
        <v>1</v>
      </c>
      <c r="CB23" s="104" t="b">
        <f t="shared" si="18"/>
        <v>1</v>
      </c>
      <c r="CC23" s="104" t="b">
        <f t="shared" si="18"/>
        <v>1</v>
      </c>
      <c r="CD23" s="104" t="b">
        <f t="shared" si="18"/>
        <v>1</v>
      </c>
      <c r="CE23" s="104" t="b">
        <f t="shared" si="18"/>
        <v>1</v>
      </c>
      <c r="CF23" s="104" t="b">
        <f t="shared" si="18"/>
        <v>1</v>
      </c>
      <c r="CG23" s="104" t="b">
        <f t="shared" si="18"/>
        <v>1</v>
      </c>
      <c r="CH23" s="104" t="b">
        <f t="shared" si="18"/>
        <v>1</v>
      </c>
      <c r="CI23" s="104" t="b">
        <f t="shared" si="18"/>
        <v>1</v>
      </c>
      <c r="CJ23" s="104" t="b">
        <f t="shared" si="18"/>
        <v>1</v>
      </c>
      <c r="CK23" s="104" t="b">
        <f t="shared" si="18"/>
        <v>1</v>
      </c>
      <c r="CL23" s="104" t="b">
        <f t="shared" si="18"/>
        <v>1</v>
      </c>
      <c r="CM23" s="104" t="b">
        <f t="shared" si="18"/>
        <v>1</v>
      </c>
      <c r="CN23" s="104" t="b">
        <f t="shared" si="19"/>
        <v>1</v>
      </c>
      <c r="CO23" s="104" t="b">
        <f t="shared" si="19"/>
        <v>1</v>
      </c>
      <c r="CP23" s="104" t="b">
        <f t="shared" si="19"/>
        <v>1</v>
      </c>
      <c r="CQ23" s="104" t="b">
        <f t="shared" si="19"/>
        <v>1</v>
      </c>
      <c r="CR23" s="104" t="b">
        <f t="shared" si="19"/>
        <v>1</v>
      </c>
      <c r="CS23" s="104" t="b">
        <f t="shared" si="19"/>
        <v>1</v>
      </c>
      <c r="CT23" s="104" t="b">
        <f t="shared" si="19"/>
        <v>1</v>
      </c>
      <c r="CU23" s="104" t="b">
        <f t="shared" si="19"/>
        <v>1</v>
      </c>
      <c r="CV23" s="104" t="b">
        <f t="shared" si="19"/>
        <v>1</v>
      </c>
      <c r="CW23" s="104" t="b">
        <f t="shared" si="19"/>
        <v>1</v>
      </c>
      <c r="CX23" s="104" t="b">
        <f t="shared" si="19"/>
        <v>1</v>
      </c>
      <c r="CY23" s="104" t="b">
        <f t="shared" si="19"/>
        <v>1</v>
      </c>
      <c r="CZ23" s="104" t="b">
        <f t="shared" si="19"/>
        <v>1</v>
      </c>
      <c r="DA23" s="104" t="b">
        <f t="shared" si="19"/>
        <v>1</v>
      </c>
      <c r="DB23" s="104" t="b">
        <f t="shared" si="19"/>
        <v>1</v>
      </c>
      <c r="DC23" s="104" t="b">
        <f t="shared" si="19"/>
        <v>1</v>
      </c>
      <c r="DD23" s="104" t="b">
        <f t="shared" si="20"/>
        <v>1</v>
      </c>
      <c r="DE23" s="104" t="b">
        <f t="shared" si="20"/>
        <v>1</v>
      </c>
      <c r="DF23" s="104" t="b">
        <f t="shared" si="20"/>
        <v>1</v>
      </c>
      <c r="DG23" s="104" t="b">
        <f t="shared" si="20"/>
        <v>1</v>
      </c>
      <c r="DH23" s="104" t="b">
        <f t="shared" si="20"/>
        <v>1</v>
      </c>
      <c r="DK23" s="97" t="e">
        <f t="shared" si="25"/>
        <v>#REF!</v>
      </c>
      <c r="DL23" s="111" t="s">
        <v>78</v>
      </c>
      <c r="DM23" s="97" t="s">
        <v>91</v>
      </c>
      <c r="DN23" s="99" t="s">
        <v>259</v>
      </c>
      <c r="DO23" s="97" t="s">
        <v>48</v>
      </c>
      <c r="DP23" s="100">
        <f t="shared" si="21"/>
        <v>0.03</v>
      </c>
      <c r="DQ23" s="99"/>
      <c r="DR23" s="101">
        <f t="shared" si="22"/>
        <v>0.03</v>
      </c>
      <c r="DS23" s="97"/>
      <c r="DT23" s="97"/>
      <c r="DU23" s="97"/>
      <c r="DV23" s="97">
        <v>0.03</v>
      </c>
      <c r="DW23" s="97"/>
      <c r="DX23" s="97"/>
      <c r="DY23" s="97"/>
      <c r="DZ23" s="97"/>
      <c r="EA23" s="97"/>
      <c r="EB23" s="97"/>
      <c r="EC23" s="97"/>
      <c r="ED23" s="101">
        <f t="shared" si="23"/>
        <v>0</v>
      </c>
      <c r="EE23" s="97"/>
      <c r="EF23" s="97"/>
      <c r="EG23" s="97"/>
      <c r="EH23" s="97"/>
      <c r="EI23" s="97"/>
      <c r="EJ23" s="97"/>
      <c r="EK23" s="97"/>
      <c r="EL23" s="97"/>
      <c r="EM23" s="103">
        <f t="shared" si="24"/>
        <v>0</v>
      </c>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row>
    <row r="24" spans="1:172" s="147" customFormat="1" ht="31.5">
      <c r="A24" s="141"/>
      <c r="B24" s="152" t="s">
        <v>260</v>
      </c>
      <c r="C24" s="141" t="s">
        <v>74</v>
      </c>
      <c r="D24" s="143" t="s">
        <v>261</v>
      </c>
      <c r="E24" s="141" t="s">
        <v>29</v>
      </c>
      <c r="F24" s="144">
        <f t="shared" si="13"/>
        <v>0.32</v>
      </c>
      <c r="G24" s="143"/>
      <c r="H24" s="145">
        <f t="shared" si="14"/>
        <v>0.04</v>
      </c>
      <c r="I24" s="154">
        <v>0.03</v>
      </c>
      <c r="J24" s="155">
        <v>0.03</v>
      </c>
      <c r="K24" s="151">
        <v>0.01</v>
      </c>
      <c r="L24" s="151"/>
      <c r="M24" s="151"/>
      <c r="N24" s="151"/>
      <c r="O24" s="151"/>
      <c r="P24" s="151"/>
      <c r="Q24" s="151"/>
      <c r="R24" s="151"/>
      <c r="S24" s="151"/>
      <c r="T24" s="145">
        <f t="shared" si="15"/>
        <v>0.28000000000000003</v>
      </c>
      <c r="U24" s="151"/>
      <c r="V24" s="151"/>
      <c r="W24" s="141"/>
      <c r="X24" s="141"/>
      <c r="Y24" s="141"/>
      <c r="Z24" s="141"/>
      <c r="AA24" s="141"/>
      <c r="AB24" s="141"/>
      <c r="AC24" s="146">
        <f t="shared" si="16"/>
        <v>0.11</v>
      </c>
      <c r="AD24" s="151"/>
      <c r="AE24" s="151">
        <v>0.1</v>
      </c>
      <c r="AF24" s="151"/>
      <c r="AG24" s="151"/>
      <c r="AH24" s="151"/>
      <c r="AI24" s="151"/>
      <c r="AJ24" s="151"/>
      <c r="AK24" s="151"/>
      <c r="AL24" s="151"/>
      <c r="AM24" s="151"/>
      <c r="AN24" s="151"/>
      <c r="AO24" s="151"/>
      <c r="AP24" s="151">
        <v>0.01</v>
      </c>
      <c r="AQ24" s="151"/>
      <c r="AR24" s="151"/>
      <c r="AS24" s="151"/>
      <c r="AT24" s="151"/>
      <c r="AU24" s="151">
        <v>0</v>
      </c>
      <c r="AV24" s="151"/>
      <c r="AW24" s="151">
        <v>0.16</v>
      </c>
      <c r="AX24" s="151"/>
      <c r="AY24" s="151"/>
      <c r="AZ24" s="151">
        <v>0.01</v>
      </c>
      <c r="BA24" s="151"/>
      <c r="BB24" s="151">
        <v>0</v>
      </c>
      <c r="BC24" s="151">
        <v>0</v>
      </c>
      <c r="BD24" s="151"/>
      <c r="BE24" s="151"/>
      <c r="BF24" s="151"/>
      <c r="BH24" s="147" t="b">
        <f t="shared" si="17"/>
        <v>0</v>
      </c>
      <c r="BI24" s="147" t="b">
        <f t="shared" si="17"/>
        <v>1</v>
      </c>
      <c r="BJ24" s="147" t="b">
        <f t="shared" si="17"/>
        <v>1</v>
      </c>
      <c r="BK24" s="147" t="b">
        <f t="shared" si="17"/>
        <v>1</v>
      </c>
      <c r="BL24" s="147" t="b">
        <f t="shared" si="17"/>
        <v>1</v>
      </c>
      <c r="BM24" s="147" t="b">
        <f t="shared" si="17"/>
        <v>1</v>
      </c>
      <c r="BN24" s="147" t="b">
        <f t="shared" si="17"/>
        <v>1</v>
      </c>
      <c r="BO24" s="147" t="b">
        <f t="shared" si="17"/>
        <v>1</v>
      </c>
      <c r="BP24" s="147" t="b">
        <f t="shared" si="17"/>
        <v>1</v>
      </c>
      <c r="BQ24" s="147" t="b">
        <f t="shared" si="17"/>
        <v>1</v>
      </c>
      <c r="BR24" s="147" t="b">
        <f t="shared" si="17"/>
        <v>1</v>
      </c>
      <c r="BS24" s="147" t="b">
        <f t="shared" si="17"/>
        <v>1</v>
      </c>
      <c r="BT24" s="147" t="b">
        <f t="shared" si="17"/>
        <v>1</v>
      </c>
      <c r="BU24" s="147" t="b">
        <f t="shared" si="17"/>
        <v>1</v>
      </c>
      <c r="BV24" s="147" t="b">
        <f t="shared" si="17"/>
        <v>0</v>
      </c>
      <c r="BW24" s="147" t="b">
        <f t="shared" si="17"/>
        <v>1</v>
      </c>
      <c r="BX24" s="147" t="b">
        <f t="shared" si="18"/>
        <v>1</v>
      </c>
      <c r="BY24" s="147" t="b">
        <f t="shared" si="18"/>
        <v>1</v>
      </c>
      <c r="BZ24" s="147" t="b">
        <f t="shared" si="18"/>
        <v>1</v>
      </c>
      <c r="CA24" s="147" t="b">
        <f t="shared" si="18"/>
        <v>1</v>
      </c>
      <c r="CB24" s="147" t="b">
        <f t="shared" si="18"/>
        <v>1</v>
      </c>
      <c r="CC24" s="147" t="b">
        <f t="shared" si="18"/>
        <v>1</v>
      </c>
      <c r="CD24" s="147" t="b">
        <f t="shared" si="18"/>
        <v>1</v>
      </c>
      <c r="CE24" s="147" t="b">
        <f t="shared" si="18"/>
        <v>0</v>
      </c>
      <c r="CF24" s="147" t="b">
        <f t="shared" si="18"/>
        <v>0</v>
      </c>
      <c r="CG24" s="147" t="b">
        <f t="shared" si="18"/>
        <v>1</v>
      </c>
      <c r="CH24" s="147" t="b">
        <f t="shared" si="18"/>
        <v>1</v>
      </c>
      <c r="CI24" s="147" t="b">
        <f t="shared" si="18"/>
        <v>1</v>
      </c>
      <c r="CJ24" s="147" t="b">
        <f t="shared" si="18"/>
        <v>1</v>
      </c>
      <c r="CK24" s="147" t="b">
        <f t="shared" si="18"/>
        <v>1</v>
      </c>
      <c r="CL24" s="147" t="b">
        <f t="shared" si="18"/>
        <v>1</v>
      </c>
      <c r="CM24" s="147" t="b">
        <f t="shared" si="18"/>
        <v>1</v>
      </c>
      <c r="CN24" s="147" t="b">
        <f t="shared" si="19"/>
        <v>1</v>
      </c>
      <c r="CO24" s="147" t="b">
        <f t="shared" si="19"/>
        <v>1</v>
      </c>
      <c r="CP24" s="147" t="b">
        <f t="shared" si="19"/>
        <v>1</v>
      </c>
      <c r="CQ24" s="147" t="b">
        <f t="shared" si="19"/>
        <v>1</v>
      </c>
      <c r="CR24" s="147" t="b">
        <f t="shared" si="19"/>
        <v>1</v>
      </c>
      <c r="CS24" s="147" t="b">
        <f t="shared" si="19"/>
        <v>1</v>
      </c>
      <c r="CT24" s="147" t="b">
        <f t="shared" si="19"/>
        <v>1</v>
      </c>
      <c r="CU24" s="147" t="b">
        <f t="shared" si="19"/>
        <v>1</v>
      </c>
      <c r="CV24" s="147" t="b">
        <f t="shared" si="19"/>
        <v>1</v>
      </c>
      <c r="CW24" s="147" t="b">
        <f t="shared" si="19"/>
        <v>1</v>
      </c>
      <c r="CX24" s="147" t="b">
        <f t="shared" si="19"/>
        <v>1</v>
      </c>
      <c r="CY24" s="147" t="b">
        <f t="shared" si="19"/>
        <v>1</v>
      </c>
      <c r="CZ24" s="147" t="b">
        <f t="shared" si="19"/>
        <v>1</v>
      </c>
      <c r="DA24" s="147" t="b">
        <f t="shared" si="19"/>
        <v>1</v>
      </c>
      <c r="DB24" s="147" t="b">
        <f t="shared" si="19"/>
        <v>1</v>
      </c>
      <c r="DC24" s="147" t="b">
        <f t="shared" si="19"/>
        <v>1</v>
      </c>
      <c r="DD24" s="147" t="b">
        <f t="shared" si="20"/>
        <v>1</v>
      </c>
      <c r="DE24" s="147" t="b">
        <f t="shared" si="20"/>
        <v>1</v>
      </c>
      <c r="DF24" s="147" t="b">
        <f t="shared" si="20"/>
        <v>1</v>
      </c>
      <c r="DG24" s="147" t="b">
        <f t="shared" si="20"/>
        <v>1</v>
      </c>
      <c r="DH24" s="147" t="b">
        <f t="shared" si="20"/>
        <v>1</v>
      </c>
      <c r="DK24" s="141" t="e">
        <f>#REF!+1</f>
        <v>#REF!</v>
      </c>
      <c r="DL24" s="152" t="s">
        <v>260</v>
      </c>
      <c r="DM24" s="141" t="s">
        <v>74</v>
      </c>
      <c r="DN24" s="143" t="s">
        <v>261</v>
      </c>
      <c r="DO24" s="141" t="s">
        <v>29</v>
      </c>
      <c r="DP24" s="144">
        <f t="shared" si="21"/>
        <v>2.69</v>
      </c>
      <c r="DQ24" s="143"/>
      <c r="DR24" s="145">
        <f t="shared" si="22"/>
        <v>0.04</v>
      </c>
      <c r="DS24" s="154">
        <v>0.03</v>
      </c>
      <c r="DT24" s="155">
        <v>0.03</v>
      </c>
      <c r="DU24" s="151">
        <v>0.01</v>
      </c>
      <c r="DV24" s="151"/>
      <c r="DW24" s="151"/>
      <c r="DX24" s="151"/>
      <c r="DY24" s="151"/>
      <c r="DZ24" s="151"/>
      <c r="EA24" s="151"/>
      <c r="EB24" s="151"/>
      <c r="EC24" s="151"/>
      <c r="ED24" s="145">
        <f t="shared" si="23"/>
        <v>2.65</v>
      </c>
      <c r="EE24" s="151"/>
      <c r="EF24" s="151"/>
      <c r="EG24" s="141"/>
      <c r="EH24" s="141"/>
      <c r="EI24" s="141"/>
      <c r="EJ24" s="141"/>
      <c r="EK24" s="141"/>
      <c r="EL24" s="141"/>
      <c r="EM24" s="146">
        <f t="shared" si="24"/>
        <v>2.48</v>
      </c>
      <c r="EN24" s="151">
        <v>2.37</v>
      </c>
      <c r="EO24" s="151">
        <v>0.1</v>
      </c>
      <c r="EP24" s="151"/>
      <c r="EQ24" s="151"/>
      <c r="ER24" s="151"/>
      <c r="ES24" s="151"/>
      <c r="ET24" s="151"/>
      <c r="EU24" s="151"/>
      <c r="EV24" s="151"/>
      <c r="EW24" s="151"/>
      <c r="EX24" s="151"/>
      <c r="EY24" s="151"/>
      <c r="EZ24" s="151">
        <v>0.01</v>
      </c>
      <c r="FA24" s="151"/>
      <c r="FB24" s="151"/>
      <c r="FC24" s="151"/>
      <c r="FD24" s="151"/>
      <c r="FE24" s="151">
        <v>0</v>
      </c>
      <c r="FF24" s="151"/>
      <c r="FG24" s="151">
        <v>0.16</v>
      </c>
      <c r="FH24" s="151"/>
      <c r="FI24" s="151"/>
      <c r="FJ24" s="151">
        <v>0.01</v>
      </c>
      <c r="FK24" s="151"/>
      <c r="FL24" s="151">
        <v>0</v>
      </c>
      <c r="FM24" s="151">
        <v>0</v>
      </c>
      <c r="FN24" s="151"/>
      <c r="FO24" s="151"/>
      <c r="FP24" s="151"/>
    </row>
    <row r="25" spans="1:172" s="104" customFormat="1">
      <c r="A25" s="97"/>
      <c r="B25" s="105"/>
      <c r="C25" s="99"/>
      <c r="D25" s="99"/>
      <c r="E25" s="97"/>
      <c r="F25" s="100"/>
      <c r="G25" s="99"/>
      <c r="H25" s="101"/>
      <c r="I25" s="97"/>
      <c r="J25" s="97"/>
      <c r="K25" s="97"/>
      <c r="L25" s="97"/>
      <c r="M25" s="97"/>
      <c r="N25" s="97"/>
      <c r="O25" s="97"/>
      <c r="P25" s="97"/>
      <c r="Q25" s="97"/>
      <c r="R25" s="97"/>
      <c r="S25" s="97"/>
      <c r="T25" s="101"/>
      <c r="U25" s="97"/>
      <c r="V25" s="97"/>
      <c r="W25" s="97"/>
      <c r="X25" s="97"/>
      <c r="Y25" s="97"/>
      <c r="Z25" s="97"/>
      <c r="AA25" s="97"/>
      <c r="AB25" s="97"/>
      <c r="AC25" s="103"/>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DK25" s="97"/>
      <c r="DL25" s="105"/>
      <c r="DM25" s="99"/>
      <c r="DN25" s="99"/>
      <c r="DO25" s="97"/>
      <c r="DP25" s="100"/>
      <c r="DQ25" s="99"/>
      <c r="DR25" s="101"/>
      <c r="DS25" s="97"/>
      <c r="DT25" s="97"/>
      <c r="DU25" s="97"/>
      <c r="DV25" s="97"/>
      <c r="DW25" s="97"/>
      <c r="DX25" s="97"/>
      <c r="DY25" s="97"/>
      <c r="DZ25" s="97"/>
      <c r="EA25" s="97"/>
      <c r="EB25" s="97"/>
      <c r="EC25" s="97"/>
      <c r="ED25" s="101"/>
      <c r="EE25" s="97"/>
      <c r="EF25" s="97"/>
      <c r="EG25" s="97"/>
      <c r="EH25" s="97"/>
      <c r="EI25" s="97"/>
      <c r="EJ25" s="97"/>
      <c r="EK25" s="97"/>
      <c r="EL25" s="97"/>
      <c r="EM25" s="103"/>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row>
    <row r="26" spans="1:172" s="104" customFormat="1">
      <c r="A26" s="97"/>
      <c r="B26" s="111" t="s">
        <v>78</v>
      </c>
      <c r="C26" s="97" t="s">
        <v>74</v>
      </c>
      <c r="D26" s="99" t="s">
        <v>262</v>
      </c>
      <c r="E26" s="97" t="s">
        <v>48</v>
      </c>
      <c r="F26" s="100">
        <f t="shared" si="13"/>
        <v>0.48</v>
      </c>
      <c r="G26" s="99"/>
      <c r="H26" s="101">
        <f t="shared" si="14"/>
        <v>0.48</v>
      </c>
      <c r="I26" s="97"/>
      <c r="J26" s="97"/>
      <c r="K26" s="97">
        <v>0.45</v>
      </c>
      <c r="L26" s="97">
        <v>0.03</v>
      </c>
      <c r="M26" s="97"/>
      <c r="N26" s="97"/>
      <c r="O26" s="97"/>
      <c r="P26" s="97"/>
      <c r="Q26" s="97"/>
      <c r="R26" s="97"/>
      <c r="S26" s="97"/>
      <c r="T26" s="101">
        <f t="shared" si="15"/>
        <v>0</v>
      </c>
      <c r="U26" s="97"/>
      <c r="V26" s="97"/>
      <c r="W26" s="97"/>
      <c r="X26" s="97"/>
      <c r="Y26" s="97"/>
      <c r="Z26" s="97"/>
      <c r="AA26" s="97"/>
      <c r="AB26" s="97"/>
      <c r="AC26" s="103">
        <f t="shared" si="16"/>
        <v>0</v>
      </c>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H26" s="104" t="b">
        <f t="shared" si="17"/>
        <v>0</v>
      </c>
      <c r="BI26" s="104" t="b">
        <f t="shared" si="17"/>
        <v>1</v>
      </c>
      <c r="BJ26" s="104" t="b">
        <f t="shared" si="17"/>
        <v>0</v>
      </c>
      <c r="BK26" s="104" t="b">
        <f t="shared" si="17"/>
        <v>1</v>
      </c>
      <c r="BL26" s="104" t="b">
        <f t="shared" si="17"/>
        <v>1</v>
      </c>
      <c r="BM26" s="104" t="b">
        <f t="shared" si="17"/>
        <v>0</v>
      </c>
      <c r="BN26" s="104" t="b">
        <f t="shared" si="17"/>
        <v>1</v>
      </c>
      <c r="BO26" s="104" t="b">
        <f t="shared" si="17"/>
        <v>1</v>
      </c>
      <c r="BP26" s="104" t="b">
        <f t="shared" si="17"/>
        <v>1</v>
      </c>
      <c r="BQ26" s="104" t="b">
        <f t="shared" si="17"/>
        <v>1</v>
      </c>
      <c r="BR26" s="104" t="b">
        <f t="shared" si="17"/>
        <v>1</v>
      </c>
      <c r="BS26" s="104" t="b">
        <f t="shared" si="17"/>
        <v>1</v>
      </c>
      <c r="BT26" s="104" t="b">
        <f t="shared" si="17"/>
        <v>1</v>
      </c>
      <c r="BU26" s="104" t="b">
        <f t="shared" si="17"/>
        <v>1</v>
      </c>
      <c r="BV26" s="104" t="b">
        <f t="shared" si="17"/>
        <v>1</v>
      </c>
      <c r="BW26" s="104" t="b">
        <f t="shared" si="17"/>
        <v>1</v>
      </c>
      <c r="BX26" s="104" t="b">
        <f t="shared" si="18"/>
        <v>1</v>
      </c>
      <c r="BY26" s="104" t="b">
        <f t="shared" si="18"/>
        <v>1</v>
      </c>
      <c r="BZ26" s="104" t="b">
        <f t="shared" si="18"/>
        <v>1</v>
      </c>
      <c r="CA26" s="104" t="b">
        <f t="shared" si="18"/>
        <v>1</v>
      </c>
      <c r="CB26" s="104" t="b">
        <f t="shared" si="18"/>
        <v>1</v>
      </c>
      <c r="CC26" s="104" t="b">
        <f t="shared" si="18"/>
        <v>1</v>
      </c>
      <c r="CD26" s="104" t="b">
        <f t="shared" si="18"/>
        <v>1</v>
      </c>
      <c r="CE26" s="104" t="b">
        <f t="shared" si="18"/>
        <v>1</v>
      </c>
      <c r="CF26" s="104" t="b">
        <f t="shared" si="18"/>
        <v>1</v>
      </c>
      <c r="CG26" s="104" t="b">
        <f t="shared" si="18"/>
        <v>1</v>
      </c>
      <c r="CH26" s="104" t="b">
        <f t="shared" si="18"/>
        <v>1</v>
      </c>
      <c r="CI26" s="104" t="b">
        <f t="shared" si="18"/>
        <v>1</v>
      </c>
      <c r="CJ26" s="104" t="b">
        <f t="shared" si="18"/>
        <v>1</v>
      </c>
      <c r="CK26" s="104" t="b">
        <f t="shared" si="18"/>
        <v>1</v>
      </c>
      <c r="CL26" s="104" t="b">
        <f t="shared" si="18"/>
        <v>1</v>
      </c>
      <c r="CM26" s="104" t="b">
        <f t="shared" si="18"/>
        <v>1</v>
      </c>
      <c r="CN26" s="104" t="b">
        <f t="shared" si="19"/>
        <v>1</v>
      </c>
      <c r="CO26" s="104" t="b">
        <f t="shared" si="19"/>
        <v>1</v>
      </c>
      <c r="CP26" s="104" t="b">
        <f t="shared" si="19"/>
        <v>1</v>
      </c>
      <c r="CQ26" s="104" t="b">
        <f t="shared" si="19"/>
        <v>1</v>
      </c>
      <c r="CR26" s="104" t="b">
        <f t="shared" si="19"/>
        <v>1</v>
      </c>
      <c r="CS26" s="104" t="b">
        <f t="shared" si="19"/>
        <v>1</v>
      </c>
      <c r="CT26" s="104" t="b">
        <f t="shared" si="19"/>
        <v>1</v>
      </c>
      <c r="CU26" s="104" t="b">
        <f t="shared" si="19"/>
        <v>1</v>
      </c>
      <c r="CV26" s="104" t="b">
        <f t="shared" si="19"/>
        <v>1</v>
      </c>
      <c r="CW26" s="104" t="b">
        <f t="shared" si="19"/>
        <v>1</v>
      </c>
      <c r="CX26" s="104" t="b">
        <f t="shared" si="19"/>
        <v>1</v>
      </c>
      <c r="CY26" s="104" t="b">
        <f t="shared" si="19"/>
        <v>1</v>
      </c>
      <c r="CZ26" s="104" t="b">
        <f t="shared" si="19"/>
        <v>1</v>
      </c>
      <c r="DA26" s="104" t="b">
        <f t="shared" si="19"/>
        <v>1</v>
      </c>
      <c r="DB26" s="104" t="b">
        <f t="shared" si="19"/>
        <v>1</v>
      </c>
      <c r="DC26" s="104" t="b">
        <f t="shared" si="19"/>
        <v>1</v>
      </c>
      <c r="DD26" s="104" t="b">
        <f t="shared" si="20"/>
        <v>1</v>
      </c>
      <c r="DE26" s="104" t="b">
        <f t="shared" si="20"/>
        <v>1</v>
      </c>
      <c r="DF26" s="104" t="b">
        <f t="shared" si="20"/>
        <v>1</v>
      </c>
      <c r="DG26" s="104" t="b">
        <f t="shared" si="20"/>
        <v>1</v>
      </c>
      <c r="DH26" s="104" t="b">
        <f t="shared" si="20"/>
        <v>1</v>
      </c>
      <c r="DK26" s="97">
        <f t="shared" si="25"/>
        <v>1</v>
      </c>
      <c r="DL26" s="111" t="s">
        <v>78</v>
      </c>
      <c r="DM26" s="97" t="s">
        <v>74</v>
      </c>
      <c r="DN26" s="99" t="s">
        <v>262</v>
      </c>
      <c r="DO26" s="97" t="s">
        <v>48</v>
      </c>
      <c r="DP26" s="100">
        <f t="shared" si="21"/>
        <v>0.42000000000000004</v>
      </c>
      <c r="DQ26" s="99"/>
      <c r="DR26" s="101">
        <f t="shared" si="22"/>
        <v>0.42000000000000004</v>
      </c>
      <c r="DS26" s="97"/>
      <c r="DT26" s="97"/>
      <c r="DU26" s="97">
        <v>0.39</v>
      </c>
      <c r="DV26" s="97">
        <v>0.03</v>
      </c>
      <c r="DW26" s="97"/>
      <c r="DX26" s="97"/>
      <c r="DY26" s="97"/>
      <c r="DZ26" s="97"/>
      <c r="EA26" s="97"/>
      <c r="EB26" s="97"/>
      <c r="EC26" s="97"/>
      <c r="ED26" s="101">
        <f t="shared" si="23"/>
        <v>0</v>
      </c>
      <c r="EE26" s="97"/>
      <c r="EF26" s="97"/>
      <c r="EG26" s="97"/>
      <c r="EH26" s="97"/>
      <c r="EI26" s="97"/>
      <c r="EJ26" s="97"/>
      <c r="EK26" s="97"/>
      <c r="EL26" s="97"/>
      <c r="EM26" s="103">
        <f t="shared" si="24"/>
        <v>0</v>
      </c>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row>
    <row r="27" spans="1:172" s="147" customFormat="1" ht="31.5">
      <c r="A27" s="141"/>
      <c r="B27" s="152" t="s">
        <v>260</v>
      </c>
      <c r="C27" s="141" t="s">
        <v>86</v>
      </c>
      <c r="D27" s="143" t="s">
        <v>263</v>
      </c>
      <c r="E27" s="141" t="s">
        <v>29</v>
      </c>
      <c r="F27" s="144">
        <f t="shared" ref="F27:F34" si="26">H27+T27+BF27</f>
        <v>0.08</v>
      </c>
      <c r="G27" s="143"/>
      <c r="H27" s="145">
        <f t="shared" ref="H27:H34" si="27">SUM(I27)+SUM(K27:S27)</f>
        <v>0</v>
      </c>
      <c r="I27" s="151">
        <v>0</v>
      </c>
      <c r="J27" s="155">
        <v>0</v>
      </c>
      <c r="K27" s="151">
        <v>0</v>
      </c>
      <c r="L27" s="141"/>
      <c r="M27" s="141"/>
      <c r="N27" s="141"/>
      <c r="O27" s="141"/>
      <c r="P27" s="141"/>
      <c r="Q27" s="141"/>
      <c r="R27" s="141"/>
      <c r="S27" s="141"/>
      <c r="T27" s="145">
        <f t="shared" ref="T27:T34" si="28">SUM(U27:AC27)+SUM(AT27:BE27)</f>
        <v>0.08</v>
      </c>
      <c r="U27" s="141"/>
      <c r="V27" s="141"/>
      <c r="W27" s="141"/>
      <c r="X27" s="141"/>
      <c r="Y27" s="141"/>
      <c r="Z27" s="141"/>
      <c r="AA27" s="141"/>
      <c r="AB27" s="141"/>
      <c r="AC27" s="146">
        <f t="shared" ref="AC27:AC34" si="29">SUM(AD27:AS27)</f>
        <v>0.03</v>
      </c>
      <c r="AD27" s="141"/>
      <c r="AE27" s="151">
        <v>0.03</v>
      </c>
      <c r="AF27" s="141"/>
      <c r="AG27" s="141"/>
      <c r="AH27" s="141"/>
      <c r="AI27" s="141"/>
      <c r="AJ27" s="141"/>
      <c r="AK27" s="141"/>
      <c r="AL27" s="141"/>
      <c r="AM27" s="141"/>
      <c r="AN27" s="141"/>
      <c r="AO27" s="141"/>
      <c r="AP27" s="141"/>
      <c r="AQ27" s="141"/>
      <c r="AR27" s="141"/>
      <c r="AS27" s="141"/>
      <c r="AT27" s="141"/>
      <c r="AU27" s="141"/>
      <c r="AV27" s="141"/>
      <c r="AW27" s="151">
        <v>0.05</v>
      </c>
      <c r="AX27" s="141"/>
      <c r="AY27" s="141"/>
      <c r="AZ27" s="141"/>
      <c r="BA27" s="141"/>
      <c r="BB27" s="141"/>
      <c r="BC27" s="141"/>
      <c r="BD27" s="141"/>
      <c r="BE27" s="141"/>
      <c r="BF27" s="151">
        <v>0</v>
      </c>
      <c r="BH27" s="147" t="b">
        <f t="shared" ref="BH27:BW34" si="30">F27=DP27</f>
        <v>0</v>
      </c>
      <c r="BI27" s="147" t="b">
        <f t="shared" si="30"/>
        <v>1</v>
      </c>
      <c r="BJ27" s="147" t="b">
        <f t="shared" si="30"/>
        <v>1</v>
      </c>
      <c r="BK27" s="147" t="b">
        <f t="shared" si="30"/>
        <v>1</v>
      </c>
      <c r="BL27" s="147" t="b">
        <f t="shared" si="30"/>
        <v>1</v>
      </c>
      <c r="BM27" s="147" t="b">
        <f t="shared" si="30"/>
        <v>1</v>
      </c>
      <c r="BN27" s="147" t="b">
        <f t="shared" si="30"/>
        <v>1</v>
      </c>
      <c r="BO27" s="147" t="b">
        <f t="shared" si="30"/>
        <v>1</v>
      </c>
      <c r="BP27" s="147" t="b">
        <f t="shared" si="30"/>
        <v>1</v>
      </c>
      <c r="BQ27" s="147" t="b">
        <f t="shared" si="30"/>
        <v>1</v>
      </c>
      <c r="BR27" s="147" t="b">
        <f t="shared" si="30"/>
        <v>1</v>
      </c>
      <c r="BS27" s="147" t="b">
        <f t="shared" si="30"/>
        <v>1</v>
      </c>
      <c r="BT27" s="147" t="b">
        <f t="shared" si="30"/>
        <v>1</v>
      </c>
      <c r="BU27" s="147" t="b">
        <f t="shared" si="30"/>
        <v>1</v>
      </c>
      <c r="BV27" s="147" t="b">
        <f t="shared" si="30"/>
        <v>0</v>
      </c>
      <c r="BW27" s="147" t="b">
        <f t="shared" si="30"/>
        <v>1</v>
      </c>
      <c r="BX27" s="147" t="b">
        <f t="shared" ref="BX27:CM34" si="31">V27=EF27</f>
        <v>1</v>
      </c>
      <c r="BY27" s="147" t="b">
        <f t="shared" si="31"/>
        <v>1</v>
      </c>
      <c r="BZ27" s="147" t="b">
        <f t="shared" si="31"/>
        <v>1</v>
      </c>
      <c r="CA27" s="147" t="b">
        <f t="shared" si="31"/>
        <v>1</v>
      </c>
      <c r="CB27" s="147" t="b">
        <f t="shared" si="31"/>
        <v>1</v>
      </c>
      <c r="CC27" s="147" t="b">
        <f t="shared" si="31"/>
        <v>1</v>
      </c>
      <c r="CD27" s="147" t="b">
        <f t="shared" si="31"/>
        <v>1</v>
      </c>
      <c r="CE27" s="147" t="b">
        <f t="shared" si="31"/>
        <v>0</v>
      </c>
      <c r="CF27" s="147" t="b">
        <f t="shared" si="31"/>
        <v>0</v>
      </c>
      <c r="CG27" s="147" t="b">
        <f t="shared" si="31"/>
        <v>1</v>
      </c>
      <c r="CH27" s="147" t="b">
        <f t="shared" si="31"/>
        <v>1</v>
      </c>
      <c r="CI27" s="147" t="b">
        <f t="shared" si="31"/>
        <v>1</v>
      </c>
      <c r="CJ27" s="147" t="b">
        <f t="shared" si="31"/>
        <v>1</v>
      </c>
      <c r="CK27" s="147" t="b">
        <f t="shared" si="31"/>
        <v>1</v>
      </c>
      <c r="CL27" s="147" t="b">
        <f t="shared" si="31"/>
        <v>1</v>
      </c>
      <c r="CM27" s="147" t="b">
        <f t="shared" si="31"/>
        <v>1</v>
      </c>
      <c r="CN27" s="147" t="b">
        <f t="shared" ref="CN27:DC34" si="32">AL27=EV27</f>
        <v>1</v>
      </c>
      <c r="CO27" s="147" t="b">
        <f t="shared" si="32"/>
        <v>1</v>
      </c>
      <c r="CP27" s="147" t="b">
        <f t="shared" si="32"/>
        <v>1</v>
      </c>
      <c r="CQ27" s="147" t="b">
        <f t="shared" si="32"/>
        <v>1</v>
      </c>
      <c r="CR27" s="147" t="b">
        <f t="shared" si="32"/>
        <v>1</v>
      </c>
      <c r="CS27" s="147" t="b">
        <f t="shared" si="32"/>
        <v>1</v>
      </c>
      <c r="CT27" s="147" t="b">
        <f t="shared" si="32"/>
        <v>1</v>
      </c>
      <c r="CU27" s="147" t="b">
        <f t="shared" si="32"/>
        <v>1</v>
      </c>
      <c r="CV27" s="147" t="b">
        <f t="shared" si="32"/>
        <v>1</v>
      </c>
      <c r="CW27" s="147" t="b">
        <f t="shared" si="32"/>
        <v>1</v>
      </c>
      <c r="CX27" s="147" t="b">
        <f t="shared" si="32"/>
        <v>1</v>
      </c>
      <c r="CY27" s="147" t="b">
        <f t="shared" si="32"/>
        <v>1</v>
      </c>
      <c r="CZ27" s="147" t="b">
        <f t="shared" si="32"/>
        <v>1</v>
      </c>
      <c r="DA27" s="147" t="b">
        <f t="shared" si="32"/>
        <v>1</v>
      </c>
      <c r="DB27" s="147" t="b">
        <f t="shared" si="32"/>
        <v>1</v>
      </c>
      <c r="DC27" s="147" t="b">
        <f t="shared" si="32"/>
        <v>1</v>
      </c>
      <c r="DD27" s="147" t="b">
        <f t="shared" ref="DD27:DH34" si="33">BB27=FL27</f>
        <v>1</v>
      </c>
      <c r="DE27" s="147" t="b">
        <f t="shared" si="33"/>
        <v>1</v>
      </c>
      <c r="DF27" s="147" t="b">
        <f t="shared" si="33"/>
        <v>1</v>
      </c>
      <c r="DG27" s="147" t="b">
        <f t="shared" si="33"/>
        <v>1</v>
      </c>
      <c r="DH27" s="147" t="b">
        <f t="shared" si="33"/>
        <v>1</v>
      </c>
      <c r="DK27" s="141" t="e">
        <f>#REF!+1</f>
        <v>#REF!</v>
      </c>
      <c r="DL27" s="152" t="s">
        <v>260</v>
      </c>
      <c r="DM27" s="141" t="s">
        <v>86</v>
      </c>
      <c r="DN27" s="143" t="s">
        <v>263</v>
      </c>
      <c r="DO27" s="141" t="s">
        <v>29</v>
      </c>
      <c r="DP27" s="144">
        <f t="shared" ref="DP27:DP34" si="34">DR27+ED27+FP27</f>
        <v>0.63000000000000012</v>
      </c>
      <c r="DQ27" s="143"/>
      <c r="DR27" s="145">
        <f t="shared" ref="DR27:DR34" si="35">SUM(DS27)+SUM(DU27:EC27)</f>
        <v>0</v>
      </c>
      <c r="DS27" s="151">
        <v>0</v>
      </c>
      <c r="DT27" s="155">
        <v>0</v>
      </c>
      <c r="DU27" s="151">
        <v>0</v>
      </c>
      <c r="DV27" s="141"/>
      <c r="DW27" s="141"/>
      <c r="DX27" s="141"/>
      <c r="DY27" s="141"/>
      <c r="DZ27" s="141"/>
      <c r="EA27" s="141"/>
      <c r="EB27" s="141"/>
      <c r="EC27" s="141"/>
      <c r="ED27" s="145">
        <f t="shared" ref="ED27:ED34" si="36">SUM(EE27:EM27)+SUM(FD27:FO27)</f>
        <v>0.63000000000000012</v>
      </c>
      <c r="EE27" s="141"/>
      <c r="EF27" s="141"/>
      <c r="EG27" s="141"/>
      <c r="EH27" s="141"/>
      <c r="EI27" s="141"/>
      <c r="EJ27" s="141"/>
      <c r="EK27" s="141"/>
      <c r="EL27" s="141"/>
      <c r="EM27" s="146">
        <f t="shared" ref="EM27:EM34" si="37">SUM(EN27:FC27)</f>
        <v>0.58000000000000007</v>
      </c>
      <c r="EN27" s="141">
        <v>0.55000000000000004</v>
      </c>
      <c r="EO27" s="151">
        <v>0.03</v>
      </c>
      <c r="EP27" s="141"/>
      <c r="EQ27" s="141"/>
      <c r="ER27" s="141"/>
      <c r="ES27" s="141"/>
      <c r="ET27" s="141"/>
      <c r="EU27" s="141"/>
      <c r="EV27" s="141"/>
      <c r="EW27" s="141"/>
      <c r="EX27" s="141"/>
      <c r="EY27" s="141"/>
      <c r="EZ27" s="141"/>
      <c r="FA27" s="141"/>
      <c r="FB27" s="141"/>
      <c r="FC27" s="141"/>
      <c r="FD27" s="141"/>
      <c r="FE27" s="141"/>
      <c r="FF27" s="141"/>
      <c r="FG27" s="151">
        <v>0.05</v>
      </c>
      <c r="FH27" s="141"/>
      <c r="FI27" s="141"/>
      <c r="FJ27" s="141"/>
      <c r="FK27" s="141"/>
      <c r="FL27" s="141"/>
      <c r="FM27" s="141"/>
      <c r="FN27" s="141"/>
      <c r="FO27" s="141"/>
      <c r="FP27" s="151">
        <v>0</v>
      </c>
    </row>
    <row r="28" spans="1:172" s="104" customFormat="1">
      <c r="A28" s="97"/>
      <c r="B28" s="111"/>
      <c r="C28" s="97"/>
      <c r="D28" s="99"/>
      <c r="E28" s="97"/>
      <c r="F28" s="100"/>
      <c r="G28" s="99"/>
      <c r="H28" s="101"/>
      <c r="I28" s="97"/>
      <c r="J28" s="97"/>
      <c r="K28" s="97"/>
      <c r="L28" s="97"/>
      <c r="M28" s="97"/>
      <c r="N28" s="97"/>
      <c r="O28" s="97"/>
      <c r="P28" s="97"/>
      <c r="Q28" s="97"/>
      <c r="R28" s="97"/>
      <c r="S28" s="97"/>
      <c r="T28" s="101"/>
      <c r="U28" s="97"/>
      <c r="V28" s="97"/>
      <c r="W28" s="97"/>
      <c r="X28" s="97"/>
      <c r="Y28" s="97"/>
      <c r="Z28" s="97"/>
      <c r="AA28" s="97"/>
      <c r="AB28" s="97"/>
      <c r="AC28" s="103"/>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DK28" s="97"/>
      <c r="DL28" s="111"/>
      <c r="DM28" s="97"/>
      <c r="DN28" s="99"/>
      <c r="DO28" s="97"/>
      <c r="DP28" s="100"/>
      <c r="DQ28" s="99"/>
      <c r="DR28" s="101"/>
      <c r="DS28" s="97"/>
      <c r="DT28" s="97"/>
      <c r="DU28" s="97"/>
      <c r="DV28" s="97"/>
      <c r="DW28" s="97"/>
      <c r="DX28" s="97"/>
      <c r="DY28" s="97"/>
      <c r="DZ28" s="97"/>
      <c r="EA28" s="97"/>
      <c r="EB28" s="97"/>
      <c r="EC28" s="97"/>
      <c r="ED28" s="101"/>
      <c r="EE28" s="97"/>
      <c r="EF28" s="97"/>
      <c r="EG28" s="97"/>
      <c r="EH28" s="97"/>
      <c r="EI28" s="97"/>
      <c r="EJ28" s="97"/>
      <c r="EK28" s="97"/>
      <c r="EL28" s="97"/>
      <c r="EM28" s="103"/>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row>
    <row r="29" spans="1:172" s="104" customFormat="1" ht="31.5">
      <c r="A29" s="97"/>
      <c r="B29" s="111" t="s">
        <v>264</v>
      </c>
      <c r="C29" s="97" t="s">
        <v>63</v>
      </c>
      <c r="D29" s="99" t="s">
        <v>265</v>
      </c>
      <c r="E29" s="97" t="s">
        <v>24</v>
      </c>
      <c r="F29" s="100">
        <f t="shared" si="26"/>
        <v>0.21</v>
      </c>
      <c r="G29" s="99" t="s">
        <v>9</v>
      </c>
      <c r="H29" s="101">
        <f t="shared" si="27"/>
        <v>0.21</v>
      </c>
      <c r="I29" s="97">
        <v>0.21</v>
      </c>
      <c r="J29" s="97">
        <v>0.21</v>
      </c>
      <c r="K29" s="97"/>
      <c r="L29" s="97"/>
      <c r="M29" s="97"/>
      <c r="N29" s="97"/>
      <c r="O29" s="97"/>
      <c r="P29" s="97"/>
      <c r="Q29" s="97"/>
      <c r="R29" s="97"/>
      <c r="S29" s="97"/>
      <c r="T29" s="101">
        <f t="shared" si="28"/>
        <v>0</v>
      </c>
      <c r="U29" s="97"/>
      <c r="V29" s="97"/>
      <c r="W29" s="97"/>
      <c r="X29" s="97"/>
      <c r="Y29" s="97"/>
      <c r="Z29" s="97"/>
      <c r="AA29" s="97"/>
      <c r="AB29" s="97"/>
      <c r="AC29" s="103">
        <f t="shared" si="29"/>
        <v>0</v>
      </c>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H29" s="104" t="b">
        <f t="shared" si="30"/>
        <v>1</v>
      </c>
      <c r="BI29" s="104" t="b">
        <f t="shared" si="30"/>
        <v>1</v>
      </c>
      <c r="BJ29" s="104" t="b">
        <f t="shared" si="30"/>
        <v>1</v>
      </c>
      <c r="BK29" s="104" t="b">
        <f t="shared" si="30"/>
        <v>1</v>
      </c>
      <c r="BL29" s="104" t="b">
        <f t="shared" si="30"/>
        <v>1</v>
      </c>
      <c r="BM29" s="104" t="b">
        <f t="shared" si="30"/>
        <v>1</v>
      </c>
      <c r="BN29" s="104" t="b">
        <f t="shared" si="30"/>
        <v>1</v>
      </c>
      <c r="BO29" s="104" t="b">
        <f t="shared" si="30"/>
        <v>1</v>
      </c>
      <c r="BP29" s="104" t="b">
        <f t="shared" si="30"/>
        <v>1</v>
      </c>
      <c r="BQ29" s="104" t="b">
        <f t="shared" si="30"/>
        <v>1</v>
      </c>
      <c r="BR29" s="104" t="b">
        <f t="shared" si="30"/>
        <v>1</v>
      </c>
      <c r="BS29" s="104" t="b">
        <f t="shared" si="30"/>
        <v>1</v>
      </c>
      <c r="BT29" s="104" t="b">
        <f t="shared" si="30"/>
        <v>1</v>
      </c>
      <c r="BU29" s="104" t="b">
        <f t="shared" si="30"/>
        <v>1</v>
      </c>
      <c r="BV29" s="104" t="b">
        <f t="shared" si="30"/>
        <v>1</v>
      </c>
      <c r="BW29" s="104" t="b">
        <f t="shared" si="30"/>
        <v>1</v>
      </c>
      <c r="BX29" s="104" t="b">
        <f t="shared" si="31"/>
        <v>1</v>
      </c>
      <c r="BY29" s="104" t="b">
        <f t="shared" si="31"/>
        <v>1</v>
      </c>
      <c r="BZ29" s="104" t="b">
        <f t="shared" si="31"/>
        <v>1</v>
      </c>
      <c r="CA29" s="104" t="b">
        <f t="shared" si="31"/>
        <v>1</v>
      </c>
      <c r="CB29" s="104" t="b">
        <f t="shared" si="31"/>
        <v>1</v>
      </c>
      <c r="CC29" s="104" t="b">
        <f t="shared" si="31"/>
        <v>1</v>
      </c>
      <c r="CD29" s="104" t="b">
        <f t="shared" si="31"/>
        <v>1</v>
      </c>
      <c r="CE29" s="104" t="b">
        <f t="shared" si="31"/>
        <v>1</v>
      </c>
      <c r="CF29" s="104" t="b">
        <f t="shared" si="31"/>
        <v>1</v>
      </c>
      <c r="CG29" s="104" t="b">
        <f t="shared" si="31"/>
        <v>1</v>
      </c>
      <c r="CH29" s="104" t="b">
        <f t="shared" si="31"/>
        <v>1</v>
      </c>
      <c r="CI29" s="104" t="b">
        <f t="shared" si="31"/>
        <v>1</v>
      </c>
      <c r="CJ29" s="104" t="b">
        <f t="shared" si="31"/>
        <v>1</v>
      </c>
      <c r="CK29" s="104" t="b">
        <f t="shared" si="31"/>
        <v>1</v>
      </c>
      <c r="CL29" s="104" t="b">
        <f t="shared" si="31"/>
        <v>1</v>
      </c>
      <c r="CM29" s="104" t="b">
        <f t="shared" si="31"/>
        <v>1</v>
      </c>
      <c r="CN29" s="104" t="b">
        <f t="shared" si="32"/>
        <v>1</v>
      </c>
      <c r="CO29" s="104" t="b">
        <f t="shared" si="32"/>
        <v>1</v>
      </c>
      <c r="CP29" s="104" t="b">
        <f t="shared" si="32"/>
        <v>1</v>
      </c>
      <c r="CQ29" s="104" t="b">
        <f t="shared" si="32"/>
        <v>1</v>
      </c>
      <c r="CR29" s="104" t="b">
        <f t="shared" si="32"/>
        <v>1</v>
      </c>
      <c r="CS29" s="104" t="b">
        <f t="shared" si="32"/>
        <v>1</v>
      </c>
      <c r="CT29" s="104" t="b">
        <f t="shared" si="32"/>
        <v>1</v>
      </c>
      <c r="CU29" s="104" t="b">
        <f t="shared" si="32"/>
        <v>1</v>
      </c>
      <c r="CV29" s="104" t="b">
        <f t="shared" si="32"/>
        <v>1</v>
      </c>
      <c r="CW29" s="104" t="b">
        <f t="shared" si="32"/>
        <v>1</v>
      </c>
      <c r="CX29" s="104" t="b">
        <f t="shared" si="32"/>
        <v>1</v>
      </c>
      <c r="CY29" s="104" t="b">
        <f t="shared" si="32"/>
        <v>1</v>
      </c>
      <c r="CZ29" s="104" t="b">
        <f t="shared" si="32"/>
        <v>1</v>
      </c>
      <c r="DA29" s="104" t="b">
        <f t="shared" si="32"/>
        <v>1</v>
      </c>
      <c r="DB29" s="104" t="b">
        <f t="shared" si="32"/>
        <v>1</v>
      </c>
      <c r="DC29" s="104" t="b">
        <f t="shared" si="32"/>
        <v>1</v>
      </c>
      <c r="DD29" s="104" t="b">
        <f t="shared" si="33"/>
        <v>1</v>
      </c>
      <c r="DE29" s="104" t="b">
        <f t="shared" si="33"/>
        <v>1</v>
      </c>
      <c r="DF29" s="104" t="b">
        <f t="shared" si="33"/>
        <v>1</v>
      </c>
      <c r="DG29" s="104" t="b">
        <f t="shared" si="33"/>
        <v>1</v>
      </c>
      <c r="DH29" s="104" t="b">
        <f t="shared" si="33"/>
        <v>1</v>
      </c>
      <c r="DK29" s="97">
        <f t="shared" ref="DK29:DK33" si="38">DK28+1</f>
        <v>1</v>
      </c>
      <c r="DL29" s="111" t="s">
        <v>264</v>
      </c>
      <c r="DM29" s="97" t="s">
        <v>63</v>
      </c>
      <c r="DN29" s="99" t="s">
        <v>265</v>
      </c>
      <c r="DO29" s="97" t="s">
        <v>24</v>
      </c>
      <c r="DP29" s="100">
        <f t="shared" si="34"/>
        <v>0.21</v>
      </c>
      <c r="DQ29" s="99" t="s">
        <v>9</v>
      </c>
      <c r="DR29" s="101">
        <f t="shared" si="35"/>
        <v>0.21</v>
      </c>
      <c r="DS29" s="97">
        <v>0.21</v>
      </c>
      <c r="DT29" s="97">
        <v>0.21</v>
      </c>
      <c r="DU29" s="97"/>
      <c r="DV29" s="97"/>
      <c r="DW29" s="97"/>
      <c r="DX29" s="97"/>
      <c r="DY29" s="97"/>
      <c r="DZ29" s="97"/>
      <c r="EA29" s="97"/>
      <c r="EB29" s="97"/>
      <c r="EC29" s="97"/>
      <c r="ED29" s="101">
        <f t="shared" si="36"/>
        <v>0</v>
      </c>
      <c r="EE29" s="97"/>
      <c r="EF29" s="97"/>
      <c r="EG29" s="97"/>
      <c r="EH29" s="97"/>
      <c r="EI29" s="97"/>
      <c r="EJ29" s="97"/>
      <c r="EK29" s="97"/>
      <c r="EL29" s="97"/>
      <c r="EM29" s="103">
        <f t="shared" si="37"/>
        <v>0</v>
      </c>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row>
    <row r="30" spans="1:172" s="104" customFormat="1">
      <c r="A30" s="97"/>
      <c r="B30" s="111" t="s">
        <v>78</v>
      </c>
      <c r="C30" s="97" t="s">
        <v>63</v>
      </c>
      <c r="D30" s="99" t="s">
        <v>266</v>
      </c>
      <c r="E30" s="97" t="s">
        <v>48</v>
      </c>
      <c r="F30" s="100">
        <f t="shared" si="26"/>
        <v>0.39</v>
      </c>
      <c r="G30" s="99"/>
      <c r="H30" s="101">
        <f t="shared" si="27"/>
        <v>0.39</v>
      </c>
      <c r="I30" s="97"/>
      <c r="J30" s="97"/>
      <c r="K30" s="97">
        <v>0.17</v>
      </c>
      <c r="L30" s="97">
        <v>0.22</v>
      </c>
      <c r="M30" s="97"/>
      <c r="N30" s="97"/>
      <c r="O30" s="97"/>
      <c r="P30" s="97"/>
      <c r="Q30" s="97"/>
      <c r="R30" s="97"/>
      <c r="S30" s="97"/>
      <c r="T30" s="101">
        <f t="shared" si="28"/>
        <v>0</v>
      </c>
      <c r="U30" s="97"/>
      <c r="V30" s="97"/>
      <c r="W30" s="97"/>
      <c r="X30" s="97"/>
      <c r="Y30" s="97"/>
      <c r="Z30" s="97"/>
      <c r="AA30" s="97"/>
      <c r="AB30" s="97"/>
      <c r="AC30" s="103">
        <f t="shared" si="29"/>
        <v>0</v>
      </c>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H30" s="104" t="b">
        <f t="shared" si="30"/>
        <v>0</v>
      </c>
      <c r="BI30" s="104" t="b">
        <f t="shared" si="30"/>
        <v>1</v>
      </c>
      <c r="BJ30" s="104" t="b">
        <f t="shared" si="30"/>
        <v>0</v>
      </c>
      <c r="BK30" s="104" t="b">
        <f t="shared" si="30"/>
        <v>1</v>
      </c>
      <c r="BL30" s="104" t="b">
        <f t="shared" si="30"/>
        <v>1</v>
      </c>
      <c r="BM30" s="104" t="b">
        <f t="shared" si="30"/>
        <v>0</v>
      </c>
      <c r="BN30" s="104" t="b">
        <f t="shared" si="30"/>
        <v>1</v>
      </c>
      <c r="BO30" s="104" t="b">
        <f t="shared" si="30"/>
        <v>1</v>
      </c>
      <c r="BP30" s="104" t="b">
        <f t="shared" si="30"/>
        <v>1</v>
      </c>
      <c r="BQ30" s="104" t="b">
        <f t="shared" si="30"/>
        <v>1</v>
      </c>
      <c r="BR30" s="104" t="b">
        <f t="shared" si="30"/>
        <v>1</v>
      </c>
      <c r="BS30" s="104" t="b">
        <f t="shared" si="30"/>
        <v>1</v>
      </c>
      <c r="BT30" s="104" t="b">
        <f t="shared" si="30"/>
        <v>1</v>
      </c>
      <c r="BU30" s="104" t="b">
        <f t="shared" si="30"/>
        <v>1</v>
      </c>
      <c r="BV30" s="104" t="b">
        <f t="shared" si="30"/>
        <v>1</v>
      </c>
      <c r="BW30" s="104" t="b">
        <f t="shared" si="30"/>
        <v>1</v>
      </c>
      <c r="BX30" s="104" t="b">
        <f t="shared" si="31"/>
        <v>1</v>
      </c>
      <c r="BY30" s="104" t="b">
        <f t="shared" si="31"/>
        <v>1</v>
      </c>
      <c r="BZ30" s="104" t="b">
        <f t="shared" si="31"/>
        <v>1</v>
      </c>
      <c r="CA30" s="104" t="b">
        <f t="shared" si="31"/>
        <v>1</v>
      </c>
      <c r="CB30" s="104" t="b">
        <f t="shared" si="31"/>
        <v>1</v>
      </c>
      <c r="CC30" s="104" t="b">
        <f t="shared" si="31"/>
        <v>1</v>
      </c>
      <c r="CD30" s="104" t="b">
        <f t="shared" si="31"/>
        <v>1</v>
      </c>
      <c r="CE30" s="104" t="b">
        <f t="shared" si="31"/>
        <v>1</v>
      </c>
      <c r="CF30" s="104" t="b">
        <f t="shared" si="31"/>
        <v>1</v>
      </c>
      <c r="CG30" s="104" t="b">
        <f t="shared" si="31"/>
        <v>1</v>
      </c>
      <c r="CH30" s="104" t="b">
        <f t="shared" si="31"/>
        <v>1</v>
      </c>
      <c r="CI30" s="104" t="b">
        <f t="shared" si="31"/>
        <v>1</v>
      </c>
      <c r="CJ30" s="104" t="b">
        <f t="shared" si="31"/>
        <v>1</v>
      </c>
      <c r="CK30" s="104" t="b">
        <f t="shared" si="31"/>
        <v>1</v>
      </c>
      <c r="CL30" s="104" t="b">
        <f t="shared" si="31"/>
        <v>1</v>
      </c>
      <c r="CM30" s="104" t="b">
        <f t="shared" si="31"/>
        <v>1</v>
      </c>
      <c r="CN30" s="104" t="b">
        <f t="shared" si="32"/>
        <v>1</v>
      </c>
      <c r="CO30" s="104" t="b">
        <f t="shared" si="32"/>
        <v>1</v>
      </c>
      <c r="CP30" s="104" t="b">
        <f t="shared" si="32"/>
        <v>1</v>
      </c>
      <c r="CQ30" s="104" t="b">
        <f t="shared" si="32"/>
        <v>1</v>
      </c>
      <c r="CR30" s="104" t="b">
        <f t="shared" si="32"/>
        <v>1</v>
      </c>
      <c r="CS30" s="104" t="b">
        <f t="shared" si="32"/>
        <v>1</v>
      </c>
      <c r="CT30" s="104" t="b">
        <f t="shared" si="32"/>
        <v>1</v>
      </c>
      <c r="CU30" s="104" t="b">
        <f t="shared" si="32"/>
        <v>1</v>
      </c>
      <c r="CV30" s="104" t="b">
        <f t="shared" si="32"/>
        <v>1</v>
      </c>
      <c r="CW30" s="104" t="b">
        <f t="shared" si="32"/>
        <v>1</v>
      </c>
      <c r="CX30" s="104" t="b">
        <f t="shared" si="32"/>
        <v>1</v>
      </c>
      <c r="CY30" s="104" t="b">
        <f t="shared" si="32"/>
        <v>1</v>
      </c>
      <c r="CZ30" s="104" t="b">
        <f t="shared" si="32"/>
        <v>1</v>
      </c>
      <c r="DA30" s="104" t="b">
        <f t="shared" si="32"/>
        <v>1</v>
      </c>
      <c r="DB30" s="104" t="b">
        <f t="shared" si="32"/>
        <v>1</v>
      </c>
      <c r="DC30" s="104" t="b">
        <f t="shared" si="32"/>
        <v>1</v>
      </c>
      <c r="DD30" s="104" t="b">
        <f t="shared" si="33"/>
        <v>1</v>
      </c>
      <c r="DE30" s="104" t="b">
        <f t="shared" si="33"/>
        <v>1</v>
      </c>
      <c r="DF30" s="104" t="b">
        <f t="shared" si="33"/>
        <v>1</v>
      </c>
      <c r="DG30" s="104" t="b">
        <f t="shared" si="33"/>
        <v>1</v>
      </c>
      <c r="DH30" s="104" t="b">
        <f t="shared" si="33"/>
        <v>1</v>
      </c>
      <c r="DK30" s="97">
        <f t="shared" si="38"/>
        <v>2</v>
      </c>
      <c r="DL30" s="111" t="s">
        <v>78</v>
      </c>
      <c r="DM30" s="97" t="s">
        <v>63</v>
      </c>
      <c r="DN30" s="99" t="s">
        <v>266</v>
      </c>
      <c r="DO30" s="97" t="s">
        <v>48</v>
      </c>
      <c r="DP30" s="100">
        <f t="shared" si="34"/>
        <v>0.29000000000000004</v>
      </c>
      <c r="DQ30" s="99"/>
      <c r="DR30" s="101">
        <f t="shared" si="35"/>
        <v>0.29000000000000004</v>
      </c>
      <c r="DS30" s="97"/>
      <c r="DT30" s="97"/>
      <c r="DU30" s="97">
        <v>7.0000000000000007E-2</v>
      </c>
      <c r="DV30" s="97">
        <v>0.22</v>
      </c>
      <c r="DW30" s="97"/>
      <c r="DX30" s="97"/>
      <c r="DY30" s="97"/>
      <c r="DZ30" s="97"/>
      <c r="EA30" s="97"/>
      <c r="EB30" s="97"/>
      <c r="EC30" s="97"/>
      <c r="ED30" s="101">
        <f t="shared" si="36"/>
        <v>0</v>
      </c>
      <c r="EE30" s="97"/>
      <c r="EF30" s="97"/>
      <c r="EG30" s="97"/>
      <c r="EH30" s="97"/>
      <c r="EI30" s="97"/>
      <c r="EJ30" s="97"/>
      <c r="EK30" s="97"/>
      <c r="EL30" s="97"/>
      <c r="EM30" s="103">
        <f t="shared" si="37"/>
        <v>0</v>
      </c>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row>
    <row r="31" spans="1:172" s="104" customFormat="1">
      <c r="A31" s="97"/>
      <c r="B31" s="111" t="s">
        <v>78</v>
      </c>
      <c r="C31" s="97" t="s">
        <v>106</v>
      </c>
      <c r="D31" s="99" t="s">
        <v>267</v>
      </c>
      <c r="E31" s="97" t="s">
        <v>48</v>
      </c>
      <c r="F31" s="100">
        <f t="shared" si="26"/>
        <v>0.13</v>
      </c>
      <c r="G31" s="99"/>
      <c r="H31" s="101">
        <f t="shared" si="27"/>
        <v>0.13</v>
      </c>
      <c r="I31" s="97"/>
      <c r="J31" s="97"/>
      <c r="K31" s="97"/>
      <c r="L31" s="97">
        <v>0.13</v>
      </c>
      <c r="M31" s="97"/>
      <c r="N31" s="97"/>
      <c r="O31" s="97"/>
      <c r="P31" s="97"/>
      <c r="Q31" s="97"/>
      <c r="R31" s="97"/>
      <c r="S31" s="97"/>
      <c r="T31" s="101">
        <f t="shared" si="28"/>
        <v>0</v>
      </c>
      <c r="U31" s="97"/>
      <c r="V31" s="97"/>
      <c r="W31" s="97"/>
      <c r="X31" s="97"/>
      <c r="Y31" s="97"/>
      <c r="Z31" s="97"/>
      <c r="AA31" s="97"/>
      <c r="AB31" s="97"/>
      <c r="AC31" s="103">
        <f t="shared" si="29"/>
        <v>0</v>
      </c>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H31" s="104" t="b">
        <f t="shared" si="30"/>
        <v>0</v>
      </c>
      <c r="BI31" s="104" t="b">
        <f t="shared" si="30"/>
        <v>1</v>
      </c>
      <c r="BJ31" s="104" t="b">
        <f t="shared" si="30"/>
        <v>0</v>
      </c>
      <c r="BK31" s="104" t="b">
        <f t="shared" si="30"/>
        <v>1</v>
      </c>
      <c r="BL31" s="104" t="b">
        <f t="shared" si="30"/>
        <v>1</v>
      </c>
      <c r="BM31" s="104" t="b">
        <f t="shared" si="30"/>
        <v>1</v>
      </c>
      <c r="BN31" s="104" t="b">
        <f t="shared" si="30"/>
        <v>0</v>
      </c>
      <c r="BO31" s="104" t="b">
        <f t="shared" si="30"/>
        <v>1</v>
      </c>
      <c r="BP31" s="104" t="b">
        <f t="shared" si="30"/>
        <v>1</v>
      </c>
      <c r="BQ31" s="104" t="b">
        <f t="shared" si="30"/>
        <v>1</v>
      </c>
      <c r="BR31" s="104" t="b">
        <f t="shared" si="30"/>
        <v>1</v>
      </c>
      <c r="BS31" s="104" t="b">
        <f t="shared" si="30"/>
        <v>1</v>
      </c>
      <c r="BT31" s="104" t="b">
        <f t="shared" si="30"/>
        <v>1</v>
      </c>
      <c r="BU31" s="104" t="b">
        <f t="shared" si="30"/>
        <v>1</v>
      </c>
      <c r="BV31" s="104" t="b">
        <f t="shared" si="30"/>
        <v>1</v>
      </c>
      <c r="BW31" s="104" t="b">
        <f t="shared" si="30"/>
        <v>1</v>
      </c>
      <c r="BX31" s="104" t="b">
        <f t="shared" si="31"/>
        <v>1</v>
      </c>
      <c r="BY31" s="104" t="b">
        <f t="shared" si="31"/>
        <v>1</v>
      </c>
      <c r="BZ31" s="104" t="b">
        <f t="shared" si="31"/>
        <v>1</v>
      </c>
      <c r="CA31" s="104" t="b">
        <f t="shared" si="31"/>
        <v>1</v>
      </c>
      <c r="CB31" s="104" t="b">
        <f t="shared" si="31"/>
        <v>1</v>
      </c>
      <c r="CC31" s="104" t="b">
        <f t="shared" si="31"/>
        <v>1</v>
      </c>
      <c r="CD31" s="104" t="b">
        <f t="shared" si="31"/>
        <v>1</v>
      </c>
      <c r="CE31" s="104" t="b">
        <f t="shared" si="31"/>
        <v>1</v>
      </c>
      <c r="CF31" s="104" t="b">
        <f t="shared" si="31"/>
        <v>1</v>
      </c>
      <c r="CG31" s="104" t="b">
        <f t="shared" si="31"/>
        <v>1</v>
      </c>
      <c r="CH31" s="104" t="b">
        <f t="shared" si="31"/>
        <v>1</v>
      </c>
      <c r="CI31" s="104" t="b">
        <f t="shared" si="31"/>
        <v>1</v>
      </c>
      <c r="CJ31" s="104" t="b">
        <f t="shared" si="31"/>
        <v>1</v>
      </c>
      <c r="CK31" s="104" t="b">
        <f t="shared" si="31"/>
        <v>1</v>
      </c>
      <c r="CL31" s="104" t="b">
        <f t="shared" si="31"/>
        <v>1</v>
      </c>
      <c r="CM31" s="104" t="b">
        <f t="shared" si="31"/>
        <v>1</v>
      </c>
      <c r="CN31" s="104" t="b">
        <f t="shared" si="32"/>
        <v>1</v>
      </c>
      <c r="CO31" s="104" t="b">
        <f t="shared" si="32"/>
        <v>1</v>
      </c>
      <c r="CP31" s="104" t="b">
        <f t="shared" si="32"/>
        <v>1</v>
      </c>
      <c r="CQ31" s="104" t="b">
        <f t="shared" si="32"/>
        <v>1</v>
      </c>
      <c r="CR31" s="104" t="b">
        <f t="shared" si="32"/>
        <v>1</v>
      </c>
      <c r="CS31" s="104" t="b">
        <f t="shared" si="32"/>
        <v>1</v>
      </c>
      <c r="CT31" s="104" t="b">
        <f t="shared" si="32"/>
        <v>1</v>
      </c>
      <c r="CU31" s="104" t="b">
        <f t="shared" si="32"/>
        <v>1</v>
      </c>
      <c r="CV31" s="104" t="b">
        <f t="shared" si="32"/>
        <v>1</v>
      </c>
      <c r="CW31" s="104" t="b">
        <f t="shared" si="32"/>
        <v>1</v>
      </c>
      <c r="CX31" s="104" t="b">
        <f t="shared" si="32"/>
        <v>1</v>
      </c>
      <c r="CY31" s="104" t="b">
        <f t="shared" si="32"/>
        <v>1</v>
      </c>
      <c r="CZ31" s="104" t="b">
        <f t="shared" si="32"/>
        <v>1</v>
      </c>
      <c r="DA31" s="104" t="b">
        <f t="shared" si="32"/>
        <v>1</v>
      </c>
      <c r="DB31" s="104" t="b">
        <f t="shared" si="32"/>
        <v>1</v>
      </c>
      <c r="DC31" s="104" t="b">
        <f t="shared" si="32"/>
        <v>1</v>
      </c>
      <c r="DD31" s="104" t="b">
        <f t="shared" si="33"/>
        <v>1</v>
      </c>
      <c r="DE31" s="104" t="b">
        <f t="shared" si="33"/>
        <v>1</v>
      </c>
      <c r="DF31" s="104" t="b">
        <f t="shared" si="33"/>
        <v>1</v>
      </c>
      <c r="DG31" s="104" t="b">
        <f t="shared" si="33"/>
        <v>1</v>
      </c>
      <c r="DH31" s="104" t="b">
        <f t="shared" si="33"/>
        <v>1</v>
      </c>
      <c r="DK31" s="97" t="e">
        <f>#REF!+1</f>
        <v>#REF!</v>
      </c>
      <c r="DL31" s="111" t="s">
        <v>78</v>
      </c>
      <c r="DM31" s="97" t="s">
        <v>106</v>
      </c>
      <c r="DN31" s="99" t="s">
        <v>267</v>
      </c>
      <c r="DO31" s="97" t="s">
        <v>48</v>
      </c>
      <c r="DP31" s="100">
        <f t="shared" si="34"/>
        <v>0.17</v>
      </c>
      <c r="DQ31" s="99"/>
      <c r="DR31" s="101">
        <f t="shared" si="35"/>
        <v>0.17</v>
      </c>
      <c r="DS31" s="97"/>
      <c r="DT31" s="97"/>
      <c r="DU31" s="97"/>
      <c r="DV31" s="97">
        <v>0.17</v>
      </c>
      <c r="DW31" s="97"/>
      <c r="DX31" s="97"/>
      <c r="DY31" s="97"/>
      <c r="DZ31" s="97"/>
      <c r="EA31" s="97"/>
      <c r="EB31" s="97"/>
      <c r="EC31" s="97"/>
      <c r="ED31" s="101">
        <f t="shared" si="36"/>
        <v>0</v>
      </c>
      <c r="EE31" s="97"/>
      <c r="EF31" s="97"/>
      <c r="EG31" s="97"/>
      <c r="EH31" s="97"/>
      <c r="EI31" s="97"/>
      <c r="EJ31" s="97"/>
      <c r="EK31" s="97"/>
      <c r="EL31" s="97"/>
      <c r="EM31" s="103">
        <f t="shared" si="37"/>
        <v>0</v>
      </c>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row>
    <row r="32" spans="1:172" s="104" customFormat="1">
      <c r="A32" s="97"/>
      <c r="B32" s="111"/>
      <c r="C32" s="97"/>
      <c r="D32" s="99"/>
      <c r="E32" s="97"/>
      <c r="F32" s="100"/>
      <c r="G32" s="99"/>
      <c r="H32" s="101"/>
      <c r="I32" s="97"/>
      <c r="J32" s="97"/>
      <c r="K32" s="97"/>
      <c r="L32" s="97"/>
      <c r="M32" s="97"/>
      <c r="N32" s="97"/>
      <c r="O32" s="97"/>
      <c r="P32" s="97"/>
      <c r="Q32" s="97"/>
      <c r="R32" s="97"/>
      <c r="S32" s="97"/>
      <c r="T32" s="101"/>
      <c r="U32" s="97"/>
      <c r="V32" s="97"/>
      <c r="W32" s="97"/>
      <c r="X32" s="97"/>
      <c r="Y32" s="97"/>
      <c r="Z32" s="97"/>
      <c r="AA32" s="97"/>
      <c r="AB32" s="97"/>
      <c r="AC32" s="103"/>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DK32" s="97"/>
      <c r="DL32" s="111"/>
      <c r="DM32" s="97"/>
      <c r="DN32" s="99"/>
      <c r="DO32" s="97"/>
      <c r="DP32" s="100"/>
      <c r="DQ32" s="99"/>
      <c r="DR32" s="101"/>
      <c r="DS32" s="97"/>
      <c r="DT32" s="97"/>
      <c r="DU32" s="97"/>
      <c r="DV32" s="97"/>
      <c r="DW32" s="97"/>
      <c r="DX32" s="97"/>
      <c r="DY32" s="97"/>
      <c r="DZ32" s="97"/>
      <c r="EA32" s="97"/>
      <c r="EB32" s="97"/>
      <c r="EC32" s="97"/>
      <c r="ED32" s="101"/>
      <c r="EE32" s="97"/>
      <c r="EF32" s="97"/>
      <c r="EG32" s="97"/>
      <c r="EH32" s="97"/>
      <c r="EI32" s="97"/>
      <c r="EJ32" s="97"/>
      <c r="EK32" s="97"/>
      <c r="EL32" s="97"/>
      <c r="EM32" s="103"/>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row>
    <row r="33" spans="1:172" s="104" customFormat="1">
      <c r="A33" s="97"/>
      <c r="B33" s="111" t="s">
        <v>78</v>
      </c>
      <c r="C33" s="97" t="s">
        <v>59</v>
      </c>
      <c r="D33" s="99" t="s">
        <v>268</v>
      </c>
      <c r="E33" s="97" t="s">
        <v>48</v>
      </c>
      <c r="F33" s="100">
        <f t="shared" si="26"/>
        <v>0.04</v>
      </c>
      <c r="G33" s="99"/>
      <c r="H33" s="101">
        <f t="shared" si="27"/>
        <v>0.04</v>
      </c>
      <c r="I33" s="97"/>
      <c r="J33" s="97"/>
      <c r="K33" s="97"/>
      <c r="L33" s="97">
        <v>0.04</v>
      </c>
      <c r="M33" s="97"/>
      <c r="N33" s="97"/>
      <c r="O33" s="97"/>
      <c r="P33" s="97"/>
      <c r="Q33" s="97"/>
      <c r="R33" s="97"/>
      <c r="S33" s="97"/>
      <c r="T33" s="101">
        <f t="shared" si="28"/>
        <v>0</v>
      </c>
      <c r="U33" s="97"/>
      <c r="V33" s="97"/>
      <c r="W33" s="97"/>
      <c r="X33" s="97"/>
      <c r="Y33" s="97"/>
      <c r="Z33" s="97"/>
      <c r="AA33" s="97"/>
      <c r="AB33" s="97"/>
      <c r="AC33" s="103">
        <f t="shared" si="29"/>
        <v>0</v>
      </c>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H33" s="104" t="b">
        <f t="shared" si="30"/>
        <v>1</v>
      </c>
      <c r="BI33" s="104" t="b">
        <f t="shared" si="30"/>
        <v>1</v>
      </c>
      <c r="BJ33" s="104" t="b">
        <f t="shared" si="30"/>
        <v>1</v>
      </c>
      <c r="BK33" s="104" t="b">
        <f t="shared" si="30"/>
        <v>1</v>
      </c>
      <c r="BL33" s="104" t="b">
        <f t="shared" si="30"/>
        <v>1</v>
      </c>
      <c r="BM33" s="104" t="b">
        <f t="shared" si="30"/>
        <v>1</v>
      </c>
      <c r="BN33" s="104" t="b">
        <f t="shared" si="30"/>
        <v>1</v>
      </c>
      <c r="BO33" s="104" t="b">
        <f t="shared" si="30"/>
        <v>1</v>
      </c>
      <c r="BP33" s="104" t="b">
        <f t="shared" si="30"/>
        <v>1</v>
      </c>
      <c r="BQ33" s="104" t="b">
        <f t="shared" si="30"/>
        <v>1</v>
      </c>
      <c r="BR33" s="104" t="b">
        <f t="shared" si="30"/>
        <v>1</v>
      </c>
      <c r="BS33" s="104" t="b">
        <f t="shared" si="30"/>
        <v>1</v>
      </c>
      <c r="BT33" s="104" t="b">
        <f t="shared" si="30"/>
        <v>1</v>
      </c>
      <c r="BU33" s="104" t="b">
        <f t="shared" si="30"/>
        <v>1</v>
      </c>
      <c r="BV33" s="104" t="b">
        <f t="shared" si="30"/>
        <v>1</v>
      </c>
      <c r="BW33" s="104" t="b">
        <f t="shared" si="30"/>
        <v>1</v>
      </c>
      <c r="BX33" s="104" t="b">
        <f t="shared" si="31"/>
        <v>1</v>
      </c>
      <c r="BY33" s="104" t="b">
        <f t="shared" si="31"/>
        <v>1</v>
      </c>
      <c r="BZ33" s="104" t="b">
        <f t="shared" si="31"/>
        <v>1</v>
      </c>
      <c r="CA33" s="104" t="b">
        <f t="shared" si="31"/>
        <v>1</v>
      </c>
      <c r="CB33" s="104" t="b">
        <f t="shared" si="31"/>
        <v>1</v>
      </c>
      <c r="CC33" s="104" t="b">
        <f t="shared" si="31"/>
        <v>1</v>
      </c>
      <c r="CD33" s="104" t="b">
        <f t="shared" si="31"/>
        <v>1</v>
      </c>
      <c r="CE33" s="104" t="b">
        <f t="shared" si="31"/>
        <v>1</v>
      </c>
      <c r="CF33" s="104" t="b">
        <f t="shared" si="31"/>
        <v>1</v>
      </c>
      <c r="CG33" s="104" t="b">
        <f t="shared" si="31"/>
        <v>1</v>
      </c>
      <c r="CH33" s="104" t="b">
        <f t="shared" si="31"/>
        <v>1</v>
      </c>
      <c r="CI33" s="104" t="b">
        <f t="shared" si="31"/>
        <v>1</v>
      </c>
      <c r="CJ33" s="104" t="b">
        <f t="shared" si="31"/>
        <v>1</v>
      </c>
      <c r="CK33" s="104" t="b">
        <f t="shared" si="31"/>
        <v>1</v>
      </c>
      <c r="CL33" s="104" t="b">
        <f t="shared" si="31"/>
        <v>1</v>
      </c>
      <c r="CM33" s="104" t="b">
        <f t="shared" si="31"/>
        <v>1</v>
      </c>
      <c r="CN33" s="104" t="b">
        <f t="shared" si="32"/>
        <v>1</v>
      </c>
      <c r="CO33" s="104" t="b">
        <f t="shared" si="32"/>
        <v>1</v>
      </c>
      <c r="CP33" s="104" t="b">
        <f t="shared" si="32"/>
        <v>1</v>
      </c>
      <c r="CQ33" s="104" t="b">
        <f t="shared" si="32"/>
        <v>1</v>
      </c>
      <c r="CR33" s="104" t="b">
        <f t="shared" si="32"/>
        <v>1</v>
      </c>
      <c r="CS33" s="104" t="b">
        <f t="shared" si="32"/>
        <v>1</v>
      </c>
      <c r="CT33" s="104" t="b">
        <f t="shared" si="32"/>
        <v>1</v>
      </c>
      <c r="CU33" s="104" t="b">
        <f t="shared" si="32"/>
        <v>1</v>
      </c>
      <c r="CV33" s="104" t="b">
        <f t="shared" si="32"/>
        <v>1</v>
      </c>
      <c r="CW33" s="104" t="b">
        <f t="shared" si="32"/>
        <v>1</v>
      </c>
      <c r="CX33" s="104" t="b">
        <f t="shared" si="32"/>
        <v>1</v>
      </c>
      <c r="CY33" s="104" t="b">
        <f t="shared" si="32"/>
        <v>1</v>
      </c>
      <c r="CZ33" s="104" t="b">
        <f t="shared" si="32"/>
        <v>1</v>
      </c>
      <c r="DA33" s="104" t="b">
        <f t="shared" si="32"/>
        <v>1</v>
      </c>
      <c r="DB33" s="104" t="b">
        <f t="shared" si="32"/>
        <v>1</v>
      </c>
      <c r="DC33" s="104" t="b">
        <f t="shared" si="32"/>
        <v>1</v>
      </c>
      <c r="DD33" s="104" t="b">
        <f t="shared" si="33"/>
        <v>1</v>
      </c>
      <c r="DE33" s="104" t="b">
        <f t="shared" si="33"/>
        <v>1</v>
      </c>
      <c r="DF33" s="104" t="b">
        <f t="shared" si="33"/>
        <v>1</v>
      </c>
      <c r="DG33" s="104" t="b">
        <f t="shared" si="33"/>
        <v>1</v>
      </c>
      <c r="DH33" s="104" t="b">
        <f t="shared" si="33"/>
        <v>1</v>
      </c>
      <c r="DK33" s="97">
        <f t="shared" si="38"/>
        <v>1</v>
      </c>
      <c r="DL33" s="111" t="s">
        <v>78</v>
      </c>
      <c r="DM33" s="97" t="s">
        <v>59</v>
      </c>
      <c r="DN33" s="99" t="s">
        <v>268</v>
      </c>
      <c r="DO33" s="97" t="s">
        <v>48</v>
      </c>
      <c r="DP33" s="100">
        <f t="shared" si="34"/>
        <v>0.04</v>
      </c>
      <c r="DQ33" s="99"/>
      <c r="DR33" s="101">
        <f t="shared" si="35"/>
        <v>0.04</v>
      </c>
      <c r="DS33" s="97"/>
      <c r="DT33" s="97"/>
      <c r="DU33" s="97"/>
      <c r="DV33" s="97">
        <v>0.04</v>
      </c>
      <c r="DW33" s="97"/>
      <c r="DX33" s="97"/>
      <c r="DY33" s="97"/>
      <c r="DZ33" s="97"/>
      <c r="EA33" s="97"/>
      <c r="EB33" s="97"/>
      <c r="EC33" s="97"/>
      <c r="ED33" s="101">
        <f t="shared" si="36"/>
        <v>0</v>
      </c>
      <c r="EE33" s="97"/>
      <c r="EF33" s="97"/>
      <c r="EG33" s="97"/>
      <c r="EH33" s="97"/>
      <c r="EI33" s="97"/>
      <c r="EJ33" s="97"/>
      <c r="EK33" s="97"/>
      <c r="EL33" s="97"/>
      <c r="EM33" s="103">
        <f t="shared" si="37"/>
        <v>0</v>
      </c>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row>
    <row r="34" spans="1:172" s="104" customFormat="1">
      <c r="A34" s="97"/>
      <c r="B34" s="111" t="s">
        <v>78</v>
      </c>
      <c r="C34" s="97" t="s">
        <v>269</v>
      </c>
      <c r="D34" s="99" t="s">
        <v>270</v>
      </c>
      <c r="E34" s="97" t="s">
        <v>48</v>
      </c>
      <c r="F34" s="100">
        <f t="shared" si="26"/>
        <v>7.0000000000000007E-2</v>
      </c>
      <c r="G34" s="99"/>
      <c r="H34" s="101">
        <f t="shared" si="27"/>
        <v>7.0000000000000007E-2</v>
      </c>
      <c r="I34" s="102"/>
      <c r="J34" s="97"/>
      <c r="K34" s="97"/>
      <c r="L34" s="97">
        <v>7.0000000000000007E-2</v>
      </c>
      <c r="M34" s="97"/>
      <c r="N34" s="97"/>
      <c r="O34" s="97"/>
      <c r="P34" s="97"/>
      <c r="Q34" s="97"/>
      <c r="R34" s="97"/>
      <c r="S34" s="97"/>
      <c r="T34" s="101">
        <f t="shared" si="28"/>
        <v>0</v>
      </c>
      <c r="U34" s="97"/>
      <c r="V34" s="97"/>
      <c r="W34" s="97"/>
      <c r="X34" s="97"/>
      <c r="Y34" s="97"/>
      <c r="Z34" s="97"/>
      <c r="AA34" s="97"/>
      <c r="AB34" s="97"/>
      <c r="AC34" s="103">
        <f t="shared" si="29"/>
        <v>0</v>
      </c>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H34" s="104" t="b">
        <f t="shared" si="30"/>
        <v>1</v>
      </c>
      <c r="BI34" s="104" t="b">
        <f t="shared" si="30"/>
        <v>1</v>
      </c>
      <c r="BJ34" s="104" t="b">
        <f t="shared" si="30"/>
        <v>1</v>
      </c>
      <c r="BK34" s="104" t="b">
        <f t="shared" si="30"/>
        <v>1</v>
      </c>
      <c r="BL34" s="104" t="b">
        <f t="shared" si="30"/>
        <v>1</v>
      </c>
      <c r="BM34" s="104" t="b">
        <f t="shared" si="30"/>
        <v>1</v>
      </c>
      <c r="BN34" s="104" t="b">
        <f t="shared" si="30"/>
        <v>1</v>
      </c>
      <c r="BO34" s="104" t="b">
        <f t="shared" si="30"/>
        <v>1</v>
      </c>
      <c r="BP34" s="104" t="b">
        <f t="shared" si="30"/>
        <v>1</v>
      </c>
      <c r="BQ34" s="104" t="b">
        <f t="shared" si="30"/>
        <v>1</v>
      </c>
      <c r="BR34" s="104" t="b">
        <f t="shared" si="30"/>
        <v>1</v>
      </c>
      <c r="BS34" s="104" t="b">
        <f t="shared" si="30"/>
        <v>1</v>
      </c>
      <c r="BT34" s="104" t="b">
        <f t="shared" si="30"/>
        <v>1</v>
      </c>
      <c r="BU34" s="104" t="b">
        <f t="shared" si="30"/>
        <v>1</v>
      </c>
      <c r="BV34" s="104" t="b">
        <f t="shared" si="30"/>
        <v>1</v>
      </c>
      <c r="BW34" s="104" t="b">
        <f t="shared" si="30"/>
        <v>1</v>
      </c>
      <c r="BX34" s="104" t="b">
        <f t="shared" si="31"/>
        <v>1</v>
      </c>
      <c r="BY34" s="104" t="b">
        <f t="shared" si="31"/>
        <v>1</v>
      </c>
      <c r="BZ34" s="104" t="b">
        <f t="shared" si="31"/>
        <v>1</v>
      </c>
      <c r="CA34" s="104" t="b">
        <f t="shared" si="31"/>
        <v>1</v>
      </c>
      <c r="CB34" s="104" t="b">
        <f t="shared" si="31"/>
        <v>1</v>
      </c>
      <c r="CC34" s="104" t="b">
        <f t="shared" si="31"/>
        <v>1</v>
      </c>
      <c r="CD34" s="104" t="b">
        <f t="shared" si="31"/>
        <v>1</v>
      </c>
      <c r="CE34" s="104" t="b">
        <f t="shared" si="31"/>
        <v>1</v>
      </c>
      <c r="CF34" s="104" t="b">
        <f t="shared" si="31"/>
        <v>1</v>
      </c>
      <c r="CG34" s="104" t="b">
        <f t="shared" si="31"/>
        <v>1</v>
      </c>
      <c r="CH34" s="104" t="b">
        <f t="shared" si="31"/>
        <v>1</v>
      </c>
      <c r="CI34" s="104" t="b">
        <f t="shared" si="31"/>
        <v>1</v>
      </c>
      <c r="CJ34" s="104" t="b">
        <f t="shared" si="31"/>
        <v>1</v>
      </c>
      <c r="CK34" s="104" t="b">
        <f t="shared" si="31"/>
        <v>1</v>
      </c>
      <c r="CL34" s="104" t="b">
        <f t="shared" si="31"/>
        <v>1</v>
      </c>
      <c r="CM34" s="104" t="b">
        <f t="shared" si="31"/>
        <v>1</v>
      </c>
      <c r="CN34" s="104" t="b">
        <f t="shared" si="32"/>
        <v>1</v>
      </c>
      <c r="CO34" s="104" t="b">
        <f t="shared" si="32"/>
        <v>1</v>
      </c>
      <c r="CP34" s="104" t="b">
        <f t="shared" si="32"/>
        <v>1</v>
      </c>
      <c r="CQ34" s="104" t="b">
        <f t="shared" si="32"/>
        <v>1</v>
      </c>
      <c r="CR34" s="104" t="b">
        <f t="shared" si="32"/>
        <v>1</v>
      </c>
      <c r="CS34" s="104" t="b">
        <f t="shared" si="32"/>
        <v>1</v>
      </c>
      <c r="CT34" s="104" t="b">
        <f t="shared" si="32"/>
        <v>1</v>
      </c>
      <c r="CU34" s="104" t="b">
        <f t="shared" si="32"/>
        <v>1</v>
      </c>
      <c r="CV34" s="104" t="b">
        <f t="shared" si="32"/>
        <v>1</v>
      </c>
      <c r="CW34" s="104" t="b">
        <f t="shared" si="32"/>
        <v>1</v>
      </c>
      <c r="CX34" s="104" t="b">
        <f t="shared" si="32"/>
        <v>1</v>
      </c>
      <c r="CY34" s="104" t="b">
        <f t="shared" si="32"/>
        <v>1</v>
      </c>
      <c r="CZ34" s="104" t="b">
        <f t="shared" si="32"/>
        <v>1</v>
      </c>
      <c r="DA34" s="104" t="b">
        <f t="shared" si="32"/>
        <v>1</v>
      </c>
      <c r="DB34" s="104" t="b">
        <f t="shared" si="32"/>
        <v>1</v>
      </c>
      <c r="DC34" s="104" t="b">
        <f t="shared" si="32"/>
        <v>1</v>
      </c>
      <c r="DD34" s="104" t="b">
        <f t="shared" si="33"/>
        <v>1</v>
      </c>
      <c r="DE34" s="104" t="b">
        <f t="shared" si="33"/>
        <v>1</v>
      </c>
      <c r="DF34" s="104" t="b">
        <f t="shared" si="33"/>
        <v>1</v>
      </c>
      <c r="DG34" s="104" t="b">
        <f t="shared" si="33"/>
        <v>1</v>
      </c>
      <c r="DH34" s="104" t="b">
        <f t="shared" si="33"/>
        <v>1</v>
      </c>
      <c r="DK34" s="97" t="e">
        <f>#REF!+1</f>
        <v>#REF!</v>
      </c>
      <c r="DL34" s="111" t="s">
        <v>78</v>
      </c>
      <c r="DM34" s="97" t="s">
        <v>269</v>
      </c>
      <c r="DN34" s="99" t="s">
        <v>270</v>
      </c>
      <c r="DO34" s="97" t="s">
        <v>48</v>
      </c>
      <c r="DP34" s="100">
        <f t="shared" si="34"/>
        <v>7.0000000000000007E-2</v>
      </c>
      <c r="DQ34" s="99"/>
      <c r="DR34" s="101">
        <f t="shared" si="35"/>
        <v>7.0000000000000007E-2</v>
      </c>
      <c r="DS34" s="102"/>
      <c r="DT34" s="97"/>
      <c r="DU34" s="97"/>
      <c r="DV34" s="97">
        <v>7.0000000000000007E-2</v>
      </c>
      <c r="DW34" s="97"/>
      <c r="DX34" s="97"/>
      <c r="DY34" s="97"/>
      <c r="DZ34" s="97"/>
      <c r="EA34" s="97"/>
      <c r="EB34" s="97"/>
      <c r="EC34" s="97"/>
      <c r="ED34" s="101">
        <f t="shared" si="36"/>
        <v>0</v>
      </c>
      <c r="EE34" s="97"/>
      <c r="EF34" s="97"/>
      <c r="EG34" s="97"/>
      <c r="EH34" s="97"/>
      <c r="EI34" s="97"/>
      <c r="EJ34" s="97"/>
      <c r="EK34" s="97"/>
      <c r="EL34" s="97"/>
      <c r="EM34" s="103">
        <f t="shared" si="37"/>
        <v>0</v>
      </c>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row>
    <row r="35" spans="1:172" s="147" customFormat="1" ht="31.5">
      <c r="A35" s="141"/>
      <c r="B35" s="142" t="s">
        <v>58</v>
      </c>
      <c r="C35" s="141" t="s">
        <v>59</v>
      </c>
      <c r="D35" s="143" t="s">
        <v>60</v>
      </c>
      <c r="E35" s="141" t="s">
        <v>21</v>
      </c>
      <c r="F35" s="144">
        <f t="shared" ref="F35:F39" si="39">H35+T35+BF35</f>
        <v>0.19828000000000001</v>
      </c>
      <c r="G35" s="143"/>
      <c r="H35" s="145">
        <f t="shared" ref="H35:H38" si="40">SUM(I35)+SUM(K35:S35)</f>
        <v>0.19828000000000001</v>
      </c>
      <c r="I35" s="141">
        <f>1121.6/10000</f>
        <v>0.11216</v>
      </c>
      <c r="J35" s="151">
        <f>(558.1+563.5)/10000</f>
        <v>0.11216</v>
      </c>
      <c r="K35" s="151">
        <f>861.2/10000</f>
        <v>8.6120000000000002E-2</v>
      </c>
      <c r="L35" s="141"/>
      <c r="M35" s="141"/>
      <c r="N35" s="141"/>
      <c r="O35" s="141"/>
      <c r="P35" s="141"/>
      <c r="Q35" s="141"/>
      <c r="R35" s="141"/>
      <c r="S35" s="141"/>
      <c r="T35" s="145">
        <f t="shared" ref="T35:T38" si="41">SUM(U35:AC35)+SUM(AT35:BE35)</f>
        <v>0</v>
      </c>
      <c r="U35" s="141"/>
      <c r="V35" s="141"/>
      <c r="W35" s="141"/>
      <c r="X35" s="141"/>
      <c r="Y35" s="141"/>
      <c r="Z35" s="141"/>
      <c r="AA35" s="141"/>
      <c r="AB35" s="141"/>
      <c r="AC35" s="146">
        <f t="shared" ref="AC35:AC38" si="42">SUM(AD35:AS35)</f>
        <v>0</v>
      </c>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row>
    <row r="36" spans="1:172" s="147" customFormat="1">
      <c r="A36" s="141"/>
      <c r="B36" s="148" t="s">
        <v>62</v>
      </c>
      <c r="C36" s="141" t="s">
        <v>63</v>
      </c>
      <c r="D36" s="149" t="s">
        <v>64</v>
      </c>
      <c r="E36" s="141" t="s">
        <v>21</v>
      </c>
      <c r="F36" s="144">
        <f t="shared" si="39"/>
        <v>0.1</v>
      </c>
      <c r="G36" s="143"/>
      <c r="H36" s="145">
        <f t="shared" si="40"/>
        <v>0</v>
      </c>
      <c r="I36" s="141"/>
      <c r="J36" s="151"/>
      <c r="K36" s="151"/>
      <c r="L36" s="141"/>
      <c r="M36" s="141"/>
      <c r="N36" s="141"/>
      <c r="O36" s="141"/>
      <c r="P36" s="141"/>
      <c r="Q36" s="141"/>
      <c r="R36" s="141"/>
      <c r="S36" s="141"/>
      <c r="T36" s="145">
        <f t="shared" si="41"/>
        <v>0.1</v>
      </c>
      <c r="U36" s="141"/>
      <c r="V36" s="141"/>
      <c r="W36" s="141"/>
      <c r="X36" s="141"/>
      <c r="Y36" s="141"/>
      <c r="Z36" s="141"/>
      <c r="AA36" s="141"/>
      <c r="AB36" s="141"/>
      <c r="AC36" s="146">
        <f t="shared" si="42"/>
        <v>0</v>
      </c>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v>0.1</v>
      </c>
      <c r="AZ36" s="141"/>
      <c r="BA36" s="141"/>
      <c r="BB36" s="141"/>
      <c r="BC36" s="141"/>
      <c r="BD36" s="150"/>
      <c r="BE36" s="141"/>
      <c r="BF36" s="141"/>
    </row>
    <row r="37" spans="1:172" s="104" customFormat="1" ht="31.5">
      <c r="A37" s="97"/>
      <c r="B37" s="105" t="s">
        <v>66</v>
      </c>
      <c r="C37" s="97" t="s">
        <v>63</v>
      </c>
      <c r="D37" s="99" t="s">
        <v>67</v>
      </c>
      <c r="E37" s="97" t="s">
        <v>46</v>
      </c>
      <c r="F37" s="100">
        <f>H37+T37+BF37</f>
        <v>0.23984</v>
      </c>
      <c r="G37" s="99"/>
      <c r="H37" s="101">
        <f>SUM(I37)+SUM(K37:S37)</f>
        <v>0.22123000000000001</v>
      </c>
      <c r="I37" s="108"/>
      <c r="J37" s="102"/>
      <c r="K37" s="102">
        <f>2212.3/10000</f>
        <v>0.22123000000000001</v>
      </c>
      <c r="L37" s="97"/>
      <c r="M37" s="97"/>
      <c r="N37" s="97"/>
      <c r="O37" s="97"/>
      <c r="P37" s="97"/>
      <c r="Q37" s="97"/>
      <c r="R37" s="97"/>
      <c r="S37" s="97"/>
      <c r="T37" s="101">
        <f>SUM(U37:AC37)+SUM(AT37:BE37)</f>
        <v>0</v>
      </c>
      <c r="U37" s="97"/>
      <c r="V37" s="97"/>
      <c r="W37" s="97"/>
      <c r="X37" s="97"/>
      <c r="Y37" s="97"/>
      <c r="Z37" s="97"/>
      <c r="AA37" s="97"/>
      <c r="AB37" s="97"/>
      <c r="AC37" s="103">
        <f>SUM(AD37:AS37)</f>
        <v>0</v>
      </c>
      <c r="AD37" s="102"/>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f>186.1/10000</f>
        <v>1.8609999999999998E-2</v>
      </c>
    </row>
    <row r="38" spans="1:172" s="104" customFormat="1" ht="31.5">
      <c r="A38" s="97"/>
      <c r="B38" s="105" t="s">
        <v>68</v>
      </c>
      <c r="C38" s="97" t="s">
        <v>59</v>
      </c>
      <c r="D38" s="99" t="s">
        <v>69</v>
      </c>
      <c r="E38" s="97" t="s">
        <v>48</v>
      </c>
      <c r="F38" s="100">
        <f t="shared" si="39"/>
        <v>1.0098100000000001</v>
      </c>
      <c r="G38" s="99"/>
      <c r="H38" s="101">
        <f t="shared" si="40"/>
        <v>0.89</v>
      </c>
      <c r="I38" s="97">
        <v>0.89</v>
      </c>
      <c r="J38" s="102">
        <f>1.01-0.12</f>
        <v>0.89</v>
      </c>
      <c r="K38" s="102"/>
      <c r="L38" s="97"/>
      <c r="M38" s="97"/>
      <c r="N38" s="97"/>
      <c r="O38" s="97"/>
      <c r="P38" s="97"/>
      <c r="Q38" s="97"/>
      <c r="R38" s="97"/>
      <c r="S38" s="97"/>
      <c r="T38" s="101">
        <f t="shared" si="41"/>
        <v>0.11981</v>
      </c>
      <c r="U38" s="97"/>
      <c r="V38" s="97"/>
      <c r="W38" s="97"/>
      <c r="X38" s="97"/>
      <c r="Y38" s="97"/>
      <c r="Z38" s="97"/>
      <c r="AA38" s="97"/>
      <c r="AB38" s="97"/>
      <c r="AC38" s="103">
        <f t="shared" si="42"/>
        <v>0.11981</v>
      </c>
      <c r="AD38" s="97">
        <f>1014.8/10000</f>
        <v>0.10148</v>
      </c>
      <c r="AE38" s="97">
        <f>183.3/10000</f>
        <v>1.8330000000000003E-2</v>
      </c>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row>
    <row r="39" spans="1:172" s="104" customFormat="1" ht="31.5">
      <c r="A39" s="97"/>
      <c r="B39" s="105" t="s">
        <v>71</v>
      </c>
      <c r="C39" s="97" t="s">
        <v>70</v>
      </c>
      <c r="D39" s="99" t="s">
        <v>72</v>
      </c>
      <c r="E39" s="97" t="s">
        <v>48</v>
      </c>
      <c r="F39" s="100">
        <f t="shared" si="39"/>
        <v>0.67318000000000011</v>
      </c>
      <c r="G39" s="99"/>
      <c r="H39" s="101">
        <f t="shared" ref="H39" si="43">SUM(I39)+SUM(K39:S39)</f>
        <v>0.58318000000000003</v>
      </c>
      <c r="I39" s="102">
        <f>3016.1/10000</f>
        <v>0.30160999999999999</v>
      </c>
      <c r="J39" s="102">
        <f>3016.1/10000</f>
        <v>0.30160999999999999</v>
      </c>
      <c r="K39" s="102">
        <f>(1818.7+554.7-57.7)/10000</f>
        <v>0.23157000000000003</v>
      </c>
      <c r="L39" s="97">
        <v>0.05</v>
      </c>
      <c r="M39" s="97"/>
      <c r="N39" s="97"/>
      <c r="O39" s="97"/>
      <c r="P39" s="97"/>
      <c r="Q39" s="97"/>
      <c r="R39" s="97"/>
      <c r="S39" s="97"/>
      <c r="T39" s="101">
        <f>SUM(U39:AC39)+SUM(AT39:BE39)</f>
        <v>7.0000000000000007E-2</v>
      </c>
      <c r="U39" s="97"/>
      <c r="V39" s="97"/>
      <c r="W39" s="97"/>
      <c r="X39" s="97"/>
      <c r="Y39" s="97"/>
      <c r="Z39" s="97"/>
      <c r="AA39" s="97"/>
      <c r="AB39" s="97"/>
      <c r="AC39" s="103">
        <f>SUM(AD39:AS39)</f>
        <v>0.05</v>
      </c>
      <c r="AD39" s="97">
        <v>0.05</v>
      </c>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v>0.02</v>
      </c>
      <c r="BD39" s="97"/>
      <c r="BE39" s="97"/>
      <c r="BF39" s="97">
        <v>0.02</v>
      </c>
    </row>
    <row r="40" spans="1:172" s="104" customFormat="1" ht="31.5">
      <c r="A40" s="97"/>
      <c r="B40" s="105" t="s">
        <v>73</v>
      </c>
      <c r="C40" s="97" t="s">
        <v>74</v>
      </c>
      <c r="D40" s="106" t="s">
        <v>75</v>
      </c>
      <c r="E40" s="97" t="s">
        <v>48</v>
      </c>
      <c r="F40" s="100">
        <f t="shared" ref="F40" si="44">H40+T40+BF40</f>
        <v>0.26</v>
      </c>
      <c r="G40" s="99"/>
      <c r="H40" s="101">
        <f t="shared" ref="H40" si="45">SUM(I40)+SUM(K40:S40)</f>
        <v>0</v>
      </c>
      <c r="I40" s="102"/>
      <c r="J40" s="102"/>
      <c r="K40" s="102"/>
      <c r="L40" s="97"/>
      <c r="M40" s="97"/>
      <c r="N40" s="97"/>
      <c r="O40" s="97"/>
      <c r="P40" s="97"/>
      <c r="Q40" s="97"/>
      <c r="R40" s="97"/>
      <c r="S40" s="97"/>
      <c r="T40" s="101">
        <f t="shared" ref="T40" si="46">SUM(U40:AC40)+SUM(AT40:BE40)</f>
        <v>0</v>
      </c>
      <c r="U40" s="97"/>
      <c r="V40" s="97"/>
      <c r="W40" s="97"/>
      <c r="X40" s="97"/>
      <c r="Y40" s="97"/>
      <c r="Z40" s="97"/>
      <c r="AA40" s="97"/>
      <c r="AB40" s="97"/>
      <c r="AC40" s="103">
        <f t="shared" ref="AC40" si="47">SUM(AD40:AS40)</f>
        <v>0</v>
      </c>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108"/>
      <c r="BE40" s="97"/>
      <c r="BF40" s="97">
        <v>0.26</v>
      </c>
    </row>
    <row r="41" spans="1:172" s="147" customFormat="1">
      <c r="A41" s="141"/>
      <c r="B41" s="152" t="s">
        <v>76</v>
      </c>
      <c r="C41" s="141" t="s">
        <v>65</v>
      </c>
      <c r="D41" s="143" t="s">
        <v>77</v>
      </c>
      <c r="E41" s="141" t="s">
        <v>49</v>
      </c>
      <c r="F41" s="144">
        <f t="shared" ref="F41:F43" si="48">H41+T41+BF41</f>
        <v>10.38</v>
      </c>
      <c r="G41" s="143"/>
      <c r="H41" s="145">
        <f t="shared" ref="H41:H43" si="49">SUM(I41)+SUM(K41:S41)</f>
        <v>9.56</v>
      </c>
      <c r="I41" s="141">
        <v>9.2200000000000006</v>
      </c>
      <c r="J41" s="141">
        <v>9.2200000000000006</v>
      </c>
      <c r="K41" s="141">
        <v>0.34</v>
      </c>
      <c r="L41" s="141"/>
      <c r="M41" s="141"/>
      <c r="N41" s="141"/>
      <c r="O41" s="141"/>
      <c r="P41" s="141"/>
      <c r="Q41" s="141"/>
      <c r="R41" s="141"/>
      <c r="S41" s="141"/>
      <c r="T41" s="145">
        <f t="shared" ref="T41:T42" si="50">SUM(U41:AC41)+SUM(AT41:BE41)</f>
        <v>0.73</v>
      </c>
      <c r="U41" s="141"/>
      <c r="V41" s="141"/>
      <c r="W41" s="141"/>
      <c r="X41" s="141"/>
      <c r="Y41" s="141"/>
      <c r="Z41" s="141"/>
      <c r="AA41" s="141"/>
      <c r="AB41" s="141"/>
      <c r="AC41" s="146">
        <f t="shared" ref="AC41:AC43" si="51">SUM(AD41:AS41)</f>
        <v>0.46</v>
      </c>
      <c r="AD41" s="141">
        <v>0.05</v>
      </c>
      <c r="AE41" s="141">
        <v>0.39</v>
      </c>
      <c r="AF41" s="141"/>
      <c r="AG41" s="141"/>
      <c r="AH41" s="141"/>
      <c r="AI41" s="141"/>
      <c r="AJ41" s="141"/>
      <c r="AK41" s="141"/>
      <c r="AL41" s="141"/>
      <c r="AM41" s="141"/>
      <c r="AN41" s="141"/>
      <c r="AO41" s="141"/>
      <c r="AP41" s="141">
        <v>0.02</v>
      </c>
      <c r="AQ41" s="141"/>
      <c r="AR41" s="141"/>
      <c r="AS41" s="141"/>
      <c r="AT41" s="141"/>
      <c r="AU41" s="141"/>
      <c r="AV41" s="141"/>
      <c r="AW41" s="141"/>
      <c r="AX41" s="141"/>
      <c r="AY41" s="141"/>
      <c r="AZ41" s="141"/>
      <c r="BA41" s="141"/>
      <c r="BB41" s="141"/>
      <c r="BC41" s="141"/>
      <c r="BD41" s="141">
        <v>0.27</v>
      </c>
      <c r="BE41" s="141"/>
      <c r="BF41" s="141">
        <v>0.09</v>
      </c>
    </row>
    <row r="42" spans="1:172" s="147" customFormat="1">
      <c r="A42" s="141"/>
      <c r="B42" s="152" t="s">
        <v>76</v>
      </c>
      <c r="C42" s="141" t="s">
        <v>74</v>
      </c>
      <c r="D42" s="143" t="s">
        <v>79</v>
      </c>
      <c r="E42" s="141" t="s">
        <v>48</v>
      </c>
      <c r="F42" s="144">
        <f t="shared" si="48"/>
        <v>8.14</v>
      </c>
      <c r="G42" s="143"/>
      <c r="H42" s="145">
        <f t="shared" si="49"/>
        <v>7.77</v>
      </c>
      <c r="I42" s="141">
        <v>7.77</v>
      </c>
      <c r="J42" s="141">
        <v>7.77</v>
      </c>
      <c r="K42" s="141"/>
      <c r="L42" s="141"/>
      <c r="M42" s="141"/>
      <c r="N42" s="141"/>
      <c r="O42" s="141"/>
      <c r="P42" s="141"/>
      <c r="Q42" s="141"/>
      <c r="R42" s="141"/>
      <c r="S42" s="141"/>
      <c r="T42" s="145">
        <f t="shared" si="50"/>
        <v>0.30000000000000004</v>
      </c>
      <c r="U42" s="141"/>
      <c r="V42" s="141"/>
      <c r="W42" s="141"/>
      <c r="X42" s="141"/>
      <c r="Y42" s="141"/>
      <c r="Z42" s="141"/>
      <c r="AA42" s="141"/>
      <c r="AB42" s="141"/>
      <c r="AC42" s="146">
        <f t="shared" si="51"/>
        <v>0.27</v>
      </c>
      <c r="AD42" s="141"/>
      <c r="AE42" s="141">
        <v>0.27</v>
      </c>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v>0.03</v>
      </c>
      <c r="BE42" s="141"/>
      <c r="BF42" s="141">
        <v>7.0000000000000007E-2</v>
      </c>
    </row>
    <row r="43" spans="1:172" s="147" customFormat="1" ht="31.5">
      <c r="A43" s="141"/>
      <c r="B43" s="152" t="s">
        <v>80</v>
      </c>
      <c r="C43" s="141" t="s">
        <v>74</v>
      </c>
      <c r="D43" s="143" t="s">
        <v>81</v>
      </c>
      <c r="E43" s="141" t="s">
        <v>48</v>
      </c>
      <c r="F43" s="144">
        <f t="shared" si="48"/>
        <v>4.8339999999999996</v>
      </c>
      <c r="G43" s="143"/>
      <c r="H43" s="145">
        <f t="shared" si="49"/>
        <v>4.55</v>
      </c>
      <c r="I43" s="141">
        <f>0.57+J43</f>
        <v>3.51</v>
      </c>
      <c r="J43" s="141">
        <v>2.94</v>
      </c>
      <c r="K43" s="141">
        <v>1.04</v>
      </c>
      <c r="L43" s="141"/>
      <c r="M43" s="141"/>
      <c r="N43" s="141"/>
      <c r="O43" s="141"/>
      <c r="P43" s="141"/>
      <c r="Q43" s="141"/>
      <c r="R43" s="141"/>
      <c r="S43" s="141"/>
      <c r="T43" s="145">
        <f t="shared" ref="T43" si="52">SUM(U43:AC43)+SUM(AT43:BE43)</f>
        <v>0.26400000000000001</v>
      </c>
      <c r="U43" s="141"/>
      <c r="V43" s="141"/>
      <c r="W43" s="141"/>
      <c r="X43" s="141"/>
      <c r="Y43" s="141"/>
      <c r="Z43" s="141"/>
      <c r="AA43" s="141"/>
      <c r="AB43" s="141"/>
      <c r="AC43" s="146">
        <f t="shared" si="51"/>
        <v>0.26400000000000001</v>
      </c>
      <c r="AD43" s="141">
        <v>4.0000000000000001E-3</v>
      </c>
      <c r="AE43" s="141">
        <v>0.22</v>
      </c>
      <c r="AF43" s="141"/>
      <c r="AG43" s="141"/>
      <c r="AH43" s="141"/>
      <c r="AI43" s="141"/>
      <c r="AJ43" s="141"/>
      <c r="AK43" s="141"/>
      <c r="AL43" s="141"/>
      <c r="AM43" s="141"/>
      <c r="AN43" s="141"/>
      <c r="AO43" s="141"/>
      <c r="AP43" s="141">
        <v>0.04</v>
      </c>
      <c r="AQ43" s="141"/>
      <c r="AR43" s="141"/>
      <c r="AS43" s="141"/>
      <c r="AT43" s="141"/>
      <c r="AU43" s="141"/>
      <c r="AV43" s="141"/>
      <c r="AW43" s="141"/>
      <c r="AX43" s="141"/>
      <c r="AY43" s="141"/>
      <c r="AZ43" s="141"/>
      <c r="BA43" s="141"/>
      <c r="BB43" s="141"/>
      <c r="BC43" s="141"/>
      <c r="BD43" s="141"/>
      <c r="BE43" s="141"/>
      <c r="BF43" s="141">
        <v>0.02</v>
      </c>
    </row>
    <row r="44" spans="1:172" s="104" customFormat="1">
      <c r="A44" s="97"/>
      <c r="B44" s="111" t="s">
        <v>78</v>
      </c>
      <c r="C44" s="97" t="s">
        <v>82</v>
      </c>
      <c r="D44" s="99" t="s">
        <v>83</v>
      </c>
      <c r="E44" s="97" t="s">
        <v>48</v>
      </c>
      <c r="F44" s="100">
        <f t="shared" ref="F44:F59" si="53">H44+T44+BF44</f>
        <v>0.02</v>
      </c>
      <c r="G44" s="99"/>
      <c r="H44" s="101">
        <f t="shared" ref="H44:H51" si="54">SUM(I44)+SUM(K44:S44)</f>
        <v>0.02</v>
      </c>
      <c r="I44" s="97"/>
      <c r="J44" s="97"/>
      <c r="K44" s="102"/>
      <c r="L44" s="97">
        <v>0.02</v>
      </c>
      <c r="M44" s="97"/>
      <c r="N44" s="97"/>
      <c r="O44" s="97"/>
      <c r="P44" s="97"/>
      <c r="Q44" s="97"/>
      <c r="R44" s="97"/>
      <c r="S44" s="97"/>
      <c r="T44" s="101">
        <f t="shared" ref="T44:T51" si="55">SUM(U44:AC44)+SUM(AT44:BE44)</f>
        <v>0</v>
      </c>
      <c r="U44" s="97"/>
      <c r="V44" s="97"/>
      <c r="W44" s="97"/>
      <c r="X44" s="97"/>
      <c r="Y44" s="97"/>
      <c r="Z44" s="97"/>
      <c r="AA44" s="97"/>
      <c r="AB44" s="97"/>
      <c r="AC44" s="103">
        <f t="shared" ref="AC44:AC51" si="56">SUM(AD44:AS44)</f>
        <v>0</v>
      </c>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row>
    <row r="45" spans="1:172" s="104" customFormat="1" ht="30" customHeight="1">
      <c r="A45" s="97"/>
      <c r="B45" s="111" t="s">
        <v>78</v>
      </c>
      <c r="C45" s="97" t="s">
        <v>61</v>
      </c>
      <c r="D45" s="112" t="s">
        <v>85</v>
      </c>
      <c r="E45" s="97" t="s">
        <v>48</v>
      </c>
      <c r="F45" s="100">
        <f t="shared" si="53"/>
        <v>0.05</v>
      </c>
      <c r="G45" s="99"/>
      <c r="H45" s="101">
        <f t="shared" si="54"/>
        <v>0.05</v>
      </c>
      <c r="I45" s="97"/>
      <c r="J45" s="97"/>
      <c r="K45" s="97">
        <v>0.05</v>
      </c>
      <c r="L45" s="97"/>
      <c r="M45" s="97"/>
      <c r="N45" s="97"/>
      <c r="O45" s="97"/>
      <c r="P45" s="97"/>
      <c r="Q45" s="97"/>
      <c r="R45" s="97"/>
      <c r="S45" s="97"/>
      <c r="T45" s="101">
        <f t="shared" si="55"/>
        <v>0</v>
      </c>
      <c r="U45" s="97"/>
      <c r="V45" s="97"/>
      <c r="W45" s="97"/>
      <c r="X45" s="97"/>
      <c r="Y45" s="97"/>
      <c r="Z45" s="97"/>
      <c r="AA45" s="97"/>
      <c r="AB45" s="97"/>
      <c r="AC45" s="103">
        <f t="shared" si="56"/>
        <v>0</v>
      </c>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row>
    <row r="46" spans="1:172" s="104" customFormat="1">
      <c r="A46" s="97"/>
      <c r="B46" s="111" t="s">
        <v>78</v>
      </c>
      <c r="C46" s="97" t="s">
        <v>86</v>
      </c>
      <c r="D46" s="99" t="s">
        <v>87</v>
      </c>
      <c r="E46" s="97" t="s">
        <v>48</v>
      </c>
      <c r="F46" s="100">
        <f t="shared" si="53"/>
        <v>7.4999999999999997E-2</v>
      </c>
      <c r="G46" s="99"/>
      <c r="H46" s="101">
        <f t="shared" si="54"/>
        <v>7.4999999999999997E-2</v>
      </c>
      <c r="I46" s="102"/>
      <c r="J46" s="109"/>
      <c r="K46" s="102">
        <v>7.4999999999999997E-2</v>
      </c>
      <c r="L46" s="97"/>
      <c r="M46" s="97"/>
      <c r="N46" s="97"/>
      <c r="O46" s="97"/>
      <c r="P46" s="97"/>
      <c r="Q46" s="97"/>
      <c r="R46" s="97"/>
      <c r="S46" s="97"/>
      <c r="T46" s="101">
        <f t="shared" si="55"/>
        <v>0</v>
      </c>
      <c r="U46" s="97"/>
      <c r="V46" s="97"/>
      <c r="W46" s="97"/>
      <c r="X46" s="97"/>
      <c r="Y46" s="97"/>
      <c r="Z46" s="97"/>
      <c r="AA46" s="97"/>
      <c r="AB46" s="97"/>
      <c r="AC46" s="103">
        <f t="shared" si="56"/>
        <v>0</v>
      </c>
      <c r="AD46" s="97"/>
      <c r="AE46" s="102"/>
      <c r="AF46" s="97"/>
      <c r="AG46" s="97"/>
      <c r="AH46" s="97"/>
      <c r="AI46" s="97"/>
      <c r="AJ46" s="97"/>
      <c r="AK46" s="97"/>
      <c r="AL46" s="97"/>
      <c r="AM46" s="97"/>
      <c r="AN46" s="97"/>
      <c r="AO46" s="97"/>
      <c r="AP46" s="97"/>
      <c r="AQ46" s="97"/>
      <c r="AR46" s="97"/>
      <c r="AS46" s="97"/>
      <c r="AT46" s="97"/>
      <c r="AU46" s="97"/>
      <c r="AV46" s="97"/>
      <c r="AW46" s="102"/>
      <c r="AX46" s="97"/>
      <c r="AY46" s="97"/>
      <c r="AZ46" s="97"/>
      <c r="BA46" s="97"/>
      <c r="BB46" s="97"/>
      <c r="BC46" s="97"/>
      <c r="BD46" s="97"/>
      <c r="BE46" s="97"/>
      <c r="BF46" s="102"/>
    </row>
    <row r="47" spans="1:172" s="97" customFormat="1" ht="30.75" customHeight="1">
      <c r="B47" s="111" t="s">
        <v>78</v>
      </c>
      <c r="C47" s="97" t="s">
        <v>70</v>
      </c>
      <c r="D47" s="99" t="s">
        <v>88</v>
      </c>
      <c r="E47" s="97" t="s">
        <v>48</v>
      </c>
      <c r="F47" s="100">
        <f t="shared" si="53"/>
        <v>2.7900000000000001E-2</v>
      </c>
      <c r="G47" s="99"/>
      <c r="H47" s="101">
        <f t="shared" si="54"/>
        <v>2.7900000000000001E-2</v>
      </c>
      <c r="I47" s="102"/>
      <c r="J47" s="109"/>
      <c r="K47" s="102">
        <v>2.7900000000000001E-2</v>
      </c>
      <c r="T47" s="101">
        <f t="shared" si="55"/>
        <v>0</v>
      </c>
      <c r="AC47" s="103">
        <f t="shared" si="56"/>
        <v>0</v>
      </c>
      <c r="AE47" s="102"/>
      <c r="AW47" s="102"/>
      <c r="BF47" s="102"/>
    </row>
    <row r="48" spans="1:172" s="104" customFormat="1" ht="47.25">
      <c r="A48" s="97"/>
      <c r="B48" s="111" t="s">
        <v>78</v>
      </c>
      <c r="C48" s="97" t="s">
        <v>74</v>
      </c>
      <c r="D48" s="99" t="s">
        <v>89</v>
      </c>
      <c r="E48" s="97" t="s">
        <v>48</v>
      </c>
      <c r="F48" s="100">
        <f t="shared" si="53"/>
        <v>0.11</v>
      </c>
      <c r="G48" s="99"/>
      <c r="H48" s="101">
        <f t="shared" si="54"/>
        <v>0.11</v>
      </c>
      <c r="I48" s="97"/>
      <c r="J48" s="97"/>
      <c r="K48" s="97">
        <v>0.08</v>
      </c>
      <c r="L48" s="97">
        <v>0.03</v>
      </c>
      <c r="M48" s="97"/>
      <c r="N48" s="97"/>
      <c r="O48" s="97"/>
      <c r="P48" s="97"/>
      <c r="Q48" s="97"/>
      <c r="R48" s="97"/>
      <c r="S48" s="97"/>
      <c r="T48" s="101">
        <f t="shared" si="55"/>
        <v>0</v>
      </c>
      <c r="U48" s="97"/>
      <c r="V48" s="97"/>
      <c r="W48" s="97"/>
      <c r="X48" s="97"/>
      <c r="Y48" s="97"/>
      <c r="Z48" s="97"/>
      <c r="AA48" s="97"/>
      <c r="AB48" s="97"/>
      <c r="AC48" s="103">
        <f t="shared" si="56"/>
        <v>0</v>
      </c>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row>
    <row r="49" spans="1:58" s="97" customFormat="1">
      <c r="B49" s="111" t="s">
        <v>78</v>
      </c>
      <c r="C49" s="97" t="s">
        <v>59</v>
      </c>
      <c r="D49" s="99" t="s">
        <v>90</v>
      </c>
      <c r="E49" s="97" t="s">
        <v>48</v>
      </c>
      <c r="F49" s="100">
        <f t="shared" si="53"/>
        <v>7.0000000000000007E-2</v>
      </c>
      <c r="G49" s="99"/>
      <c r="H49" s="101">
        <f t="shared" si="54"/>
        <v>7.0000000000000007E-2</v>
      </c>
      <c r="I49" s="102"/>
      <c r="J49" s="109"/>
      <c r="K49" s="102"/>
      <c r="L49" s="97">
        <v>7.0000000000000007E-2</v>
      </c>
      <c r="T49" s="101">
        <f t="shared" si="55"/>
        <v>0</v>
      </c>
      <c r="AC49" s="103">
        <f t="shared" si="56"/>
        <v>0</v>
      </c>
      <c r="AE49" s="102"/>
      <c r="AW49" s="102"/>
      <c r="BF49" s="102"/>
    </row>
    <row r="50" spans="1:58" s="104" customFormat="1" ht="26.25" customHeight="1">
      <c r="A50" s="97"/>
      <c r="B50" s="111" t="s">
        <v>78</v>
      </c>
      <c r="C50" s="97" t="s">
        <v>91</v>
      </c>
      <c r="D50" s="99" t="s">
        <v>92</v>
      </c>
      <c r="E50" s="97" t="s">
        <v>48</v>
      </c>
      <c r="F50" s="100">
        <f t="shared" si="53"/>
        <v>0.186</v>
      </c>
      <c r="G50" s="99"/>
      <c r="H50" s="101">
        <f t="shared" si="54"/>
        <v>0.186</v>
      </c>
      <c r="I50" s="97"/>
      <c r="J50" s="97"/>
      <c r="K50" s="97">
        <v>0.16600000000000001</v>
      </c>
      <c r="L50" s="97">
        <v>0.02</v>
      </c>
      <c r="M50" s="97"/>
      <c r="N50" s="97"/>
      <c r="O50" s="97"/>
      <c r="P50" s="97"/>
      <c r="Q50" s="97"/>
      <c r="R50" s="97"/>
      <c r="S50" s="97"/>
      <c r="T50" s="101">
        <f t="shared" si="55"/>
        <v>0</v>
      </c>
      <c r="U50" s="97"/>
      <c r="V50" s="97"/>
      <c r="W50" s="97"/>
      <c r="X50" s="97"/>
      <c r="Y50" s="97"/>
      <c r="Z50" s="97"/>
      <c r="AA50" s="97"/>
      <c r="AB50" s="97"/>
      <c r="AC50" s="103">
        <f t="shared" si="56"/>
        <v>0</v>
      </c>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row>
    <row r="51" spans="1:58" s="104" customFormat="1" ht="27.75" customHeight="1">
      <c r="A51" s="97"/>
      <c r="B51" s="111" t="s">
        <v>78</v>
      </c>
      <c r="C51" s="97" t="s">
        <v>65</v>
      </c>
      <c r="D51" s="113" t="s">
        <v>93</v>
      </c>
      <c r="E51" s="97" t="s">
        <v>49</v>
      </c>
      <c r="F51" s="100">
        <f t="shared" si="53"/>
        <v>3.5700000000000003</v>
      </c>
      <c r="G51" s="99"/>
      <c r="H51" s="101">
        <f t="shared" si="54"/>
        <v>3.5700000000000003</v>
      </c>
      <c r="I51" s="97"/>
      <c r="J51" s="97"/>
      <c r="K51" s="97">
        <v>2.21</v>
      </c>
      <c r="L51" s="97">
        <v>1.36</v>
      </c>
      <c r="M51" s="97"/>
      <c r="N51" s="97"/>
      <c r="O51" s="97"/>
      <c r="P51" s="97"/>
      <c r="Q51" s="97"/>
      <c r="R51" s="97"/>
      <c r="S51" s="97"/>
      <c r="T51" s="101">
        <f t="shared" si="55"/>
        <v>0</v>
      </c>
      <c r="U51" s="97"/>
      <c r="V51" s="97"/>
      <c r="W51" s="97"/>
      <c r="X51" s="97"/>
      <c r="Y51" s="97"/>
      <c r="Z51" s="97"/>
      <c r="AA51" s="97"/>
      <c r="AB51" s="97"/>
      <c r="AC51" s="103">
        <f t="shared" si="56"/>
        <v>0</v>
      </c>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row>
    <row r="52" spans="1:58" s="104" customFormat="1" ht="39.6" customHeight="1">
      <c r="A52" s="97"/>
      <c r="B52" s="105" t="s">
        <v>94</v>
      </c>
      <c r="C52" s="97" t="s">
        <v>63</v>
      </c>
      <c r="D52" s="106" t="s">
        <v>95</v>
      </c>
      <c r="E52" s="97" t="s">
        <v>24</v>
      </c>
      <c r="F52" s="100">
        <f t="shared" ref="F52" si="57">H52+T52+BF52</f>
        <v>5.78</v>
      </c>
      <c r="G52" s="99"/>
      <c r="H52" s="101">
        <f t="shared" ref="H52" si="58">SUM(I52)+SUM(K52:S52)</f>
        <v>0</v>
      </c>
      <c r="I52" s="102"/>
      <c r="J52" s="102"/>
      <c r="K52" s="102"/>
      <c r="L52" s="97"/>
      <c r="M52" s="97"/>
      <c r="N52" s="97"/>
      <c r="O52" s="97"/>
      <c r="P52" s="97"/>
      <c r="Q52" s="97"/>
      <c r="R52" s="97"/>
      <c r="S52" s="97"/>
      <c r="T52" s="101">
        <f t="shared" ref="T52" si="59">SUM(U52:AC52)+SUM(AT52:BE52)</f>
        <v>0</v>
      </c>
      <c r="U52" s="97"/>
      <c r="V52" s="97"/>
      <c r="W52" s="97"/>
      <c r="X52" s="97"/>
      <c r="Y52" s="97"/>
      <c r="Z52" s="97"/>
      <c r="AA52" s="97"/>
      <c r="AB52" s="97"/>
      <c r="AC52" s="103">
        <f t="shared" ref="AC52" si="60">SUM(AD52:AS52)</f>
        <v>0</v>
      </c>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108"/>
      <c r="BE52" s="97"/>
      <c r="BF52" s="97">
        <v>5.78</v>
      </c>
    </row>
    <row r="53" spans="1:58" s="104" customFormat="1" ht="43.9" customHeight="1">
      <c r="A53" s="97"/>
      <c r="B53" s="105" t="s">
        <v>96</v>
      </c>
      <c r="C53" s="97" t="s">
        <v>63</v>
      </c>
      <c r="D53" s="140" t="s">
        <v>97</v>
      </c>
      <c r="E53" s="97" t="s">
        <v>11</v>
      </c>
      <c r="F53" s="100">
        <f t="shared" ref="F53" si="61">H53+T53+BF53</f>
        <v>2.1576499999999998</v>
      </c>
      <c r="G53" s="99"/>
      <c r="H53" s="101">
        <f t="shared" ref="H53" si="62">SUM(I53)+SUM(K53:S53)</f>
        <v>2.06</v>
      </c>
      <c r="I53" s="102">
        <v>2.06</v>
      </c>
      <c r="J53" s="102">
        <v>2.06</v>
      </c>
      <c r="K53" s="102"/>
      <c r="L53" s="97"/>
      <c r="M53" s="97"/>
      <c r="N53" s="97"/>
      <c r="O53" s="97"/>
      <c r="P53" s="97"/>
      <c r="Q53" s="97"/>
      <c r="R53" s="97"/>
      <c r="S53" s="97"/>
      <c r="T53" s="101">
        <f t="shared" ref="T53" si="63">SUM(U53:AC53)+SUM(AT53:BE53)</f>
        <v>0</v>
      </c>
      <c r="U53" s="97"/>
      <c r="V53" s="97"/>
      <c r="W53" s="97"/>
      <c r="X53" s="97"/>
      <c r="Y53" s="97"/>
      <c r="Z53" s="97"/>
      <c r="AA53" s="97"/>
      <c r="AB53" s="97"/>
      <c r="AC53" s="103">
        <f t="shared" ref="AC53" si="64">SUM(AD53:AS53)</f>
        <v>0</v>
      </c>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108"/>
      <c r="BE53" s="97"/>
      <c r="BF53" s="97">
        <f>976.5/10000</f>
        <v>9.7650000000000001E-2</v>
      </c>
    </row>
    <row r="54" spans="1:58" s="104" customFormat="1" ht="33" customHeight="1">
      <c r="A54" s="97"/>
      <c r="B54" s="105" t="s">
        <v>98</v>
      </c>
      <c r="C54" s="97" t="s">
        <v>65</v>
      </c>
      <c r="D54" s="106" t="s">
        <v>99</v>
      </c>
      <c r="E54" s="97" t="s">
        <v>23</v>
      </c>
      <c r="F54" s="100">
        <f t="shared" ref="F54" si="65">H54+T54+BF54</f>
        <v>4.5611900000000007</v>
      </c>
      <c r="G54" s="99"/>
      <c r="H54" s="101">
        <f t="shared" ref="H54" si="66">SUM(I54)+SUM(K54:S54)</f>
        <v>4.4519400000000005</v>
      </c>
      <c r="I54" s="102">
        <f>(39271.3/10000)+0.097</f>
        <v>4.0241300000000004</v>
      </c>
      <c r="J54" s="102">
        <v>4.0199999999999996</v>
      </c>
      <c r="K54" s="102">
        <f>4278.1/10000</f>
        <v>0.42781000000000002</v>
      </c>
      <c r="L54" s="97"/>
      <c r="M54" s="97"/>
      <c r="N54" s="97"/>
      <c r="O54" s="97"/>
      <c r="P54" s="97"/>
      <c r="Q54" s="97"/>
      <c r="R54" s="97"/>
      <c r="S54" s="97"/>
      <c r="T54" s="101">
        <f t="shared" ref="T54" si="67">SUM(U54:AC54)+SUM(AT54:BE54)</f>
        <v>0.10925000000000001</v>
      </c>
      <c r="U54" s="97"/>
      <c r="V54" s="97"/>
      <c r="W54" s="97"/>
      <c r="X54" s="97"/>
      <c r="Y54" s="97"/>
      <c r="Z54" s="97"/>
      <c r="AA54" s="97"/>
      <c r="AB54" s="97"/>
      <c r="AC54" s="103">
        <f t="shared" ref="AC54" si="68">SUM(AD54:AS54)</f>
        <v>0.10925000000000001</v>
      </c>
      <c r="AD54" s="97">
        <f>16.1/10000</f>
        <v>1.6100000000000001E-3</v>
      </c>
      <c r="AE54" s="97">
        <f>1076.4/10000</f>
        <v>0.10764000000000001</v>
      </c>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108"/>
      <c r="BE54" s="97"/>
      <c r="BF54" s="97"/>
    </row>
    <row r="55" spans="1:58" s="104" customFormat="1" ht="31.5">
      <c r="A55" s="97"/>
      <c r="B55" s="105" t="s">
        <v>100</v>
      </c>
      <c r="C55" s="97" t="s">
        <v>65</v>
      </c>
      <c r="D55" s="106" t="s">
        <v>101</v>
      </c>
      <c r="E55" s="97" t="s">
        <v>49</v>
      </c>
      <c r="F55" s="100">
        <f t="shared" ref="F55" si="69">H55+T55+BF55</f>
        <v>6.9216899999999999</v>
      </c>
      <c r="G55" s="99"/>
      <c r="H55" s="101">
        <f t="shared" ref="H55" si="70">SUM(I55)+SUM(K55:S55)</f>
        <v>6.3961500000000004</v>
      </c>
      <c r="I55" s="102">
        <v>3.38</v>
      </c>
      <c r="J55" s="102">
        <v>3.38</v>
      </c>
      <c r="K55" s="102">
        <v>2.94</v>
      </c>
      <c r="L55" s="97"/>
      <c r="M55" s="97"/>
      <c r="N55" s="97"/>
      <c r="O55" s="97"/>
      <c r="P55" s="97"/>
      <c r="Q55" s="97">
        <f>761.5/10000</f>
        <v>7.6149999999999995E-2</v>
      </c>
      <c r="R55" s="97"/>
      <c r="S55" s="97"/>
      <c r="T55" s="101">
        <f t="shared" ref="T55" si="71">SUM(U55:AC55)+SUM(AT55:BE55)</f>
        <v>0.5255399999999999</v>
      </c>
      <c r="U55" s="97"/>
      <c r="V55" s="97"/>
      <c r="W55" s="97"/>
      <c r="X55" s="97"/>
      <c r="Y55" s="97"/>
      <c r="Z55" s="97"/>
      <c r="AA55" s="97"/>
      <c r="AB55" s="97"/>
      <c r="AC55" s="103">
        <f t="shared" ref="AC55" si="72">SUM(AD55:AS55)</f>
        <v>0.5255399999999999</v>
      </c>
      <c r="AD55" s="97">
        <v>0.36</v>
      </c>
      <c r="AE55" s="97">
        <f>1578.2/10000</f>
        <v>0.15782000000000002</v>
      </c>
      <c r="AF55" s="97"/>
      <c r="AG55" s="97"/>
      <c r="AH55" s="97"/>
      <c r="AI55" s="97"/>
      <c r="AJ55" s="97"/>
      <c r="AK55" s="97"/>
      <c r="AL55" s="97"/>
      <c r="AM55" s="97"/>
      <c r="AN55" s="97"/>
      <c r="AO55" s="97"/>
      <c r="AP55" s="97">
        <f>77.2/10000</f>
        <v>7.7200000000000003E-3</v>
      </c>
      <c r="AQ55" s="97"/>
      <c r="AR55" s="97"/>
      <c r="AS55" s="97"/>
      <c r="AT55" s="97"/>
      <c r="AU55" s="97"/>
      <c r="AV55" s="97"/>
      <c r="AW55" s="97"/>
      <c r="AX55" s="97"/>
      <c r="AY55" s="97"/>
      <c r="AZ55" s="97"/>
      <c r="BA55" s="97"/>
      <c r="BB55" s="97"/>
      <c r="BC55" s="97"/>
      <c r="BD55" s="108"/>
      <c r="BE55" s="97"/>
      <c r="BF55" s="97"/>
    </row>
    <row r="56" spans="1:58" s="104" customFormat="1" ht="31.5">
      <c r="A56" s="97"/>
      <c r="B56" s="105" t="s">
        <v>100</v>
      </c>
      <c r="C56" s="97" t="s">
        <v>84</v>
      </c>
      <c r="D56" s="106" t="s">
        <v>102</v>
      </c>
      <c r="E56" s="97" t="s">
        <v>48</v>
      </c>
      <c r="F56" s="100">
        <f t="shared" ref="F56" si="73">H56+T56+BF56</f>
        <v>63.284999999999997</v>
      </c>
      <c r="G56" s="99"/>
      <c r="H56" s="101">
        <f t="shared" ref="H56" si="74">SUM(I56)+SUM(K56:S56)</f>
        <v>56.125</v>
      </c>
      <c r="I56" s="102">
        <v>36.755000000000003</v>
      </c>
      <c r="J56" s="102">
        <v>36.755000000000003</v>
      </c>
      <c r="K56" s="102">
        <f>19.4-0.03</f>
        <v>19.369999999999997</v>
      </c>
      <c r="L56" s="97"/>
      <c r="M56" s="97"/>
      <c r="N56" s="97"/>
      <c r="O56" s="97"/>
      <c r="P56" s="97"/>
      <c r="Q56" s="97"/>
      <c r="R56" s="97"/>
      <c r="S56" s="97"/>
      <c r="T56" s="101">
        <f t="shared" ref="T56" si="75">SUM(U56:AC56)+SUM(AT56:BE56)</f>
        <v>7.16</v>
      </c>
      <c r="U56" s="97"/>
      <c r="V56" s="97"/>
      <c r="W56" s="97"/>
      <c r="X56" s="97"/>
      <c r="Y56" s="97"/>
      <c r="Z56" s="97"/>
      <c r="AA56" s="97"/>
      <c r="AB56" s="97"/>
      <c r="AC56" s="103">
        <f>SUM(AD56:AS56)</f>
        <v>7.05</v>
      </c>
      <c r="AD56" s="97">
        <v>2.1</v>
      </c>
      <c r="AE56" s="97">
        <v>4.9000000000000004</v>
      </c>
      <c r="AF56" s="97"/>
      <c r="AG56" s="97"/>
      <c r="AH56" s="97"/>
      <c r="AI56" s="97"/>
      <c r="AJ56" s="97"/>
      <c r="AK56" s="97"/>
      <c r="AL56" s="97"/>
      <c r="AM56" s="97"/>
      <c r="AN56" s="97"/>
      <c r="AO56" s="97"/>
      <c r="AP56" s="97">
        <v>0.05</v>
      </c>
      <c r="AQ56" s="97"/>
      <c r="AR56" s="97"/>
      <c r="AS56" s="97"/>
      <c r="AT56" s="97"/>
      <c r="AU56" s="97"/>
      <c r="AV56" s="97"/>
      <c r="AW56" s="97">
        <v>0.03</v>
      </c>
      <c r="AX56" s="97"/>
      <c r="AY56" s="97"/>
      <c r="AZ56" s="97"/>
      <c r="BA56" s="97"/>
      <c r="BB56" s="97"/>
      <c r="BC56" s="97"/>
      <c r="BD56" s="108">
        <v>0.08</v>
      </c>
      <c r="BE56" s="97"/>
      <c r="BF56" s="97"/>
    </row>
    <row r="57" spans="1:58" s="104" customFormat="1" ht="28.15" customHeight="1">
      <c r="A57" s="97"/>
      <c r="B57" s="111" t="s">
        <v>103</v>
      </c>
      <c r="C57" s="97" t="s">
        <v>65</v>
      </c>
      <c r="D57" s="97" t="s">
        <v>104</v>
      </c>
      <c r="E57" s="97" t="s">
        <v>30</v>
      </c>
      <c r="F57" s="100">
        <f t="shared" ref="F57:F58" si="76">H57+T57+BF57</f>
        <v>0.12</v>
      </c>
      <c r="G57" s="99"/>
      <c r="H57" s="101">
        <f t="shared" ref="H57:H59" si="77">SUM(I57)+SUM(K57:S57)</f>
        <v>0.03</v>
      </c>
      <c r="I57" s="97"/>
      <c r="J57" s="97"/>
      <c r="K57" s="97">
        <v>0.03</v>
      </c>
      <c r="L57" s="97"/>
      <c r="M57" s="97"/>
      <c r="N57" s="97"/>
      <c r="O57" s="97"/>
      <c r="P57" s="97"/>
      <c r="Q57" s="97"/>
      <c r="R57" s="97"/>
      <c r="S57" s="97"/>
      <c r="T57" s="101">
        <f t="shared" ref="T57:T59" si="78">SUM(U57:AC57)+SUM(AT57:BE57)</f>
        <v>0.09</v>
      </c>
      <c r="U57" s="97"/>
      <c r="V57" s="97"/>
      <c r="W57" s="97"/>
      <c r="X57" s="97"/>
      <c r="Y57" s="97"/>
      <c r="Z57" s="97"/>
      <c r="AA57" s="97"/>
      <c r="AB57" s="97"/>
      <c r="AC57" s="103">
        <f t="shared" ref="AC57:AC59" si="79">SUM(AD57:AS57)</f>
        <v>0.09</v>
      </c>
      <c r="AD57" s="97">
        <v>0.09</v>
      </c>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row>
    <row r="58" spans="1:58" s="104" customFormat="1" ht="44.25" customHeight="1">
      <c r="A58" s="97"/>
      <c r="B58" s="111" t="s">
        <v>105</v>
      </c>
      <c r="C58" s="97" t="s">
        <v>106</v>
      </c>
      <c r="D58" s="116" t="s">
        <v>107</v>
      </c>
      <c r="E58" s="97" t="s">
        <v>48</v>
      </c>
      <c r="F58" s="100">
        <f t="shared" si="76"/>
        <v>2.77</v>
      </c>
      <c r="G58" s="99"/>
      <c r="H58" s="101">
        <f t="shared" si="77"/>
        <v>2.57</v>
      </c>
      <c r="I58" s="97"/>
      <c r="J58" s="97"/>
      <c r="K58" s="97">
        <v>2.57</v>
      </c>
      <c r="L58" s="97"/>
      <c r="M58" s="97"/>
      <c r="N58" s="97"/>
      <c r="O58" s="97"/>
      <c r="P58" s="97"/>
      <c r="Q58" s="97"/>
      <c r="R58" s="97"/>
      <c r="S58" s="97"/>
      <c r="T58" s="101">
        <f t="shared" si="78"/>
        <v>0.2</v>
      </c>
      <c r="U58" s="97"/>
      <c r="V58" s="97"/>
      <c r="W58" s="97"/>
      <c r="X58" s="97"/>
      <c r="Y58" s="97"/>
      <c r="Z58" s="97"/>
      <c r="AA58" s="97"/>
      <c r="AB58" s="97"/>
      <c r="AC58" s="103">
        <f t="shared" si="79"/>
        <v>0.2</v>
      </c>
      <c r="AD58" s="97">
        <v>0.2</v>
      </c>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row>
    <row r="59" spans="1:58" s="177" customFormat="1" ht="41.45" customHeight="1">
      <c r="A59" s="169"/>
      <c r="B59" s="170" t="s">
        <v>108</v>
      </c>
      <c r="C59" s="169" t="s">
        <v>59</v>
      </c>
      <c r="D59" s="171" t="s">
        <v>109</v>
      </c>
      <c r="E59" s="169" t="s">
        <v>29</v>
      </c>
      <c r="F59" s="172">
        <f t="shared" si="53"/>
        <v>0.3</v>
      </c>
      <c r="G59" s="171"/>
      <c r="H59" s="173">
        <f t="shared" si="77"/>
        <v>0.3</v>
      </c>
      <c r="I59" s="174">
        <v>0.3</v>
      </c>
      <c r="J59" s="174">
        <v>0.3</v>
      </c>
      <c r="K59" s="174"/>
      <c r="L59" s="169"/>
      <c r="M59" s="169"/>
      <c r="N59" s="169"/>
      <c r="O59" s="169"/>
      <c r="P59" s="169"/>
      <c r="Q59" s="169"/>
      <c r="R59" s="169"/>
      <c r="S59" s="169"/>
      <c r="T59" s="173">
        <f t="shared" si="78"/>
        <v>0</v>
      </c>
      <c r="U59" s="169"/>
      <c r="V59" s="169"/>
      <c r="W59" s="169"/>
      <c r="X59" s="169"/>
      <c r="Y59" s="169"/>
      <c r="Z59" s="169"/>
      <c r="AA59" s="169"/>
      <c r="AB59" s="169"/>
      <c r="AC59" s="175">
        <f t="shared" si="79"/>
        <v>0</v>
      </c>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76"/>
      <c r="BE59" s="169"/>
      <c r="BF59" s="169"/>
    </row>
    <row r="60" spans="1:58" s="104" customFormat="1">
      <c r="A60" s="97"/>
      <c r="B60" s="111"/>
      <c r="C60" s="97"/>
      <c r="D60" s="178"/>
      <c r="E60" s="139"/>
      <c r="F60" s="179"/>
      <c r="G60" s="178"/>
      <c r="H60" s="180"/>
      <c r="I60" s="139"/>
      <c r="J60" s="181"/>
      <c r="K60" s="181"/>
      <c r="L60" s="139"/>
      <c r="M60" s="139"/>
      <c r="N60" s="139"/>
      <c r="O60" s="139"/>
      <c r="P60" s="139"/>
      <c r="Q60" s="139"/>
      <c r="R60" s="139"/>
      <c r="S60" s="139"/>
      <c r="T60" s="180"/>
      <c r="U60" s="139"/>
      <c r="V60" s="139"/>
      <c r="W60" s="139"/>
      <c r="X60" s="139"/>
      <c r="Y60" s="139"/>
      <c r="Z60" s="139"/>
      <c r="AA60" s="139"/>
      <c r="AB60" s="139"/>
      <c r="AC60" s="182"/>
      <c r="AD60" s="139"/>
      <c r="AE60" s="139"/>
      <c r="AF60" s="139"/>
      <c r="AG60" s="139"/>
      <c r="AH60" s="183"/>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row>
    <row r="61" spans="1:58" s="156" customFormat="1">
      <c r="B61" s="157" t="s">
        <v>271</v>
      </c>
      <c r="C61" s="141" t="s">
        <v>272</v>
      </c>
      <c r="D61" s="186"/>
      <c r="E61" s="141" t="s">
        <v>35</v>
      </c>
      <c r="F61" s="288">
        <v>0.04</v>
      </c>
      <c r="G61" s="186"/>
      <c r="H61" s="186"/>
      <c r="I61" s="186"/>
      <c r="J61" s="186">
        <v>0.02</v>
      </c>
      <c r="K61" s="186"/>
      <c r="L61" s="158"/>
      <c r="M61" s="186"/>
      <c r="N61" s="186"/>
      <c r="O61" s="186"/>
      <c r="P61" s="186"/>
      <c r="Q61" s="186"/>
      <c r="R61" s="186"/>
      <c r="S61" s="186"/>
      <c r="T61" s="186"/>
      <c r="U61" s="186"/>
      <c r="V61" s="186"/>
      <c r="W61" s="186"/>
      <c r="X61" s="186"/>
      <c r="Y61" s="186"/>
      <c r="Z61" s="186"/>
      <c r="AA61" s="186"/>
      <c r="AB61" s="186"/>
      <c r="AC61" s="186"/>
      <c r="AD61" s="158">
        <v>0.01</v>
      </c>
      <c r="AE61" s="186"/>
      <c r="AF61" s="186"/>
      <c r="AG61" s="186"/>
      <c r="AH61" s="186"/>
      <c r="AI61" s="186"/>
      <c r="AJ61" s="186"/>
      <c r="AK61" s="186"/>
      <c r="AL61" s="186"/>
      <c r="AM61" s="186"/>
      <c r="AN61" s="186"/>
      <c r="AO61" s="186"/>
      <c r="AP61" s="158"/>
      <c r="AQ61" s="186"/>
      <c r="AR61" s="186"/>
      <c r="AS61" s="186"/>
      <c r="AT61" s="186"/>
      <c r="AU61" s="186"/>
      <c r="AV61" s="186"/>
      <c r="AW61" s="158">
        <v>0.01</v>
      </c>
      <c r="AX61" s="186"/>
      <c r="AY61" s="186"/>
      <c r="AZ61" s="186"/>
      <c r="BA61" s="186"/>
      <c r="BB61" s="186"/>
      <c r="BC61" s="186"/>
      <c r="BD61" s="186"/>
      <c r="BE61" s="186"/>
      <c r="BF61" s="186"/>
    </row>
    <row r="62" spans="1:58" s="156" customFormat="1">
      <c r="B62" s="157" t="s">
        <v>271</v>
      </c>
      <c r="C62" s="141" t="s">
        <v>272</v>
      </c>
      <c r="D62" s="186"/>
      <c r="E62" s="141" t="s">
        <v>36</v>
      </c>
      <c r="F62" s="288">
        <v>0.04</v>
      </c>
      <c r="G62" s="186"/>
      <c r="H62" s="186"/>
      <c r="I62" s="186"/>
      <c r="J62" s="186"/>
      <c r="K62" s="186"/>
      <c r="L62" s="158">
        <v>0.02</v>
      </c>
      <c r="M62" s="186"/>
      <c r="N62" s="186"/>
      <c r="O62" s="186"/>
      <c r="P62" s="186"/>
      <c r="Q62" s="186"/>
      <c r="R62" s="186"/>
      <c r="S62" s="186"/>
      <c r="T62" s="186"/>
      <c r="U62" s="186"/>
      <c r="V62" s="186"/>
      <c r="W62" s="186"/>
      <c r="X62" s="186"/>
      <c r="Y62" s="186"/>
      <c r="Z62" s="186"/>
      <c r="AA62" s="186"/>
      <c r="AB62" s="186"/>
      <c r="AC62" s="186"/>
      <c r="AD62" s="158">
        <v>0.02</v>
      </c>
      <c r="AE62" s="186"/>
      <c r="AF62" s="186"/>
      <c r="AG62" s="186"/>
      <c r="AH62" s="186"/>
      <c r="AI62" s="186"/>
      <c r="AJ62" s="186"/>
      <c r="AK62" s="186"/>
      <c r="AL62" s="186"/>
      <c r="AM62" s="186"/>
      <c r="AN62" s="186"/>
      <c r="AO62" s="186"/>
      <c r="AP62" s="158"/>
      <c r="AQ62" s="186"/>
      <c r="AR62" s="186"/>
      <c r="AS62" s="186"/>
      <c r="AT62" s="186"/>
      <c r="AU62" s="186"/>
      <c r="AV62" s="186"/>
      <c r="AW62" s="158"/>
      <c r="AX62" s="186"/>
      <c r="AY62" s="186"/>
      <c r="AZ62" s="186"/>
      <c r="BA62" s="186"/>
      <c r="BB62" s="186"/>
      <c r="BC62" s="186"/>
      <c r="BD62" s="186"/>
      <c r="BE62" s="186"/>
      <c r="BF62" s="186"/>
    </row>
    <row r="63" spans="1:58" s="159" customFormat="1">
      <c r="B63" s="157" t="s">
        <v>271</v>
      </c>
      <c r="C63" s="141" t="s">
        <v>273</v>
      </c>
      <c r="D63" s="187"/>
      <c r="E63" s="141" t="s">
        <v>35</v>
      </c>
      <c r="F63" s="280">
        <v>6.0000000000000005E-2</v>
      </c>
      <c r="G63" s="187"/>
      <c r="H63" s="187"/>
      <c r="I63" s="187"/>
      <c r="J63" s="187">
        <v>0.04</v>
      </c>
      <c r="K63" s="187">
        <v>0.01</v>
      </c>
      <c r="L63" s="158"/>
      <c r="M63" s="187"/>
      <c r="N63" s="187"/>
      <c r="O63" s="187"/>
      <c r="P63" s="187"/>
      <c r="Q63" s="187"/>
      <c r="R63" s="187"/>
      <c r="S63" s="187"/>
      <c r="T63" s="187"/>
      <c r="U63" s="187"/>
      <c r="V63" s="187"/>
      <c r="W63" s="187"/>
      <c r="X63" s="187"/>
      <c r="Y63" s="187"/>
      <c r="Z63" s="187"/>
      <c r="AA63" s="187"/>
      <c r="AB63" s="187"/>
      <c r="AC63" s="187"/>
      <c r="AD63" s="158"/>
      <c r="AE63" s="187"/>
      <c r="AF63" s="187"/>
      <c r="AG63" s="187"/>
      <c r="AH63" s="187"/>
      <c r="AI63" s="187"/>
      <c r="AJ63" s="187"/>
      <c r="AK63" s="187"/>
      <c r="AL63" s="187"/>
      <c r="AM63" s="187"/>
      <c r="AN63" s="187"/>
      <c r="AO63" s="187"/>
      <c r="AP63" s="158"/>
      <c r="AQ63" s="187"/>
      <c r="AR63" s="187"/>
      <c r="AS63" s="187"/>
      <c r="AT63" s="187"/>
      <c r="AU63" s="187"/>
      <c r="AV63" s="187"/>
      <c r="AW63" s="158">
        <v>0.01</v>
      </c>
      <c r="AX63" s="187"/>
      <c r="AY63" s="187"/>
      <c r="AZ63" s="187"/>
      <c r="BA63" s="187"/>
      <c r="BB63" s="187"/>
      <c r="BC63" s="187"/>
      <c r="BD63" s="187"/>
      <c r="BE63" s="187"/>
      <c r="BF63" s="187"/>
    </row>
    <row r="64" spans="1:58" s="159" customFormat="1">
      <c r="B64" s="157" t="s">
        <v>271</v>
      </c>
      <c r="C64" s="141" t="s">
        <v>273</v>
      </c>
      <c r="D64" s="187"/>
      <c r="E64" s="141" t="s">
        <v>36</v>
      </c>
      <c r="F64" s="280">
        <v>0.02</v>
      </c>
      <c r="G64" s="187"/>
      <c r="H64" s="187"/>
      <c r="I64" s="187"/>
      <c r="J64" s="187">
        <v>0.01</v>
      </c>
      <c r="K64" s="187"/>
      <c r="L64" s="158"/>
      <c r="M64" s="187"/>
      <c r="N64" s="187"/>
      <c r="O64" s="187"/>
      <c r="P64" s="187"/>
      <c r="Q64" s="187"/>
      <c r="R64" s="187"/>
      <c r="S64" s="187"/>
      <c r="T64" s="187"/>
      <c r="U64" s="187"/>
      <c r="V64" s="187"/>
      <c r="W64" s="187"/>
      <c r="X64" s="187"/>
      <c r="Y64" s="187"/>
      <c r="Z64" s="187"/>
      <c r="AA64" s="187"/>
      <c r="AB64" s="187"/>
      <c r="AC64" s="187"/>
      <c r="AD64" s="158">
        <v>0.01</v>
      </c>
      <c r="AE64" s="187"/>
      <c r="AF64" s="187"/>
      <c r="AG64" s="187"/>
      <c r="AH64" s="187"/>
      <c r="AI64" s="187"/>
      <c r="AJ64" s="187"/>
      <c r="AK64" s="187"/>
      <c r="AL64" s="187"/>
      <c r="AM64" s="187"/>
      <c r="AN64" s="187"/>
      <c r="AO64" s="187"/>
      <c r="AP64" s="158"/>
      <c r="AQ64" s="187"/>
      <c r="AR64" s="187"/>
      <c r="AS64" s="187"/>
      <c r="AT64" s="187"/>
      <c r="AU64" s="187"/>
      <c r="AV64" s="187"/>
      <c r="AW64" s="158"/>
      <c r="AX64" s="187"/>
      <c r="AY64" s="187"/>
      <c r="AZ64" s="187"/>
      <c r="BA64" s="187"/>
      <c r="BB64" s="187"/>
      <c r="BC64" s="187"/>
      <c r="BD64" s="187"/>
      <c r="BE64" s="187"/>
      <c r="BF64" s="187"/>
    </row>
    <row r="65" spans="2:58" s="159" customFormat="1">
      <c r="B65" s="157" t="s">
        <v>277</v>
      </c>
      <c r="C65" s="141" t="s">
        <v>273</v>
      </c>
      <c r="D65" s="187"/>
      <c r="E65" s="141" t="s">
        <v>41</v>
      </c>
      <c r="F65" s="280">
        <v>0.39</v>
      </c>
      <c r="G65" s="187"/>
      <c r="H65" s="187"/>
      <c r="I65" s="187"/>
      <c r="J65" s="187"/>
      <c r="K65" s="187"/>
      <c r="L65" s="158">
        <v>0.34</v>
      </c>
      <c r="M65" s="187"/>
      <c r="N65" s="187"/>
      <c r="O65" s="187"/>
      <c r="P65" s="187"/>
      <c r="Q65" s="187"/>
      <c r="R65" s="187"/>
      <c r="S65" s="187"/>
      <c r="T65" s="187"/>
      <c r="U65" s="187"/>
      <c r="V65" s="187"/>
      <c r="W65" s="187"/>
      <c r="X65" s="187"/>
      <c r="Y65" s="187"/>
      <c r="Z65" s="187"/>
      <c r="AA65" s="187"/>
      <c r="AB65" s="187"/>
      <c r="AC65" s="187"/>
      <c r="AD65" s="158">
        <v>0.05</v>
      </c>
      <c r="AE65" s="187"/>
      <c r="AF65" s="187"/>
      <c r="AG65" s="187"/>
      <c r="AH65" s="187"/>
      <c r="AI65" s="187"/>
      <c r="AJ65" s="187"/>
      <c r="AK65" s="187"/>
      <c r="AL65" s="187"/>
      <c r="AM65" s="187"/>
      <c r="AN65" s="187"/>
      <c r="AO65" s="187"/>
      <c r="AP65" s="158"/>
      <c r="AQ65" s="187"/>
      <c r="AR65" s="187"/>
      <c r="AS65" s="187"/>
      <c r="AT65" s="187"/>
      <c r="AU65" s="187"/>
      <c r="AV65" s="187"/>
      <c r="AW65" s="158"/>
      <c r="AX65" s="187"/>
      <c r="AY65" s="187"/>
      <c r="AZ65" s="187"/>
      <c r="BA65" s="187"/>
      <c r="BB65" s="187"/>
      <c r="BC65" s="187"/>
      <c r="BD65" s="187"/>
      <c r="BE65" s="187"/>
      <c r="BF65" s="187"/>
    </row>
    <row r="66" spans="2:58" s="159" customFormat="1">
      <c r="B66" s="157" t="s">
        <v>271</v>
      </c>
      <c r="C66" s="141" t="s">
        <v>274</v>
      </c>
      <c r="D66" s="187"/>
      <c r="E66" s="141" t="s">
        <v>35</v>
      </c>
      <c r="F66" s="280">
        <v>0.17</v>
      </c>
      <c r="G66" s="187"/>
      <c r="H66" s="187"/>
      <c r="I66" s="187"/>
      <c r="J66" s="187"/>
      <c r="K66" s="187">
        <v>0.16</v>
      </c>
      <c r="L66" s="158"/>
      <c r="M66" s="187"/>
      <c r="N66" s="187"/>
      <c r="O66" s="187"/>
      <c r="P66" s="187"/>
      <c r="Q66" s="187"/>
      <c r="R66" s="187"/>
      <c r="S66" s="187"/>
      <c r="T66" s="187"/>
      <c r="U66" s="187"/>
      <c r="V66" s="187"/>
      <c r="W66" s="187"/>
      <c r="X66" s="187"/>
      <c r="Y66" s="187"/>
      <c r="Z66" s="187"/>
      <c r="AA66" s="187"/>
      <c r="AB66" s="187"/>
      <c r="AC66" s="187"/>
      <c r="AD66" s="158">
        <v>0.01</v>
      </c>
      <c r="AE66" s="187"/>
      <c r="AF66" s="187"/>
      <c r="AG66" s="187"/>
      <c r="AH66" s="187"/>
      <c r="AI66" s="187"/>
      <c r="AJ66" s="187"/>
      <c r="AK66" s="187"/>
      <c r="AL66" s="187"/>
      <c r="AM66" s="187"/>
      <c r="AN66" s="187"/>
      <c r="AO66" s="187"/>
      <c r="AP66" s="158"/>
      <c r="AQ66" s="187"/>
      <c r="AR66" s="187"/>
      <c r="AS66" s="187"/>
      <c r="AT66" s="187"/>
      <c r="AU66" s="187"/>
      <c r="AV66" s="187"/>
      <c r="AW66" s="158"/>
      <c r="AX66" s="187"/>
      <c r="AY66" s="187"/>
      <c r="AZ66" s="187"/>
      <c r="BA66" s="187"/>
      <c r="BB66" s="187"/>
      <c r="BC66" s="187"/>
      <c r="BD66" s="187"/>
      <c r="BE66" s="187"/>
      <c r="BF66" s="187"/>
    </row>
    <row r="67" spans="2:58" s="159" customFormat="1">
      <c r="B67" s="157" t="s">
        <v>271</v>
      </c>
      <c r="C67" s="141" t="s">
        <v>274</v>
      </c>
      <c r="D67" s="187"/>
      <c r="E67" s="141" t="s">
        <v>36</v>
      </c>
      <c r="F67" s="280">
        <v>0.03</v>
      </c>
      <c r="G67" s="187"/>
      <c r="H67" s="187"/>
      <c r="I67" s="187"/>
      <c r="J67" s="187"/>
      <c r="K67" s="187">
        <v>0.01</v>
      </c>
      <c r="L67" s="158"/>
      <c r="M67" s="187"/>
      <c r="N67" s="187"/>
      <c r="O67" s="187"/>
      <c r="P67" s="187"/>
      <c r="Q67" s="187"/>
      <c r="R67" s="187"/>
      <c r="S67" s="187"/>
      <c r="T67" s="187"/>
      <c r="U67" s="187"/>
      <c r="V67" s="187"/>
      <c r="W67" s="187"/>
      <c r="X67" s="187"/>
      <c r="Y67" s="187"/>
      <c r="Z67" s="187"/>
      <c r="AA67" s="187"/>
      <c r="AB67" s="187"/>
      <c r="AC67" s="187"/>
      <c r="AD67" s="158">
        <v>0.01</v>
      </c>
      <c r="AE67" s="187"/>
      <c r="AF67" s="187"/>
      <c r="AG67" s="187"/>
      <c r="AH67" s="187"/>
      <c r="AI67" s="187"/>
      <c r="AJ67" s="187"/>
      <c r="AK67" s="187"/>
      <c r="AL67" s="187"/>
      <c r="AM67" s="187"/>
      <c r="AN67" s="187"/>
      <c r="AO67" s="187"/>
      <c r="AP67" s="158"/>
      <c r="AQ67" s="187"/>
      <c r="AR67" s="187"/>
      <c r="AS67" s="187"/>
      <c r="AT67" s="187"/>
      <c r="AU67" s="187"/>
      <c r="AV67" s="187"/>
      <c r="AW67" s="158">
        <v>0.01</v>
      </c>
      <c r="AX67" s="187"/>
      <c r="AY67" s="187"/>
      <c r="AZ67" s="187"/>
      <c r="BA67" s="187"/>
      <c r="BB67" s="187"/>
      <c r="BC67" s="187"/>
      <c r="BD67" s="187"/>
      <c r="BE67" s="187"/>
      <c r="BF67" s="187"/>
    </row>
    <row r="68" spans="2:58" s="159" customFormat="1">
      <c r="B68" s="157" t="s">
        <v>271</v>
      </c>
      <c r="C68" s="141" t="s">
        <v>275</v>
      </c>
      <c r="D68" s="187"/>
      <c r="E68" s="141" t="s">
        <v>35</v>
      </c>
      <c r="F68" s="280">
        <v>0.14000000000000001</v>
      </c>
      <c r="G68" s="187"/>
      <c r="H68" s="187"/>
      <c r="I68" s="187"/>
      <c r="J68" s="187"/>
      <c r="K68" s="187">
        <v>0.04</v>
      </c>
      <c r="L68" s="158"/>
      <c r="M68" s="187"/>
      <c r="N68" s="187"/>
      <c r="O68" s="187"/>
      <c r="P68" s="187"/>
      <c r="Q68" s="187"/>
      <c r="R68" s="187"/>
      <c r="S68" s="187"/>
      <c r="T68" s="187"/>
      <c r="U68" s="187"/>
      <c r="V68" s="187"/>
      <c r="W68" s="187"/>
      <c r="X68" s="187"/>
      <c r="Y68" s="187"/>
      <c r="Z68" s="187"/>
      <c r="AA68" s="187"/>
      <c r="AB68" s="187"/>
      <c r="AC68" s="187"/>
      <c r="AD68" s="158"/>
      <c r="AE68" s="187"/>
      <c r="AF68" s="187"/>
      <c r="AG68" s="187"/>
      <c r="AH68" s="187"/>
      <c r="AI68" s="187"/>
      <c r="AJ68" s="187"/>
      <c r="AK68" s="187"/>
      <c r="AL68" s="187"/>
      <c r="AM68" s="187"/>
      <c r="AN68" s="187"/>
      <c r="AO68" s="187"/>
      <c r="AP68" s="158">
        <v>0.05</v>
      </c>
      <c r="AQ68" s="187"/>
      <c r="AR68" s="187"/>
      <c r="AS68" s="187"/>
      <c r="AT68" s="187"/>
      <c r="AU68" s="187"/>
      <c r="AV68" s="187"/>
      <c r="AW68" s="158">
        <v>0.05</v>
      </c>
      <c r="AX68" s="187"/>
      <c r="AY68" s="187"/>
      <c r="AZ68" s="187"/>
      <c r="BA68" s="187"/>
      <c r="BB68" s="187"/>
      <c r="BC68" s="187"/>
      <c r="BD68" s="187"/>
      <c r="BE68" s="187"/>
      <c r="BF68" s="187"/>
    </row>
    <row r="69" spans="2:58" s="159" customFormat="1">
      <c r="B69" s="157" t="s">
        <v>271</v>
      </c>
      <c r="C69" s="141" t="s">
        <v>275</v>
      </c>
      <c r="D69" s="187"/>
      <c r="E69" s="141" t="s">
        <v>36</v>
      </c>
      <c r="F69" s="280">
        <v>0.01</v>
      </c>
      <c r="G69" s="187"/>
      <c r="H69" s="187"/>
      <c r="I69" s="187"/>
      <c r="J69" s="187"/>
      <c r="K69" s="187"/>
      <c r="L69" s="158"/>
      <c r="M69" s="187"/>
      <c r="N69" s="187"/>
      <c r="O69" s="187"/>
      <c r="P69" s="187"/>
      <c r="Q69" s="187"/>
      <c r="R69" s="187"/>
      <c r="S69" s="187"/>
      <c r="T69" s="187"/>
      <c r="U69" s="187"/>
      <c r="V69" s="187"/>
      <c r="W69" s="187"/>
      <c r="X69" s="187"/>
      <c r="Y69" s="187"/>
      <c r="Z69" s="187"/>
      <c r="AA69" s="187"/>
      <c r="AB69" s="187"/>
      <c r="AC69" s="187"/>
      <c r="AD69" s="158"/>
      <c r="AE69" s="187"/>
      <c r="AF69" s="187"/>
      <c r="AG69" s="187"/>
      <c r="AH69" s="187"/>
      <c r="AI69" s="187"/>
      <c r="AJ69" s="187"/>
      <c r="AK69" s="187"/>
      <c r="AL69" s="187"/>
      <c r="AM69" s="187"/>
      <c r="AN69" s="187"/>
      <c r="AO69" s="187"/>
      <c r="AP69" s="158"/>
      <c r="AQ69" s="187"/>
      <c r="AR69" s="187"/>
      <c r="AS69" s="187"/>
      <c r="AT69" s="187"/>
      <c r="AU69" s="187"/>
      <c r="AV69" s="187"/>
      <c r="AW69" s="158">
        <v>0.01</v>
      </c>
      <c r="AX69" s="187"/>
      <c r="AY69" s="187"/>
      <c r="AZ69" s="187"/>
      <c r="BA69" s="187"/>
      <c r="BB69" s="187"/>
      <c r="BC69" s="187"/>
      <c r="BD69" s="187"/>
      <c r="BE69" s="187"/>
      <c r="BF69" s="187"/>
    </row>
    <row r="70" spans="2:58" s="159" customFormat="1">
      <c r="B70" s="157" t="s">
        <v>271</v>
      </c>
      <c r="C70" s="141" t="s">
        <v>276</v>
      </c>
      <c r="D70" s="187"/>
      <c r="E70" s="141" t="s">
        <v>35</v>
      </c>
      <c r="F70" s="280">
        <v>0</v>
      </c>
      <c r="G70" s="187"/>
      <c r="H70" s="187"/>
      <c r="I70" s="187"/>
      <c r="J70" s="187"/>
      <c r="K70" s="187"/>
      <c r="L70" s="160"/>
      <c r="M70" s="187"/>
      <c r="N70" s="187"/>
      <c r="O70" s="187"/>
      <c r="P70" s="187"/>
      <c r="Q70" s="187"/>
      <c r="R70" s="187"/>
      <c r="S70" s="187"/>
      <c r="T70" s="187"/>
      <c r="U70" s="187"/>
      <c r="V70" s="187"/>
      <c r="W70" s="187"/>
      <c r="X70" s="187"/>
      <c r="Y70" s="187"/>
      <c r="Z70" s="187"/>
      <c r="AA70" s="187"/>
      <c r="AB70" s="187"/>
      <c r="AC70" s="187"/>
      <c r="AD70" s="160"/>
      <c r="AE70" s="187"/>
      <c r="AF70" s="187"/>
      <c r="AG70" s="187"/>
      <c r="AH70" s="187"/>
      <c r="AI70" s="187"/>
      <c r="AJ70" s="187"/>
      <c r="AK70" s="187"/>
      <c r="AL70" s="187"/>
      <c r="AM70" s="187"/>
      <c r="AN70" s="187"/>
      <c r="AO70" s="187"/>
      <c r="AP70" s="160"/>
      <c r="AQ70" s="187"/>
      <c r="AR70" s="187"/>
      <c r="AS70" s="187"/>
      <c r="AT70" s="187"/>
      <c r="AU70" s="187"/>
      <c r="AV70" s="187"/>
      <c r="AW70" s="160"/>
      <c r="AX70" s="187"/>
      <c r="AY70" s="187"/>
      <c r="AZ70" s="187"/>
      <c r="BA70" s="187"/>
      <c r="BB70" s="187"/>
      <c r="BC70" s="187"/>
      <c r="BD70" s="187"/>
      <c r="BE70" s="187"/>
      <c r="BF70" s="187"/>
    </row>
    <row r="71" spans="2:58">
      <c r="B71" s="138" t="s">
        <v>278</v>
      </c>
      <c r="C71" s="97" t="s">
        <v>285</v>
      </c>
      <c r="E71" s="279" t="s">
        <v>49</v>
      </c>
      <c r="F71" s="279">
        <v>0.26</v>
      </c>
      <c r="K71" s="184"/>
      <c r="L71" s="184">
        <v>0.05</v>
      </c>
      <c r="O71" s="184"/>
      <c r="AD71" s="184">
        <v>0.01</v>
      </c>
      <c r="AI71" s="184"/>
      <c r="AP71" s="184"/>
      <c r="AW71" s="184"/>
      <c r="BC71" s="185">
        <f>0.11+0.09</f>
        <v>0.2</v>
      </c>
    </row>
    <row r="72" spans="2:58" s="159" customFormat="1">
      <c r="B72" s="161" t="s">
        <v>279</v>
      </c>
      <c r="C72" s="141" t="s">
        <v>286</v>
      </c>
      <c r="D72" s="187"/>
      <c r="E72" s="280" t="s">
        <v>27</v>
      </c>
      <c r="F72" s="280">
        <v>19.809999999999999</v>
      </c>
      <c r="G72" s="187"/>
      <c r="H72" s="187"/>
      <c r="I72" s="187"/>
      <c r="J72" s="187"/>
      <c r="K72" s="158"/>
      <c r="L72" s="158">
        <v>0.13</v>
      </c>
      <c r="M72" s="187"/>
      <c r="N72" s="187"/>
      <c r="O72" s="158">
        <v>19.68</v>
      </c>
      <c r="P72" s="187"/>
      <c r="Q72" s="187"/>
      <c r="R72" s="187"/>
      <c r="S72" s="187"/>
      <c r="T72" s="187"/>
      <c r="U72" s="187"/>
      <c r="V72" s="187"/>
      <c r="W72" s="187"/>
      <c r="X72" s="187"/>
      <c r="Y72" s="187"/>
      <c r="Z72" s="187"/>
      <c r="AA72" s="187"/>
      <c r="AB72" s="187"/>
      <c r="AC72" s="187"/>
      <c r="AD72" s="158"/>
      <c r="AE72" s="187"/>
      <c r="AF72" s="187"/>
      <c r="AG72" s="187"/>
      <c r="AH72" s="187"/>
      <c r="AI72" s="158"/>
      <c r="AJ72" s="187"/>
      <c r="AK72" s="187"/>
      <c r="AL72" s="187"/>
      <c r="AM72" s="187"/>
      <c r="AN72" s="187"/>
      <c r="AO72" s="187"/>
      <c r="AP72" s="158"/>
      <c r="AQ72" s="187"/>
      <c r="AR72" s="187"/>
      <c r="AS72" s="187"/>
      <c r="AT72" s="187"/>
      <c r="AU72" s="187"/>
      <c r="AV72" s="187"/>
      <c r="AW72" s="158"/>
      <c r="AX72" s="187"/>
      <c r="AY72" s="187"/>
      <c r="AZ72" s="187"/>
      <c r="BA72" s="187"/>
      <c r="BB72" s="187"/>
      <c r="BC72" s="160"/>
      <c r="BD72" s="187"/>
      <c r="BE72" s="187"/>
      <c r="BF72" s="187"/>
    </row>
    <row r="73" spans="2:58" s="159" customFormat="1">
      <c r="B73" s="161" t="s">
        <v>280</v>
      </c>
      <c r="C73" s="141" t="s">
        <v>286</v>
      </c>
      <c r="D73" s="187"/>
      <c r="E73" s="280" t="s">
        <v>27</v>
      </c>
      <c r="F73" s="280">
        <v>16.760000000000002</v>
      </c>
      <c r="G73" s="187"/>
      <c r="H73" s="187"/>
      <c r="I73" s="187"/>
      <c r="J73" s="187"/>
      <c r="K73" s="158"/>
      <c r="L73" s="158">
        <v>3.77</v>
      </c>
      <c r="M73" s="187"/>
      <c r="N73" s="187"/>
      <c r="O73" s="158">
        <v>12.9</v>
      </c>
      <c r="P73" s="187"/>
      <c r="Q73" s="187"/>
      <c r="R73" s="187"/>
      <c r="S73" s="187"/>
      <c r="T73" s="187"/>
      <c r="U73" s="187"/>
      <c r="V73" s="187"/>
      <c r="W73" s="187"/>
      <c r="X73" s="187"/>
      <c r="Y73" s="187"/>
      <c r="Z73" s="187"/>
      <c r="AA73" s="187"/>
      <c r="AB73" s="187"/>
      <c r="AC73" s="187"/>
      <c r="AD73" s="158">
        <v>0.08</v>
      </c>
      <c r="AE73" s="187"/>
      <c r="AF73" s="187"/>
      <c r="AG73" s="187"/>
      <c r="AH73" s="187"/>
      <c r="AI73" s="158"/>
      <c r="AJ73" s="187"/>
      <c r="AK73" s="187"/>
      <c r="AL73" s="187"/>
      <c r="AM73" s="187"/>
      <c r="AN73" s="187"/>
      <c r="AO73" s="187"/>
      <c r="AP73" s="188">
        <v>0.01</v>
      </c>
      <c r="AQ73" s="187"/>
      <c r="AR73" s="187"/>
      <c r="AS73" s="187"/>
      <c r="AT73" s="187"/>
      <c r="AU73" s="187"/>
      <c r="AV73" s="187"/>
      <c r="AW73" s="158"/>
      <c r="AX73" s="187"/>
      <c r="AY73" s="187"/>
      <c r="AZ73" s="187"/>
      <c r="BA73" s="187"/>
      <c r="BB73" s="187"/>
      <c r="BC73" s="160"/>
      <c r="BD73" s="187"/>
      <c r="BE73" s="187"/>
      <c r="BF73" s="187"/>
    </row>
    <row r="74" spans="2:58" s="159" customFormat="1">
      <c r="B74" s="162" t="s">
        <v>281</v>
      </c>
      <c r="C74" s="141" t="s">
        <v>275</v>
      </c>
      <c r="D74" s="187"/>
      <c r="E74" s="280" t="s">
        <v>21</v>
      </c>
      <c r="F74" s="280">
        <v>0.2</v>
      </c>
      <c r="G74" s="187"/>
      <c r="H74" s="187"/>
      <c r="I74" s="187"/>
      <c r="J74" s="187"/>
      <c r="K74" s="158"/>
      <c r="L74" s="158"/>
      <c r="M74" s="187"/>
      <c r="N74" s="187"/>
      <c r="O74" s="158"/>
      <c r="P74" s="187"/>
      <c r="Q74" s="187"/>
      <c r="R74" s="187"/>
      <c r="S74" s="187"/>
      <c r="T74" s="187"/>
      <c r="U74" s="187"/>
      <c r="V74" s="187"/>
      <c r="W74" s="187"/>
      <c r="X74" s="187"/>
      <c r="Y74" s="187"/>
      <c r="Z74" s="187"/>
      <c r="AA74" s="187"/>
      <c r="AB74" s="187"/>
      <c r="AC74" s="187"/>
      <c r="AD74" s="158"/>
      <c r="AE74" s="187"/>
      <c r="AF74" s="187"/>
      <c r="AG74" s="187"/>
      <c r="AH74" s="187"/>
      <c r="AI74" s="158">
        <v>0.2</v>
      </c>
      <c r="AJ74" s="187"/>
      <c r="AK74" s="187"/>
      <c r="AL74" s="187"/>
      <c r="AM74" s="187"/>
      <c r="AN74" s="187"/>
      <c r="AO74" s="187"/>
      <c r="AP74" s="158"/>
      <c r="AQ74" s="187"/>
      <c r="AR74" s="187"/>
      <c r="AS74" s="187"/>
      <c r="AT74" s="187"/>
      <c r="AU74" s="187"/>
      <c r="AV74" s="187"/>
      <c r="AW74" s="158"/>
      <c r="AX74" s="187"/>
      <c r="AY74" s="187"/>
      <c r="AZ74" s="187"/>
      <c r="BA74" s="187"/>
      <c r="BB74" s="187"/>
      <c r="BC74" s="160"/>
      <c r="BD74" s="187"/>
      <c r="BE74" s="187"/>
      <c r="BF74" s="187"/>
    </row>
    <row r="75" spans="2:58" s="159" customFormat="1" ht="30">
      <c r="B75" s="163" t="s">
        <v>282</v>
      </c>
      <c r="C75" s="164" t="s">
        <v>275</v>
      </c>
      <c r="D75" s="187"/>
      <c r="E75" s="280" t="s">
        <v>29</v>
      </c>
      <c r="F75" s="280">
        <v>0.03</v>
      </c>
      <c r="G75" s="187"/>
      <c r="H75" s="187"/>
      <c r="I75" s="187"/>
      <c r="J75" s="187"/>
      <c r="K75" s="158"/>
      <c r="L75" s="158"/>
      <c r="M75" s="187"/>
      <c r="N75" s="187"/>
      <c r="O75" s="158"/>
      <c r="P75" s="187"/>
      <c r="Q75" s="187"/>
      <c r="R75" s="187"/>
      <c r="S75" s="187"/>
      <c r="T75" s="187"/>
      <c r="U75" s="187"/>
      <c r="V75" s="187"/>
      <c r="W75" s="187"/>
      <c r="X75" s="187"/>
      <c r="Y75" s="187"/>
      <c r="Z75" s="187"/>
      <c r="AA75" s="187"/>
      <c r="AB75" s="187"/>
      <c r="AC75" s="187"/>
      <c r="AD75" s="158"/>
      <c r="AE75" s="187"/>
      <c r="AF75" s="187"/>
      <c r="AG75" s="187"/>
      <c r="AH75" s="187"/>
      <c r="AI75" s="158"/>
      <c r="AJ75" s="187"/>
      <c r="AK75" s="187"/>
      <c r="AL75" s="187"/>
      <c r="AM75" s="187"/>
      <c r="AN75" s="187"/>
      <c r="AO75" s="187"/>
      <c r="AP75" s="158"/>
      <c r="AQ75" s="187"/>
      <c r="AR75" s="187"/>
      <c r="AS75" s="187"/>
      <c r="AT75" s="187"/>
      <c r="AU75" s="187"/>
      <c r="AV75" s="187"/>
      <c r="AW75" s="158">
        <v>0.01</v>
      </c>
      <c r="AX75" s="187"/>
      <c r="AY75" s="187"/>
      <c r="AZ75" s="187"/>
      <c r="BA75" s="187"/>
      <c r="BB75" s="187"/>
      <c r="BC75" s="158">
        <v>0.02</v>
      </c>
      <c r="BD75" s="187"/>
      <c r="BE75" s="187"/>
      <c r="BF75" s="187"/>
    </row>
    <row r="76" spans="2:58" s="159" customFormat="1" ht="30">
      <c r="B76" s="163" t="s">
        <v>283</v>
      </c>
      <c r="C76" s="164" t="s">
        <v>275</v>
      </c>
      <c r="D76" s="187"/>
      <c r="E76" s="280" t="s">
        <v>29</v>
      </c>
      <c r="F76" s="280">
        <v>0.01</v>
      </c>
      <c r="G76" s="187"/>
      <c r="H76" s="187"/>
      <c r="I76" s="187"/>
      <c r="J76" s="187"/>
      <c r="K76" s="158"/>
      <c r="L76" s="158"/>
      <c r="M76" s="187"/>
      <c r="N76" s="187"/>
      <c r="O76" s="158"/>
      <c r="P76" s="187"/>
      <c r="Q76" s="187"/>
      <c r="R76" s="187"/>
      <c r="S76" s="187"/>
      <c r="T76" s="187"/>
      <c r="U76" s="187"/>
      <c r="V76" s="187"/>
      <c r="W76" s="187"/>
      <c r="X76" s="187"/>
      <c r="Y76" s="187"/>
      <c r="Z76" s="187"/>
      <c r="AA76" s="187"/>
      <c r="AB76" s="187"/>
      <c r="AC76" s="187"/>
      <c r="AD76" s="158"/>
      <c r="AE76" s="187"/>
      <c r="AF76" s="187"/>
      <c r="AG76" s="187"/>
      <c r="AH76" s="187"/>
      <c r="AI76" s="158"/>
      <c r="AJ76" s="187"/>
      <c r="AK76" s="187"/>
      <c r="AL76" s="187"/>
      <c r="AM76" s="187"/>
      <c r="AN76" s="187"/>
      <c r="AO76" s="187"/>
      <c r="AP76" s="158"/>
      <c r="AQ76" s="187"/>
      <c r="AR76" s="187"/>
      <c r="AS76" s="187"/>
      <c r="AT76" s="187"/>
      <c r="AU76" s="187"/>
      <c r="AV76" s="187"/>
      <c r="AW76" s="158">
        <v>0.01</v>
      </c>
      <c r="AX76" s="187"/>
      <c r="AY76" s="187"/>
      <c r="AZ76" s="187"/>
      <c r="BA76" s="187"/>
      <c r="BB76" s="187"/>
      <c r="BC76" s="158"/>
      <c r="BD76" s="187"/>
      <c r="BE76" s="187"/>
      <c r="BF76" s="187"/>
    </row>
    <row r="77" spans="2:58" s="159" customFormat="1">
      <c r="B77" s="162" t="s">
        <v>284</v>
      </c>
      <c r="C77" s="141" t="s">
        <v>287</v>
      </c>
      <c r="D77" s="187"/>
      <c r="E77" s="280" t="s">
        <v>21</v>
      </c>
      <c r="F77" s="280">
        <v>0.16</v>
      </c>
      <c r="G77" s="187"/>
      <c r="H77" s="187"/>
      <c r="I77" s="187"/>
      <c r="J77" s="187"/>
      <c r="K77" s="158">
        <v>0.16</v>
      </c>
      <c r="L77" s="158"/>
      <c r="M77" s="187"/>
      <c r="N77" s="187"/>
      <c r="O77" s="158"/>
      <c r="P77" s="187"/>
      <c r="Q77" s="187"/>
      <c r="R77" s="187"/>
      <c r="S77" s="187"/>
      <c r="T77" s="187"/>
      <c r="U77" s="187"/>
      <c r="V77" s="187"/>
      <c r="W77" s="187"/>
      <c r="X77" s="187"/>
      <c r="Y77" s="187"/>
      <c r="Z77" s="187"/>
      <c r="AA77" s="187"/>
      <c r="AB77" s="187"/>
      <c r="AC77" s="187"/>
      <c r="AD77" s="158"/>
      <c r="AE77" s="187"/>
      <c r="AF77" s="187"/>
      <c r="AG77" s="187"/>
      <c r="AH77" s="187"/>
      <c r="AI77" s="158"/>
      <c r="AJ77" s="187"/>
      <c r="AK77" s="187"/>
      <c r="AL77" s="187"/>
      <c r="AM77" s="187"/>
      <c r="AN77" s="187"/>
      <c r="AO77" s="187"/>
      <c r="AP77" s="158"/>
      <c r="AQ77" s="187"/>
      <c r="AR77" s="187"/>
      <c r="AS77" s="187"/>
      <c r="AT77" s="187"/>
      <c r="AU77" s="187"/>
      <c r="AV77" s="187"/>
      <c r="AW77" s="158"/>
      <c r="AX77" s="187"/>
      <c r="AY77" s="187"/>
      <c r="AZ77" s="187"/>
      <c r="BA77" s="187"/>
      <c r="BB77" s="187"/>
      <c r="BC77" s="160"/>
      <c r="BD77" s="187"/>
      <c r="BE77" s="187"/>
      <c r="BF77" s="187"/>
    </row>
    <row r="78" spans="2:58" s="159" customFormat="1" ht="30">
      <c r="B78" s="163" t="s">
        <v>283</v>
      </c>
      <c r="C78" s="164" t="s">
        <v>274</v>
      </c>
      <c r="D78" s="187"/>
      <c r="E78" s="280" t="s">
        <v>29</v>
      </c>
      <c r="F78" s="280">
        <v>0.02</v>
      </c>
      <c r="G78" s="187"/>
      <c r="H78" s="187"/>
      <c r="I78" s="187"/>
      <c r="J78" s="187"/>
      <c r="K78" s="158"/>
      <c r="L78" s="158">
        <v>0.01</v>
      </c>
      <c r="M78" s="187"/>
      <c r="N78" s="187"/>
      <c r="O78" s="158"/>
      <c r="P78" s="187"/>
      <c r="Q78" s="187"/>
      <c r="R78" s="187"/>
      <c r="S78" s="187"/>
      <c r="T78" s="187"/>
      <c r="U78" s="187"/>
      <c r="V78" s="187"/>
      <c r="W78" s="187"/>
      <c r="X78" s="187"/>
      <c r="Y78" s="187"/>
      <c r="Z78" s="187"/>
      <c r="AA78" s="187"/>
      <c r="AB78" s="187"/>
      <c r="AC78" s="187"/>
      <c r="AD78" s="158"/>
      <c r="AE78" s="187"/>
      <c r="AF78" s="187"/>
      <c r="AG78" s="187"/>
      <c r="AH78" s="187"/>
      <c r="AI78" s="158"/>
      <c r="AJ78" s="187"/>
      <c r="AK78" s="187"/>
      <c r="AL78" s="187"/>
      <c r="AM78" s="187"/>
      <c r="AN78" s="187"/>
      <c r="AO78" s="187"/>
      <c r="AP78" s="158"/>
      <c r="AQ78" s="187"/>
      <c r="AR78" s="187"/>
      <c r="AS78" s="187"/>
      <c r="AT78" s="187"/>
      <c r="AU78" s="187"/>
      <c r="AV78" s="187"/>
      <c r="AW78" s="158"/>
      <c r="AX78" s="187"/>
      <c r="AY78" s="187"/>
      <c r="AZ78" s="187"/>
      <c r="BA78" s="187"/>
      <c r="BB78" s="187"/>
      <c r="BC78" s="158">
        <v>0.01</v>
      </c>
      <c r="BD78" s="187"/>
      <c r="BE78" s="187"/>
      <c r="BF78" s="187"/>
    </row>
    <row r="79" spans="2:58" s="159" customFormat="1" ht="30">
      <c r="B79" s="163" t="s">
        <v>282</v>
      </c>
      <c r="C79" s="164" t="s">
        <v>288</v>
      </c>
      <c r="D79" s="187"/>
      <c r="E79" s="280" t="s">
        <v>29</v>
      </c>
      <c r="F79" s="280">
        <v>0.05</v>
      </c>
      <c r="G79" s="187"/>
      <c r="H79" s="187"/>
      <c r="I79" s="187"/>
      <c r="J79" s="187"/>
      <c r="K79" s="158">
        <v>0.03</v>
      </c>
      <c r="L79" s="158"/>
      <c r="M79" s="187"/>
      <c r="N79" s="187"/>
      <c r="O79" s="158"/>
      <c r="P79" s="187"/>
      <c r="Q79" s="187"/>
      <c r="R79" s="187"/>
      <c r="S79" s="187"/>
      <c r="T79" s="187"/>
      <c r="U79" s="187"/>
      <c r="V79" s="187"/>
      <c r="W79" s="187"/>
      <c r="X79" s="187"/>
      <c r="Y79" s="187"/>
      <c r="Z79" s="187"/>
      <c r="AA79" s="187"/>
      <c r="AB79" s="187"/>
      <c r="AC79" s="187"/>
      <c r="AD79" s="158"/>
      <c r="AE79" s="187"/>
      <c r="AF79" s="187"/>
      <c r="AG79" s="187"/>
      <c r="AH79" s="187"/>
      <c r="AI79" s="158"/>
      <c r="AJ79" s="187"/>
      <c r="AK79" s="187"/>
      <c r="AL79" s="187"/>
      <c r="AM79" s="187"/>
      <c r="AN79" s="187"/>
      <c r="AO79" s="187"/>
      <c r="AP79" s="158"/>
      <c r="AQ79" s="187"/>
      <c r="AR79" s="187"/>
      <c r="AS79" s="187"/>
      <c r="AT79" s="187"/>
      <c r="AU79" s="187"/>
      <c r="AV79" s="187"/>
      <c r="AW79" s="158"/>
      <c r="AX79" s="187"/>
      <c r="AY79" s="187"/>
      <c r="AZ79" s="187"/>
      <c r="BA79" s="187"/>
      <c r="BB79" s="187"/>
      <c r="BC79" s="158">
        <v>0.02</v>
      </c>
      <c r="BD79" s="187"/>
      <c r="BE79" s="187"/>
      <c r="BF79" s="187"/>
    </row>
    <row r="80" spans="2:58" s="165" customFormat="1" ht="72.599999999999994" customHeight="1">
      <c r="B80" s="236" t="s">
        <v>290</v>
      </c>
      <c r="C80" s="237" t="s">
        <v>291</v>
      </c>
      <c r="D80" s="238" t="s">
        <v>377</v>
      </c>
      <c r="E80" s="281" t="s">
        <v>48</v>
      </c>
      <c r="F80" s="239">
        <v>1.76</v>
      </c>
      <c r="G80" s="238"/>
      <c r="H80" s="238"/>
      <c r="I80" s="238"/>
      <c r="J80" s="238"/>
      <c r="K80" s="238"/>
      <c r="L80" s="238"/>
      <c r="M80" s="238"/>
      <c r="N80" s="238"/>
      <c r="O80" s="238"/>
      <c r="P80" s="238"/>
      <c r="Q80" s="238"/>
      <c r="R80" s="238"/>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238"/>
      <c r="BE80" s="238"/>
      <c r="BF80" s="238"/>
    </row>
    <row r="81" spans="1:58" s="231" customFormat="1" ht="27.6" customHeight="1">
      <c r="A81" s="221"/>
      <c r="B81" s="276" t="s">
        <v>292</v>
      </c>
      <c r="C81" s="277" t="s">
        <v>293</v>
      </c>
      <c r="D81" s="221"/>
      <c r="E81" s="234" t="s">
        <v>46</v>
      </c>
      <c r="F81" s="278">
        <v>0.13</v>
      </c>
      <c r="G81" s="221"/>
      <c r="H81" s="221"/>
      <c r="I81" s="221"/>
      <c r="J81" s="234">
        <v>0.13</v>
      </c>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row>
    <row r="82" spans="1:58" s="212" customFormat="1">
      <c r="A82" s="210"/>
      <c r="B82" s="270" t="s">
        <v>294</v>
      </c>
      <c r="C82" s="213" t="s">
        <v>293</v>
      </c>
      <c r="D82" s="210"/>
      <c r="E82" s="233" t="s">
        <v>33</v>
      </c>
      <c r="F82" s="213">
        <v>0.15</v>
      </c>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row>
    <row r="83" spans="1:58" s="212" customFormat="1" ht="29.45" customHeight="1">
      <c r="A83" s="210"/>
      <c r="B83" s="270" t="s">
        <v>295</v>
      </c>
      <c r="C83" s="213" t="s">
        <v>296</v>
      </c>
      <c r="D83" s="210"/>
      <c r="E83" s="233" t="s">
        <v>50</v>
      </c>
      <c r="F83" s="211">
        <v>1.03</v>
      </c>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row>
    <row r="84" spans="1:58" s="212" customFormat="1">
      <c r="A84" s="210"/>
      <c r="B84" s="270" t="s">
        <v>297</v>
      </c>
      <c r="C84" s="213" t="s">
        <v>298</v>
      </c>
      <c r="D84" s="210"/>
      <c r="E84" s="233" t="s">
        <v>33</v>
      </c>
      <c r="F84" s="211">
        <v>0.42</v>
      </c>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row>
    <row r="85" spans="1:58" s="212" customFormat="1">
      <c r="A85" s="210"/>
      <c r="B85" s="270" t="s">
        <v>299</v>
      </c>
      <c r="C85" s="213" t="s">
        <v>104</v>
      </c>
      <c r="D85" s="210"/>
      <c r="E85" s="233" t="s">
        <v>50</v>
      </c>
      <c r="F85" s="211">
        <v>0.73</v>
      </c>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row>
    <row r="86" spans="1:58" s="212" customFormat="1">
      <c r="A86" s="210"/>
      <c r="B86" s="271" t="s">
        <v>300</v>
      </c>
      <c r="C86" s="272" t="s">
        <v>122</v>
      </c>
      <c r="D86" s="210"/>
      <c r="E86" s="233" t="s">
        <v>48</v>
      </c>
      <c r="F86" s="214">
        <v>0.71</v>
      </c>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row>
    <row r="87" spans="1:58" s="212" customFormat="1" ht="31.5">
      <c r="A87" s="210"/>
      <c r="B87" s="271" t="s">
        <v>301</v>
      </c>
      <c r="C87" s="272" t="s">
        <v>302</v>
      </c>
      <c r="D87" s="210"/>
      <c r="E87" s="233" t="s">
        <v>29</v>
      </c>
      <c r="F87" s="214">
        <v>1.49</v>
      </c>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row>
    <row r="88" spans="1:58" s="212" customFormat="1" ht="47.25">
      <c r="A88" s="210"/>
      <c r="B88" s="222" t="s">
        <v>303</v>
      </c>
      <c r="C88" s="272" t="s">
        <v>304</v>
      </c>
      <c r="D88" s="210"/>
      <c r="E88" s="233" t="s">
        <v>30</v>
      </c>
      <c r="F88" s="214">
        <v>2.1</v>
      </c>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row>
    <row r="89" spans="1:58" s="212" customFormat="1" ht="31.5">
      <c r="A89" s="210"/>
      <c r="B89" s="222" t="s">
        <v>305</v>
      </c>
      <c r="C89" s="216" t="s">
        <v>306</v>
      </c>
      <c r="D89" s="210"/>
      <c r="E89" s="233" t="s">
        <v>30</v>
      </c>
      <c r="F89" s="217">
        <v>1.06</v>
      </c>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row>
    <row r="90" spans="1:58" s="212" customFormat="1" ht="55.15" customHeight="1">
      <c r="A90" s="210"/>
      <c r="B90" s="218" t="s">
        <v>308</v>
      </c>
      <c r="C90" s="219" t="s">
        <v>309</v>
      </c>
      <c r="D90" s="220" t="s">
        <v>366</v>
      </c>
      <c r="E90" s="234"/>
      <c r="F90" s="217">
        <v>13.31</v>
      </c>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row>
    <row r="91" spans="1:58" s="212" customFormat="1" ht="24" customHeight="1">
      <c r="A91" s="210"/>
      <c r="B91" s="222" t="s">
        <v>307</v>
      </c>
      <c r="C91" s="216" t="s">
        <v>293</v>
      </c>
      <c r="D91" s="210"/>
      <c r="E91" s="233" t="s">
        <v>41</v>
      </c>
      <c r="F91" s="217">
        <v>1</v>
      </c>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row>
    <row r="92" spans="1:58" s="159" customFormat="1">
      <c r="B92" s="254" t="s">
        <v>310</v>
      </c>
      <c r="C92" s="255" t="s">
        <v>309</v>
      </c>
      <c r="D92" s="256"/>
      <c r="E92" s="282" t="s">
        <v>48</v>
      </c>
      <c r="F92" s="257">
        <v>6.56</v>
      </c>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row>
    <row r="93" spans="1:58" s="159" customFormat="1">
      <c r="B93" s="148" t="s">
        <v>311</v>
      </c>
      <c r="C93" s="199" t="s">
        <v>306</v>
      </c>
      <c r="D93" s="187"/>
      <c r="E93" s="280" t="s">
        <v>48</v>
      </c>
      <c r="F93" s="200">
        <v>6.1</v>
      </c>
      <c r="G93" s="187"/>
      <c r="H93" s="187"/>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c r="BF93" s="187"/>
    </row>
    <row r="94" spans="1:58" s="159" customFormat="1">
      <c r="B94" s="208" t="s">
        <v>312</v>
      </c>
      <c r="C94" s="199" t="s">
        <v>309</v>
      </c>
      <c r="D94" s="187"/>
      <c r="E94" s="280" t="s">
        <v>48</v>
      </c>
      <c r="F94" s="200">
        <v>8.83</v>
      </c>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row>
    <row r="95" spans="1:58" s="159" customFormat="1" ht="36" customHeight="1">
      <c r="B95" s="202" t="s">
        <v>313</v>
      </c>
      <c r="C95" s="201" t="s">
        <v>314</v>
      </c>
      <c r="D95" s="187"/>
      <c r="E95" s="280" t="s">
        <v>23</v>
      </c>
      <c r="F95" s="200">
        <v>23.7</v>
      </c>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row>
    <row r="96" spans="1:58" s="159" customFormat="1" ht="31.9" customHeight="1">
      <c r="B96" s="203" t="s">
        <v>316</v>
      </c>
      <c r="C96" s="143" t="s">
        <v>317</v>
      </c>
      <c r="D96" s="187"/>
      <c r="E96" s="280" t="s">
        <v>29</v>
      </c>
      <c r="F96" s="200">
        <v>3.1</v>
      </c>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row>
    <row r="97" spans="1:58" s="159" customFormat="1" ht="20.45" customHeight="1">
      <c r="B97" s="204" t="s">
        <v>318</v>
      </c>
      <c r="C97" s="205" t="s">
        <v>296</v>
      </c>
      <c r="D97" s="187"/>
      <c r="E97" s="280" t="s">
        <v>30</v>
      </c>
      <c r="F97" s="200">
        <v>33.9</v>
      </c>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row>
    <row r="98" spans="1:58" s="159" customFormat="1" ht="25.15" customHeight="1">
      <c r="B98" s="240" t="s">
        <v>319</v>
      </c>
      <c r="C98" s="241" t="s">
        <v>291</v>
      </c>
      <c r="D98" s="242"/>
      <c r="E98" s="283" t="s">
        <v>48</v>
      </c>
      <c r="F98" s="243">
        <v>6.1</v>
      </c>
      <c r="G98" s="242"/>
      <c r="H98" s="242"/>
      <c r="I98" s="242"/>
      <c r="J98" s="242"/>
      <c r="K98" s="242"/>
      <c r="L98" s="242"/>
      <c r="M98" s="242"/>
      <c r="N98" s="242"/>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row>
    <row r="99" spans="1:58" s="212" customFormat="1" ht="24" customHeight="1">
      <c r="A99" s="210"/>
      <c r="B99" s="222" t="s">
        <v>320</v>
      </c>
      <c r="C99" s="216" t="s">
        <v>315</v>
      </c>
      <c r="D99" s="210" t="s">
        <v>374</v>
      </c>
      <c r="E99" s="233" t="s">
        <v>49</v>
      </c>
      <c r="F99" s="217">
        <v>33.700000000000003</v>
      </c>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row>
    <row r="100" spans="1:58" s="212" customFormat="1" ht="31.15" customHeight="1">
      <c r="A100" s="210"/>
      <c r="B100" s="218" t="s">
        <v>321</v>
      </c>
      <c r="C100" s="219" t="s">
        <v>291</v>
      </c>
      <c r="D100" s="210"/>
      <c r="E100" s="233" t="s">
        <v>48</v>
      </c>
      <c r="F100" s="217">
        <v>4.2</v>
      </c>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row>
    <row r="101" spans="1:58" s="212" customFormat="1" ht="36.6" customHeight="1">
      <c r="A101" s="210"/>
      <c r="B101" s="222" t="s">
        <v>322</v>
      </c>
      <c r="C101" s="216" t="s">
        <v>309</v>
      </c>
      <c r="D101" s="210"/>
      <c r="E101" s="233" t="s">
        <v>30</v>
      </c>
      <c r="F101" s="217">
        <v>3.1</v>
      </c>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row>
    <row r="102" spans="1:58" s="159" customFormat="1" ht="19.899999999999999" customHeight="1">
      <c r="B102" s="258" t="s">
        <v>323</v>
      </c>
      <c r="C102" s="259" t="s">
        <v>324</v>
      </c>
      <c r="D102" s="260"/>
      <c r="E102" s="284" t="s">
        <v>41</v>
      </c>
      <c r="F102" s="261">
        <v>0.65</v>
      </c>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0"/>
      <c r="AR102" s="260"/>
      <c r="AS102" s="260"/>
      <c r="AT102" s="260"/>
      <c r="AU102" s="260"/>
      <c r="AV102" s="260"/>
      <c r="AW102" s="260"/>
      <c r="AX102" s="260"/>
      <c r="AY102" s="260"/>
      <c r="AZ102" s="260"/>
      <c r="BA102" s="260"/>
      <c r="BB102" s="260"/>
      <c r="BC102" s="260"/>
      <c r="BD102" s="260"/>
      <c r="BE102" s="260"/>
      <c r="BF102" s="260"/>
    </row>
    <row r="103" spans="1:58" s="212" customFormat="1" ht="18" customHeight="1">
      <c r="A103" s="210"/>
      <c r="B103" s="223" t="s">
        <v>325</v>
      </c>
      <c r="C103" s="224" t="s">
        <v>306</v>
      </c>
      <c r="D103" s="210"/>
      <c r="E103" s="233" t="s">
        <v>41</v>
      </c>
      <c r="F103" s="217">
        <v>2.36</v>
      </c>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row>
    <row r="104" spans="1:58" s="159" customFormat="1">
      <c r="B104" s="254" t="s">
        <v>326</v>
      </c>
      <c r="C104" s="262" t="s">
        <v>302</v>
      </c>
      <c r="D104" s="256"/>
      <c r="E104" s="282" t="s">
        <v>41</v>
      </c>
      <c r="F104" s="257">
        <v>2.02</v>
      </c>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256"/>
      <c r="AE104" s="256"/>
      <c r="AF104" s="256"/>
      <c r="AG104" s="256"/>
      <c r="AH104" s="256"/>
      <c r="AI104" s="256"/>
      <c r="AJ104" s="256"/>
      <c r="AK104" s="256"/>
      <c r="AL104" s="256"/>
      <c r="AM104" s="256"/>
      <c r="AN104" s="256"/>
      <c r="AO104" s="256"/>
      <c r="AP104" s="256"/>
      <c r="AQ104" s="256"/>
      <c r="AR104" s="256"/>
      <c r="AS104" s="256"/>
      <c r="AT104" s="256"/>
      <c r="AU104" s="256"/>
      <c r="AV104" s="256"/>
      <c r="AW104" s="256"/>
      <c r="AX104" s="256"/>
      <c r="AY104" s="256"/>
      <c r="AZ104" s="256"/>
      <c r="BA104" s="256"/>
      <c r="BB104" s="256"/>
      <c r="BC104" s="256"/>
      <c r="BD104" s="256"/>
      <c r="BE104" s="256"/>
      <c r="BF104" s="256"/>
    </row>
    <row r="105" spans="1:58" s="159" customFormat="1" ht="23.45" customHeight="1">
      <c r="B105" s="148" t="s">
        <v>327</v>
      </c>
      <c r="C105" s="199" t="s">
        <v>324</v>
      </c>
      <c r="D105" s="187"/>
      <c r="E105" s="280" t="s">
        <v>48</v>
      </c>
      <c r="F105" s="200">
        <v>12.77</v>
      </c>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row>
    <row r="106" spans="1:58" s="159" customFormat="1">
      <c r="B106" s="148" t="s">
        <v>328</v>
      </c>
      <c r="C106" s="199" t="s">
        <v>302</v>
      </c>
      <c r="D106" s="187"/>
      <c r="E106" s="280" t="s">
        <v>48</v>
      </c>
      <c r="F106" s="200">
        <v>9.4</v>
      </c>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row>
    <row r="107" spans="1:58" s="159" customFormat="1" ht="22.15" customHeight="1">
      <c r="B107" s="148" t="s">
        <v>329</v>
      </c>
      <c r="C107" s="199" t="s">
        <v>330</v>
      </c>
      <c r="D107" s="187"/>
      <c r="E107" s="280" t="s">
        <v>48</v>
      </c>
      <c r="F107" s="200">
        <v>7.55</v>
      </c>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row>
    <row r="108" spans="1:58" s="159" customFormat="1" ht="63">
      <c r="B108" s="245" t="s">
        <v>290</v>
      </c>
      <c r="C108" s="244" t="s">
        <v>291</v>
      </c>
      <c r="D108" s="242" t="s">
        <v>377</v>
      </c>
      <c r="E108" s="283" t="s">
        <v>48</v>
      </c>
      <c r="F108" s="243">
        <v>1.42</v>
      </c>
      <c r="G108" s="242"/>
      <c r="H108" s="242"/>
      <c r="I108" s="242"/>
      <c r="J108" s="242"/>
      <c r="K108" s="242"/>
      <c r="L108" s="242"/>
      <c r="M108" s="242"/>
      <c r="N108" s="242"/>
      <c r="O108" s="242"/>
      <c r="P108" s="242"/>
      <c r="Q108" s="242"/>
      <c r="R108" s="242"/>
      <c r="S108" s="242"/>
      <c r="T108" s="242"/>
      <c r="U108" s="242"/>
      <c r="V108" s="242"/>
      <c r="W108" s="242"/>
      <c r="X108" s="242"/>
      <c r="Y108" s="242"/>
      <c r="Z108" s="242"/>
      <c r="AA108" s="242"/>
      <c r="AB108" s="242"/>
      <c r="AC108" s="242"/>
      <c r="AD108" s="242"/>
      <c r="AE108" s="242"/>
      <c r="AF108" s="242"/>
      <c r="AG108" s="242"/>
      <c r="AH108" s="242"/>
      <c r="AI108" s="242"/>
      <c r="AJ108" s="242"/>
      <c r="AK108" s="242"/>
      <c r="AL108" s="242"/>
      <c r="AM108" s="242"/>
      <c r="AN108" s="242"/>
      <c r="AO108" s="242"/>
      <c r="AP108" s="242"/>
      <c r="AQ108" s="242"/>
      <c r="AR108" s="242"/>
      <c r="AS108" s="242"/>
      <c r="AT108" s="242"/>
      <c r="AU108" s="242"/>
      <c r="AV108" s="242"/>
      <c r="AW108" s="242"/>
      <c r="AX108" s="242"/>
      <c r="AY108" s="242"/>
      <c r="AZ108" s="242"/>
      <c r="BA108" s="242"/>
      <c r="BB108" s="242"/>
      <c r="BC108" s="242"/>
      <c r="BD108" s="242"/>
      <c r="BE108" s="242"/>
      <c r="BF108" s="242"/>
    </row>
    <row r="109" spans="1:58" s="212" customFormat="1" ht="38.450000000000003" customHeight="1">
      <c r="A109" s="210"/>
      <c r="B109" s="222" t="s">
        <v>331</v>
      </c>
      <c r="C109" s="216" t="s">
        <v>332</v>
      </c>
      <c r="D109" s="210"/>
      <c r="E109" s="233" t="s">
        <v>29</v>
      </c>
      <c r="F109" s="217" t="s">
        <v>340</v>
      </c>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row>
    <row r="110" spans="1:58" s="159" customFormat="1" ht="31.5">
      <c r="B110" s="263" t="s">
        <v>333</v>
      </c>
      <c r="C110" s="264" t="s">
        <v>291</v>
      </c>
      <c r="D110" s="260"/>
      <c r="E110" s="284" t="s">
        <v>48</v>
      </c>
      <c r="F110" s="261">
        <v>5</v>
      </c>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c r="AI110" s="260"/>
      <c r="AJ110" s="260"/>
      <c r="AK110" s="260"/>
      <c r="AL110" s="260"/>
      <c r="AM110" s="260"/>
      <c r="AN110" s="260"/>
      <c r="AO110" s="260"/>
      <c r="AP110" s="260"/>
      <c r="AQ110" s="260"/>
      <c r="AR110" s="260"/>
      <c r="AS110" s="260"/>
      <c r="AT110" s="260"/>
      <c r="AU110" s="260"/>
      <c r="AV110" s="260"/>
      <c r="AW110" s="260"/>
      <c r="AX110" s="260"/>
      <c r="AY110" s="260"/>
      <c r="AZ110" s="260"/>
      <c r="BA110" s="260"/>
      <c r="BB110" s="260"/>
      <c r="BC110" s="260"/>
      <c r="BD110" s="260"/>
      <c r="BE110" s="260"/>
      <c r="BF110" s="260"/>
    </row>
    <row r="111" spans="1:58" s="212" customFormat="1" ht="47.25">
      <c r="A111" s="210"/>
      <c r="B111" s="222" t="s">
        <v>334</v>
      </c>
      <c r="C111" s="216" t="s">
        <v>335</v>
      </c>
      <c r="D111" s="210"/>
      <c r="E111" s="233" t="s">
        <v>39</v>
      </c>
      <c r="F111" s="217">
        <v>13.31</v>
      </c>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row>
    <row r="112" spans="1:58" s="212" customFormat="1" ht="31.5">
      <c r="A112" s="210"/>
      <c r="B112" s="273" t="s">
        <v>336</v>
      </c>
      <c r="C112" s="225" t="s">
        <v>337</v>
      </c>
      <c r="D112" s="210"/>
      <c r="E112" s="233" t="s">
        <v>39</v>
      </c>
      <c r="F112" s="217">
        <v>29.08</v>
      </c>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row>
    <row r="113" spans="1:58" s="159" customFormat="1">
      <c r="B113" s="254" t="s">
        <v>338</v>
      </c>
      <c r="C113" s="255" t="s">
        <v>330</v>
      </c>
      <c r="D113" s="256"/>
      <c r="E113" s="282" t="s">
        <v>41</v>
      </c>
      <c r="F113" s="257">
        <v>0.05</v>
      </c>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BC113" s="256"/>
      <c r="BD113" s="256"/>
      <c r="BE113" s="256"/>
      <c r="BF113" s="256"/>
    </row>
    <row r="114" spans="1:58" s="159" customFormat="1">
      <c r="B114" s="152" t="s">
        <v>339</v>
      </c>
      <c r="C114" s="199" t="s">
        <v>309</v>
      </c>
      <c r="D114" s="187"/>
      <c r="E114" s="280" t="s">
        <v>41</v>
      </c>
      <c r="F114" s="200">
        <v>0.72</v>
      </c>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row>
    <row r="115" spans="1:58" s="159" customFormat="1">
      <c r="B115" s="246" t="s">
        <v>341</v>
      </c>
      <c r="C115" s="241" t="s">
        <v>285</v>
      </c>
      <c r="D115" s="242"/>
      <c r="E115" s="283" t="s">
        <v>23</v>
      </c>
      <c r="F115" s="243">
        <v>4.5599999999999996</v>
      </c>
      <c r="G115" s="242"/>
      <c r="H115" s="242"/>
      <c r="I115" s="242"/>
      <c r="J115" s="242"/>
      <c r="K115" s="242"/>
      <c r="L115" s="242"/>
      <c r="M115" s="242"/>
      <c r="N115" s="242"/>
      <c r="O115" s="242"/>
      <c r="P115" s="242"/>
      <c r="Q115" s="242"/>
      <c r="R115" s="242"/>
      <c r="S115" s="242"/>
      <c r="T115" s="242"/>
      <c r="U115" s="242"/>
      <c r="V115" s="242"/>
      <c r="W115" s="242"/>
      <c r="X115" s="242"/>
      <c r="Y115" s="242"/>
      <c r="Z115" s="242"/>
      <c r="AA115" s="242"/>
      <c r="AB115" s="242"/>
      <c r="AC115" s="242"/>
      <c r="AD115" s="242"/>
      <c r="AE115" s="242"/>
      <c r="AF115" s="242"/>
      <c r="AG115" s="242"/>
      <c r="AH115" s="242"/>
      <c r="AI115" s="242"/>
      <c r="AJ115" s="242"/>
      <c r="AK115" s="242"/>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row>
    <row r="116" spans="1:58" s="212" customFormat="1" ht="31.5">
      <c r="A116" s="210"/>
      <c r="B116" s="226" t="s">
        <v>342</v>
      </c>
      <c r="C116" s="219" t="s">
        <v>343</v>
      </c>
      <c r="D116" s="210"/>
      <c r="E116" s="233" t="s">
        <v>48</v>
      </c>
      <c r="F116" s="217">
        <v>4</v>
      </c>
      <c r="G116" s="210"/>
      <c r="H116" s="210"/>
      <c r="I116" s="210"/>
      <c r="J116" s="210"/>
      <c r="K116" s="210"/>
      <c r="L116" s="210"/>
      <c r="M116" s="210"/>
      <c r="N116" s="210"/>
      <c r="O116" s="210"/>
      <c r="P116" s="210"/>
      <c r="Q116" s="210"/>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row>
    <row r="117" spans="1:58" s="212" customFormat="1" ht="47.25">
      <c r="A117" s="210"/>
      <c r="B117" s="226" t="s">
        <v>344</v>
      </c>
      <c r="C117" s="224" t="s">
        <v>345</v>
      </c>
      <c r="D117" s="210"/>
      <c r="E117" s="233" t="s">
        <v>35</v>
      </c>
      <c r="F117" s="217">
        <v>0.26</v>
      </c>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row>
    <row r="118" spans="1:58" s="212" customFormat="1" ht="31.5">
      <c r="A118" s="210"/>
      <c r="B118" s="226" t="s">
        <v>346</v>
      </c>
      <c r="C118" s="224" t="s">
        <v>347</v>
      </c>
      <c r="D118" s="210"/>
      <c r="E118" s="233" t="s">
        <v>29</v>
      </c>
      <c r="F118" s="217">
        <v>12.5</v>
      </c>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row>
    <row r="119" spans="1:58" s="212" customFormat="1" ht="47.25">
      <c r="A119" s="210"/>
      <c r="B119" s="226" t="s">
        <v>348</v>
      </c>
      <c r="C119" s="224" t="s">
        <v>349</v>
      </c>
      <c r="D119" s="210"/>
      <c r="E119" s="233" t="s">
        <v>48</v>
      </c>
      <c r="F119" s="217">
        <v>6</v>
      </c>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row>
    <row r="120" spans="1:58" s="212" customFormat="1" ht="18.600000000000001" customHeight="1">
      <c r="A120" s="210"/>
      <c r="B120" s="222" t="s">
        <v>350</v>
      </c>
      <c r="C120" s="216" t="s">
        <v>291</v>
      </c>
      <c r="D120" s="210"/>
      <c r="E120" s="233" t="s">
        <v>21</v>
      </c>
      <c r="F120" s="217">
        <v>0.09</v>
      </c>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row>
    <row r="121" spans="1:58" s="212" customFormat="1" ht="31.5">
      <c r="A121" s="210"/>
      <c r="B121" s="222" t="s">
        <v>351</v>
      </c>
      <c r="C121" s="216" t="s">
        <v>302</v>
      </c>
      <c r="D121" s="210"/>
      <c r="E121" s="233" t="s">
        <v>20</v>
      </c>
      <c r="F121" s="217">
        <v>1.5</v>
      </c>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row>
    <row r="122" spans="1:58" s="212" customFormat="1">
      <c r="A122" s="210"/>
      <c r="B122" s="222" t="s">
        <v>352</v>
      </c>
      <c r="C122" s="216" t="s">
        <v>306</v>
      </c>
      <c r="D122" s="210"/>
      <c r="E122" s="233" t="s">
        <v>24</v>
      </c>
      <c r="F122" s="217">
        <v>0.21</v>
      </c>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row>
    <row r="123" spans="1:58" s="212" customFormat="1">
      <c r="A123" s="210"/>
      <c r="B123" s="222" t="s">
        <v>353</v>
      </c>
      <c r="C123" s="216" t="s">
        <v>298</v>
      </c>
      <c r="D123" s="210"/>
      <c r="E123" s="233" t="s">
        <v>24</v>
      </c>
      <c r="F123" s="217">
        <v>0.33</v>
      </c>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row>
    <row r="124" spans="1:58" s="212" customFormat="1">
      <c r="A124" s="210"/>
      <c r="B124" s="222" t="s">
        <v>354</v>
      </c>
      <c r="C124" s="216" t="s">
        <v>330</v>
      </c>
      <c r="D124" s="210"/>
      <c r="E124" s="233" t="s">
        <v>24</v>
      </c>
      <c r="F124" s="217">
        <v>0.17</v>
      </c>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row>
    <row r="125" spans="1:58" s="212" customFormat="1">
      <c r="A125" s="210"/>
      <c r="B125" s="222" t="s">
        <v>355</v>
      </c>
      <c r="C125" s="216" t="s">
        <v>302</v>
      </c>
      <c r="D125" s="210"/>
      <c r="E125" s="233" t="s">
        <v>24</v>
      </c>
      <c r="F125" s="217">
        <v>0.25</v>
      </c>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row>
    <row r="126" spans="1:58" s="212" customFormat="1" ht="31.5">
      <c r="A126" s="210"/>
      <c r="B126" s="227" t="s">
        <v>356</v>
      </c>
      <c r="C126" s="225" t="s">
        <v>315</v>
      </c>
      <c r="D126" s="210"/>
      <c r="E126" s="233" t="s">
        <v>25</v>
      </c>
      <c r="F126" s="217">
        <v>0.2</v>
      </c>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row>
    <row r="127" spans="1:58" s="212" customFormat="1" ht="26.45" customHeight="1">
      <c r="A127" s="210"/>
      <c r="B127" s="222" t="s">
        <v>357</v>
      </c>
      <c r="C127" s="216" t="s">
        <v>330</v>
      </c>
      <c r="D127" s="210"/>
      <c r="E127" s="233" t="s">
        <v>25</v>
      </c>
      <c r="F127" s="217">
        <v>0.05</v>
      </c>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row>
    <row r="128" spans="1:58" s="212" customFormat="1" ht="26.45" customHeight="1">
      <c r="A128" s="210"/>
      <c r="B128" s="228" t="s">
        <v>358</v>
      </c>
      <c r="C128" s="225" t="s">
        <v>315</v>
      </c>
      <c r="D128" s="210"/>
      <c r="E128" s="233" t="s">
        <v>25</v>
      </c>
      <c r="F128" s="217">
        <v>1.2</v>
      </c>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row>
    <row r="129" spans="1:58" s="231" customFormat="1" ht="63">
      <c r="A129" s="221"/>
      <c r="B129" s="274" t="s">
        <v>359</v>
      </c>
      <c r="C129" s="229" t="s">
        <v>360</v>
      </c>
      <c r="D129" s="275" t="s">
        <v>375</v>
      </c>
      <c r="E129" s="234" t="s">
        <v>29</v>
      </c>
      <c r="F129" s="230">
        <v>145.47</v>
      </c>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row>
    <row r="130" spans="1:58" s="212" customFormat="1">
      <c r="B130" s="215" t="s">
        <v>361</v>
      </c>
      <c r="C130" s="265" t="s">
        <v>315</v>
      </c>
      <c r="D130" s="266"/>
      <c r="E130" s="267" t="s">
        <v>24</v>
      </c>
      <c r="F130" s="268">
        <v>0.15</v>
      </c>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row>
    <row r="131" spans="1:58" s="159" customFormat="1">
      <c r="B131" s="207" t="s">
        <v>362</v>
      </c>
      <c r="C131" s="205" t="s">
        <v>129</v>
      </c>
      <c r="D131" s="187"/>
      <c r="E131" s="280" t="s">
        <v>24</v>
      </c>
      <c r="F131" s="200">
        <v>31.5</v>
      </c>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row>
    <row r="132" spans="1:58" s="159" customFormat="1">
      <c r="B132" s="209" t="s">
        <v>363</v>
      </c>
      <c r="C132" s="141" t="s">
        <v>285</v>
      </c>
      <c r="D132" s="187"/>
      <c r="E132" s="280" t="s">
        <v>36</v>
      </c>
      <c r="F132" s="200">
        <v>0.06</v>
      </c>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row>
    <row r="133" spans="1:58" s="165" customFormat="1">
      <c r="B133" s="168" t="s">
        <v>364</v>
      </c>
      <c r="C133" s="166" t="s">
        <v>365</v>
      </c>
      <c r="D133" s="189" t="s">
        <v>376</v>
      </c>
      <c r="E133" s="285" t="s">
        <v>25</v>
      </c>
      <c r="F133" s="167">
        <v>0.19</v>
      </c>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row>
    <row r="134" spans="1:58" s="197" customFormat="1" ht="25.5">
      <c r="B134" s="206" t="s">
        <v>367</v>
      </c>
      <c r="C134" s="196" t="s">
        <v>104</v>
      </c>
      <c r="E134" s="286" t="s">
        <v>30</v>
      </c>
      <c r="F134" s="198">
        <v>2</v>
      </c>
    </row>
    <row r="135" spans="1:58">
      <c r="B135" s="190" t="s">
        <v>368</v>
      </c>
      <c r="C135" s="192" t="s">
        <v>309</v>
      </c>
      <c r="E135" s="287" t="s">
        <v>25</v>
      </c>
      <c r="F135" s="194">
        <v>0.1</v>
      </c>
    </row>
    <row r="136" spans="1:58" ht="25.5">
      <c r="B136" s="190" t="s">
        <v>369</v>
      </c>
      <c r="C136" s="192" t="s">
        <v>298</v>
      </c>
      <c r="E136" s="287" t="s">
        <v>46</v>
      </c>
      <c r="F136" s="194">
        <v>0.11</v>
      </c>
    </row>
    <row r="137" spans="1:58">
      <c r="B137" s="191" t="s">
        <v>370</v>
      </c>
      <c r="C137" s="192" t="s">
        <v>298</v>
      </c>
      <c r="E137" s="287" t="s">
        <v>41</v>
      </c>
      <c r="F137" s="193">
        <v>0.41</v>
      </c>
      <c r="L137">
        <v>0.41</v>
      </c>
    </row>
    <row r="138" spans="1:58">
      <c r="B138" s="191" t="s">
        <v>371</v>
      </c>
      <c r="C138" s="192" t="s">
        <v>302</v>
      </c>
      <c r="E138" s="287" t="s">
        <v>46</v>
      </c>
      <c r="F138" s="193">
        <v>0.4</v>
      </c>
      <c r="J138">
        <v>0.4</v>
      </c>
    </row>
    <row r="139" spans="1:58">
      <c r="B139" s="191" t="s">
        <v>372</v>
      </c>
      <c r="C139" s="192" t="s">
        <v>302</v>
      </c>
      <c r="E139" s="287" t="s">
        <v>38</v>
      </c>
      <c r="F139" s="193">
        <v>0.2</v>
      </c>
      <c r="J139">
        <v>0.2</v>
      </c>
    </row>
    <row r="140" spans="1:58" s="197" customFormat="1">
      <c r="B140" s="195" t="s">
        <v>373</v>
      </c>
      <c r="C140" s="196" t="s">
        <v>298</v>
      </c>
      <c r="E140" s="286" t="s">
        <v>21</v>
      </c>
      <c r="F140" s="198">
        <v>0.16</v>
      </c>
      <c r="AU140" s="197">
        <v>0.16</v>
      </c>
    </row>
  </sheetData>
  <pageMargins left="0.7" right="0.7" top="0.75" bottom="0.75" header="0.3" footer="0.3"/>
  <pageSetup paperSize="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R173"/>
  <sheetViews>
    <sheetView zoomScale="80" zoomScaleNormal="80" workbookViewId="0">
      <pane ySplit="1" topLeftCell="A2" activePane="bottomLeft" state="frozen"/>
      <selection pane="bottomLeft" activeCell="F175" sqref="F175"/>
    </sheetView>
  </sheetViews>
  <sheetFormatPr defaultColWidth="9" defaultRowHeight="62.25" customHeight="1"/>
  <cols>
    <col min="1" max="1" width="7.125" style="134" bestFit="1" customWidth="1"/>
    <col min="2" max="2" width="36.25" style="311" customWidth="1"/>
    <col min="3" max="3" width="16" style="134" bestFit="1" customWidth="1"/>
    <col min="4" max="4" width="12.625" style="310" bestFit="1" customWidth="1"/>
    <col min="5" max="5" width="19.875" style="309" bestFit="1" customWidth="1"/>
    <col min="6" max="6" width="11.25" style="309" bestFit="1" customWidth="1"/>
    <col min="7" max="8" width="14.125" style="309" hidden="1" customWidth="1"/>
    <col min="9" max="9" width="5.875" style="309" bestFit="1" customWidth="1"/>
    <col min="10" max="10" width="6.125" style="317" customWidth="1"/>
    <col min="11" max="11" width="6.125" style="309" bestFit="1" customWidth="1"/>
    <col min="12" max="13" width="6.125" style="309" customWidth="1"/>
    <col min="14" max="14" width="6.875" style="309" bestFit="1" customWidth="1"/>
    <col min="15" max="15" width="7.75" style="309" bestFit="1" customWidth="1"/>
    <col min="16" max="16" width="5" style="309" bestFit="1" customWidth="1"/>
    <col min="17" max="17" width="5.375" style="309" bestFit="1" customWidth="1"/>
    <col min="18" max="18" width="7.5" style="309" customWidth="1"/>
    <col min="19" max="19" width="5.625" style="309" bestFit="1" customWidth="1"/>
    <col min="20" max="20" width="6.125" style="309" bestFit="1" customWidth="1"/>
    <col min="21" max="21" width="5.5" style="309" bestFit="1" customWidth="1"/>
    <col min="22" max="22" width="5.375" style="309" bestFit="1" customWidth="1"/>
    <col min="23" max="23" width="5.875" style="309" bestFit="1" customWidth="1"/>
    <col min="24" max="24" width="7.875" style="309" customWidth="1"/>
    <col min="25" max="25" width="5.125" style="309" bestFit="1" customWidth="1"/>
    <col min="26" max="27" width="5" style="309" bestFit="1" customWidth="1"/>
    <col min="28" max="28" width="5.625" style="309" bestFit="1" customWidth="1"/>
    <col min="29" max="29" width="7.125" style="309" bestFit="1" customWidth="1"/>
    <col min="30" max="30" width="4.625" style="309" bestFit="1" customWidth="1"/>
    <col min="31" max="31" width="6.125" style="309" bestFit="1" customWidth="1"/>
    <col min="32" max="32" width="5.125" style="309" bestFit="1" customWidth="1"/>
    <col min="33" max="34" width="6.125" style="309" bestFit="1" customWidth="1"/>
    <col min="35" max="35" width="6" style="309" bestFit="1" customWidth="1"/>
    <col min="36" max="36" width="5.625" style="309" bestFit="1" customWidth="1"/>
    <col min="37" max="37" width="6.125" style="309" bestFit="1" customWidth="1"/>
    <col min="38" max="38" width="5.625" style="309" bestFit="1" customWidth="1"/>
    <col min="39" max="40" width="5.875" style="309" bestFit="1" customWidth="1"/>
    <col min="41" max="41" width="6" style="309" bestFit="1" customWidth="1"/>
    <col min="42" max="45" width="5.875" style="309" bestFit="1" customWidth="1"/>
    <col min="46" max="48" width="6" style="309" bestFit="1" customWidth="1"/>
    <col min="49" max="49" width="5.125" style="309" bestFit="1" customWidth="1"/>
    <col min="50" max="50" width="6.125" style="309" customWidth="1"/>
    <col min="51" max="51" width="5.25" style="309" bestFit="1" customWidth="1"/>
    <col min="52" max="52" width="8.125" style="309" customWidth="1"/>
    <col min="53" max="54" width="11.25" style="309" customWidth="1"/>
    <col min="55" max="55" width="5.125" style="309" bestFit="1" customWidth="1"/>
    <col min="56" max="56" width="8.375" style="309" customWidth="1"/>
    <col min="57" max="57" width="6" style="309" customWidth="1"/>
    <col min="58" max="58" width="4.75" style="309" bestFit="1" customWidth="1"/>
    <col min="59" max="59" width="5.375" style="309" bestFit="1" customWidth="1"/>
    <col min="60" max="60" width="4.375" style="309" bestFit="1" customWidth="1"/>
    <col min="61" max="61" width="7" style="309" customWidth="1"/>
    <col min="62" max="62" width="5.75" style="309" bestFit="1" customWidth="1"/>
    <col min="63" max="63" width="7.25" style="309" customWidth="1"/>
    <col min="64" max="64" width="5.625" style="309" bestFit="1" customWidth="1"/>
    <col min="65" max="68" width="8.125" style="309" customWidth="1"/>
    <col min="69" max="69" width="15.875" style="134" customWidth="1"/>
    <col min="70" max="16384" width="9" style="134"/>
  </cols>
  <sheetData>
    <row r="1" spans="1:70" s="309" customFormat="1" ht="56.25" customHeight="1">
      <c r="A1" s="232" t="s">
        <v>0</v>
      </c>
      <c r="B1" s="232" t="s">
        <v>1</v>
      </c>
      <c r="C1" s="269" t="s">
        <v>2</v>
      </c>
      <c r="D1" s="290" t="s">
        <v>5</v>
      </c>
      <c r="E1" s="269" t="s">
        <v>3</v>
      </c>
      <c r="F1" s="269" t="s">
        <v>4</v>
      </c>
      <c r="G1" s="269" t="s">
        <v>6</v>
      </c>
      <c r="H1" s="269"/>
      <c r="I1" s="129" t="s">
        <v>7</v>
      </c>
      <c r="J1" s="129" t="s">
        <v>8</v>
      </c>
      <c r="K1" s="129" t="s">
        <v>9</v>
      </c>
      <c r="L1" s="129" t="s">
        <v>396</v>
      </c>
      <c r="M1" s="129" t="s">
        <v>10</v>
      </c>
      <c r="N1" s="129" t="s">
        <v>452</v>
      </c>
      <c r="O1" s="129" t="s">
        <v>11</v>
      </c>
      <c r="P1" s="129" t="s">
        <v>12</v>
      </c>
      <c r="Q1" s="129" t="s">
        <v>13</v>
      </c>
      <c r="R1" s="129" t="s">
        <v>14</v>
      </c>
      <c r="S1" s="129" t="s">
        <v>15</v>
      </c>
      <c r="T1" s="129" t="s">
        <v>16</v>
      </c>
      <c r="U1" s="129" t="s">
        <v>17</v>
      </c>
      <c r="V1" s="129" t="s">
        <v>18</v>
      </c>
      <c r="W1" s="129" t="s">
        <v>19</v>
      </c>
      <c r="X1" s="129" t="s">
        <v>20</v>
      </c>
      <c r="Y1" s="129" t="s">
        <v>21</v>
      </c>
      <c r="Z1" s="129" t="s">
        <v>22</v>
      </c>
      <c r="AA1" s="129" t="s">
        <v>23</v>
      </c>
      <c r="AB1" s="129" t="s">
        <v>24</v>
      </c>
      <c r="AC1" s="129" t="s">
        <v>25</v>
      </c>
      <c r="AD1" s="129" t="s">
        <v>26</v>
      </c>
      <c r="AE1" s="129" t="s">
        <v>27</v>
      </c>
      <c r="AF1" s="129" t="s">
        <v>28</v>
      </c>
      <c r="AG1" s="129" t="s">
        <v>29</v>
      </c>
      <c r="AH1" s="129" t="s">
        <v>30</v>
      </c>
      <c r="AI1" s="129" t="s">
        <v>31</v>
      </c>
      <c r="AJ1" s="129" t="s">
        <v>32</v>
      </c>
      <c r="AK1" s="129" t="s">
        <v>33</v>
      </c>
      <c r="AL1" s="129" t="s">
        <v>34</v>
      </c>
      <c r="AM1" s="129" t="s">
        <v>35</v>
      </c>
      <c r="AN1" s="129" t="s">
        <v>36</v>
      </c>
      <c r="AO1" s="129" t="s">
        <v>37</v>
      </c>
      <c r="AP1" s="129" t="s">
        <v>38</v>
      </c>
      <c r="AQ1" s="129" t="s">
        <v>39</v>
      </c>
      <c r="AR1" s="129" t="s">
        <v>40</v>
      </c>
      <c r="AS1" s="129" t="s">
        <v>41</v>
      </c>
      <c r="AT1" s="129" t="s">
        <v>42</v>
      </c>
      <c r="AU1" s="129" t="s">
        <v>43</v>
      </c>
      <c r="AV1" s="129" t="s">
        <v>44</v>
      </c>
      <c r="AW1" s="129" t="s">
        <v>45</v>
      </c>
      <c r="AX1" s="129" t="s">
        <v>46</v>
      </c>
      <c r="AY1" s="129" t="s">
        <v>47</v>
      </c>
      <c r="AZ1" s="129" t="s">
        <v>48</v>
      </c>
      <c r="BA1" s="129" t="s">
        <v>447</v>
      </c>
      <c r="BB1" s="129" t="s">
        <v>507</v>
      </c>
      <c r="BC1" s="129" t="s">
        <v>49</v>
      </c>
      <c r="BD1" s="129" t="s">
        <v>584</v>
      </c>
      <c r="BE1" s="129" t="s">
        <v>50</v>
      </c>
      <c r="BF1" s="129" t="s">
        <v>51</v>
      </c>
      <c r="BG1" s="129" t="s">
        <v>52</v>
      </c>
      <c r="BH1" s="129" t="s">
        <v>53</v>
      </c>
      <c r="BI1" s="129" t="s">
        <v>54</v>
      </c>
      <c r="BJ1" s="129" t="s">
        <v>55</v>
      </c>
      <c r="BK1" s="129" t="s">
        <v>56</v>
      </c>
      <c r="BL1" s="129" t="s">
        <v>57</v>
      </c>
      <c r="BM1" s="129" t="s">
        <v>395</v>
      </c>
      <c r="BN1" s="129" t="s">
        <v>520</v>
      </c>
      <c r="BO1" s="129" t="s">
        <v>465</v>
      </c>
      <c r="BP1" s="129" t="s">
        <v>476</v>
      </c>
      <c r="BQ1" s="232" t="s">
        <v>470</v>
      </c>
      <c r="BR1" s="232"/>
    </row>
    <row r="2" spans="1:70" s="309" customFormat="1" ht="99.75" hidden="1" customHeight="1">
      <c r="A2" s="232">
        <v>1</v>
      </c>
      <c r="B2" s="294" t="s">
        <v>378</v>
      </c>
      <c r="C2" s="291" t="s">
        <v>302</v>
      </c>
      <c r="D2" s="290">
        <v>0.6</v>
      </c>
      <c r="E2" s="339" t="s">
        <v>379</v>
      </c>
      <c r="F2" s="269" t="s">
        <v>31</v>
      </c>
      <c r="G2" s="269"/>
      <c r="H2" s="269"/>
      <c r="I2" s="129"/>
      <c r="J2" s="129">
        <v>0.56000000000000005</v>
      </c>
      <c r="K2" s="129">
        <v>0.56000000000000005</v>
      </c>
      <c r="L2" s="129"/>
      <c r="M2" s="129"/>
      <c r="N2" s="129">
        <v>0.03</v>
      </c>
      <c r="O2" s="129"/>
      <c r="P2" s="129"/>
      <c r="Q2" s="129"/>
      <c r="R2" s="129"/>
      <c r="S2" s="129"/>
      <c r="T2" s="129"/>
      <c r="U2" s="129"/>
      <c r="V2" s="129"/>
      <c r="W2" s="129"/>
      <c r="X2" s="129"/>
      <c r="Y2" s="129"/>
      <c r="Z2" s="129"/>
      <c r="AA2" s="129"/>
      <c r="AB2" s="129"/>
      <c r="AC2" s="129"/>
      <c r="AD2" s="129"/>
      <c r="AE2" s="129"/>
      <c r="AF2" s="129"/>
      <c r="AG2" s="129"/>
      <c r="AH2" s="129">
        <v>8.0000000000000002E-3</v>
      </c>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232" t="s">
        <v>387</v>
      </c>
      <c r="BR2" s="232"/>
    </row>
    <row r="3" spans="1:70" s="309" customFormat="1" ht="28.5" hidden="1" customHeight="1">
      <c r="A3" s="232">
        <v>2</v>
      </c>
      <c r="B3" s="294" t="s">
        <v>68</v>
      </c>
      <c r="C3" s="291" t="s">
        <v>302</v>
      </c>
      <c r="D3" s="290">
        <v>1</v>
      </c>
      <c r="E3" s="339" t="s">
        <v>380</v>
      </c>
      <c r="F3" s="269" t="s">
        <v>48</v>
      </c>
      <c r="G3" s="269"/>
      <c r="H3" s="269"/>
      <c r="I3" s="129"/>
      <c r="J3" s="129">
        <v>0.95</v>
      </c>
      <c r="K3" s="129">
        <v>0.95</v>
      </c>
      <c r="L3" s="129"/>
      <c r="M3" s="129"/>
      <c r="N3" s="129"/>
      <c r="O3" s="129"/>
      <c r="P3" s="129"/>
      <c r="Q3" s="129"/>
      <c r="R3" s="129"/>
      <c r="S3" s="129"/>
      <c r="T3" s="129"/>
      <c r="U3" s="129"/>
      <c r="V3" s="129"/>
      <c r="W3" s="129"/>
      <c r="X3" s="129"/>
      <c r="Y3" s="129"/>
      <c r="Z3" s="129"/>
      <c r="AA3" s="129"/>
      <c r="AB3" s="129"/>
      <c r="AC3" s="129"/>
      <c r="AD3" s="129"/>
      <c r="AE3" s="129"/>
      <c r="AF3" s="129"/>
      <c r="AG3" s="129">
        <v>0.03</v>
      </c>
      <c r="AH3" s="129">
        <v>0.02</v>
      </c>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c r="BQ3" s="232" t="s">
        <v>386</v>
      </c>
      <c r="BR3" s="232"/>
    </row>
    <row r="4" spans="1:70" s="309" customFormat="1" ht="31.5" hidden="1">
      <c r="A4" s="232">
        <v>3</v>
      </c>
      <c r="B4" s="294" t="s">
        <v>381</v>
      </c>
      <c r="C4" s="291" t="s">
        <v>302</v>
      </c>
      <c r="D4" s="290">
        <v>0.3</v>
      </c>
      <c r="E4" s="318">
        <v>8</v>
      </c>
      <c r="F4" s="269" t="s">
        <v>38</v>
      </c>
      <c r="G4" s="269"/>
      <c r="H4" s="269"/>
      <c r="I4" s="129"/>
      <c r="J4" s="129">
        <v>0.3</v>
      </c>
      <c r="K4" s="129">
        <v>0.3</v>
      </c>
      <c r="L4" s="129"/>
      <c r="M4" s="129"/>
      <c r="N4" s="129"/>
      <c r="O4" s="129"/>
      <c r="P4" s="129"/>
      <c r="Q4" s="129"/>
      <c r="R4" s="129"/>
      <c r="S4" s="129"/>
      <c r="T4" s="129"/>
      <c r="U4" s="129"/>
      <c r="V4" s="129"/>
      <c r="W4" s="129"/>
      <c r="X4" s="129"/>
      <c r="Y4" s="129"/>
      <c r="Z4" s="129"/>
      <c r="AA4" s="129"/>
      <c r="AB4" s="129"/>
      <c r="AC4" s="129"/>
      <c r="AD4" s="129"/>
      <c r="AE4" s="129"/>
      <c r="AF4" s="129"/>
      <c r="AG4" s="129"/>
      <c r="AH4" s="292">
        <v>3.0000000000000001E-3</v>
      </c>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c r="BQ4" s="232" t="s">
        <v>388</v>
      </c>
      <c r="BR4" s="232"/>
    </row>
    <row r="5" spans="1:70" s="309" customFormat="1" ht="49.5" hidden="1" customHeight="1">
      <c r="A5" s="232">
        <v>4</v>
      </c>
      <c r="B5" s="294" t="s">
        <v>382</v>
      </c>
      <c r="C5" s="291" t="s">
        <v>302</v>
      </c>
      <c r="D5" s="290">
        <v>0.48</v>
      </c>
      <c r="E5" s="318">
        <v>8</v>
      </c>
      <c r="F5" s="269" t="s">
        <v>33</v>
      </c>
      <c r="G5" s="269"/>
      <c r="H5" s="269"/>
      <c r="I5" s="129"/>
      <c r="J5" s="129">
        <v>0.47</v>
      </c>
      <c r="K5" s="129">
        <v>0.47</v>
      </c>
      <c r="L5" s="129"/>
      <c r="M5" s="129"/>
      <c r="N5" s="129"/>
      <c r="O5" s="129"/>
      <c r="P5" s="129"/>
      <c r="Q5" s="129"/>
      <c r="R5" s="129"/>
      <c r="S5" s="129"/>
      <c r="T5" s="129"/>
      <c r="U5" s="129"/>
      <c r="V5" s="129"/>
      <c r="W5" s="129"/>
      <c r="X5" s="129"/>
      <c r="Y5" s="129"/>
      <c r="Z5" s="129"/>
      <c r="AA5" s="129"/>
      <c r="AB5" s="129"/>
      <c r="AC5" s="129"/>
      <c r="AD5" s="129"/>
      <c r="AE5" s="129"/>
      <c r="AF5" s="129"/>
      <c r="AG5" s="129">
        <v>8.9999999999999993E-3</v>
      </c>
      <c r="AH5" s="292">
        <v>1E-3</v>
      </c>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232" t="s">
        <v>388</v>
      </c>
      <c r="BR5" s="232"/>
    </row>
    <row r="6" spans="1:70" s="309" customFormat="1" ht="28.5" hidden="1" customHeight="1">
      <c r="A6" s="232">
        <v>5</v>
      </c>
      <c r="B6" s="294" t="s">
        <v>383</v>
      </c>
      <c r="C6" s="291" t="s">
        <v>302</v>
      </c>
      <c r="D6" s="290">
        <v>1.43</v>
      </c>
      <c r="E6" s="318">
        <v>8</v>
      </c>
      <c r="F6" s="269" t="s">
        <v>24</v>
      </c>
      <c r="G6" s="269"/>
      <c r="H6" s="269"/>
      <c r="I6" s="129"/>
      <c r="J6" s="129">
        <v>1.36</v>
      </c>
      <c r="K6" s="129">
        <v>1.36</v>
      </c>
      <c r="L6" s="129"/>
      <c r="M6" s="129"/>
      <c r="N6" s="129"/>
      <c r="O6" s="129"/>
      <c r="P6" s="129"/>
      <c r="Q6" s="129"/>
      <c r="R6" s="129"/>
      <c r="S6" s="129"/>
      <c r="T6" s="129"/>
      <c r="U6" s="129"/>
      <c r="V6" s="129"/>
      <c r="W6" s="129"/>
      <c r="X6" s="129"/>
      <c r="Y6" s="129"/>
      <c r="Z6" s="129"/>
      <c r="AA6" s="129"/>
      <c r="AB6" s="129"/>
      <c r="AC6" s="129"/>
      <c r="AD6" s="129"/>
      <c r="AE6" s="129"/>
      <c r="AF6" s="129"/>
      <c r="AG6" s="129">
        <v>0.04</v>
      </c>
      <c r="AH6" s="129">
        <v>0.03</v>
      </c>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232" t="s">
        <v>388</v>
      </c>
      <c r="BR6" s="232"/>
    </row>
    <row r="7" spans="1:70" s="309" customFormat="1" ht="42.75" hidden="1" customHeight="1">
      <c r="A7" s="232">
        <v>6</v>
      </c>
      <c r="B7" s="294" t="s">
        <v>384</v>
      </c>
      <c r="C7" s="291" t="s">
        <v>302</v>
      </c>
      <c r="D7" s="290">
        <v>2.13</v>
      </c>
      <c r="E7" s="318" t="s">
        <v>385</v>
      </c>
      <c r="F7" s="269" t="s">
        <v>24</v>
      </c>
      <c r="G7" s="269"/>
      <c r="H7" s="269"/>
      <c r="I7" s="129"/>
      <c r="J7" s="129"/>
      <c r="K7" s="129"/>
      <c r="L7" s="129"/>
      <c r="M7" s="129"/>
      <c r="N7" s="129"/>
      <c r="O7" s="129"/>
      <c r="P7" s="129"/>
      <c r="Q7" s="129"/>
      <c r="R7" s="129">
        <v>2.13</v>
      </c>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232" t="s">
        <v>388</v>
      </c>
      <c r="BR7" s="232"/>
    </row>
    <row r="8" spans="1:70" s="309" customFormat="1" ht="42.75" hidden="1" customHeight="1">
      <c r="A8" s="232">
        <v>7</v>
      </c>
      <c r="B8" s="294" t="s">
        <v>563</v>
      </c>
      <c r="C8" s="291" t="s">
        <v>302</v>
      </c>
      <c r="D8" s="290">
        <v>1.7</v>
      </c>
      <c r="E8" s="318" t="s">
        <v>561</v>
      </c>
      <c r="F8" s="269" t="s">
        <v>27</v>
      </c>
      <c r="G8" s="269"/>
      <c r="H8" s="26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v>1.7</v>
      </c>
      <c r="BJ8" s="129"/>
      <c r="BK8" s="129"/>
      <c r="BL8" s="129"/>
      <c r="BM8" s="129"/>
      <c r="BN8" s="129"/>
      <c r="BO8" s="129"/>
      <c r="BP8" s="129"/>
      <c r="BQ8" s="232" t="s">
        <v>448</v>
      </c>
      <c r="BR8" s="232"/>
    </row>
    <row r="9" spans="1:70" s="309" customFormat="1" ht="42.75" hidden="1" customHeight="1">
      <c r="A9" s="232">
        <v>8</v>
      </c>
      <c r="B9" s="294" t="s">
        <v>562</v>
      </c>
      <c r="C9" s="291" t="s">
        <v>302</v>
      </c>
      <c r="D9" s="290">
        <v>40.44</v>
      </c>
      <c r="E9" s="318" t="s">
        <v>570</v>
      </c>
      <c r="F9" s="269" t="s">
        <v>20</v>
      </c>
      <c r="G9" s="269"/>
      <c r="H9" s="269"/>
      <c r="I9" s="129"/>
      <c r="J9" s="129"/>
      <c r="K9" s="129"/>
      <c r="L9" s="129"/>
      <c r="M9" s="129"/>
      <c r="N9" s="129"/>
      <c r="O9" s="129">
        <v>0.02</v>
      </c>
      <c r="P9" s="129"/>
      <c r="Q9" s="129"/>
      <c r="R9" s="129">
        <v>40.409999999999997</v>
      </c>
      <c r="S9" s="129"/>
      <c r="T9" s="129"/>
      <c r="U9" s="129"/>
      <c r="V9" s="129"/>
      <c r="W9" s="129"/>
      <c r="X9" s="129"/>
      <c r="Y9" s="129"/>
      <c r="Z9" s="129"/>
      <c r="AA9" s="129"/>
      <c r="AB9" s="129"/>
      <c r="AC9" s="129"/>
      <c r="AD9" s="129"/>
      <c r="AE9" s="129"/>
      <c r="AF9" s="129"/>
      <c r="AG9" s="129">
        <v>0.01</v>
      </c>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232"/>
      <c r="BR9" s="232"/>
    </row>
    <row r="10" spans="1:70" s="309" customFormat="1" ht="42.75" hidden="1" customHeight="1">
      <c r="A10" s="232">
        <v>9</v>
      </c>
      <c r="B10" s="294" t="s">
        <v>389</v>
      </c>
      <c r="C10" s="296" t="s">
        <v>309</v>
      </c>
      <c r="D10" s="290">
        <v>12</v>
      </c>
      <c r="E10" s="318" t="s">
        <v>390</v>
      </c>
      <c r="F10" s="269" t="s">
        <v>41</v>
      </c>
      <c r="G10" s="269"/>
      <c r="H10" s="269"/>
      <c r="I10" s="129"/>
      <c r="J10" s="129"/>
      <c r="K10" s="129"/>
      <c r="L10" s="129"/>
      <c r="M10" s="129"/>
      <c r="N10" s="129"/>
      <c r="O10" s="295">
        <v>12</v>
      </c>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232" t="s">
        <v>387</v>
      </c>
      <c r="BR10" s="232"/>
    </row>
    <row r="11" spans="1:70" s="309" customFormat="1" ht="42.75" hidden="1" customHeight="1">
      <c r="A11" s="232">
        <v>10</v>
      </c>
      <c r="B11" s="293" t="s">
        <v>391</v>
      </c>
      <c r="C11" s="296" t="s">
        <v>309</v>
      </c>
      <c r="D11" s="290">
        <v>0.56000000000000005</v>
      </c>
      <c r="E11" s="318">
        <v>9</v>
      </c>
      <c r="F11" s="269" t="s">
        <v>41</v>
      </c>
      <c r="G11" s="269"/>
      <c r="H11" s="269"/>
      <c r="I11" s="129"/>
      <c r="J11" s="129"/>
      <c r="K11" s="129"/>
      <c r="L11" s="129"/>
      <c r="M11" s="129"/>
      <c r="N11" s="129"/>
      <c r="O11" s="129">
        <v>0.56000000000000005</v>
      </c>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232" t="s">
        <v>387</v>
      </c>
      <c r="BR11" s="232"/>
    </row>
    <row r="12" spans="1:70" s="309" customFormat="1" ht="42.75" hidden="1" customHeight="1">
      <c r="A12" s="232">
        <v>11</v>
      </c>
      <c r="B12" s="293" t="s">
        <v>392</v>
      </c>
      <c r="C12" s="296" t="s">
        <v>309</v>
      </c>
      <c r="D12" s="290">
        <v>0.18</v>
      </c>
      <c r="E12" s="318">
        <v>11</v>
      </c>
      <c r="F12" s="269" t="s">
        <v>46</v>
      </c>
      <c r="G12" s="269"/>
      <c r="H12" s="26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v>0.18</v>
      </c>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232" t="s">
        <v>387</v>
      </c>
      <c r="BR12" s="232"/>
    </row>
    <row r="13" spans="1:70" s="309" customFormat="1" ht="42.75" hidden="1" customHeight="1">
      <c r="A13" s="232">
        <v>12</v>
      </c>
      <c r="B13" s="293" t="s">
        <v>393</v>
      </c>
      <c r="C13" s="296" t="s">
        <v>309</v>
      </c>
      <c r="D13" s="290">
        <v>0.08</v>
      </c>
      <c r="E13" s="318">
        <v>16</v>
      </c>
      <c r="F13" s="269" t="s">
        <v>48</v>
      </c>
      <c r="G13" s="269"/>
      <c r="H13" s="26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v>0.08</v>
      </c>
      <c r="BN13" s="129"/>
      <c r="BO13" s="129"/>
      <c r="BP13" s="129"/>
      <c r="BQ13" s="232" t="s">
        <v>388</v>
      </c>
      <c r="BR13" s="232"/>
    </row>
    <row r="14" spans="1:70" s="309" customFormat="1" ht="42.75" hidden="1" customHeight="1">
      <c r="A14" s="232">
        <v>13</v>
      </c>
      <c r="B14" s="293" t="s">
        <v>394</v>
      </c>
      <c r="C14" s="296" t="s">
        <v>309</v>
      </c>
      <c r="D14" s="290">
        <v>2.2999999999999998</v>
      </c>
      <c r="E14" s="318">
        <v>17</v>
      </c>
      <c r="F14" s="269" t="s">
        <v>48</v>
      </c>
      <c r="G14" s="269"/>
      <c r="H14" s="269"/>
      <c r="I14" s="129"/>
      <c r="J14" s="129">
        <v>1.67</v>
      </c>
      <c r="K14" s="129">
        <v>1.57</v>
      </c>
      <c r="L14" s="129">
        <v>0.1</v>
      </c>
      <c r="M14" s="129"/>
      <c r="N14" s="129">
        <v>0.36</v>
      </c>
      <c r="O14" s="129"/>
      <c r="P14" s="129"/>
      <c r="Q14" s="129"/>
      <c r="R14" s="129"/>
      <c r="S14" s="129"/>
      <c r="T14" s="129"/>
      <c r="U14" s="129"/>
      <c r="V14" s="129"/>
      <c r="W14" s="129"/>
      <c r="X14" s="129"/>
      <c r="Y14" s="129"/>
      <c r="Z14" s="129"/>
      <c r="AA14" s="129"/>
      <c r="AB14" s="129"/>
      <c r="AC14" s="129"/>
      <c r="AD14" s="129"/>
      <c r="AE14" s="129"/>
      <c r="AF14" s="129"/>
      <c r="AG14" s="129"/>
      <c r="AH14" s="129">
        <v>0.3</v>
      </c>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v>7.0000000000000001E-3</v>
      </c>
      <c r="BN14" s="129"/>
      <c r="BO14" s="129"/>
      <c r="BP14" s="129"/>
      <c r="BQ14" s="232" t="s">
        <v>388</v>
      </c>
      <c r="BR14" s="232"/>
    </row>
    <row r="15" spans="1:70" s="309" customFormat="1" ht="42.75" hidden="1" customHeight="1">
      <c r="A15" s="232">
        <v>14</v>
      </c>
      <c r="B15" s="293" t="s">
        <v>397</v>
      </c>
      <c r="C15" s="296" t="s">
        <v>309</v>
      </c>
      <c r="D15" s="290">
        <v>0.02</v>
      </c>
      <c r="E15" s="318">
        <v>11</v>
      </c>
      <c r="F15" s="269" t="s">
        <v>29</v>
      </c>
      <c r="G15" s="269"/>
      <c r="H15" s="26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v>0.02</v>
      </c>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232" t="s">
        <v>388</v>
      </c>
      <c r="BR15" s="232"/>
    </row>
    <row r="16" spans="1:70" s="309" customFormat="1" ht="42.75" hidden="1" customHeight="1">
      <c r="A16" s="232">
        <v>15</v>
      </c>
      <c r="B16" s="293" t="s">
        <v>398</v>
      </c>
      <c r="C16" s="296" t="s">
        <v>309</v>
      </c>
      <c r="D16" s="290">
        <v>0.03</v>
      </c>
      <c r="E16" s="318">
        <v>12</v>
      </c>
      <c r="F16" s="269" t="s">
        <v>29</v>
      </c>
      <c r="G16" s="269"/>
      <c r="H16" s="269"/>
      <c r="I16" s="129"/>
      <c r="J16" s="129"/>
      <c r="K16" s="129"/>
      <c r="L16" s="129"/>
      <c r="M16" s="129"/>
      <c r="N16" s="129">
        <v>0.01</v>
      </c>
      <c r="O16" s="129"/>
      <c r="P16" s="129"/>
      <c r="Q16" s="129"/>
      <c r="R16" s="129"/>
      <c r="S16" s="129"/>
      <c r="T16" s="129"/>
      <c r="U16" s="129"/>
      <c r="V16" s="129"/>
      <c r="W16" s="129"/>
      <c r="X16" s="129"/>
      <c r="Y16" s="129"/>
      <c r="Z16" s="129"/>
      <c r="AA16" s="129"/>
      <c r="AB16" s="129"/>
      <c r="AC16" s="129"/>
      <c r="AD16" s="129"/>
      <c r="AE16" s="129"/>
      <c r="AF16" s="129"/>
      <c r="AG16" s="129"/>
      <c r="AH16" s="129">
        <v>0.02</v>
      </c>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232" t="s">
        <v>388</v>
      </c>
      <c r="BR16" s="232"/>
    </row>
    <row r="17" spans="1:70" s="309" customFormat="1" ht="42.75" hidden="1" customHeight="1">
      <c r="A17" s="232">
        <v>16</v>
      </c>
      <c r="B17" s="293" t="s">
        <v>399</v>
      </c>
      <c r="C17" s="296" t="s">
        <v>309</v>
      </c>
      <c r="D17" s="290">
        <v>0.16</v>
      </c>
      <c r="E17" s="318">
        <v>18</v>
      </c>
      <c r="F17" s="269" t="s">
        <v>29</v>
      </c>
      <c r="G17" s="269"/>
      <c r="H17" s="26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v>0.05</v>
      </c>
      <c r="AH17" s="129"/>
      <c r="AI17" s="129"/>
      <c r="AJ17" s="129"/>
      <c r="AK17" s="129"/>
      <c r="AL17" s="129"/>
      <c r="AM17" s="129"/>
      <c r="AN17" s="129"/>
      <c r="AO17" s="129"/>
      <c r="AP17" s="129"/>
      <c r="AQ17" s="129"/>
      <c r="AR17" s="129"/>
      <c r="AS17" s="129"/>
      <c r="AT17" s="129"/>
      <c r="AU17" s="129"/>
      <c r="AV17" s="129"/>
      <c r="AW17" s="129"/>
      <c r="AX17" s="129"/>
      <c r="AY17" s="129"/>
      <c r="AZ17" s="129">
        <v>0.04</v>
      </c>
      <c r="BA17" s="129"/>
      <c r="BB17" s="129"/>
      <c r="BC17" s="129"/>
      <c r="BD17" s="129"/>
      <c r="BE17" s="129"/>
      <c r="BF17" s="129"/>
      <c r="BG17" s="129"/>
      <c r="BH17" s="129"/>
      <c r="BI17" s="129">
        <v>7.0000000000000007E-2</v>
      </c>
      <c r="BJ17" s="129"/>
      <c r="BK17" s="129"/>
      <c r="BL17" s="129"/>
      <c r="BM17" s="129"/>
      <c r="BN17" s="129"/>
      <c r="BO17" s="129"/>
      <c r="BP17" s="129"/>
      <c r="BQ17" s="232" t="s">
        <v>388</v>
      </c>
      <c r="BR17" s="232"/>
    </row>
    <row r="18" spans="1:70" s="309" customFormat="1" ht="42.75" hidden="1" customHeight="1">
      <c r="A18" s="232">
        <v>17</v>
      </c>
      <c r="B18" s="293" t="s">
        <v>400</v>
      </c>
      <c r="C18" s="296" t="s">
        <v>309</v>
      </c>
      <c r="D18" s="290">
        <v>0.2</v>
      </c>
      <c r="E18" s="318" t="s">
        <v>589</v>
      </c>
      <c r="F18" s="269" t="s">
        <v>29</v>
      </c>
      <c r="G18" s="313"/>
      <c r="H18" s="313"/>
      <c r="I18" s="129"/>
      <c r="J18" s="129"/>
      <c r="K18" s="129"/>
      <c r="L18" s="129"/>
      <c r="M18" s="129"/>
      <c r="N18" s="129">
        <v>0.03</v>
      </c>
      <c r="O18" s="129"/>
      <c r="P18" s="129"/>
      <c r="Q18" s="129"/>
      <c r="R18" s="129"/>
      <c r="S18" s="129"/>
      <c r="T18" s="129"/>
      <c r="U18" s="129"/>
      <c r="V18" s="129"/>
      <c r="W18" s="129"/>
      <c r="X18" s="129"/>
      <c r="Y18" s="129"/>
      <c r="Z18" s="129"/>
      <c r="AA18" s="129"/>
      <c r="AB18" s="129"/>
      <c r="AC18" s="129"/>
      <c r="AD18" s="129"/>
      <c r="AE18" s="129"/>
      <c r="AF18" s="129"/>
      <c r="AG18" s="129">
        <v>0.13</v>
      </c>
      <c r="AH18" s="129"/>
      <c r="AI18" s="129"/>
      <c r="AJ18" s="129"/>
      <c r="AK18" s="129"/>
      <c r="AL18" s="129"/>
      <c r="AM18" s="129"/>
      <c r="AN18" s="129"/>
      <c r="AO18" s="129"/>
      <c r="AP18" s="129"/>
      <c r="AQ18" s="129"/>
      <c r="AR18" s="129"/>
      <c r="AS18" s="129"/>
      <c r="AT18" s="129"/>
      <c r="AU18" s="129"/>
      <c r="AV18" s="129"/>
      <c r="AW18" s="129"/>
      <c r="AX18" s="129"/>
      <c r="AY18" s="129"/>
      <c r="AZ18" s="129">
        <v>0.01</v>
      </c>
      <c r="BA18" s="129"/>
      <c r="BB18" s="129"/>
      <c r="BC18" s="129"/>
      <c r="BD18" s="129"/>
      <c r="BE18" s="129"/>
      <c r="BF18" s="129"/>
      <c r="BG18" s="129"/>
      <c r="BH18" s="129"/>
      <c r="BI18" s="129">
        <v>0.04</v>
      </c>
      <c r="BJ18" s="129"/>
      <c r="BK18" s="129"/>
      <c r="BL18" s="129"/>
      <c r="BM18" s="129"/>
      <c r="BN18" s="129"/>
      <c r="BO18" s="129"/>
      <c r="BP18" s="129"/>
      <c r="BQ18" s="232" t="s">
        <v>388</v>
      </c>
      <c r="BR18" s="232"/>
    </row>
    <row r="19" spans="1:70" s="325" customFormat="1" ht="42.75" hidden="1" customHeight="1">
      <c r="A19" s="232">
        <v>18</v>
      </c>
      <c r="B19" s="326" t="s">
        <v>566</v>
      </c>
      <c r="C19" s="327" t="s">
        <v>309</v>
      </c>
      <c r="D19" s="324"/>
      <c r="E19" s="340"/>
      <c r="F19" s="332"/>
      <c r="G19" s="313"/>
      <c r="H19" s="313"/>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32" t="s">
        <v>594</v>
      </c>
      <c r="BR19" s="319"/>
    </row>
    <row r="20" spans="1:70" s="309" customFormat="1" ht="42.75" hidden="1" customHeight="1">
      <c r="A20" s="232">
        <v>19</v>
      </c>
      <c r="B20" s="293" t="s">
        <v>405</v>
      </c>
      <c r="C20" s="296" t="s">
        <v>309</v>
      </c>
      <c r="D20" s="290">
        <v>8.83</v>
      </c>
      <c r="E20" s="318"/>
      <c r="F20" s="269" t="s">
        <v>48</v>
      </c>
      <c r="G20" s="313"/>
      <c r="H20" s="313"/>
      <c r="I20" s="129"/>
      <c r="J20" s="129">
        <v>7.03</v>
      </c>
      <c r="K20" s="129">
        <v>4.7300000000000004</v>
      </c>
      <c r="L20" s="129">
        <v>2.2999999999999998</v>
      </c>
      <c r="M20" s="129"/>
      <c r="N20" s="129">
        <v>0.75</v>
      </c>
      <c r="O20" s="129">
        <v>0.04</v>
      </c>
      <c r="P20" s="129"/>
      <c r="Q20" s="129"/>
      <c r="R20" s="129"/>
      <c r="S20" s="129"/>
      <c r="T20" s="129"/>
      <c r="U20" s="129"/>
      <c r="V20" s="129"/>
      <c r="W20" s="129"/>
      <c r="X20" s="129"/>
      <c r="Y20" s="129"/>
      <c r="Z20" s="129"/>
      <c r="AA20" s="129"/>
      <c r="AB20" s="129"/>
      <c r="AC20" s="129"/>
      <c r="AD20" s="129"/>
      <c r="AE20" s="129"/>
      <c r="AF20" s="129"/>
      <c r="AG20" s="129">
        <v>0.27</v>
      </c>
      <c r="AH20" s="129">
        <v>0.32</v>
      </c>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v>0.42</v>
      </c>
      <c r="BN20" s="129"/>
      <c r="BO20" s="129"/>
      <c r="BP20" s="129"/>
      <c r="BQ20" s="232" t="s">
        <v>388</v>
      </c>
      <c r="BR20" s="232"/>
    </row>
    <row r="21" spans="1:70" s="309" customFormat="1" ht="42.75" hidden="1" customHeight="1">
      <c r="A21" s="232">
        <v>20</v>
      </c>
      <c r="B21" s="293" t="s">
        <v>404</v>
      </c>
      <c r="C21" s="296" t="s">
        <v>309</v>
      </c>
      <c r="D21" s="290">
        <v>6.56</v>
      </c>
      <c r="E21" s="318"/>
      <c r="F21" s="269" t="s">
        <v>48</v>
      </c>
      <c r="G21" s="313"/>
      <c r="H21" s="313"/>
      <c r="I21" s="129"/>
      <c r="J21" s="129">
        <v>5.48</v>
      </c>
      <c r="K21" s="129">
        <v>5.26</v>
      </c>
      <c r="L21" s="129">
        <v>0.22</v>
      </c>
      <c r="M21" s="129"/>
      <c r="N21" s="129">
        <v>0.65</v>
      </c>
      <c r="O21" s="129"/>
      <c r="P21" s="129"/>
      <c r="Q21" s="129"/>
      <c r="R21" s="129"/>
      <c r="S21" s="129"/>
      <c r="T21" s="129"/>
      <c r="U21" s="129"/>
      <c r="V21" s="129"/>
      <c r="W21" s="129"/>
      <c r="X21" s="129"/>
      <c r="Y21" s="129"/>
      <c r="Z21" s="129"/>
      <c r="AA21" s="129"/>
      <c r="AB21" s="129"/>
      <c r="AC21" s="129"/>
      <c r="AD21" s="129"/>
      <c r="AE21" s="129"/>
      <c r="AF21" s="129"/>
      <c r="AG21" s="129">
        <v>0.22</v>
      </c>
      <c r="AH21" s="129">
        <v>0.18</v>
      </c>
      <c r="AI21" s="129"/>
      <c r="AJ21" s="129"/>
      <c r="AK21" s="129"/>
      <c r="AL21" s="129"/>
      <c r="AM21" s="129"/>
      <c r="AN21" s="129"/>
      <c r="AO21" s="129"/>
      <c r="AP21" s="129"/>
      <c r="AQ21" s="129"/>
      <c r="AR21" s="129"/>
      <c r="AS21" s="129">
        <v>0.01</v>
      </c>
      <c r="AT21" s="129"/>
      <c r="AU21" s="129"/>
      <c r="AV21" s="129"/>
      <c r="AW21" s="129"/>
      <c r="AX21" s="129"/>
      <c r="AY21" s="129"/>
      <c r="AZ21" s="129"/>
      <c r="BA21" s="129"/>
      <c r="BB21" s="129"/>
      <c r="BC21" s="129"/>
      <c r="BD21" s="129"/>
      <c r="BE21" s="129"/>
      <c r="BF21" s="129"/>
      <c r="BG21" s="129"/>
      <c r="BH21" s="129"/>
      <c r="BI21" s="129"/>
      <c r="BJ21" s="129"/>
      <c r="BK21" s="129"/>
      <c r="BL21" s="129"/>
      <c r="BM21" s="129">
        <v>0.01</v>
      </c>
      <c r="BN21" s="129"/>
      <c r="BO21" s="129"/>
      <c r="BP21" s="129"/>
      <c r="BQ21" s="232" t="s">
        <v>388</v>
      </c>
      <c r="BR21" s="232"/>
    </row>
    <row r="22" spans="1:70" s="309" customFormat="1" ht="66" hidden="1" customHeight="1">
      <c r="A22" s="232">
        <v>21</v>
      </c>
      <c r="B22" s="293" t="s">
        <v>401</v>
      </c>
      <c r="C22" s="296" t="s">
        <v>309</v>
      </c>
      <c r="D22" s="290">
        <v>0.3</v>
      </c>
      <c r="E22" s="318">
        <v>21</v>
      </c>
      <c r="F22" s="269" t="s">
        <v>30</v>
      </c>
      <c r="G22" s="269"/>
      <c r="H22" s="26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v>0.3</v>
      </c>
      <c r="BJ22" s="129"/>
      <c r="BK22" s="129"/>
      <c r="BL22" s="129"/>
      <c r="BM22" s="129"/>
      <c r="BN22" s="129"/>
      <c r="BO22" s="129"/>
      <c r="BP22" s="129"/>
      <c r="BQ22" s="232" t="s">
        <v>388</v>
      </c>
      <c r="BR22" s="232"/>
    </row>
    <row r="23" spans="1:70" s="309" customFormat="1" ht="50.25" hidden="1" customHeight="1">
      <c r="A23" s="232">
        <v>22</v>
      </c>
      <c r="B23" s="293" t="s">
        <v>407</v>
      </c>
      <c r="C23" s="296" t="s">
        <v>309</v>
      </c>
      <c r="D23" s="290">
        <v>0.27</v>
      </c>
      <c r="E23" s="318" t="s">
        <v>406</v>
      </c>
      <c r="F23" s="269" t="s">
        <v>30</v>
      </c>
      <c r="G23" s="269"/>
      <c r="H23" s="26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v>0.27</v>
      </c>
      <c r="BJ23" s="129"/>
      <c r="BK23" s="129"/>
      <c r="BL23" s="129"/>
      <c r="BM23" s="129"/>
      <c r="BN23" s="129"/>
      <c r="BO23" s="129"/>
      <c r="BP23" s="129"/>
      <c r="BQ23" s="232" t="s">
        <v>388</v>
      </c>
      <c r="BR23" s="232"/>
    </row>
    <row r="24" spans="1:70" s="309" customFormat="1" ht="56.25" hidden="1" customHeight="1">
      <c r="A24" s="232">
        <v>23</v>
      </c>
      <c r="B24" s="293" t="s">
        <v>402</v>
      </c>
      <c r="C24" s="296" t="s">
        <v>309</v>
      </c>
      <c r="D24" s="290">
        <v>0.8</v>
      </c>
      <c r="E24" s="318">
        <v>24</v>
      </c>
      <c r="F24" s="269" t="s">
        <v>30</v>
      </c>
      <c r="G24" s="269"/>
      <c r="H24" s="26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v>0.6</v>
      </c>
      <c r="BJ24" s="129"/>
      <c r="BK24" s="129"/>
      <c r="BL24" s="129"/>
      <c r="BM24" s="129">
        <v>0.2</v>
      </c>
      <c r="BN24" s="129"/>
      <c r="BO24" s="129"/>
      <c r="BP24" s="129"/>
      <c r="BQ24" s="232" t="s">
        <v>388</v>
      </c>
      <c r="BR24" s="232"/>
    </row>
    <row r="25" spans="1:70" s="309" customFormat="1" ht="42.75" hidden="1" customHeight="1">
      <c r="A25" s="232">
        <v>24</v>
      </c>
      <c r="B25" s="293" t="s">
        <v>403</v>
      </c>
      <c r="C25" s="296" t="s">
        <v>309</v>
      </c>
      <c r="D25" s="290">
        <v>0.05</v>
      </c>
      <c r="E25" s="318" t="s">
        <v>408</v>
      </c>
      <c r="F25" s="269" t="s">
        <v>31</v>
      </c>
      <c r="G25" s="269"/>
      <c r="H25" s="269"/>
      <c r="I25" s="129"/>
      <c r="J25" s="129"/>
      <c r="K25" s="129"/>
      <c r="L25" s="129"/>
      <c r="M25" s="129"/>
      <c r="N25" s="129"/>
      <c r="O25" s="129"/>
      <c r="P25" s="129"/>
      <c r="Q25" s="129"/>
      <c r="R25" s="129">
        <v>0.05</v>
      </c>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232" t="s">
        <v>388</v>
      </c>
      <c r="BR25" s="232"/>
    </row>
    <row r="26" spans="1:70" s="309" customFormat="1" ht="42.75" hidden="1" customHeight="1">
      <c r="A26" s="232">
        <v>25</v>
      </c>
      <c r="B26" s="293" t="s">
        <v>576</v>
      </c>
      <c r="C26" s="296" t="s">
        <v>309</v>
      </c>
      <c r="D26" s="290">
        <v>0.06</v>
      </c>
      <c r="E26" s="318">
        <v>10</v>
      </c>
      <c r="F26" s="269" t="s">
        <v>48</v>
      </c>
      <c r="G26" s="269"/>
      <c r="H26" s="269"/>
      <c r="I26" s="129"/>
      <c r="J26" s="129"/>
      <c r="K26" s="129"/>
      <c r="L26" s="129"/>
      <c r="M26" s="129"/>
      <c r="N26" s="129"/>
      <c r="O26" s="129">
        <v>0.02</v>
      </c>
      <c r="P26" s="129"/>
      <c r="Q26" s="129"/>
      <c r="R26" s="129"/>
      <c r="S26" s="129"/>
      <c r="T26" s="129"/>
      <c r="U26" s="129"/>
      <c r="V26" s="129"/>
      <c r="W26" s="129"/>
      <c r="X26" s="129"/>
      <c r="Y26" s="129"/>
      <c r="Z26" s="129"/>
      <c r="AA26" s="129"/>
      <c r="AB26" s="129"/>
      <c r="AC26" s="129">
        <v>0.04</v>
      </c>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232" t="s">
        <v>388</v>
      </c>
      <c r="BR26" s="232"/>
    </row>
    <row r="27" spans="1:70" s="309" customFormat="1" ht="42.75" hidden="1" customHeight="1">
      <c r="A27" s="232">
        <v>26</v>
      </c>
      <c r="B27" s="293" t="s">
        <v>411</v>
      </c>
      <c r="C27" s="296" t="s">
        <v>309</v>
      </c>
      <c r="D27" s="290">
        <v>0.28999999999999998</v>
      </c>
      <c r="E27" s="318">
        <v>20</v>
      </c>
      <c r="F27" s="269" t="s">
        <v>34</v>
      </c>
      <c r="G27" s="269"/>
      <c r="H27" s="26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v>0.28999999999999998</v>
      </c>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232" t="s">
        <v>388</v>
      </c>
      <c r="BR27" s="232"/>
    </row>
    <row r="28" spans="1:70" s="309" customFormat="1" ht="42.75" hidden="1" customHeight="1">
      <c r="A28" s="232">
        <v>27</v>
      </c>
      <c r="B28" s="293" t="s">
        <v>410</v>
      </c>
      <c r="C28" s="296" t="s">
        <v>309</v>
      </c>
      <c r="D28" s="290">
        <v>0.12</v>
      </c>
      <c r="E28" s="318">
        <v>25</v>
      </c>
      <c r="F28" s="269" t="s">
        <v>34</v>
      </c>
      <c r="G28" s="269"/>
      <c r="H28" s="26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v>0.12</v>
      </c>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232" t="s">
        <v>388</v>
      </c>
      <c r="BR28" s="232"/>
    </row>
    <row r="29" spans="1:70" s="315" customFormat="1" ht="42.75" hidden="1" customHeight="1">
      <c r="A29" s="232">
        <v>28</v>
      </c>
      <c r="B29" s="307" t="s">
        <v>567</v>
      </c>
      <c r="C29" s="312" t="s">
        <v>309</v>
      </c>
      <c r="D29" s="303"/>
      <c r="E29" s="341"/>
      <c r="F29" s="313"/>
      <c r="G29" s="269"/>
      <c r="H29" s="269"/>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c r="BN29" s="314"/>
      <c r="BO29" s="314"/>
      <c r="BP29" s="314"/>
      <c r="BQ29" s="302"/>
      <c r="BR29" s="302"/>
    </row>
    <row r="30" spans="1:70" s="309" customFormat="1" ht="42.75" hidden="1" customHeight="1">
      <c r="A30" s="232">
        <v>29</v>
      </c>
      <c r="B30" s="293" t="s">
        <v>409</v>
      </c>
      <c r="C30" s="296" t="s">
        <v>309</v>
      </c>
      <c r="D30" s="290">
        <v>0.13</v>
      </c>
      <c r="E30" s="232" t="s">
        <v>412</v>
      </c>
      <c r="F30" s="269" t="s">
        <v>29</v>
      </c>
      <c r="G30" s="269"/>
      <c r="H30" s="269"/>
      <c r="I30" s="129"/>
      <c r="J30" s="129"/>
      <c r="K30" s="129"/>
      <c r="L30" s="129"/>
      <c r="M30" s="129"/>
      <c r="N30" s="129">
        <v>0.04</v>
      </c>
      <c r="O30" s="129"/>
      <c r="P30" s="129"/>
      <c r="Q30" s="129"/>
      <c r="R30" s="129"/>
      <c r="S30" s="129"/>
      <c r="T30" s="129"/>
      <c r="U30" s="129"/>
      <c r="V30" s="129"/>
      <c r="W30" s="129"/>
      <c r="X30" s="129"/>
      <c r="Y30" s="129"/>
      <c r="Z30" s="129"/>
      <c r="AA30" s="129"/>
      <c r="AB30" s="129"/>
      <c r="AC30" s="129"/>
      <c r="AD30" s="129"/>
      <c r="AE30" s="129"/>
      <c r="AF30" s="129"/>
      <c r="AG30" s="129">
        <v>0.02</v>
      </c>
      <c r="AH30" s="129"/>
      <c r="AI30" s="129"/>
      <c r="AJ30" s="129"/>
      <c r="AK30" s="129"/>
      <c r="AL30" s="129"/>
      <c r="AM30" s="129"/>
      <c r="AN30" s="129"/>
      <c r="AO30" s="129"/>
      <c r="AP30" s="129"/>
      <c r="AQ30" s="129"/>
      <c r="AR30" s="129"/>
      <c r="AS30" s="129"/>
      <c r="AT30" s="129"/>
      <c r="AU30" s="129"/>
      <c r="AV30" s="129"/>
      <c r="AW30" s="129"/>
      <c r="AX30" s="129"/>
      <c r="AY30" s="129"/>
      <c r="AZ30" s="129">
        <v>7.0000000000000007E-2</v>
      </c>
      <c r="BA30" s="129"/>
      <c r="BB30" s="129"/>
      <c r="BC30" s="129"/>
      <c r="BD30" s="129"/>
      <c r="BE30" s="129"/>
      <c r="BF30" s="129"/>
      <c r="BG30" s="129"/>
      <c r="BH30" s="129"/>
      <c r="BI30" s="129"/>
      <c r="BJ30" s="129"/>
      <c r="BK30" s="129"/>
      <c r="BL30" s="129"/>
      <c r="BM30" s="129"/>
      <c r="BN30" s="129"/>
      <c r="BO30" s="129"/>
      <c r="BP30" s="129"/>
      <c r="BQ30" s="232" t="s">
        <v>388</v>
      </c>
      <c r="BR30" s="232"/>
    </row>
    <row r="31" spans="1:70" s="309" customFormat="1" ht="42.75" hidden="1" customHeight="1">
      <c r="A31" s="232">
        <v>30</v>
      </c>
      <c r="B31" s="293" t="s">
        <v>582</v>
      </c>
      <c r="C31" s="296" t="s">
        <v>583</v>
      </c>
      <c r="D31" s="290">
        <v>0.73</v>
      </c>
      <c r="E31" s="232" t="s">
        <v>581</v>
      </c>
      <c r="F31" s="269" t="s">
        <v>29</v>
      </c>
      <c r="G31" s="269"/>
      <c r="H31" s="269"/>
      <c r="I31" s="129"/>
      <c r="J31" s="129"/>
      <c r="K31" s="129"/>
      <c r="L31" s="129"/>
      <c r="M31" s="129"/>
      <c r="N31" s="129">
        <v>0.04</v>
      </c>
      <c r="O31" s="129"/>
      <c r="P31" s="129"/>
      <c r="Q31" s="129"/>
      <c r="R31" s="129"/>
      <c r="S31" s="129"/>
      <c r="T31" s="129"/>
      <c r="U31" s="129"/>
      <c r="V31" s="129"/>
      <c r="W31" s="129"/>
      <c r="X31" s="129"/>
      <c r="Y31" s="129"/>
      <c r="Z31" s="129"/>
      <c r="AA31" s="129"/>
      <c r="AB31" s="129"/>
      <c r="AC31" s="129"/>
      <c r="AD31" s="129"/>
      <c r="AE31" s="129"/>
      <c r="AF31" s="129"/>
      <c r="AG31" s="129">
        <v>0.41</v>
      </c>
      <c r="AH31" s="129">
        <v>0.05</v>
      </c>
      <c r="AI31" s="129"/>
      <c r="AJ31" s="129"/>
      <c r="AK31" s="129"/>
      <c r="AL31" s="129"/>
      <c r="AM31" s="129"/>
      <c r="AN31" s="129"/>
      <c r="AO31" s="129"/>
      <c r="AP31" s="129"/>
      <c r="AQ31" s="129"/>
      <c r="AR31" s="129"/>
      <c r="AS31" s="129"/>
      <c r="AT31" s="129"/>
      <c r="AU31" s="129"/>
      <c r="AV31" s="129"/>
      <c r="AW31" s="129"/>
      <c r="AX31" s="129"/>
      <c r="AY31" s="129"/>
      <c r="AZ31" s="129">
        <v>0.01</v>
      </c>
      <c r="BA31" s="129">
        <v>0.01</v>
      </c>
      <c r="BB31" s="129"/>
      <c r="BC31" s="129">
        <v>0.01</v>
      </c>
      <c r="BD31" s="129">
        <v>0.01</v>
      </c>
      <c r="BE31" s="129"/>
      <c r="BF31" s="129"/>
      <c r="BG31" s="129"/>
      <c r="BH31" s="129"/>
      <c r="BI31" s="129">
        <v>0.09</v>
      </c>
      <c r="BJ31" s="129"/>
      <c r="BK31" s="129"/>
      <c r="BL31" s="129"/>
      <c r="BM31" s="129">
        <v>0.1</v>
      </c>
      <c r="BN31" s="129"/>
      <c r="BO31" s="129"/>
      <c r="BP31" s="129"/>
      <c r="BQ31" s="232" t="s">
        <v>580</v>
      </c>
      <c r="BR31" s="232"/>
    </row>
    <row r="32" spans="1:70" s="309" customFormat="1" ht="42.75" hidden="1" customHeight="1">
      <c r="A32" s="232">
        <v>31</v>
      </c>
      <c r="B32" s="297" t="s">
        <v>413</v>
      </c>
      <c r="C32" s="298" t="s">
        <v>414</v>
      </c>
      <c r="D32" s="299">
        <v>0.21</v>
      </c>
      <c r="E32" s="318">
        <v>10</v>
      </c>
      <c r="F32" s="269" t="s">
        <v>24</v>
      </c>
      <c r="G32" s="269"/>
      <c r="H32" s="269"/>
      <c r="I32" s="129"/>
      <c r="J32" s="129"/>
      <c r="K32" s="129"/>
      <c r="L32" s="129"/>
      <c r="M32" s="129"/>
      <c r="N32" s="129">
        <v>0.21</v>
      </c>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232" t="s">
        <v>387</v>
      </c>
      <c r="BR32" s="232"/>
    </row>
    <row r="33" spans="1:70" s="309" customFormat="1" ht="42.75" hidden="1" customHeight="1">
      <c r="A33" s="232">
        <v>32</v>
      </c>
      <c r="B33" s="297" t="s">
        <v>415</v>
      </c>
      <c r="C33" s="298" t="s">
        <v>414</v>
      </c>
      <c r="D33" s="300">
        <v>0.17</v>
      </c>
      <c r="E33" s="318">
        <v>15</v>
      </c>
      <c r="F33" s="269" t="s">
        <v>46</v>
      </c>
      <c r="G33" s="269"/>
      <c r="H33" s="26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v>0.17</v>
      </c>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232" t="s">
        <v>387</v>
      </c>
      <c r="BR33" s="232"/>
    </row>
    <row r="34" spans="1:70" s="309" customFormat="1" ht="42.75" hidden="1" customHeight="1">
      <c r="A34" s="232">
        <v>33</v>
      </c>
      <c r="B34" s="297" t="s">
        <v>416</v>
      </c>
      <c r="C34" s="298" t="s">
        <v>414</v>
      </c>
      <c r="D34" s="299">
        <v>0.04</v>
      </c>
      <c r="E34" s="318">
        <v>10</v>
      </c>
      <c r="F34" s="269" t="s">
        <v>48</v>
      </c>
      <c r="G34" s="269"/>
      <c r="H34" s="26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v>0.04</v>
      </c>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232" t="s">
        <v>387</v>
      </c>
      <c r="BR34" s="232"/>
    </row>
    <row r="35" spans="1:70" s="309" customFormat="1" ht="42.75" hidden="1" customHeight="1">
      <c r="A35" s="232">
        <v>34</v>
      </c>
      <c r="B35" s="301" t="s">
        <v>417</v>
      </c>
      <c r="C35" s="298" t="s">
        <v>414</v>
      </c>
      <c r="D35" s="299">
        <v>0.18</v>
      </c>
      <c r="E35" s="318">
        <v>12</v>
      </c>
      <c r="F35" s="269" t="s">
        <v>48</v>
      </c>
      <c r="G35" s="269"/>
      <c r="H35" s="26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v>0.18</v>
      </c>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232" t="s">
        <v>387</v>
      </c>
      <c r="BR35" s="232"/>
    </row>
    <row r="36" spans="1:70" s="309" customFormat="1" ht="42.75" hidden="1" customHeight="1">
      <c r="A36" s="232">
        <v>35</v>
      </c>
      <c r="B36" s="297" t="s">
        <v>418</v>
      </c>
      <c r="C36" s="298" t="s">
        <v>414</v>
      </c>
      <c r="D36" s="299">
        <v>0.39</v>
      </c>
      <c r="E36" s="318">
        <v>17</v>
      </c>
      <c r="F36" s="269" t="s">
        <v>48</v>
      </c>
      <c r="G36" s="269"/>
      <c r="H36" s="269"/>
      <c r="I36" s="129"/>
      <c r="J36" s="129">
        <v>0.02</v>
      </c>
      <c r="K36" s="129">
        <v>0.02</v>
      </c>
      <c r="L36" s="129"/>
      <c r="M36" s="129"/>
      <c r="N36" s="129">
        <v>0.37</v>
      </c>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292">
        <v>4.0000000000000001E-3</v>
      </c>
      <c r="BN36" s="292"/>
      <c r="BO36" s="292"/>
      <c r="BP36" s="292"/>
      <c r="BQ36" s="232" t="s">
        <v>387</v>
      </c>
      <c r="BR36" s="232"/>
    </row>
    <row r="37" spans="1:70" s="309" customFormat="1" ht="42.75" hidden="1" customHeight="1">
      <c r="A37" s="232">
        <v>36</v>
      </c>
      <c r="B37" s="297" t="s">
        <v>421</v>
      </c>
      <c r="C37" s="298" t="s">
        <v>414</v>
      </c>
      <c r="D37" s="299">
        <v>0.7</v>
      </c>
      <c r="E37" s="318" t="s">
        <v>420</v>
      </c>
      <c r="F37" s="269" t="s">
        <v>48</v>
      </c>
      <c r="G37" s="269"/>
      <c r="H37" s="269"/>
      <c r="I37" s="129"/>
      <c r="J37" s="129">
        <v>0.6</v>
      </c>
      <c r="K37" s="129">
        <v>0.6</v>
      </c>
      <c r="L37" s="129"/>
      <c r="M37" s="129"/>
      <c r="N37" s="129">
        <v>0.1</v>
      </c>
      <c r="O37" s="129"/>
      <c r="P37" s="129"/>
      <c r="Q37" s="129"/>
      <c r="R37" s="129"/>
      <c r="S37" s="129"/>
      <c r="T37" s="129"/>
      <c r="U37" s="129"/>
      <c r="V37" s="129"/>
      <c r="W37" s="129"/>
      <c r="X37" s="129"/>
      <c r="Y37" s="129"/>
      <c r="Z37" s="129"/>
      <c r="AA37" s="129"/>
      <c r="AB37" s="129"/>
      <c r="AC37" s="129"/>
      <c r="AD37" s="129"/>
      <c r="AE37" s="129"/>
      <c r="AF37" s="129"/>
      <c r="AG37" s="129">
        <v>0.01</v>
      </c>
      <c r="AH37" s="129">
        <v>0.02</v>
      </c>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232" t="s">
        <v>387</v>
      </c>
      <c r="BR37" s="232"/>
    </row>
    <row r="38" spans="1:70" s="309" customFormat="1" ht="42.75" hidden="1" customHeight="1">
      <c r="A38" s="232">
        <v>37</v>
      </c>
      <c r="B38" s="297" t="s">
        <v>419</v>
      </c>
      <c r="C38" s="298" t="s">
        <v>414</v>
      </c>
      <c r="D38" s="299">
        <v>7.0000000000000007E-2</v>
      </c>
      <c r="E38" s="318">
        <v>11</v>
      </c>
      <c r="F38" s="269" t="s">
        <v>29</v>
      </c>
      <c r="G38" s="269"/>
      <c r="H38" s="269"/>
      <c r="I38" s="129"/>
      <c r="J38" s="129"/>
      <c r="K38" s="129"/>
      <c r="L38" s="129"/>
      <c r="M38" s="129"/>
      <c r="N38" s="129">
        <v>7.0000000000000007E-2</v>
      </c>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232" t="s">
        <v>387</v>
      </c>
      <c r="BR38" s="232"/>
    </row>
    <row r="39" spans="1:70" s="309" customFormat="1" ht="42.75" hidden="1" customHeight="1">
      <c r="A39" s="232">
        <v>38</v>
      </c>
      <c r="B39" s="297" t="s">
        <v>440</v>
      </c>
      <c r="C39" s="298" t="s">
        <v>414</v>
      </c>
      <c r="D39" s="299"/>
      <c r="E39" s="318" t="s">
        <v>436</v>
      </c>
      <c r="F39" s="269"/>
      <c r="G39" s="269"/>
      <c r="H39" s="26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232" t="s">
        <v>388</v>
      </c>
      <c r="BR39" s="232"/>
    </row>
    <row r="40" spans="1:70" s="309" customFormat="1" ht="42.75" hidden="1" customHeight="1">
      <c r="A40" s="232">
        <v>39</v>
      </c>
      <c r="B40" s="293" t="s">
        <v>437</v>
      </c>
      <c r="C40" s="117" t="s">
        <v>414</v>
      </c>
      <c r="D40" s="289">
        <v>0.11</v>
      </c>
      <c r="E40" s="232">
        <v>4</v>
      </c>
      <c r="F40" s="269" t="s">
        <v>46</v>
      </c>
      <c r="G40" s="269"/>
      <c r="H40" s="269"/>
      <c r="I40" s="129"/>
      <c r="J40" s="129">
        <v>0.11</v>
      </c>
      <c r="K40" s="129">
        <v>0.11</v>
      </c>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232" t="s">
        <v>388</v>
      </c>
      <c r="BR40" s="232"/>
    </row>
    <row r="41" spans="1:70" s="309" customFormat="1" ht="42.75" hidden="1" customHeight="1">
      <c r="A41" s="232">
        <v>40</v>
      </c>
      <c r="B41" s="293" t="s">
        <v>438</v>
      </c>
      <c r="C41" s="117" t="s">
        <v>414</v>
      </c>
      <c r="D41" s="289">
        <v>0.08</v>
      </c>
      <c r="E41" s="232">
        <v>10</v>
      </c>
      <c r="F41" s="269" t="s">
        <v>31</v>
      </c>
      <c r="G41" s="269"/>
      <c r="H41" s="269"/>
      <c r="I41" s="129"/>
      <c r="J41" s="129"/>
      <c r="K41" s="129"/>
      <c r="L41" s="129"/>
      <c r="M41" s="129"/>
      <c r="N41" s="129">
        <v>0.08</v>
      </c>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232" t="s">
        <v>388</v>
      </c>
      <c r="BR41" s="232"/>
    </row>
    <row r="42" spans="1:70" s="309" customFormat="1" ht="42.75" hidden="1" customHeight="1">
      <c r="A42" s="232">
        <v>41</v>
      </c>
      <c r="B42" s="293" t="s">
        <v>439</v>
      </c>
      <c r="C42" s="117" t="s">
        <v>414</v>
      </c>
      <c r="D42" s="289">
        <v>0.28000000000000003</v>
      </c>
      <c r="E42" s="232">
        <v>10</v>
      </c>
      <c r="F42" s="269" t="s">
        <v>34</v>
      </c>
      <c r="G42" s="269"/>
      <c r="H42" s="26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v>0.28000000000000003</v>
      </c>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232" t="s">
        <v>388</v>
      </c>
      <c r="BR42" s="232"/>
    </row>
    <row r="43" spans="1:70" s="309" customFormat="1" ht="42.75" hidden="1" customHeight="1">
      <c r="A43" s="232">
        <v>42</v>
      </c>
      <c r="B43" s="293" t="s">
        <v>422</v>
      </c>
      <c r="C43" s="117" t="s">
        <v>414</v>
      </c>
      <c r="D43" s="289">
        <v>0.5</v>
      </c>
      <c r="E43" s="232">
        <v>4</v>
      </c>
      <c r="F43" s="269" t="s">
        <v>48</v>
      </c>
      <c r="G43" s="269"/>
      <c r="H43" s="269"/>
      <c r="I43" s="129"/>
      <c r="J43" s="129">
        <v>0.41</v>
      </c>
      <c r="K43" s="129">
        <v>0.41</v>
      </c>
      <c r="L43" s="129"/>
      <c r="M43" s="129"/>
      <c r="N43" s="129">
        <v>0.09</v>
      </c>
      <c r="O43" s="129"/>
      <c r="P43" s="129"/>
      <c r="Q43" s="129"/>
      <c r="R43" s="129"/>
      <c r="S43" s="129"/>
      <c r="T43" s="129"/>
      <c r="U43" s="129"/>
      <c r="V43" s="129"/>
      <c r="W43" s="129"/>
      <c r="X43" s="129"/>
      <c r="Y43" s="129"/>
      <c r="Z43" s="129"/>
      <c r="AA43" s="129"/>
      <c r="AB43" s="129"/>
      <c r="AC43" s="129"/>
      <c r="AD43" s="129"/>
      <c r="AE43" s="129"/>
      <c r="AF43" s="129"/>
      <c r="AG43" s="129">
        <v>5.0000000000000001E-3</v>
      </c>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232" t="s">
        <v>388</v>
      </c>
      <c r="BR43" s="232"/>
    </row>
    <row r="44" spans="1:70" s="309" customFormat="1" ht="42.75" hidden="1" customHeight="1">
      <c r="A44" s="232">
        <v>43</v>
      </c>
      <c r="B44" s="293" t="s">
        <v>423</v>
      </c>
      <c r="C44" s="117" t="s">
        <v>414</v>
      </c>
      <c r="D44" s="289">
        <v>0.18</v>
      </c>
      <c r="E44" s="232">
        <v>14</v>
      </c>
      <c r="F44" s="269" t="s">
        <v>48</v>
      </c>
      <c r="G44" s="269"/>
      <c r="H44" s="269"/>
      <c r="I44" s="129"/>
      <c r="J44" s="129">
        <v>0.17</v>
      </c>
      <c r="K44" s="129">
        <v>0.17</v>
      </c>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v>7.0000000000000001E-3</v>
      </c>
      <c r="BN44" s="129"/>
      <c r="BO44" s="129"/>
      <c r="BP44" s="129"/>
      <c r="BQ44" s="232" t="s">
        <v>388</v>
      </c>
      <c r="BR44" s="232"/>
    </row>
    <row r="45" spans="1:70" s="309" customFormat="1" ht="42.75" hidden="1" customHeight="1">
      <c r="A45" s="232">
        <v>44</v>
      </c>
      <c r="B45" s="293" t="s">
        <v>424</v>
      </c>
      <c r="C45" s="117" t="s">
        <v>414</v>
      </c>
      <c r="D45" s="289">
        <v>0.5</v>
      </c>
      <c r="E45" s="232">
        <v>8</v>
      </c>
      <c r="F45" s="269" t="s">
        <v>48</v>
      </c>
      <c r="G45" s="269"/>
      <c r="H45" s="269"/>
      <c r="I45" s="129"/>
      <c r="J45" s="129"/>
      <c r="K45" s="129"/>
      <c r="L45" s="129"/>
      <c r="M45" s="129"/>
      <c r="N45" s="129">
        <v>0.5</v>
      </c>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232" t="s">
        <v>388</v>
      </c>
      <c r="BR45" s="232"/>
    </row>
    <row r="46" spans="1:70" ht="62.25" hidden="1" customHeight="1">
      <c r="A46" s="232">
        <v>45</v>
      </c>
      <c r="B46" s="293" t="s">
        <v>425</v>
      </c>
      <c r="C46" s="117" t="s">
        <v>414</v>
      </c>
      <c r="D46" s="289">
        <v>0.34</v>
      </c>
      <c r="E46" s="232" t="s">
        <v>390</v>
      </c>
      <c r="F46" s="269" t="s">
        <v>48</v>
      </c>
      <c r="G46" s="232"/>
      <c r="H46" s="232"/>
      <c r="I46" s="232"/>
      <c r="J46" s="316"/>
      <c r="K46" s="232"/>
      <c r="L46" s="232"/>
      <c r="M46" s="232"/>
      <c r="N46" s="232">
        <v>0.21</v>
      </c>
      <c r="O46" s="232">
        <v>0.13</v>
      </c>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t="s">
        <v>388</v>
      </c>
      <c r="BR46" s="117"/>
    </row>
    <row r="47" spans="1:70" ht="62.25" hidden="1" customHeight="1">
      <c r="A47" s="232">
        <v>46</v>
      </c>
      <c r="B47" s="293" t="s">
        <v>441</v>
      </c>
      <c r="C47" s="117" t="s">
        <v>414</v>
      </c>
      <c r="D47" s="289">
        <v>0.18</v>
      </c>
      <c r="E47" s="232">
        <v>10</v>
      </c>
      <c r="F47" s="232" t="s">
        <v>48</v>
      </c>
      <c r="G47" s="232"/>
      <c r="H47" s="232"/>
      <c r="I47" s="232"/>
      <c r="J47" s="316"/>
      <c r="K47" s="232"/>
      <c r="L47" s="232"/>
      <c r="M47" s="232"/>
      <c r="N47" s="232">
        <v>0.02</v>
      </c>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v>0.16</v>
      </c>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t="s">
        <v>388</v>
      </c>
      <c r="BR47" s="117"/>
    </row>
    <row r="48" spans="1:70" ht="62.25" hidden="1" customHeight="1">
      <c r="A48" s="232">
        <v>47</v>
      </c>
      <c r="B48" s="293" t="s">
        <v>426</v>
      </c>
      <c r="C48" s="117" t="s">
        <v>414</v>
      </c>
      <c r="D48" s="289">
        <v>1.28</v>
      </c>
      <c r="E48" s="232">
        <v>10</v>
      </c>
      <c r="F48" s="232" t="s">
        <v>48</v>
      </c>
      <c r="G48" s="232"/>
      <c r="H48" s="232"/>
      <c r="I48" s="232"/>
      <c r="J48" s="316"/>
      <c r="K48" s="232"/>
      <c r="L48" s="232"/>
      <c r="M48" s="232"/>
      <c r="N48" s="232"/>
      <c r="O48" s="232">
        <v>0.54</v>
      </c>
      <c r="P48" s="232"/>
      <c r="Q48" s="232"/>
      <c r="R48" s="232">
        <v>0.74</v>
      </c>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t="s">
        <v>388</v>
      </c>
      <c r="BR48" s="117"/>
    </row>
    <row r="49" spans="1:70" ht="62.25" hidden="1" customHeight="1">
      <c r="A49" s="232">
        <v>48</v>
      </c>
      <c r="B49" s="293" t="s">
        <v>427</v>
      </c>
      <c r="C49" s="117" t="s">
        <v>414</v>
      </c>
      <c r="D49" s="289">
        <v>2.1</v>
      </c>
      <c r="E49" s="232">
        <v>10</v>
      </c>
      <c r="F49" s="232" t="s">
        <v>48</v>
      </c>
      <c r="G49" s="232"/>
      <c r="H49" s="232"/>
      <c r="I49" s="232"/>
      <c r="J49" s="316"/>
      <c r="K49" s="232"/>
      <c r="L49" s="232"/>
      <c r="M49" s="232"/>
      <c r="N49" s="232">
        <v>1.86</v>
      </c>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v>0.19</v>
      </c>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t="s">
        <v>388</v>
      </c>
      <c r="BR49" s="117"/>
    </row>
    <row r="50" spans="1:70" ht="62.25" hidden="1" customHeight="1">
      <c r="A50" s="232">
        <v>49</v>
      </c>
      <c r="B50" s="293" t="s">
        <v>428</v>
      </c>
      <c r="C50" s="117" t="s">
        <v>414</v>
      </c>
      <c r="D50" s="289">
        <v>0.56999999999999995</v>
      </c>
      <c r="E50" s="232">
        <v>27</v>
      </c>
      <c r="F50" s="232" t="s">
        <v>48</v>
      </c>
      <c r="G50" s="232"/>
      <c r="H50" s="232"/>
      <c r="I50" s="232"/>
      <c r="J50" s="316"/>
      <c r="K50" s="232"/>
      <c r="L50" s="232"/>
      <c r="M50" s="232"/>
      <c r="N50" s="232">
        <v>0.24</v>
      </c>
      <c r="O50" s="232"/>
      <c r="P50" s="232"/>
      <c r="Q50" s="232"/>
      <c r="R50" s="232"/>
      <c r="S50" s="232"/>
      <c r="T50" s="232"/>
      <c r="U50" s="232"/>
      <c r="V50" s="232"/>
      <c r="W50" s="232"/>
      <c r="X50" s="232"/>
      <c r="Y50" s="232"/>
      <c r="Z50" s="232"/>
      <c r="AA50" s="232"/>
      <c r="AB50" s="232"/>
      <c r="AC50" s="232"/>
      <c r="AD50" s="232"/>
      <c r="AE50" s="232"/>
      <c r="AF50" s="232"/>
      <c r="AG50" s="232">
        <v>0.02</v>
      </c>
      <c r="AH50" s="232"/>
      <c r="AI50" s="232"/>
      <c r="AJ50" s="232"/>
      <c r="AK50" s="232"/>
      <c r="AL50" s="232"/>
      <c r="AM50" s="232"/>
      <c r="AN50" s="232"/>
      <c r="AO50" s="232"/>
      <c r="AP50" s="232"/>
      <c r="AQ50" s="232"/>
      <c r="AR50" s="232"/>
      <c r="AS50" s="232">
        <v>0.26</v>
      </c>
      <c r="AT50" s="232"/>
      <c r="AU50" s="232"/>
      <c r="AV50" s="232"/>
      <c r="AW50" s="232"/>
      <c r="AX50" s="232"/>
      <c r="AY50" s="232"/>
      <c r="AZ50" s="232">
        <v>0.05</v>
      </c>
      <c r="BA50" s="232"/>
      <c r="BB50" s="232"/>
      <c r="BC50" s="232"/>
      <c r="BD50" s="232"/>
      <c r="BE50" s="232"/>
      <c r="BF50" s="232"/>
      <c r="BG50" s="232"/>
      <c r="BH50" s="232"/>
      <c r="BI50" s="232"/>
      <c r="BJ50" s="232"/>
      <c r="BK50" s="232"/>
      <c r="BL50" s="232"/>
      <c r="BM50" s="232"/>
      <c r="BN50" s="232"/>
      <c r="BO50" s="232"/>
      <c r="BP50" s="232"/>
      <c r="BQ50" s="232" t="s">
        <v>388</v>
      </c>
      <c r="BR50" s="117"/>
    </row>
    <row r="51" spans="1:70" ht="62.25" hidden="1" customHeight="1">
      <c r="A51" s="232">
        <v>50</v>
      </c>
      <c r="B51" s="293" t="s">
        <v>429</v>
      </c>
      <c r="C51" s="117" t="s">
        <v>414</v>
      </c>
      <c r="D51" s="289">
        <v>1.5</v>
      </c>
      <c r="E51" s="232">
        <v>10</v>
      </c>
      <c r="F51" s="232" t="s">
        <v>44</v>
      </c>
      <c r="G51" s="232"/>
      <c r="H51" s="232"/>
      <c r="I51" s="232"/>
      <c r="J51" s="316"/>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v>1.5</v>
      </c>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t="s">
        <v>388</v>
      </c>
      <c r="BR51" s="117"/>
    </row>
    <row r="52" spans="1:70" ht="62.25" hidden="1" customHeight="1">
      <c r="A52" s="232">
        <v>51</v>
      </c>
      <c r="B52" s="293" t="s">
        <v>430</v>
      </c>
      <c r="C52" s="117" t="s">
        <v>414</v>
      </c>
      <c r="D52" s="289">
        <v>0.5</v>
      </c>
      <c r="E52" s="232" t="s">
        <v>442</v>
      </c>
      <c r="F52" s="232" t="s">
        <v>34</v>
      </c>
      <c r="G52" s="232"/>
      <c r="H52" s="232"/>
      <c r="I52" s="232"/>
      <c r="J52" s="316"/>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v>0.5</v>
      </c>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t="s">
        <v>388</v>
      </c>
      <c r="BR52" s="117"/>
    </row>
    <row r="53" spans="1:70" ht="62.25" hidden="1" customHeight="1">
      <c r="A53" s="232">
        <v>52</v>
      </c>
      <c r="B53" s="293" t="s">
        <v>444</v>
      </c>
      <c r="C53" s="117" t="s">
        <v>414</v>
      </c>
      <c r="D53" s="289">
        <v>23.56</v>
      </c>
      <c r="E53" s="232" t="s">
        <v>443</v>
      </c>
      <c r="F53" s="232" t="s">
        <v>18</v>
      </c>
      <c r="G53" s="232"/>
      <c r="H53" s="232"/>
      <c r="I53" s="232"/>
      <c r="J53" s="316"/>
      <c r="K53" s="232"/>
      <c r="L53" s="232"/>
      <c r="M53" s="232"/>
      <c r="N53" s="232">
        <v>10.88</v>
      </c>
      <c r="O53" s="232">
        <v>12.2</v>
      </c>
      <c r="P53" s="232"/>
      <c r="Q53" s="232"/>
      <c r="R53" s="232"/>
      <c r="S53" s="232"/>
      <c r="T53" s="232"/>
      <c r="U53" s="232"/>
      <c r="V53" s="232"/>
      <c r="W53" s="232"/>
      <c r="X53" s="232"/>
      <c r="Y53" s="232"/>
      <c r="Z53" s="232"/>
      <c r="AA53" s="232"/>
      <c r="AB53" s="232"/>
      <c r="AC53" s="232"/>
      <c r="AD53" s="232"/>
      <c r="AE53" s="232"/>
      <c r="AF53" s="232"/>
      <c r="AG53" s="232">
        <v>0.4</v>
      </c>
      <c r="AH53" s="232">
        <v>0.01</v>
      </c>
      <c r="AI53" s="232"/>
      <c r="AJ53" s="232"/>
      <c r="AK53" s="232"/>
      <c r="AL53" s="232"/>
      <c r="AM53" s="232"/>
      <c r="AN53" s="232"/>
      <c r="AO53" s="232"/>
      <c r="AP53" s="232"/>
      <c r="AQ53" s="232"/>
      <c r="AR53" s="232"/>
      <c r="AS53" s="232">
        <v>0.05</v>
      </c>
      <c r="AT53" s="232"/>
      <c r="AU53" s="232"/>
      <c r="AV53" s="232"/>
      <c r="AW53" s="232"/>
      <c r="AX53" s="232"/>
      <c r="AY53" s="232"/>
      <c r="AZ53" s="232"/>
      <c r="BA53" s="232"/>
      <c r="BB53" s="232"/>
      <c r="BC53" s="232"/>
      <c r="BD53" s="232"/>
      <c r="BE53" s="232"/>
      <c r="BF53" s="232"/>
      <c r="BG53" s="232"/>
      <c r="BH53" s="232"/>
      <c r="BI53" s="232"/>
      <c r="BJ53" s="232"/>
      <c r="BK53" s="232"/>
      <c r="BL53" s="232"/>
      <c r="BM53" s="232">
        <v>0.02</v>
      </c>
      <c r="BN53" s="232"/>
      <c r="BO53" s="232"/>
      <c r="BP53" s="232"/>
      <c r="BQ53" s="232" t="s">
        <v>388</v>
      </c>
      <c r="BR53" s="117"/>
    </row>
    <row r="54" spans="1:70" ht="62.25" hidden="1" customHeight="1">
      <c r="A54" s="232">
        <v>53</v>
      </c>
      <c r="B54" s="293" t="s">
        <v>431</v>
      </c>
      <c r="C54" s="117" t="s">
        <v>414</v>
      </c>
      <c r="D54" s="289">
        <v>14.21</v>
      </c>
      <c r="E54" s="232" t="s">
        <v>445</v>
      </c>
      <c r="F54" s="232" t="s">
        <v>18</v>
      </c>
      <c r="G54" s="232"/>
      <c r="H54" s="232"/>
      <c r="I54" s="232"/>
      <c r="J54" s="316"/>
      <c r="K54" s="232"/>
      <c r="L54" s="232"/>
      <c r="M54" s="232"/>
      <c r="N54" s="232">
        <v>0.94</v>
      </c>
      <c r="O54" s="232"/>
      <c r="P54" s="232"/>
      <c r="Q54" s="232"/>
      <c r="R54" s="232">
        <v>12.88</v>
      </c>
      <c r="S54" s="232"/>
      <c r="T54" s="232"/>
      <c r="U54" s="232"/>
      <c r="V54" s="232"/>
      <c r="W54" s="232"/>
      <c r="X54" s="232"/>
      <c r="Y54" s="232"/>
      <c r="Z54" s="232"/>
      <c r="AA54" s="232"/>
      <c r="AB54" s="232"/>
      <c r="AC54" s="232"/>
      <c r="AD54" s="232"/>
      <c r="AE54" s="232"/>
      <c r="AF54" s="232"/>
      <c r="AG54" s="232">
        <v>0.39</v>
      </c>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t="s">
        <v>388</v>
      </c>
      <c r="BR54" s="117"/>
    </row>
    <row r="55" spans="1:70" ht="62.25" hidden="1" customHeight="1">
      <c r="A55" s="232">
        <v>54</v>
      </c>
      <c r="B55" s="293" t="s">
        <v>432</v>
      </c>
      <c r="C55" s="117" t="s">
        <v>414</v>
      </c>
      <c r="D55" s="289">
        <v>11.98</v>
      </c>
      <c r="E55" s="232" t="s">
        <v>446</v>
      </c>
      <c r="F55" s="232" t="s">
        <v>18</v>
      </c>
      <c r="G55" s="232"/>
      <c r="H55" s="232"/>
      <c r="I55" s="232"/>
      <c r="J55" s="316"/>
      <c r="K55" s="232"/>
      <c r="L55" s="232"/>
      <c r="M55" s="232"/>
      <c r="N55" s="232">
        <v>6.5</v>
      </c>
      <c r="O55" s="232">
        <v>2.9</v>
      </c>
      <c r="P55" s="232"/>
      <c r="Q55" s="232"/>
      <c r="R55" s="232">
        <v>1.35</v>
      </c>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v>0.11</v>
      </c>
      <c r="AT55" s="232"/>
      <c r="AU55" s="232"/>
      <c r="AV55" s="232"/>
      <c r="AW55" s="232"/>
      <c r="AX55" s="232"/>
      <c r="AY55" s="232"/>
      <c r="AZ55" s="232">
        <v>0.64</v>
      </c>
      <c r="BA55" s="232">
        <v>0.48</v>
      </c>
      <c r="BB55" s="232"/>
      <c r="BC55" s="232"/>
      <c r="BD55" s="232"/>
      <c r="BE55" s="232"/>
      <c r="BF55" s="232"/>
      <c r="BG55" s="232"/>
      <c r="BH55" s="232"/>
      <c r="BI55" s="232"/>
      <c r="BJ55" s="232"/>
      <c r="BK55" s="232"/>
      <c r="BL55" s="232"/>
      <c r="BM55" s="232"/>
      <c r="BN55" s="232"/>
      <c r="BO55" s="232"/>
      <c r="BP55" s="232"/>
      <c r="BQ55" s="232" t="s">
        <v>388</v>
      </c>
      <c r="BR55" s="117"/>
    </row>
    <row r="56" spans="1:70" ht="62.25" hidden="1" customHeight="1">
      <c r="A56" s="232">
        <v>55</v>
      </c>
      <c r="B56" s="293" t="s">
        <v>433</v>
      </c>
      <c r="C56" s="117" t="s">
        <v>414</v>
      </c>
      <c r="D56" s="289">
        <v>8.4</v>
      </c>
      <c r="E56" s="232">
        <v>9</v>
      </c>
      <c r="F56" s="232" t="s">
        <v>18</v>
      </c>
      <c r="G56" s="232"/>
      <c r="H56" s="232"/>
      <c r="I56" s="232"/>
      <c r="J56" s="316">
        <v>0.24</v>
      </c>
      <c r="K56" s="232">
        <v>0.24</v>
      </c>
      <c r="L56" s="232"/>
      <c r="M56" s="232"/>
      <c r="N56" s="232">
        <v>8.19</v>
      </c>
      <c r="O56" s="232"/>
      <c r="P56" s="232"/>
      <c r="Q56" s="232"/>
      <c r="R56" s="232"/>
      <c r="S56" s="232"/>
      <c r="T56" s="232"/>
      <c r="U56" s="232"/>
      <c r="V56" s="232"/>
      <c r="W56" s="232"/>
      <c r="X56" s="232"/>
      <c r="Y56" s="232"/>
      <c r="Z56" s="232"/>
      <c r="AA56" s="232"/>
      <c r="AB56" s="232"/>
      <c r="AC56" s="232"/>
      <c r="AD56" s="232"/>
      <c r="AE56" s="232"/>
      <c r="AF56" s="232"/>
      <c r="AG56" s="232">
        <v>2E-3</v>
      </c>
      <c r="AH56" s="232"/>
      <c r="AI56" s="232"/>
      <c r="AJ56" s="232"/>
      <c r="AK56" s="232"/>
      <c r="AL56" s="232"/>
      <c r="AM56" s="232"/>
      <c r="AN56" s="232"/>
      <c r="AO56" s="232"/>
      <c r="AP56" s="232"/>
      <c r="AQ56" s="232"/>
      <c r="AR56" s="232"/>
      <c r="AS56" s="232">
        <v>0.01</v>
      </c>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t="s">
        <v>388</v>
      </c>
      <c r="BR56" s="117"/>
    </row>
    <row r="57" spans="1:70" ht="62.25" hidden="1" customHeight="1">
      <c r="A57" s="232">
        <v>56</v>
      </c>
      <c r="B57" s="293" t="s">
        <v>573</v>
      </c>
      <c r="C57" s="117" t="s">
        <v>414</v>
      </c>
      <c r="D57" s="289">
        <v>0.1</v>
      </c>
      <c r="E57" s="232">
        <v>26</v>
      </c>
      <c r="F57" s="232" t="s">
        <v>21</v>
      </c>
      <c r="G57" s="232"/>
      <c r="H57" s="232"/>
      <c r="I57" s="232"/>
      <c r="J57" s="316"/>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c r="BD57" s="232"/>
      <c r="BE57" s="232">
        <v>0.1</v>
      </c>
      <c r="BF57" s="232"/>
      <c r="BG57" s="232"/>
      <c r="BH57" s="232"/>
      <c r="BI57" s="232"/>
      <c r="BJ57" s="232"/>
      <c r="BK57" s="232"/>
      <c r="BL57" s="232"/>
      <c r="BM57" s="232"/>
      <c r="BN57" s="232"/>
      <c r="BO57" s="232"/>
      <c r="BP57" s="232"/>
      <c r="BQ57" s="232" t="s">
        <v>388</v>
      </c>
      <c r="BR57" s="117"/>
    </row>
    <row r="58" spans="1:70" s="323" customFormat="1" ht="62.25" hidden="1" customHeight="1">
      <c r="A58" s="232">
        <v>57</v>
      </c>
      <c r="B58" s="326" t="s">
        <v>565</v>
      </c>
      <c r="C58" s="320" t="s">
        <v>414</v>
      </c>
      <c r="D58" s="321"/>
      <c r="E58" s="319">
        <v>13</v>
      </c>
      <c r="F58" s="319" t="s">
        <v>48</v>
      </c>
      <c r="G58" s="232"/>
      <c r="H58" s="232"/>
      <c r="I58" s="319"/>
      <c r="J58" s="32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c r="BG58" s="319"/>
      <c r="BH58" s="319"/>
      <c r="BI58" s="319"/>
      <c r="BJ58" s="319"/>
      <c r="BK58" s="319"/>
      <c r="BL58" s="319"/>
      <c r="BM58" s="319"/>
      <c r="BN58" s="319"/>
      <c r="BO58" s="319"/>
      <c r="BP58" s="319"/>
      <c r="BQ58" s="319" t="s">
        <v>388</v>
      </c>
      <c r="BR58" s="320"/>
    </row>
    <row r="59" spans="1:70" ht="62.25" hidden="1" customHeight="1">
      <c r="A59" s="232">
        <v>58</v>
      </c>
      <c r="B59" s="301" t="s">
        <v>434</v>
      </c>
      <c r="C59" s="118" t="s">
        <v>435</v>
      </c>
      <c r="D59" s="290">
        <v>0.1</v>
      </c>
      <c r="E59" s="269">
        <v>8</v>
      </c>
      <c r="F59" s="232" t="s">
        <v>33</v>
      </c>
      <c r="G59" s="302"/>
      <c r="H59" s="302"/>
      <c r="I59" s="232"/>
      <c r="J59" s="316"/>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117" t="s">
        <v>448</v>
      </c>
      <c r="BR59" s="118" t="s">
        <v>560</v>
      </c>
    </row>
    <row r="60" spans="1:70" ht="62.25" hidden="1" customHeight="1">
      <c r="A60" s="232">
        <v>59</v>
      </c>
      <c r="B60" s="301" t="s">
        <v>577</v>
      </c>
      <c r="C60" s="118" t="s">
        <v>578</v>
      </c>
      <c r="D60" s="290">
        <v>1.48</v>
      </c>
      <c r="E60" s="269" t="s">
        <v>579</v>
      </c>
      <c r="F60" s="232" t="s">
        <v>29</v>
      </c>
      <c r="G60" s="232"/>
      <c r="H60" s="232"/>
      <c r="I60" s="232"/>
      <c r="J60" s="316">
        <v>0.85</v>
      </c>
      <c r="K60" s="232">
        <v>0.85</v>
      </c>
      <c r="L60" s="232"/>
      <c r="M60" s="232"/>
      <c r="N60" s="232">
        <v>0.1</v>
      </c>
      <c r="O60" s="232"/>
      <c r="P60" s="232"/>
      <c r="Q60" s="232"/>
      <c r="R60" s="232"/>
      <c r="S60" s="232"/>
      <c r="T60" s="232"/>
      <c r="U60" s="232"/>
      <c r="V60" s="232"/>
      <c r="W60" s="232"/>
      <c r="X60" s="232"/>
      <c r="Y60" s="232"/>
      <c r="Z60" s="232"/>
      <c r="AA60" s="232"/>
      <c r="AB60" s="232"/>
      <c r="AC60" s="232"/>
      <c r="AD60" s="232"/>
      <c r="AE60" s="232"/>
      <c r="AF60" s="232"/>
      <c r="AG60" s="232">
        <v>0.15</v>
      </c>
      <c r="AH60" s="232">
        <v>0.05</v>
      </c>
      <c r="AI60" s="232"/>
      <c r="AJ60" s="232"/>
      <c r="AK60" s="232"/>
      <c r="AL60" s="232"/>
      <c r="AM60" s="232"/>
      <c r="AN60" s="232"/>
      <c r="AO60" s="232"/>
      <c r="AP60" s="232"/>
      <c r="AQ60" s="232"/>
      <c r="AR60" s="232"/>
      <c r="AS60" s="232"/>
      <c r="AT60" s="232"/>
      <c r="AU60" s="232"/>
      <c r="AV60" s="232"/>
      <c r="AW60" s="232"/>
      <c r="AX60" s="232"/>
      <c r="AY60" s="232"/>
      <c r="AZ60" s="232">
        <v>7.0000000000000007E-2</v>
      </c>
      <c r="BA60" s="232">
        <v>0.14000000000000001</v>
      </c>
      <c r="BB60" s="232"/>
      <c r="BC60" s="232"/>
      <c r="BD60" s="232"/>
      <c r="BE60" s="232"/>
      <c r="BF60" s="232"/>
      <c r="BG60" s="232"/>
      <c r="BH60" s="232"/>
      <c r="BI60" s="232">
        <v>0.12</v>
      </c>
      <c r="BJ60" s="232"/>
      <c r="BK60" s="232"/>
      <c r="BL60" s="232"/>
      <c r="BM60" s="232"/>
      <c r="BN60" s="232"/>
      <c r="BO60" s="232"/>
      <c r="BP60" s="232"/>
      <c r="BQ60" s="117" t="s">
        <v>580</v>
      </c>
      <c r="BR60" s="118"/>
    </row>
    <row r="61" spans="1:70" ht="62.25" hidden="1" customHeight="1">
      <c r="A61" s="232">
        <v>60</v>
      </c>
      <c r="B61" s="293" t="s">
        <v>449</v>
      </c>
      <c r="C61" s="117" t="s">
        <v>304</v>
      </c>
      <c r="D61" s="289">
        <v>1.7</v>
      </c>
      <c r="E61" s="232">
        <v>10</v>
      </c>
      <c r="F61" s="232" t="s">
        <v>48</v>
      </c>
      <c r="G61" s="232"/>
      <c r="H61" s="232"/>
      <c r="I61" s="232"/>
      <c r="J61" s="232"/>
      <c r="K61" s="232"/>
      <c r="L61" s="232"/>
      <c r="M61" s="232"/>
      <c r="N61" s="232">
        <v>1.7</v>
      </c>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117" t="s">
        <v>388</v>
      </c>
      <c r="BR61" s="117"/>
    </row>
    <row r="62" spans="1:70" ht="62.25" hidden="1" customHeight="1">
      <c r="A62" s="232">
        <v>61</v>
      </c>
      <c r="B62" s="293" t="s">
        <v>450</v>
      </c>
      <c r="C62" s="117" t="s">
        <v>304</v>
      </c>
      <c r="D62" s="289">
        <v>0.7</v>
      </c>
      <c r="E62" s="232">
        <v>5</v>
      </c>
      <c r="F62" s="232" t="s">
        <v>25</v>
      </c>
      <c r="G62" s="232"/>
      <c r="H62" s="232"/>
      <c r="I62" s="232"/>
      <c r="J62" s="232"/>
      <c r="K62" s="232"/>
      <c r="L62" s="232"/>
      <c r="M62" s="232"/>
      <c r="N62" s="232"/>
      <c r="O62" s="232">
        <v>0.7</v>
      </c>
      <c r="P62" s="232"/>
      <c r="Q62" s="232"/>
      <c r="R62" s="232"/>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117" t="s">
        <v>388</v>
      </c>
      <c r="BR62" s="117"/>
    </row>
    <row r="63" spans="1:70" ht="62.25" hidden="1" customHeight="1">
      <c r="A63" s="232">
        <v>62</v>
      </c>
      <c r="B63" s="301" t="s">
        <v>451</v>
      </c>
      <c r="C63" s="117" t="s">
        <v>304</v>
      </c>
      <c r="D63" s="308">
        <v>1</v>
      </c>
      <c r="E63" s="232">
        <v>3</v>
      </c>
      <c r="F63" s="232" t="s">
        <v>27</v>
      </c>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v>1</v>
      </c>
      <c r="BN63" s="232"/>
      <c r="BO63" s="232"/>
      <c r="BP63" s="232"/>
      <c r="BQ63" s="117" t="s">
        <v>448</v>
      </c>
      <c r="BR63" s="117"/>
    </row>
    <row r="64" spans="1:70" ht="62.25" hidden="1" customHeight="1">
      <c r="A64" s="232">
        <v>63</v>
      </c>
      <c r="B64" s="304" t="s">
        <v>460</v>
      </c>
      <c r="C64" s="305" t="s">
        <v>330</v>
      </c>
      <c r="D64" s="289">
        <v>20.2</v>
      </c>
      <c r="E64" s="232" t="s">
        <v>461</v>
      </c>
      <c r="F64" s="232" t="s">
        <v>41</v>
      </c>
      <c r="G64" s="232"/>
      <c r="H64" s="232"/>
      <c r="I64" s="232"/>
      <c r="J64" s="232">
        <v>0.21</v>
      </c>
      <c r="K64" s="232">
        <v>0.12</v>
      </c>
      <c r="L64" s="232">
        <v>0.1</v>
      </c>
      <c r="M64" s="232"/>
      <c r="N64" s="232"/>
      <c r="O64" s="232">
        <v>1.86</v>
      </c>
      <c r="P64" s="232"/>
      <c r="Q64" s="232"/>
      <c r="R64" s="232">
        <v>17.600000000000001</v>
      </c>
      <c r="S64" s="232"/>
      <c r="T64" s="232"/>
      <c r="U64" s="232"/>
      <c r="V64" s="232"/>
      <c r="W64" s="232"/>
      <c r="X64" s="232"/>
      <c r="Y64" s="232"/>
      <c r="Z64" s="232"/>
      <c r="AA64" s="232"/>
      <c r="AB64" s="232"/>
      <c r="AC64" s="232"/>
      <c r="AD64" s="232"/>
      <c r="AE64" s="232"/>
      <c r="AF64" s="232"/>
      <c r="AG64" s="232">
        <v>0.56999999999999995</v>
      </c>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117" t="s">
        <v>387</v>
      </c>
      <c r="BR64" s="117"/>
    </row>
    <row r="65" spans="1:70" ht="62.25" hidden="1" customHeight="1">
      <c r="A65" s="232">
        <v>64</v>
      </c>
      <c r="B65" s="304" t="s">
        <v>453</v>
      </c>
      <c r="C65" s="305" t="s">
        <v>330</v>
      </c>
      <c r="D65" s="289">
        <v>0.12</v>
      </c>
      <c r="E65" s="232">
        <v>7</v>
      </c>
      <c r="F65" s="232" t="s">
        <v>47</v>
      </c>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v>0.12</v>
      </c>
      <c r="AY65" s="232"/>
      <c r="AZ65" s="232"/>
      <c r="BA65" s="232"/>
      <c r="BB65" s="232"/>
      <c r="BC65" s="232"/>
      <c r="BD65" s="232"/>
      <c r="BE65" s="232"/>
      <c r="BF65" s="232"/>
      <c r="BG65" s="232"/>
      <c r="BH65" s="232"/>
      <c r="BI65" s="232"/>
      <c r="BJ65" s="232"/>
      <c r="BK65" s="232"/>
      <c r="BL65" s="232"/>
      <c r="BM65" s="232"/>
      <c r="BN65" s="232"/>
      <c r="BO65" s="232"/>
      <c r="BP65" s="232"/>
      <c r="BQ65" s="117" t="s">
        <v>387</v>
      </c>
      <c r="BR65" s="117"/>
    </row>
    <row r="66" spans="1:70" ht="62.25" hidden="1" customHeight="1">
      <c r="A66" s="232">
        <v>65</v>
      </c>
      <c r="B66" s="304" t="s">
        <v>454</v>
      </c>
      <c r="C66" s="305" t="s">
        <v>330</v>
      </c>
      <c r="D66" s="289">
        <v>0.06</v>
      </c>
      <c r="E66" s="232">
        <v>11</v>
      </c>
      <c r="F66" s="232" t="s">
        <v>47</v>
      </c>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c r="AH66" s="232"/>
      <c r="AI66" s="232"/>
      <c r="AJ66" s="232"/>
      <c r="AK66" s="232">
        <v>0.06</v>
      </c>
      <c r="AL66" s="232"/>
      <c r="AM66" s="232"/>
      <c r="AN66" s="232"/>
      <c r="AO66" s="232"/>
      <c r="AP66" s="232"/>
      <c r="AQ66" s="232"/>
      <c r="AR66" s="232"/>
      <c r="AS66" s="232"/>
      <c r="AT66" s="232"/>
      <c r="AU66" s="232"/>
      <c r="AV66" s="232"/>
      <c r="AW66" s="232"/>
      <c r="AX66" s="232"/>
      <c r="AY66" s="232"/>
      <c r="AZ66" s="232"/>
      <c r="BA66" s="232"/>
      <c r="BB66" s="232"/>
      <c r="BC66" s="232"/>
      <c r="BD66" s="232"/>
      <c r="BE66" s="232"/>
      <c r="BF66" s="232"/>
      <c r="BG66" s="232"/>
      <c r="BH66" s="232"/>
      <c r="BI66" s="232"/>
      <c r="BJ66" s="232"/>
      <c r="BK66" s="232"/>
      <c r="BL66" s="232"/>
      <c r="BM66" s="232"/>
      <c r="BN66" s="232"/>
      <c r="BO66" s="232"/>
      <c r="BP66" s="232"/>
      <c r="BQ66" s="117" t="s">
        <v>387</v>
      </c>
      <c r="BR66" s="117"/>
    </row>
    <row r="67" spans="1:70" s="323" customFormat="1" ht="62.25" hidden="1" customHeight="1">
      <c r="A67" s="232">
        <v>66</v>
      </c>
      <c r="B67" s="330" t="s">
        <v>590</v>
      </c>
      <c r="C67" s="331" t="s">
        <v>330</v>
      </c>
      <c r="D67" s="321">
        <v>4.62</v>
      </c>
      <c r="E67" s="319" t="s">
        <v>462</v>
      </c>
      <c r="F67" s="319" t="s">
        <v>48</v>
      </c>
      <c r="G67" s="232"/>
      <c r="H67" s="232"/>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c r="BG67" s="319"/>
      <c r="BH67" s="319"/>
      <c r="BI67" s="319"/>
      <c r="BJ67" s="319"/>
      <c r="BK67" s="319"/>
      <c r="BL67" s="319"/>
      <c r="BM67" s="319"/>
      <c r="BN67" s="319"/>
      <c r="BO67" s="319"/>
      <c r="BP67" s="319"/>
      <c r="BQ67" s="320" t="s">
        <v>387</v>
      </c>
      <c r="BR67" s="320"/>
    </row>
    <row r="68" spans="1:70" ht="62.25" hidden="1" customHeight="1">
      <c r="A68" s="232">
        <v>67</v>
      </c>
      <c r="B68" s="304" t="s">
        <v>455</v>
      </c>
      <c r="C68" s="305" t="s">
        <v>330</v>
      </c>
      <c r="D68" s="289">
        <v>0.24</v>
      </c>
      <c r="E68" s="232">
        <v>13</v>
      </c>
      <c r="F68" s="232" t="s">
        <v>48</v>
      </c>
      <c r="G68" s="232"/>
      <c r="H68" s="232"/>
      <c r="I68" s="232"/>
      <c r="J68" s="232">
        <v>0.05</v>
      </c>
      <c r="K68" s="232">
        <v>0.05</v>
      </c>
      <c r="L68" s="232"/>
      <c r="M68" s="232"/>
      <c r="N68" s="232">
        <v>7.0000000000000007E-2</v>
      </c>
      <c r="O68" s="232">
        <v>0.11</v>
      </c>
      <c r="P68" s="232"/>
      <c r="Q68" s="232"/>
      <c r="R68" s="232"/>
      <c r="S68" s="232"/>
      <c r="T68" s="232"/>
      <c r="U68" s="232"/>
      <c r="V68" s="232"/>
      <c r="W68" s="232"/>
      <c r="X68" s="232"/>
      <c r="Y68" s="232"/>
      <c r="Z68" s="232"/>
      <c r="AA68" s="232"/>
      <c r="AB68" s="232"/>
      <c r="AC68" s="232"/>
      <c r="AD68" s="232"/>
      <c r="AE68" s="232"/>
      <c r="AF68" s="232"/>
      <c r="AG68" s="232"/>
      <c r="AH68" s="232">
        <v>0.01</v>
      </c>
      <c r="AI68" s="232"/>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c r="BL68" s="232"/>
      <c r="BM68" s="232"/>
      <c r="BN68" s="232"/>
      <c r="BO68" s="232"/>
      <c r="BP68" s="232"/>
      <c r="BQ68" s="117" t="s">
        <v>387</v>
      </c>
      <c r="BR68" s="117"/>
    </row>
    <row r="69" spans="1:70" ht="62.25" hidden="1" customHeight="1">
      <c r="A69" s="232">
        <v>68</v>
      </c>
      <c r="B69" s="304" t="s">
        <v>456</v>
      </c>
      <c r="C69" s="305" t="s">
        <v>330</v>
      </c>
      <c r="D69" s="289">
        <v>0.26</v>
      </c>
      <c r="E69" s="232">
        <v>18</v>
      </c>
      <c r="F69" s="232" t="s">
        <v>48</v>
      </c>
      <c r="G69" s="232"/>
      <c r="H69" s="232"/>
      <c r="I69" s="232"/>
      <c r="J69" s="232"/>
      <c r="K69" s="232"/>
      <c r="L69" s="232"/>
      <c r="M69" s="232"/>
      <c r="N69" s="232"/>
      <c r="O69" s="232">
        <v>0.26</v>
      </c>
      <c r="P69" s="232"/>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32"/>
      <c r="BL69" s="232"/>
      <c r="BM69" s="232"/>
      <c r="BN69" s="232"/>
      <c r="BO69" s="232"/>
      <c r="BP69" s="232"/>
      <c r="BQ69" s="117" t="s">
        <v>387</v>
      </c>
      <c r="BR69" s="117"/>
    </row>
    <row r="70" spans="1:70" ht="62.25" hidden="1" customHeight="1">
      <c r="A70" s="232">
        <v>69</v>
      </c>
      <c r="B70" s="304" t="s">
        <v>457</v>
      </c>
      <c r="C70" s="305" t="s">
        <v>330</v>
      </c>
      <c r="D70" s="289">
        <v>4.84</v>
      </c>
      <c r="E70" s="232" t="s">
        <v>463</v>
      </c>
      <c r="F70" s="232" t="s">
        <v>48</v>
      </c>
      <c r="G70" s="232"/>
      <c r="H70" s="232"/>
      <c r="I70" s="232"/>
      <c r="J70" s="232">
        <v>3.93</v>
      </c>
      <c r="K70" s="232">
        <v>3.85</v>
      </c>
      <c r="L70" s="232">
        <v>0.08</v>
      </c>
      <c r="M70" s="232"/>
      <c r="N70" s="232">
        <v>0.62</v>
      </c>
      <c r="O70" s="232"/>
      <c r="P70" s="232"/>
      <c r="Q70" s="232"/>
      <c r="R70" s="232"/>
      <c r="S70" s="232"/>
      <c r="T70" s="232"/>
      <c r="U70" s="232"/>
      <c r="V70" s="232"/>
      <c r="W70" s="232"/>
      <c r="X70" s="232"/>
      <c r="Y70" s="232"/>
      <c r="Z70" s="232"/>
      <c r="AA70" s="232"/>
      <c r="AB70" s="232"/>
      <c r="AC70" s="232"/>
      <c r="AD70" s="232"/>
      <c r="AE70" s="232"/>
      <c r="AF70" s="232"/>
      <c r="AG70" s="232">
        <v>0.02</v>
      </c>
      <c r="AH70" s="232">
        <v>0.22</v>
      </c>
      <c r="AI70" s="232"/>
      <c r="AJ70" s="232"/>
      <c r="AK70" s="232"/>
      <c r="AL70" s="232"/>
      <c r="AM70" s="232"/>
      <c r="AN70" s="232"/>
      <c r="AO70" s="232"/>
      <c r="AP70" s="232"/>
      <c r="AQ70" s="232"/>
      <c r="AR70" s="232"/>
      <c r="AS70" s="232">
        <v>0.03</v>
      </c>
      <c r="AT70" s="232"/>
      <c r="AU70" s="232"/>
      <c r="AV70" s="232"/>
      <c r="AW70" s="232"/>
      <c r="AX70" s="232"/>
      <c r="AY70" s="232"/>
      <c r="AZ70" s="232"/>
      <c r="BA70" s="232"/>
      <c r="BB70" s="232"/>
      <c r="BC70" s="232"/>
      <c r="BD70" s="232"/>
      <c r="BE70" s="232"/>
      <c r="BF70" s="232"/>
      <c r="BG70" s="232"/>
      <c r="BH70" s="232"/>
      <c r="BI70" s="232"/>
      <c r="BJ70" s="232"/>
      <c r="BK70" s="232"/>
      <c r="BL70" s="232"/>
      <c r="BM70" s="232">
        <v>0.02</v>
      </c>
      <c r="BN70" s="232"/>
      <c r="BO70" s="232"/>
      <c r="BP70" s="232"/>
      <c r="BQ70" s="117" t="s">
        <v>387</v>
      </c>
      <c r="BR70" s="117"/>
    </row>
    <row r="71" spans="1:70" ht="62.25" hidden="1" customHeight="1">
      <c r="A71" s="232">
        <v>70</v>
      </c>
      <c r="B71" s="304" t="s">
        <v>458</v>
      </c>
      <c r="C71" s="305" t="s">
        <v>571</v>
      </c>
      <c r="D71" s="289">
        <v>94.2</v>
      </c>
      <c r="E71" s="232" t="s">
        <v>464</v>
      </c>
      <c r="F71" s="232" t="s">
        <v>23</v>
      </c>
      <c r="G71" s="232"/>
      <c r="H71" s="232"/>
      <c r="I71" s="232"/>
      <c r="J71" s="232">
        <v>5.91</v>
      </c>
      <c r="K71" s="232">
        <v>5.51</v>
      </c>
      <c r="L71" s="232">
        <v>0.4</v>
      </c>
      <c r="M71" s="232"/>
      <c r="N71" s="232">
        <v>2.2200000000000002</v>
      </c>
      <c r="O71" s="232">
        <v>7.28</v>
      </c>
      <c r="P71" s="232"/>
      <c r="Q71" s="232"/>
      <c r="R71" s="232">
        <v>75.599999999999994</v>
      </c>
      <c r="S71" s="232"/>
      <c r="T71" s="232"/>
      <c r="U71" s="232"/>
      <c r="V71" s="232"/>
      <c r="W71" s="232"/>
      <c r="X71" s="232"/>
      <c r="Y71" s="232"/>
      <c r="Z71" s="232"/>
      <c r="AA71" s="232"/>
      <c r="AB71" s="232"/>
      <c r="AC71" s="232"/>
      <c r="AD71" s="232"/>
      <c r="AE71" s="232"/>
      <c r="AF71" s="232"/>
      <c r="AG71" s="232">
        <v>1.82</v>
      </c>
      <c r="AH71" s="232">
        <v>0.21</v>
      </c>
      <c r="AI71" s="232"/>
      <c r="AJ71" s="232"/>
      <c r="AK71" s="232"/>
      <c r="AL71" s="232"/>
      <c r="AM71" s="232"/>
      <c r="AN71" s="232"/>
      <c r="AO71" s="232"/>
      <c r="AP71" s="232"/>
      <c r="AQ71" s="232"/>
      <c r="AR71" s="232"/>
      <c r="AS71" s="232">
        <v>0.75</v>
      </c>
      <c r="AT71" s="232"/>
      <c r="AU71" s="232"/>
      <c r="AV71" s="232"/>
      <c r="AW71" s="232"/>
      <c r="AX71" s="232"/>
      <c r="AY71" s="232"/>
      <c r="AZ71" s="232">
        <v>0.28000000000000003</v>
      </c>
      <c r="BA71" s="232"/>
      <c r="BB71" s="232"/>
      <c r="BC71" s="232"/>
      <c r="BD71" s="232"/>
      <c r="BE71" s="232"/>
      <c r="BF71" s="232"/>
      <c r="BG71" s="232"/>
      <c r="BH71" s="232"/>
      <c r="BI71" s="232"/>
      <c r="BJ71" s="232"/>
      <c r="BK71" s="232"/>
      <c r="BL71" s="232"/>
      <c r="BM71" s="232">
        <v>0.06</v>
      </c>
      <c r="BN71" s="232"/>
      <c r="BO71" s="232">
        <v>7.0000000000000007E-2</v>
      </c>
      <c r="BP71" s="232"/>
      <c r="BQ71" s="117" t="s">
        <v>387</v>
      </c>
      <c r="BR71" s="117"/>
    </row>
    <row r="72" spans="1:70" ht="62.25" hidden="1" customHeight="1">
      <c r="A72" s="232">
        <v>71</v>
      </c>
      <c r="B72" s="304" t="s">
        <v>354</v>
      </c>
      <c r="C72" s="305" t="s">
        <v>330</v>
      </c>
      <c r="D72" s="289">
        <v>0.16</v>
      </c>
      <c r="E72" s="232">
        <v>30</v>
      </c>
      <c r="F72" s="232" t="s">
        <v>24</v>
      </c>
      <c r="G72" s="232"/>
      <c r="H72" s="232"/>
      <c r="I72" s="232"/>
      <c r="J72" s="232">
        <v>0.16</v>
      </c>
      <c r="K72" s="232">
        <v>0.16</v>
      </c>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c r="BD72" s="232"/>
      <c r="BE72" s="232"/>
      <c r="BF72" s="232"/>
      <c r="BG72" s="232"/>
      <c r="BH72" s="232"/>
      <c r="BI72" s="232"/>
      <c r="BJ72" s="232"/>
      <c r="BK72" s="232"/>
      <c r="BL72" s="232"/>
      <c r="BM72" s="232"/>
      <c r="BN72" s="232"/>
      <c r="BO72" s="232"/>
      <c r="BP72" s="232"/>
      <c r="BQ72" s="117" t="s">
        <v>387</v>
      </c>
      <c r="BR72" s="117"/>
    </row>
    <row r="73" spans="1:70" ht="62.25" hidden="1" customHeight="1">
      <c r="A73" s="232">
        <v>72</v>
      </c>
      <c r="B73" s="304" t="s">
        <v>466</v>
      </c>
      <c r="C73" s="305" t="s">
        <v>330</v>
      </c>
      <c r="D73" s="289" t="s">
        <v>467</v>
      </c>
      <c r="E73" s="232"/>
      <c r="F73" s="232"/>
      <c r="G73" s="302"/>
      <c r="H73" s="302"/>
      <c r="I73" s="232"/>
      <c r="J73" s="232"/>
      <c r="K73" s="232"/>
      <c r="L73" s="232"/>
      <c r="M73" s="232"/>
      <c r="N73" s="232"/>
      <c r="O73" s="232"/>
      <c r="P73" s="232"/>
      <c r="Q73" s="232"/>
      <c r="R73" s="232"/>
      <c r="S73" s="232"/>
      <c r="T73" s="232"/>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2"/>
      <c r="BP73" s="232"/>
      <c r="BQ73" s="117" t="s">
        <v>387</v>
      </c>
      <c r="BR73" s="117"/>
    </row>
    <row r="74" spans="1:70" ht="62.25" hidden="1" customHeight="1">
      <c r="A74" s="232">
        <v>73</v>
      </c>
      <c r="B74" s="304" t="s">
        <v>468</v>
      </c>
      <c r="C74" s="305" t="s">
        <v>330</v>
      </c>
      <c r="D74" s="289" t="s">
        <v>467</v>
      </c>
      <c r="E74" s="232"/>
      <c r="F74" s="232"/>
      <c r="G74" s="302"/>
      <c r="H74" s="30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2"/>
      <c r="BC74" s="232"/>
      <c r="BD74" s="232"/>
      <c r="BE74" s="232"/>
      <c r="BF74" s="232"/>
      <c r="BG74" s="232"/>
      <c r="BH74" s="232"/>
      <c r="BI74" s="232"/>
      <c r="BJ74" s="232"/>
      <c r="BK74" s="232"/>
      <c r="BL74" s="232"/>
      <c r="BM74" s="232"/>
      <c r="BN74" s="232"/>
      <c r="BO74" s="232"/>
      <c r="BP74" s="232"/>
      <c r="BQ74" s="117" t="s">
        <v>387</v>
      </c>
      <c r="BR74" s="117"/>
    </row>
    <row r="75" spans="1:70" ht="62.25" hidden="1" customHeight="1">
      <c r="A75" s="232">
        <v>74</v>
      </c>
      <c r="B75" s="304" t="s">
        <v>469</v>
      </c>
      <c r="C75" s="305" t="s">
        <v>330</v>
      </c>
      <c r="D75" s="289" t="s">
        <v>467</v>
      </c>
      <c r="E75" s="232"/>
      <c r="F75" s="232"/>
      <c r="G75" s="302"/>
      <c r="H75" s="30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117" t="s">
        <v>387</v>
      </c>
      <c r="BR75" s="117"/>
    </row>
    <row r="76" spans="1:70" s="323" customFormat="1" ht="62.25" hidden="1" customHeight="1">
      <c r="A76" s="232">
        <v>75</v>
      </c>
      <c r="B76" s="330" t="s">
        <v>459</v>
      </c>
      <c r="C76" s="331" t="s">
        <v>330</v>
      </c>
      <c r="D76" s="321">
        <v>1.88</v>
      </c>
      <c r="E76" s="319">
        <v>20</v>
      </c>
      <c r="F76" s="319"/>
      <c r="G76" s="232"/>
      <c r="H76" s="232"/>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N76" s="319"/>
      <c r="AO76" s="319"/>
      <c r="AP76" s="319"/>
      <c r="AQ76" s="319"/>
      <c r="AR76" s="319"/>
      <c r="AS76" s="319"/>
      <c r="AT76" s="319"/>
      <c r="AU76" s="319"/>
      <c r="AV76" s="319"/>
      <c r="AW76" s="319"/>
      <c r="AX76" s="319"/>
      <c r="AY76" s="319"/>
      <c r="AZ76" s="319"/>
      <c r="BA76" s="319"/>
      <c r="BB76" s="319"/>
      <c r="BC76" s="319"/>
      <c r="BD76" s="319"/>
      <c r="BE76" s="319"/>
      <c r="BF76" s="319"/>
      <c r="BG76" s="319"/>
      <c r="BH76" s="319"/>
      <c r="BI76" s="319"/>
      <c r="BJ76" s="319"/>
      <c r="BK76" s="319"/>
      <c r="BL76" s="319"/>
      <c r="BM76" s="319"/>
      <c r="BN76" s="319"/>
      <c r="BO76" s="319"/>
      <c r="BP76" s="319"/>
      <c r="BQ76" s="322" t="s">
        <v>471</v>
      </c>
      <c r="BR76" s="320"/>
    </row>
    <row r="77" spans="1:70" ht="62.25" hidden="1" customHeight="1">
      <c r="A77" s="232">
        <v>76</v>
      </c>
      <c r="B77" s="293" t="s">
        <v>472</v>
      </c>
      <c r="C77" s="305" t="s">
        <v>330</v>
      </c>
      <c r="D77" s="289">
        <v>0.06</v>
      </c>
      <c r="E77" s="232">
        <v>26</v>
      </c>
      <c r="F77" s="232" t="s">
        <v>24</v>
      </c>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c r="BO77" s="232"/>
      <c r="BP77" s="232">
        <v>0.06</v>
      </c>
      <c r="BQ77" s="117" t="s">
        <v>388</v>
      </c>
      <c r="BR77" s="117"/>
    </row>
    <row r="78" spans="1:70" ht="62.25" hidden="1" customHeight="1">
      <c r="A78" s="232">
        <v>77</v>
      </c>
      <c r="B78" s="293" t="s">
        <v>473</v>
      </c>
      <c r="C78" s="305" t="s">
        <v>330</v>
      </c>
      <c r="D78" s="289">
        <v>0.2</v>
      </c>
      <c r="E78" s="232">
        <v>31</v>
      </c>
      <c r="F78" s="232" t="s">
        <v>24</v>
      </c>
      <c r="G78" s="232"/>
      <c r="H78" s="232"/>
      <c r="I78" s="232"/>
      <c r="J78" s="232"/>
      <c r="K78" s="232"/>
      <c r="L78" s="232"/>
      <c r="M78" s="232"/>
      <c r="N78" s="232"/>
      <c r="O78" s="232"/>
      <c r="P78" s="232"/>
      <c r="Q78" s="232"/>
      <c r="R78" s="232"/>
      <c r="S78" s="232"/>
      <c r="T78" s="232"/>
      <c r="U78" s="232"/>
      <c r="V78" s="232"/>
      <c r="W78" s="232"/>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v>0.2</v>
      </c>
      <c r="BG78" s="232"/>
      <c r="BH78" s="232"/>
      <c r="BI78" s="232"/>
      <c r="BJ78" s="232"/>
      <c r="BK78" s="232"/>
      <c r="BL78" s="232"/>
      <c r="BM78" s="232"/>
      <c r="BN78" s="232"/>
      <c r="BO78" s="232"/>
      <c r="BP78" s="232"/>
      <c r="BQ78" s="117" t="s">
        <v>388</v>
      </c>
      <c r="BR78" s="117"/>
    </row>
    <row r="79" spans="1:70" ht="62.25" hidden="1" customHeight="1">
      <c r="A79" s="232">
        <v>78</v>
      </c>
      <c r="B79" s="293" t="s">
        <v>474</v>
      </c>
      <c r="C79" s="305" t="s">
        <v>330</v>
      </c>
      <c r="D79" s="289">
        <v>10.62</v>
      </c>
      <c r="E79" s="232" t="s">
        <v>475</v>
      </c>
      <c r="F79" s="232" t="s">
        <v>27</v>
      </c>
      <c r="G79" s="232"/>
      <c r="H79" s="232"/>
      <c r="I79" s="232"/>
      <c r="J79" s="232"/>
      <c r="K79" s="232"/>
      <c r="L79" s="232"/>
      <c r="M79" s="232"/>
      <c r="N79" s="232"/>
      <c r="O79" s="232"/>
      <c r="P79" s="232"/>
      <c r="Q79" s="232"/>
      <c r="R79" s="232">
        <v>10.1</v>
      </c>
      <c r="S79" s="232"/>
      <c r="T79" s="232"/>
      <c r="U79" s="232"/>
      <c r="V79" s="232"/>
      <c r="W79" s="232"/>
      <c r="X79" s="232"/>
      <c r="Y79" s="232"/>
      <c r="Z79" s="232"/>
      <c r="AA79" s="232"/>
      <c r="AB79" s="232"/>
      <c r="AC79" s="232"/>
      <c r="AD79" s="232"/>
      <c r="AE79" s="232"/>
      <c r="AF79" s="232"/>
      <c r="AG79" s="232">
        <v>0.52</v>
      </c>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117" t="s">
        <v>388</v>
      </c>
      <c r="BR79" s="117"/>
    </row>
    <row r="80" spans="1:70" ht="62.25" hidden="1" customHeight="1">
      <c r="A80" s="232">
        <v>79</v>
      </c>
      <c r="B80" s="293" t="s">
        <v>572</v>
      </c>
      <c r="C80" s="305" t="s">
        <v>330</v>
      </c>
      <c r="D80" s="289">
        <v>0.05</v>
      </c>
      <c r="E80" s="232">
        <v>26</v>
      </c>
      <c r="F80" s="232" t="s">
        <v>30</v>
      </c>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H80" s="232">
        <v>0.03</v>
      </c>
      <c r="AI80" s="232"/>
      <c r="AJ80" s="232"/>
      <c r="AK80" s="232"/>
      <c r="AL80" s="232"/>
      <c r="AM80" s="232"/>
      <c r="AN80" s="232"/>
      <c r="AO80" s="232"/>
      <c r="AP80" s="232"/>
      <c r="AQ80" s="232"/>
      <c r="AR80" s="232"/>
      <c r="AS80" s="232"/>
      <c r="AT80" s="232"/>
      <c r="AU80" s="232"/>
      <c r="AV80" s="232"/>
      <c r="AW80" s="232"/>
      <c r="AX80" s="232"/>
      <c r="AY80" s="232"/>
      <c r="AZ80" s="232"/>
      <c r="BA80" s="232"/>
      <c r="BB80" s="232"/>
      <c r="BC80" s="232"/>
      <c r="BD80" s="232"/>
      <c r="BE80" s="232">
        <v>0.02</v>
      </c>
      <c r="BF80" s="232"/>
      <c r="BG80" s="232"/>
      <c r="BH80" s="232"/>
      <c r="BI80" s="232"/>
      <c r="BJ80" s="232"/>
      <c r="BK80" s="232"/>
      <c r="BL80" s="232"/>
      <c r="BM80" s="232"/>
      <c r="BN80" s="232"/>
      <c r="BO80" s="232"/>
      <c r="BP80" s="232"/>
      <c r="BQ80" s="117"/>
      <c r="BR80" s="117"/>
    </row>
    <row r="81" spans="1:70" ht="62.25" hidden="1" customHeight="1">
      <c r="A81" s="232">
        <v>80</v>
      </c>
      <c r="B81" s="301" t="s">
        <v>477</v>
      </c>
      <c r="C81" s="117" t="s">
        <v>324</v>
      </c>
      <c r="D81" s="289">
        <v>1</v>
      </c>
      <c r="E81" s="232">
        <v>14</v>
      </c>
      <c r="F81" s="232" t="s">
        <v>48</v>
      </c>
      <c r="G81" s="232"/>
      <c r="H81" s="232"/>
      <c r="I81" s="232"/>
      <c r="J81" s="232">
        <v>0.92</v>
      </c>
      <c r="K81" s="232">
        <v>0.92</v>
      </c>
      <c r="L81" s="232"/>
      <c r="M81" s="232"/>
      <c r="N81" s="232"/>
      <c r="O81" s="232"/>
      <c r="P81" s="232"/>
      <c r="Q81" s="232"/>
      <c r="R81" s="232"/>
      <c r="S81" s="232"/>
      <c r="T81" s="232"/>
      <c r="U81" s="232"/>
      <c r="V81" s="232"/>
      <c r="W81" s="232"/>
      <c r="X81" s="232"/>
      <c r="Y81" s="232"/>
      <c r="Z81" s="232"/>
      <c r="AA81" s="232"/>
      <c r="AB81" s="232"/>
      <c r="AC81" s="232"/>
      <c r="AD81" s="232"/>
      <c r="AE81" s="232"/>
      <c r="AF81" s="232"/>
      <c r="AG81" s="232">
        <v>0.05</v>
      </c>
      <c r="AH81" s="232">
        <v>0.02</v>
      </c>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117" t="s">
        <v>387</v>
      </c>
      <c r="BR81" s="117"/>
    </row>
    <row r="82" spans="1:70" s="323" customFormat="1" ht="62.25" hidden="1" customHeight="1">
      <c r="A82" s="232">
        <v>81</v>
      </c>
      <c r="B82" s="326" t="s">
        <v>478</v>
      </c>
      <c r="C82" s="320" t="s">
        <v>324</v>
      </c>
      <c r="D82" s="321"/>
      <c r="E82" s="319"/>
      <c r="F82" s="319"/>
      <c r="G82" s="302"/>
      <c r="H82" s="302"/>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N82" s="319"/>
      <c r="AO82" s="319"/>
      <c r="AP82" s="319"/>
      <c r="AQ82" s="319"/>
      <c r="AR82" s="319"/>
      <c r="AS82" s="319"/>
      <c r="AT82" s="319"/>
      <c r="AU82" s="319"/>
      <c r="AV82" s="319"/>
      <c r="AW82" s="319"/>
      <c r="AX82" s="319"/>
      <c r="AY82" s="319"/>
      <c r="AZ82" s="319"/>
      <c r="BA82" s="319"/>
      <c r="BB82" s="319"/>
      <c r="BC82" s="319"/>
      <c r="BD82" s="319"/>
      <c r="BE82" s="319"/>
      <c r="BF82" s="319"/>
      <c r="BG82" s="319"/>
      <c r="BH82" s="319"/>
      <c r="BI82" s="319"/>
      <c r="BJ82" s="319"/>
      <c r="BK82" s="319"/>
      <c r="BL82" s="319"/>
      <c r="BM82" s="319"/>
      <c r="BN82" s="319"/>
      <c r="BO82" s="319"/>
      <c r="BP82" s="319"/>
      <c r="BQ82" s="320" t="s">
        <v>388</v>
      </c>
      <c r="BR82" s="332" t="s">
        <v>480</v>
      </c>
    </row>
    <row r="83" spans="1:70" ht="62.25" hidden="1" customHeight="1">
      <c r="A83" s="232">
        <v>82</v>
      </c>
      <c r="B83" s="293" t="s">
        <v>574</v>
      </c>
      <c r="C83" s="117" t="s">
        <v>324</v>
      </c>
      <c r="D83" s="289">
        <v>0.03</v>
      </c>
      <c r="E83" s="232">
        <v>2</v>
      </c>
      <c r="F83" s="232" t="s">
        <v>29</v>
      </c>
      <c r="G83" s="302"/>
      <c r="H83" s="302"/>
      <c r="I83" s="232"/>
      <c r="J83" s="232"/>
      <c r="K83" s="232"/>
      <c r="L83" s="232"/>
      <c r="M83" s="232"/>
      <c r="N83" s="232"/>
      <c r="O83" s="232">
        <v>0.01</v>
      </c>
      <c r="P83" s="232"/>
      <c r="Q83" s="232"/>
      <c r="R83" s="232"/>
      <c r="S83" s="232"/>
      <c r="T83" s="232"/>
      <c r="U83" s="232"/>
      <c r="V83" s="232"/>
      <c r="W83" s="232"/>
      <c r="X83" s="232"/>
      <c r="Y83" s="232"/>
      <c r="Z83" s="232"/>
      <c r="AA83" s="232"/>
      <c r="AB83" s="232"/>
      <c r="AC83" s="232"/>
      <c r="AD83" s="232"/>
      <c r="AE83" s="232"/>
      <c r="AF83" s="232"/>
      <c r="AG83" s="232">
        <v>0.02</v>
      </c>
      <c r="AH83" s="232"/>
      <c r="AI83" s="232"/>
      <c r="AJ83" s="232"/>
      <c r="AK83" s="232"/>
      <c r="AL83" s="232"/>
      <c r="AM83" s="232"/>
      <c r="AN83" s="232"/>
      <c r="AO83" s="232"/>
      <c r="AP83" s="232"/>
      <c r="AQ83" s="232"/>
      <c r="AR83" s="232"/>
      <c r="AS83" s="232"/>
      <c r="AT83" s="232"/>
      <c r="AU83" s="232"/>
      <c r="AV83" s="232"/>
      <c r="AW83" s="232"/>
      <c r="AX83" s="232"/>
      <c r="AY83" s="232"/>
      <c r="AZ83" s="232"/>
      <c r="BA83" s="232"/>
      <c r="BB83" s="232"/>
      <c r="BC83" s="232"/>
      <c r="BD83" s="232"/>
      <c r="BE83" s="232"/>
      <c r="BF83" s="232"/>
      <c r="BG83" s="232"/>
      <c r="BH83" s="232"/>
      <c r="BI83" s="232"/>
      <c r="BJ83" s="232"/>
      <c r="BK83" s="232"/>
      <c r="BL83" s="232"/>
      <c r="BM83" s="232"/>
      <c r="BN83" s="232"/>
      <c r="BO83" s="232"/>
      <c r="BP83" s="232"/>
      <c r="BQ83" s="117" t="s">
        <v>388</v>
      </c>
      <c r="BR83" s="269" t="s">
        <v>575</v>
      </c>
    </row>
    <row r="84" spans="1:70" ht="62.25" hidden="1" customHeight="1">
      <c r="A84" s="232">
        <v>83</v>
      </c>
      <c r="B84" s="304" t="s">
        <v>479</v>
      </c>
      <c r="C84" s="117" t="s">
        <v>291</v>
      </c>
      <c r="D84" s="289">
        <v>0.6</v>
      </c>
      <c r="E84" s="232">
        <v>11</v>
      </c>
      <c r="F84" s="232" t="s">
        <v>34</v>
      </c>
      <c r="G84" s="232"/>
      <c r="H84" s="232"/>
      <c r="I84" s="232"/>
      <c r="J84" s="232">
        <v>0.56999999999999995</v>
      </c>
      <c r="K84" s="232">
        <v>0.56999999999999995</v>
      </c>
      <c r="L84" s="232"/>
      <c r="M84" s="232"/>
      <c r="N84" s="232"/>
      <c r="O84" s="232"/>
      <c r="P84" s="232"/>
      <c r="Q84" s="232"/>
      <c r="R84" s="232"/>
      <c r="S84" s="232"/>
      <c r="T84" s="232"/>
      <c r="U84" s="232"/>
      <c r="V84" s="232"/>
      <c r="W84" s="232"/>
      <c r="X84" s="232"/>
      <c r="Y84" s="232"/>
      <c r="Z84" s="232"/>
      <c r="AA84" s="232"/>
      <c r="AB84" s="232"/>
      <c r="AC84" s="232"/>
      <c r="AD84" s="232"/>
      <c r="AE84" s="232"/>
      <c r="AF84" s="232"/>
      <c r="AG84" s="232"/>
      <c r="AH84" s="232">
        <v>0.01</v>
      </c>
      <c r="AI84" s="232"/>
      <c r="AJ84" s="232"/>
      <c r="AK84" s="232"/>
      <c r="AL84" s="232">
        <v>0.02</v>
      </c>
      <c r="AM84" s="232"/>
      <c r="AN84" s="232"/>
      <c r="AO84" s="232"/>
      <c r="AP84" s="232"/>
      <c r="AQ84" s="232"/>
      <c r="AR84" s="232"/>
      <c r="AS84" s="232"/>
      <c r="AT84" s="232"/>
      <c r="AU84" s="232"/>
      <c r="AV84" s="232"/>
      <c r="AW84" s="232"/>
      <c r="AX84" s="232"/>
      <c r="AY84" s="232"/>
      <c r="AZ84" s="232"/>
      <c r="BA84" s="232"/>
      <c r="BB84" s="232"/>
      <c r="BC84" s="232"/>
      <c r="BD84" s="232"/>
      <c r="BE84" s="232"/>
      <c r="BF84" s="232"/>
      <c r="BG84" s="232"/>
      <c r="BH84" s="232"/>
      <c r="BI84" s="232"/>
      <c r="BJ84" s="232"/>
      <c r="BK84" s="232"/>
      <c r="BL84" s="232"/>
      <c r="BM84" s="232"/>
      <c r="BN84" s="232"/>
      <c r="BO84" s="232"/>
      <c r="BP84" s="232"/>
      <c r="BQ84" s="117" t="s">
        <v>387</v>
      </c>
      <c r="BR84" s="117"/>
    </row>
    <row r="85" spans="1:70" ht="62.25" hidden="1" customHeight="1">
      <c r="A85" s="232">
        <v>84</v>
      </c>
      <c r="B85" s="304" t="s">
        <v>486</v>
      </c>
      <c r="C85" s="117" t="s">
        <v>291</v>
      </c>
      <c r="D85" s="289">
        <v>5.27</v>
      </c>
      <c r="E85" s="269" t="s">
        <v>481</v>
      </c>
      <c r="F85" s="232" t="s">
        <v>48</v>
      </c>
      <c r="G85" s="232"/>
      <c r="H85" s="232"/>
      <c r="I85" s="232"/>
      <c r="J85" s="232">
        <v>0.11</v>
      </c>
      <c r="K85" s="232">
        <v>0.11</v>
      </c>
      <c r="L85" s="232"/>
      <c r="M85" s="232"/>
      <c r="N85" s="232">
        <v>4.24</v>
      </c>
      <c r="O85" s="232">
        <v>0.91</v>
      </c>
      <c r="P85" s="232"/>
      <c r="Q85" s="232"/>
      <c r="R85" s="232"/>
      <c r="S85" s="232"/>
      <c r="T85" s="232"/>
      <c r="U85" s="232"/>
      <c r="V85" s="232"/>
      <c r="W85" s="232"/>
      <c r="X85" s="232"/>
      <c r="Y85" s="232"/>
      <c r="Z85" s="232"/>
      <c r="AA85" s="232"/>
      <c r="AB85" s="232"/>
      <c r="AC85" s="232"/>
      <c r="AD85" s="232"/>
      <c r="AE85" s="232"/>
      <c r="AF85" s="232"/>
      <c r="AG85" s="232"/>
      <c r="AH85" s="232"/>
      <c r="AI85" s="232"/>
      <c r="AJ85" s="232"/>
      <c r="AK85" s="232"/>
      <c r="AL85" s="232"/>
      <c r="AM85" s="232"/>
      <c r="AN85" s="232"/>
      <c r="AO85" s="232"/>
      <c r="AP85" s="232"/>
      <c r="AQ85" s="232"/>
      <c r="AR85" s="232"/>
      <c r="AS85" s="232">
        <v>0.01</v>
      </c>
      <c r="AT85" s="232"/>
      <c r="AU85" s="232"/>
      <c r="AV85" s="232"/>
      <c r="AW85" s="232"/>
      <c r="AX85" s="232"/>
      <c r="AY85" s="232"/>
      <c r="AZ85" s="232"/>
      <c r="BA85" s="232"/>
      <c r="BB85" s="232"/>
      <c r="BC85" s="232"/>
      <c r="BD85" s="232"/>
      <c r="BE85" s="232"/>
      <c r="BF85" s="232"/>
      <c r="BG85" s="232"/>
      <c r="BH85" s="232"/>
      <c r="BI85" s="232"/>
      <c r="BJ85" s="232"/>
      <c r="BK85" s="232"/>
      <c r="BL85" s="232"/>
      <c r="BM85" s="232"/>
      <c r="BN85" s="232"/>
      <c r="BO85" s="232"/>
      <c r="BP85" s="232"/>
      <c r="BQ85" s="117" t="s">
        <v>387</v>
      </c>
      <c r="BR85" s="117"/>
    </row>
    <row r="86" spans="1:70" ht="62.25" hidden="1" customHeight="1">
      <c r="A86" s="232">
        <v>85</v>
      </c>
      <c r="B86" s="293" t="s">
        <v>482</v>
      </c>
      <c r="C86" s="117" t="s">
        <v>291</v>
      </c>
      <c r="D86" s="289">
        <v>0.1</v>
      </c>
      <c r="E86" s="232">
        <v>11</v>
      </c>
      <c r="F86" s="232" t="s">
        <v>33</v>
      </c>
      <c r="G86" s="232"/>
      <c r="H86" s="232"/>
      <c r="I86" s="232"/>
      <c r="J86" s="232">
        <v>0.1</v>
      </c>
      <c r="K86" s="232">
        <v>0.1</v>
      </c>
      <c r="L86" s="232"/>
      <c r="M86" s="232"/>
      <c r="N86" s="232"/>
      <c r="O86" s="232"/>
      <c r="P86" s="232"/>
      <c r="Q86" s="232"/>
      <c r="R86" s="232"/>
      <c r="S86" s="232"/>
      <c r="T86" s="232"/>
      <c r="U86" s="232"/>
      <c r="V86" s="232"/>
      <c r="W86" s="232"/>
      <c r="X86" s="232"/>
      <c r="Y86" s="232"/>
      <c r="Z86" s="232"/>
      <c r="AA86" s="232"/>
      <c r="AB86" s="232"/>
      <c r="AC86" s="232"/>
      <c r="AD86" s="232"/>
      <c r="AE86" s="232"/>
      <c r="AF86" s="232"/>
      <c r="AG86" s="232"/>
      <c r="AH86" s="232"/>
      <c r="AI86" s="232"/>
      <c r="AJ86" s="232"/>
      <c r="AK86" s="232"/>
      <c r="AL86" s="232"/>
      <c r="AM86" s="232"/>
      <c r="AN86" s="232"/>
      <c r="AO86" s="232"/>
      <c r="AP86" s="232"/>
      <c r="AQ86" s="232"/>
      <c r="AR86" s="232"/>
      <c r="AS86" s="232"/>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117" t="s">
        <v>388</v>
      </c>
      <c r="BR86" s="117"/>
    </row>
    <row r="87" spans="1:70" ht="62.25" hidden="1" customHeight="1">
      <c r="A87" s="232">
        <v>86</v>
      </c>
      <c r="B87" s="293" t="s">
        <v>490</v>
      </c>
      <c r="C87" s="117" t="s">
        <v>291</v>
      </c>
      <c r="D87" s="289">
        <v>0.1</v>
      </c>
      <c r="E87" s="232">
        <v>10</v>
      </c>
      <c r="F87" s="232" t="s">
        <v>31</v>
      </c>
      <c r="G87" s="232"/>
      <c r="H87" s="232"/>
      <c r="I87" s="232"/>
      <c r="J87" s="232"/>
      <c r="K87" s="232"/>
      <c r="L87" s="232"/>
      <c r="M87" s="232"/>
      <c r="N87" s="232"/>
      <c r="O87" s="232">
        <v>0.1</v>
      </c>
      <c r="P87" s="232"/>
      <c r="Q87" s="232"/>
      <c r="R87" s="232"/>
      <c r="S87" s="232"/>
      <c r="T87" s="232"/>
      <c r="U87" s="232"/>
      <c r="V87" s="232"/>
      <c r="W87" s="232"/>
      <c r="X87" s="232"/>
      <c r="Y87" s="232"/>
      <c r="Z87" s="232"/>
      <c r="AA87" s="232"/>
      <c r="AB87" s="232"/>
      <c r="AC87" s="232"/>
      <c r="AD87" s="232"/>
      <c r="AE87" s="232"/>
      <c r="AF87" s="232"/>
      <c r="AG87" s="232"/>
      <c r="AH87" s="232"/>
      <c r="AI87" s="232"/>
      <c r="AJ87" s="232"/>
      <c r="AK87" s="232"/>
      <c r="AL87" s="232"/>
      <c r="AM87" s="232"/>
      <c r="AN87" s="232"/>
      <c r="AO87" s="232"/>
      <c r="AP87" s="232"/>
      <c r="AQ87" s="232"/>
      <c r="AR87" s="232"/>
      <c r="AS87" s="232"/>
      <c r="AT87" s="232"/>
      <c r="AU87" s="232"/>
      <c r="AV87" s="232"/>
      <c r="AW87" s="232"/>
      <c r="AX87" s="232"/>
      <c r="AY87" s="232"/>
      <c r="AZ87" s="232"/>
      <c r="BA87" s="232"/>
      <c r="BB87" s="232"/>
      <c r="BC87" s="232"/>
      <c r="BD87" s="232"/>
      <c r="BE87" s="232"/>
      <c r="BF87" s="232"/>
      <c r="BG87" s="232"/>
      <c r="BH87" s="232"/>
      <c r="BI87" s="232"/>
      <c r="BJ87" s="232"/>
      <c r="BK87" s="232"/>
      <c r="BL87" s="232"/>
      <c r="BM87" s="232"/>
      <c r="BN87" s="232"/>
      <c r="BO87" s="232"/>
      <c r="BP87" s="232"/>
      <c r="BQ87" s="117" t="s">
        <v>388</v>
      </c>
      <c r="BR87" s="117"/>
    </row>
    <row r="88" spans="1:70" ht="62.25" hidden="1" customHeight="1">
      <c r="A88" s="232">
        <v>87</v>
      </c>
      <c r="B88" s="293" t="s">
        <v>483</v>
      </c>
      <c r="C88" s="117" t="s">
        <v>291</v>
      </c>
      <c r="D88" s="289">
        <v>7.0000000000000007E-2</v>
      </c>
      <c r="E88" s="232">
        <v>11</v>
      </c>
      <c r="F88" s="232" t="s">
        <v>31</v>
      </c>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v>7.0000000000000007E-2</v>
      </c>
      <c r="AY88" s="232"/>
      <c r="AZ88" s="232"/>
      <c r="BA88" s="232"/>
      <c r="BB88" s="232"/>
      <c r="BC88" s="232"/>
      <c r="BD88" s="232"/>
      <c r="BE88" s="232"/>
      <c r="BF88" s="232"/>
      <c r="BG88" s="232"/>
      <c r="BH88" s="232"/>
      <c r="BI88" s="232"/>
      <c r="BJ88" s="232"/>
      <c r="BK88" s="232"/>
      <c r="BL88" s="232"/>
      <c r="BM88" s="232"/>
      <c r="BN88" s="232"/>
      <c r="BO88" s="232"/>
      <c r="BP88" s="232"/>
      <c r="BQ88" s="117" t="s">
        <v>388</v>
      </c>
      <c r="BR88" s="117"/>
    </row>
    <row r="89" spans="1:70" ht="62.25" hidden="1" customHeight="1">
      <c r="A89" s="232">
        <v>88</v>
      </c>
      <c r="B89" s="293" t="s">
        <v>489</v>
      </c>
      <c r="C89" s="117" t="s">
        <v>291</v>
      </c>
      <c r="D89" s="289">
        <v>0.1</v>
      </c>
      <c r="E89" s="232" t="s">
        <v>487</v>
      </c>
      <c r="F89" s="232" t="s">
        <v>31</v>
      </c>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v>0.1</v>
      </c>
      <c r="AY89" s="232"/>
      <c r="AZ89" s="232"/>
      <c r="BA89" s="232"/>
      <c r="BB89" s="232"/>
      <c r="BC89" s="232"/>
      <c r="BD89" s="232"/>
      <c r="BE89" s="232"/>
      <c r="BF89" s="232"/>
      <c r="BG89" s="232"/>
      <c r="BH89" s="232"/>
      <c r="BI89" s="232"/>
      <c r="BJ89" s="232"/>
      <c r="BK89" s="232"/>
      <c r="BL89" s="232"/>
      <c r="BM89" s="232"/>
      <c r="BN89" s="232"/>
      <c r="BO89" s="232"/>
      <c r="BP89" s="232"/>
      <c r="BQ89" s="117" t="s">
        <v>388</v>
      </c>
      <c r="BR89" s="117"/>
    </row>
    <row r="90" spans="1:70" ht="62.25" hidden="1" customHeight="1">
      <c r="A90" s="232">
        <v>89</v>
      </c>
      <c r="B90" s="293" t="s">
        <v>488</v>
      </c>
      <c r="C90" s="117" t="s">
        <v>291</v>
      </c>
      <c r="D90" s="289">
        <v>0.1</v>
      </c>
      <c r="E90" s="232">
        <v>11</v>
      </c>
      <c r="F90" s="232" t="s">
        <v>31</v>
      </c>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c r="AH90" s="232"/>
      <c r="AI90" s="232"/>
      <c r="AJ90" s="232"/>
      <c r="AK90" s="232"/>
      <c r="AL90" s="232"/>
      <c r="AM90" s="232"/>
      <c r="AN90" s="232"/>
      <c r="AO90" s="232"/>
      <c r="AP90" s="232"/>
      <c r="AQ90" s="232"/>
      <c r="AR90" s="232"/>
      <c r="AS90" s="232"/>
      <c r="AT90" s="232"/>
      <c r="AU90" s="232"/>
      <c r="AV90" s="232"/>
      <c r="AW90" s="232"/>
      <c r="AX90" s="232">
        <v>0.1</v>
      </c>
      <c r="AY90" s="232"/>
      <c r="AZ90" s="232"/>
      <c r="BA90" s="232"/>
      <c r="BB90" s="232"/>
      <c r="BC90" s="232"/>
      <c r="BD90" s="232"/>
      <c r="BE90" s="232"/>
      <c r="BF90" s="232"/>
      <c r="BG90" s="232"/>
      <c r="BH90" s="232"/>
      <c r="BI90" s="232"/>
      <c r="BJ90" s="232"/>
      <c r="BK90" s="232"/>
      <c r="BL90" s="232"/>
      <c r="BM90" s="232"/>
      <c r="BN90" s="232"/>
      <c r="BO90" s="232"/>
      <c r="BP90" s="232"/>
      <c r="BQ90" s="117" t="s">
        <v>388</v>
      </c>
      <c r="BR90" s="117"/>
    </row>
    <row r="91" spans="1:70" ht="62.25" hidden="1" customHeight="1">
      <c r="A91" s="232">
        <v>90</v>
      </c>
      <c r="B91" s="293" t="s">
        <v>484</v>
      </c>
      <c r="C91" s="117" t="s">
        <v>291</v>
      </c>
      <c r="D91" s="289">
        <v>0.09</v>
      </c>
      <c r="E91" s="232">
        <v>17</v>
      </c>
      <c r="F91" s="232" t="s">
        <v>31</v>
      </c>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c r="AH91" s="232"/>
      <c r="AI91" s="232"/>
      <c r="AJ91" s="232"/>
      <c r="AK91" s="232"/>
      <c r="AL91" s="232"/>
      <c r="AM91" s="232"/>
      <c r="AN91" s="232"/>
      <c r="AO91" s="232"/>
      <c r="AP91" s="232"/>
      <c r="AQ91" s="232"/>
      <c r="AR91" s="232"/>
      <c r="AS91" s="232"/>
      <c r="AT91" s="232"/>
      <c r="AU91" s="232"/>
      <c r="AV91" s="232"/>
      <c r="AW91" s="232"/>
      <c r="AX91" s="232">
        <v>0.09</v>
      </c>
      <c r="AY91" s="232"/>
      <c r="AZ91" s="232"/>
      <c r="BA91" s="232"/>
      <c r="BB91" s="232"/>
      <c r="BC91" s="232"/>
      <c r="BD91" s="232"/>
      <c r="BE91" s="232"/>
      <c r="BF91" s="232"/>
      <c r="BG91" s="232"/>
      <c r="BH91" s="232"/>
      <c r="BI91" s="232"/>
      <c r="BJ91" s="232"/>
      <c r="BK91" s="232"/>
      <c r="BL91" s="232"/>
      <c r="BM91" s="232"/>
      <c r="BN91" s="232"/>
      <c r="BO91" s="232"/>
      <c r="BP91" s="232"/>
      <c r="BQ91" s="117" t="s">
        <v>388</v>
      </c>
      <c r="BR91" s="117"/>
    </row>
    <row r="92" spans="1:70" ht="74.25" hidden="1" customHeight="1">
      <c r="A92" s="232">
        <v>91</v>
      </c>
      <c r="B92" s="301" t="s">
        <v>348</v>
      </c>
      <c r="C92" s="117" t="s">
        <v>291</v>
      </c>
      <c r="D92" s="289">
        <v>0.86</v>
      </c>
      <c r="E92" s="232"/>
      <c r="F92" s="232"/>
      <c r="G92" s="232"/>
      <c r="H92" s="232"/>
      <c r="I92" s="232"/>
      <c r="J92" s="232">
        <v>0.12</v>
      </c>
      <c r="K92" s="232">
        <v>0.12</v>
      </c>
      <c r="L92" s="232"/>
      <c r="M92" s="232"/>
      <c r="N92" s="232">
        <v>0.51</v>
      </c>
      <c r="O92" s="232"/>
      <c r="P92" s="232"/>
      <c r="Q92" s="232"/>
      <c r="R92" s="232"/>
      <c r="S92" s="232"/>
      <c r="T92" s="232"/>
      <c r="U92" s="232"/>
      <c r="V92" s="232"/>
      <c r="W92" s="232"/>
      <c r="X92" s="232"/>
      <c r="Y92" s="232"/>
      <c r="Z92" s="232"/>
      <c r="AA92" s="232"/>
      <c r="AB92" s="232"/>
      <c r="AC92" s="232"/>
      <c r="AD92" s="232"/>
      <c r="AE92" s="232"/>
      <c r="AF92" s="232"/>
      <c r="AG92" s="232">
        <v>0.15</v>
      </c>
      <c r="AH92" s="232">
        <v>7.0000000000000007E-2</v>
      </c>
      <c r="AI92" s="232"/>
      <c r="AJ92" s="232"/>
      <c r="AK92" s="232"/>
      <c r="AL92" s="232"/>
      <c r="AM92" s="232"/>
      <c r="AN92" s="232"/>
      <c r="AO92" s="232"/>
      <c r="AP92" s="232"/>
      <c r="AQ92" s="232"/>
      <c r="AR92" s="232"/>
      <c r="AS92" s="232"/>
      <c r="AT92" s="232"/>
      <c r="AU92" s="232"/>
      <c r="AV92" s="232"/>
      <c r="AW92" s="232"/>
      <c r="AX92" s="232">
        <v>0.01</v>
      </c>
      <c r="AY92" s="232"/>
      <c r="AZ92" s="232"/>
      <c r="BA92" s="232"/>
      <c r="BB92" s="232"/>
      <c r="BC92" s="232"/>
      <c r="BD92" s="232"/>
      <c r="BE92" s="232"/>
      <c r="BF92" s="232"/>
      <c r="BG92" s="232"/>
      <c r="BH92" s="232"/>
      <c r="BI92" s="232"/>
      <c r="BJ92" s="232"/>
      <c r="BK92" s="232"/>
      <c r="BL92" s="232"/>
      <c r="BM92" s="232"/>
      <c r="BN92" s="232"/>
      <c r="BO92" s="232"/>
      <c r="BP92" s="232"/>
      <c r="BQ92" s="117" t="s">
        <v>448</v>
      </c>
      <c r="BR92" s="117"/>
    </row>
    <row r="93" spans="1:70" ht="74.25" hidden="1" customHeight="1">
      <c r="A93" s="232">
        <v>92</v>
      </c>
      <c r="B93" s="301" t="s">
        <v>485</v>
      </c>
      <c r="C93" s="117" t="s">
        <v>291</v>
      </c>
      <c r="D93" s="290">
        <v>1.43</v>
      </c>
      <c r="E93" s="232" t="s">
        <v>591</v>
      </c>
      <c r="F93" s="232"/>
      <c r="G93" s="232"/>
      <c r="H93" s="232"/>
      <c r="I93" s="232"/>
      <c r="J93" s="232">
        <v>0.65</v>
      </c>
      <c r="K93" s="232">
        <v>0.65</v>
      </c>
      <c r="L93" s="232"/>
      <c r="M93" s="232"/>
      <c r="N93" s="232">
        <v>0.43</v>
      </c>
      <c r="O93" s="232"/>
      <c r="P93" s="232"/>
      <c r="Q93" s="232"/>
      <c r="R93" s="232"/>
      <c r="S93" s="232"/>
      <c r="T93" s="232"/>
      <c r="U93" s="232"/>
      <c r="V93" s="232"/>
      <c r="W93" s="232"/>
      <c r="X93" s="232"/>
      <c r="Y93" s="232"/>
      <c r="Z93" s="232"/>
      <c r="AA93" s="232"/>
      <c r="AB93" s="232"/>
      <c r="AC93" s="232"/>
      <c r="AD93" s="232"/>
      <c r="AE93" s="232"/>
      <c r="AF93" s="232"/>
      <c r="AG93" s="232">
        <v>0.14000000000000001</v>
      </c>
      <c r="AH93" s="232">
        <v>0.11</v>
      </c>
      <c r="AI93" s="232"/>
      <c r="AJ93" s="232"/>
      <c r="AK93" s="232"/>
      <c r="AL93" s="232"/>
      <c r="AM93" s="232"/>
      <c r="AN93" s="232"/>
      <c r="AO93" s="232"/>
      <c r="AP93" s="232"/>
      <c r="AQ93" s="232"/>
      <c r="AR93" s="232"/>
      <c r="AS93" s="232">
        <v>7.0000000000000007E-2</v>
      </c>
      <c r="AT93" s="232"/>
      <c r="AU93" s="232"/>
      <c r="AV93" s="232"/>
      <c r="AW93" s="232"/>
      <c r="AX93" s="232"/>
      <c r="AY93" s="232"/>
      <c r="AZ93" s="232">
        <v>0.02</v>
      </c>
      <c r="BA93" s="232"/>
      <c r="BB93" s="232"/>
      <c r="BC93" s="232"/>
      <c r="BD93" s="232"/>
      <c r="BE93" s="232"/>
      <c r="BF93" s="232"/>
      <c r="BG93" s="232"/>
      <c r="BH93" s="232"/>
      <c r="BI93" s="232"/>
      <c r="BJ93" s="232">
        <v>0.01</v>
      </c>
      <c r="BK93" s="232"/>
      <c r="BL93" s="232"/>
      <c r="BM93" s="232"/>
      <c r="BN93" s="232"/>
      <c r="BO93" s="232"/>
      <c r="BP93" s="232"/>
      <c r="BQ93" s="117" t="s">
        <v>448</v>
      </c>
      <c r="BR93" s="117"/>
    </row>
    <row r="94" spans="1:70" ht="62.25" hidden="1" customHeight="1">
      <c r="A94" s="232">
        <v>93</v>
      </c>
      <c r="B94" s="118" t="s">
        <v>491</v>
      </c>
      <c r="C94" s="117" t="s">
        <v>296</v>
      </c>
      <c r="D94" s="289">
        <v>0.2</v>
      </c>
      <c r="E94" s="232">
        <v>12</v>
      </c>
      <c r="F94" s="232" t="s">
        <v>21</v>
      </c>
      <c r="G94" s="232"/>
      <c r="H94" s="232"/>
      <c r="I94" s="232"/>
      <c r="J94" s="232">
        <v>0.18</v>
      </c>
      <c r="K94" s="232">
        <v>0.18</v>
      </c>
      <c r="L94" s="232"/>
      <c r="M94" s="232"/>
      <c r="N94" s="232"/>
      <c r="O94" s="232"/>
      <c r="P94" s="232"/>
      <c r="Q94" s="232"/>
      <c r="R94" s="232"/>
      <c r="S94" s="232"/>
      <c r="T94" s="232"/>
      <c r="U94" s="232"/>
      <c r="V94" s="232"/>
      <c r="W94" s="232"/>
      <c r="X94" s="232"/>
      <c r="Y94" s="232"/>
      <c r="Z94" s="232"/>
      <c r="AA94" s="232"/>
      <c r="AB94" s="232"/>
      <c r="AC94" s="232"/>
      <c r="AD94" s="232"/>
      <c r="AE94" s="232"/>
      <c r="AF94" s="232"/>
      <c r="AG94" s="232">
        <v>0.01</v>
      </c>
      <c r="AH94" s="232">
        <v>0.01</v>
      </c>
      <c r="AI94" s="232"/>
      <c r="AJ94" s="232"/>
      <c r="AK94" s="232"/>
      <c r="AL94" s="232"/>
      <c r="AM94" s="232"/>
      <c r="AN94" s="232"/>
      <c r="AO94" s="232"/>
      <c r="AP94" s="232"/>
      <c r="AQ94" s="232"/>
      <c r="AR94" s="232"/>
      <c r="AS94" s="232"/>
      <c r="AT94" s="232"/>
      <c r="AU94" s="232"/>
      <c r="AV94" s="232"/>
      <c r="AW94" s="232"/>
      <c r="AX94" s="232"/>
      <c r="AY94" s="232"/>
      <c r="AZ94" s="232"/>
      <c r="BA94" s="232"/>
      <c r="BB94" s="232"/>
      <c r="BC94" s="232"/>
      <c r="BD94" s="232"/>
      <c r="BE94" s="232"/>
      <c r="BF94" s="232"/>
      <c r="BG94" s="232"/>
      <c r="BH94" s="232"/>
      <c r="BI94" s="232"/>
      <c r="BJ94" s="232"/>
      <c r="BK94" s="232"/>
      <c r="BL94" s="232"/>
      <c r="BM94" s="232"/>
      <c r="BN94" s="232"/>
      <c r="BO94" s="232"/>
      <c r="BP94" s="232"/>
      <c r="BQ94" s="117" t="s">
        <v>387</v>
      </c>
      <c r="BR94" s="117"/>
    </row>
    <row r="95" spans="1:70" ht="62.25" hidden="1" customHeight="1">
      <c r="A95" s="232">
        <v>94</v>
      </c>
      <c r="B95" s="118" t="s">
        <v>492</v>
      </c>
      <c r="C95" s="117" t="s">
        <v>296</v>
      </c>
      <c r="D95" s="289">
        <v>0.28000000000000003</v>
      </c>
      <c r="E95" s="232">
        <v>2</v>
      </c>
      <c r="F95" s="232" t="s">
        <v>24</v>
      </c>
      <c r="G95" s="232"/>
      <c r="H95" s="232"/>
      <c r="I95" s="232"/>
      <c r="J95" s="232"/>
      <c r="K95" s="232"/>
      <c r="L95" s="232"/>
      <c r="M95" s="232"/>
      <c r="N95" s="232">
        <v>0.28000000000000003</v>
      </c>
      <c r="O95" s="232"/>
      <c r="P95" s="232"/>
      <c r="Q95" s="232"/>
      <c r="R95" s="232"/>
      <c r="S95" s="232"/>
      <c r="T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117" t="s">
        <v>387</v>
      </c>
      <c r="BR95" s="117"/>
    </row>
    <row r="96" spans="1:70" ht="62.25" hidden="1" customHeight="1">
      <c r="A96" s="232">
        <v>95</v>
      </c>
      <c r="B96" s="118" t="s">
        <v>493</v>
      </c>
      <c r="C96" s="117" t="s">
        <v>296</v>
      </c>
      <c r="D96" s="289">
        <v>1.1000000000000001</v>
      </c>
      <c r="E96" s="232">
        <v>12</v>
      </c>
      <c r="F96" s="232" t="s">
        <v>44</v>
      </c>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232"/>
      <c r="AI96" s="232"/>
      <c r="AJ96" s="232"/>
      <c r="AK96" s="232"/>
      <c r="AL96" s="232">
        <v>1.1000000000000001</v>
      </c>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c r="BK96" s="232"/>
      <c r="BL96" s="232"/>
      <c r="BM96" s="232"/>
      <c r="BN96" s="232"/>
      <c r="BO96" s="232"/>
      <c r="BP96" s="232"/>
      <c r="BQ96" s="117" t="s">
        <v>387</v>
      </c>
      <c r="BR96" s="117"/>
    </row>
    <row r="97" spans="1:70" ht="62.25" hidden="1" customHeight="1">
      <c r="A97" s="232">
        <v>96</v>
      </c>
      <c r="B97" s="293" t="s">
        <v>494</v>
      </c>
      <c r="C97" s="117" t="s">
        <v>296</v>
      </c>
      <c r="D97" s="289">
        <v>0.43</v>
      </c>
      <c r="E97" s="232" t="s">
        <v>497</v>
      </c>
      <c r="F97" s="232" t="s">
        <v>48</v>
      </c>
      <c r="G97" s="232"/>
      <c r="H97" s="232"/>
      <c r="I97" s="232"/>
      <c r="J97" s="232"/>
      <c r="K97" s="232"/>
      <c r="L97" s="232"/>
      <c r="M97" s="232"/>
      <c r="N97" s="232">
        <v>0.08</v>
      </c>
      <c r="O97" s="232">
        <v>0.35</v>
      </c>
      <c r="P97" s="232"/>
      <c r="Q97" s="232"/>
      <c r="R97" s="232"/>
      <c r="S97" s="232"/>
      <c r="T97" s="232"/>
      <c r="U97" s="232"/>
      <c r="V97" s="232"/>
      <c r="W97" s="232"/>
      <c r="X97" s="232"/>
      <c r="Y97" s="232"/>
      <c r="Z97" s="23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117" t="s">
        <v>388</v>
      </c>
      <c r="BR97" s="117"/>
    </row>
    <row r="98" spans="1:70" ht="62.25" hidden="1" customHeight="1">
      <c r="A98" s="232">
        <v>97</v>
      </c>
      <c r="B98" s="293" t="s">
        <v>496</v>
      </c>
      <c r="C98" s="117" t="s">
        <v>296</v>
      </c>
      <c r="D98" s="289">
        <v>0.01</v>
      </c>
      <c r="E98" s="232">
        <v>32</v>
      </c>
      <c r="F98" s="232" t="s">
        <v>48</v>
      </c>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232"/>
      <c r="AI98" s="232"/>
      <c r="AJ98" s="232"/>
      <c r="AK98" s="232"/>
      <c r="AL98" s="232"/>
      <c r="AM98" s="232"/>
      <c r="AN98" s="232">
        <v>0.01</v>
      </c>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232"/>
      <c r="BL98" s="232"/>
      <c r="BM98" s="232"/>
      <c r="BN98" s="232"/>
      <c r="BO98" s="232"/>
      <c r="BP98" s="232"/>
      <c r="BQ98" s="117" t="s">
        <v>388</v>
      </c>
      <c r="BR98" s="117"/>
    </row>
    <row r="99" spans="1:70" ht="62.25" hidden="1" customHeight="1">
      <c r="A99" s="232">
        <v>98</v>
      </c>
      <c r="B99" s="301" t="s">
        <v>498</v>
      </c>
      <c r="C99" s="117" t="s">
        <v>296</v>
      </c>
      <c r="D99" s="289">
        <v>1.03</v>
      </c>
      <c r="E99" s="232">
        <v>12</v>
      </c>
      <c r="F99" s="232" t="s">
        <v>50</v>
      </c>
      <c r="G99" s="232"/>
      <c r="H99" s="232"/>
      <c r="I99" s="232"/>
      <c r="J99" s="232">
        <v>0.95</v>
      </c>
      <c r="K99" s="232">
        <v>0.92</v>
      </c>
      <c r="L99" s="232">
        <v>0.03</v>
      </c>
      <c r="M99" s="232"/>
      <c r="N99" s="232"/>
      <c r="O99" s="232"/>
      <c r="P99" s="232"/>
      <c r="Q99" s="232"/>
      <c r="R99" s="232"/>
      <c r="S99" s="232"/>
      <c r="T99" s="232"/>
      <c r="U99" s="232"/>
      <c r="V99" s="232"/>
      <c r="W99" s="232"/>
      <c r="X99" s="232"/>
      <c r="Y99" s="232"/>
      <c r="Z99" s="232"/>
      <c r="AA99" s="232"/>
      <c r="AB99" s="232"/>
      <c r="AC99" s="232"/>
      <c r="AD99" s="232"/>
      <c r="AE99" s="232"/>
      <c r="AF99" s="232"/>
      <c r="AG99" s="232">
        <v>0.02</v>
      </c>
      <c r="AH99" s="232">
        <v>0.06</v>
      </c>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117" t="s">
        <v>448</v>
      </c>
      <c r="BR99" s="117"/>
    </row>
    <row r="100" spans="1:70" ht="62.25" hidden="1" customHeight="1">
      <c r="A100" s="232">
        <v>99</v>
      </c>
      <c r="B100" s="301" t="s">
        <v>495</v>
      </c>
      <c r="C100" s="117" t="s">
        <v>296</v>
      </c>
      <c r="D100" s="289">
        <v>1</v>
      </c>
      <c r="E100" s="232">
        <v>9</v>
      </c>
      <c r="F100" s="232" t="s">
        <v>27</v>
      </c>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v>1</v>
      </c>
      <c r="BJ100" s="232"/>
      <c r="BK100" s="232"/>
      <c r="BL100" s="232"/>
      <c r="BM100" s="232"/>
      <c r="BN100" s="232"/>
      <c r="BO100" s="232"/>
      <c r="BP100" s="232"/>
      <c r="BQ100" s="117" t="s">
        <v>448</v>
      </c>
      <c r="BR100" s="117"/>
    </row>
    <row r="101" spans="1:70" s="323" customFormat="1" ht="62.25" hidden="1" customHeight="1">
      <c r="A101" s="232">
        <v>100</v>
      </c>
      <c r="B101" s="330" t="s">
        <v>499</v>
      </c>
      <c r="C101" s="320" t="s">
        <v>298</v>
      </c>
      <c r="D101" s="321">
        <v>19.329999999999998</v>
      </c>
      <c r="E101" s="319" t="s">
        <v>504</v>
      </c>
      <c r="F101" s="319" t="s">
        <v>10</v>
      </c>
      <c r="G101" s="302"/>
      <c r="H101" s="302"/>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319"/>
      <c r="AZ101" s="319"/>
      <c r="BA101" s="319"/>
      <c r="BB101" s="319"/>
      <c r="BC101" s="319"/>
      <c r="BD101" s="319"/>
      <c r="BE101" s="319"/>
      <c r="BF101" s="319"/>
      <c r="BG101" s="319"/>
      <c r="BH101" s="319"/>
      <c r="BI101" s="319"/>
      <c r="BJ101" s="319"/>
      <c r="BK101" s="319"/>
      <c r="BL101" s="319"/>
      <c r="BM101" s="319">
        <v>2.97</v>
      </c>
      <c r="BN101" s="319"/>
      <c r="BO101" s="319"/>
      <c r="BP101" s="319"/>
      <c r="BQ101" s="320" t="s">
        <v>387</v>
      </c>
      <c r="BR101" s="322" t="s">
        <v>505</v>
      </c>
    </row>
    <row r="102" spans="1:70" ht="62.25" hidden="1" customHeight="1">
      <c r="A102" s="232">
        <v>101</v>
      </c>
      <c r="B102" s="191" t="s">
        <v>500</v>
      </c>
      <c r="C102" s="117" t="s">
        <v>298</v>
      </c>
      <c r="D102" s="289">
        <v>0.6</v>
      </c>
      <c r="E102" s="232">
        <v>5</v>
      </c>
      <c r="F102" s="232" t="s">
        <v>41</v>
      </c>
      <c r="G102" s="232"/>
      <c r="H102" s="232"/>
      <c r="I102" s="232"/>
      <c r="J102" s="232"/>
      <c r="K102" s="232"/>
      <c r="L102" s="232"/>
      <c r="M102" s="232"/>
      <c r="N102" s="232"/>
      <c r="O102" s="232">
        <v>0.6</v>
      </c>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232"/>
      <c r="AL102" s="232"/>
      <c r="AM102" s="232"/>
      <c r="AN102" s="232"/>
      <c r="AO102" s="232"/>
      <c r="AP102" s="232"/>
      <c r="AQ102" s="232"/>
      <c r="AR102" s="232"/>
      <c r="AS102" s="232"/>
      <c r="AT102" s="232"/>
      <c r="AU102" s="232"/>
      <c r="AV102" s="232"/>
      <c r="AW102" s="232"/>
      <c r="AX102" s="232"/>
      <c r="AY102" s="232"/>
      <c r="AZ102" s="232"/>
      <c r="BA102" s="232"/>
      <c r="BB102" s="232"/>
      <c r="BC102" s="232"/>
      <c r="BD102" s="232"/>
      <c r="BE102" s="232"/>
      <c r="BF102" s="232"/>
      <c r="BG102" s="232"/>
      <c r="BH102" s="232"/>
      <c r="BI102" s="232"/>
      <c r="BJ102" s="232"/>
      <c r="BK102" s="232"/>
      <c r="BL102" s="232"/>
      <c r="BM102" s="232"/>
      <c r="BN102" s="232"/>
      <c r="BO102" s="232"/>
      <c r="BP102" s="232"/>
      <c r="BQ102" s="117" t="s">
        <v>387</v>
      </c>
      <c r="BR102" s="117"/>
    </row>
    <row r="103" spans="1:70" ht="62.25" hidden="1" customHeight="1">
      <c r="A103" s="232">
        <v>102</v>
      </c>
      <c r="B103" s="191" t="s">
        <v>503</v>
      </c>
      <c r="C103" s="117" t="s">
        <v>298</v>
      </c>
      <c r="D103" s="289">
        <v>3</v>
      </c>
      <c r="E103" s="232">
        <v>10</v>
      </c>
      <c r="F103" s="232" t="s">
        <v>48</v>
      </c>
      <c r="G103" s="232"/>
      <c r="H103" s="232"/>
      <c r="I103" s="232"/>
      <c r="J103" s="232"/>
      <c r="K103" s="232"/>
      <c r="L103" s="232"/>
      <c r="M103" s="232"/>
      <c r="N103" s="232">
        <v>3</v>
      </c>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117" t="s">
        <v>387</v>
      </c>
      <c r="BR103" s="117"/>
    </row>
    <row r="104" spans="1:70" ht="62.25" hidden="1" customHeight="1">
      <c r="A104" s="232">
        <v>103</v>
      </c>
      <c r="B104" s="191" t="s">
        <v>501</v>
      </c>
      <c r="C104" s="117" t="s">
        <v>298</v>
      </c>
      <c r="D104" s="289">
        <v>1.54</v>
      </c>
      <c r="E104" s="232" t="s">
        <v>506</v>
      </c>
      <c r="F104" s="232" t="s">
        <v>48</v>
      </c>
      <c r="G104" s="232"/>
      <c r="H104" s="232"/>
      <c r="I104" s="232"/>
      <c r="J104" s="232">
        <v>1.04</v>
      </c>
      <c r="K104" s="232">
        <v>0.99</v>
      </c>
      <c r="L104" s="232">
        <v>0.05</v>
      </c>
      <c r="M104" s="232"/>
      <c r="N104" s="232">
        <v>0.1</v>
      </c>
      <c r="O104" s="232">
        <v>0.06</v>
      </c>
      <c r="P104" s="232"/>
      <c r="Q104" s="232"/>
      <c r="R104" s="232"/>
      <c r="S104" s="232"/>
      <c r="T104" s="232"/>
      <c r="U104" s="232"/>
      <c r="V104" s="232"/>
      <c r="W104" s="232"/>
      <c r="X104" s="232"/>
      <c r="Y104" s="232"/>
      <c r="Z104" s="232"/>
      <c r="AA104" s="232"/>
      <c r="AB104" s="232"/>
      <c r="AC104" s="232"/>
      <c r="AD104" s="232"/>
      <c r="AE104" s="232"/>
      <c r="AF104" s="232"/>
      <c r="AG104" s="232"/>
      <c r="AH104" s="232">
        <v>0.06</v>
      </c>
      <c r="AI104" s="232"/>
      <c r="AJ104" s="232"/>
      <c r="AK104" s="232">
        <v>0.1</v>
      </c>
      <c r="AL104" s="232"/>
      <c r="AM104" s="232"/>
      <c r="AN104" s="232"/>
      <c r="AO104" s="232"/>
      <c r="AP104" s="232"/>
      <c r="AQ104" s="232"/>
      <c r="AR104" s="232"/>
      <c r="AS104" s="232"/>
      <c r="AT104" s="232"/>
      <c r="AU104" s="232"/>
      <c r="AV104" s="232"/>
      <c r="AW104" s="232"/>
      <c r="AX104" s="232"/>
      <c r="AY104" s="232"/>
      <c r="AZ104" s="232">
        <v>0.08</v>
      </c>
      <c r="BA104" s="232"/>
      <c r="BB104" s="232">
        <v>0.1</v>
      </c>
      <c r="BC104" s="232"/>
      <c r="BD104" s="232"/>
      <c r="BE104" s="232"/>
      <c r="BF104" s="232"/>
      <c r="BG104" s="232"/>
      <c r="BH104" s="232"/>
      <c r="BI104" s="232"/>
      <c r="BJ104" s="232"/>
      <c r="BK104" s="232"/>
      <c r="BL104" s="232"/>
      <c r="BM104" s="232"/>
      <c r="BN104" s="232"/>
      <c r="BO104" s="232"/>
      <c r="BP104" s="232"/>
      <c r="BQ104" s="117" t="s">
        <v>387</v>
      </c>
      <c r="BR104" s="117"/>
    </row>
    <row r="105" spans="1:70" s="323" customFormat="1" ht="62.25" hidden="1" customHeight="1">
      <c r="A105" s="232">
        <v>104</v>
      </c>
      <c r="B105" s="326" t="s">
        <v>502</v>
      </c>
      <c r="C105" s="320" t="s">
        <v>298</v>
      </c>
      <c r="D105" s="321">
        <v>17.59</v>
      </c>
      <c r="E105" s="319" t="s">
        <v>508</v>
      </c>
      <c r="F105" s="319" t="s">
        <v>10</v>
      </c>
      <c r="G105" s="232"/>
      <c r="H105" s="232"/>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N105" s="319"/>
      <c r="AO105" s="319"/>
      <c r="AP105" s="319"/>
      <c r="AQ105" s="319"/>
      <c r="AR105" s="319"/>
      <c r="AS105" s="319"/>
      <c r="AT105" s="319"/>
      <c r="AU105" s="319"/>
      <c r="AV105" s="319"/>
      <c r="AW105" s="319"/>
      <c r="AX105" s="319"/>
      <c r="AY105" s="319"/>
      <c r="AZ105" s="319"/>
      <c r="BA105" s="319"/>
      <c r="BB105" s="319"/>
      <c r="BC105" s="319"/>
      <c r="BD105" s="319"/>
      <c r="BE105" s="319"/>
      <c r="BF105" s="319"/>
      <c r="BG105" s="319"/>
      <c r="BH105" s="319"/>
      <c r="BI105" s="319"/>
      <c r="BJ105" s="319"/>
      <c r="BK105" s="319"/>
      <c r="BL105" s="319"/>
      <c r="BM105" s="319"/>
      <c r="BN105" s="319"/>
      <c r="BO105" s="319"/>
      <c r="BP105" s="319"/>
      <c r="BQ105" s="320" t="s">
        <v>387</v>
      </c>
      <c r="BR105" s="322" t="s">
        <v>505</v>
      </c>
    </row>
    <row r="106" spans="1:70" ht="62.25" hidden="1" customHeight="1">
      <c r="A106" s="232">
        <v>105</v>
      </c>
      <c r="B106" s="191" t="s">
        <v>509</v>
      </c>
      <c r="C106" s="117" t="s">
        <v>298</v>
      </c>
      <c r="D106" s="289">
        <v>0.5</v>
      </c>
      <c r="E106" s="232">
        <v>10</v>
      </c>
      <c r="F106" s="232" t="s">
        <v>47</v>
      </c>
      <c r="G106" s="232"/>
      <c r="H106" s="232"/>
      <c r="I106" s="232"/>
      <c r="J106" s="232"/>
      <c r="K106" s="232"/>
      <c r="L106" s="232"/>
      <c r="M106" s="232"/>
      <c r="N106" s="232">
        <v>0.5</v>
      </c>
      <c r="O106" s="232"/>
      <c r="P106" s="232"/>
      <c r="Q106" s="232"/>
      <c r="R106" s="232"/>
      <c r="S106" s="232"/>
      <c r="T106" s="232"/>
      <c r="U106" s="232"/>
      <c r="V106" s="232"/>
      <c r="W106" s="232"/>
      <c r="X106" s="232"/>
      <c r="Y106" s="232"/>
      <c r="Z106" s="232"/>
      <c r="AA106" s="232"/>
      <c r="AB106" s="232"/>
      <c r="AC106" s="232"/>
      <c r="AD106" s="232"/>
      <c r="AE106" s="232"/>
      <c r="AF106" s="232"/>
      <c r="AG106" s="232"/>
      <c r="AH106" s="232"/>
      <c r="AI106" s="232"/>
      <c r="AJ106" s="232"/>
      <c r="AK106" s="232"/>
      <c r="AL106" s="232"/>
      <c r="AM106" s="232"/>
      <c r="AN106" s="232"/>
      <c r="AO106" s="232"/>
      <c r="AP106" s="232"/>
      <c r="AQ106" s="232"/>
      <c r="AR106" s="232"/>
      <c r="AS106" s="232"/>
      <c r="AT106" s="232"/>
      <c r="AU106" s="232"/>
      <c r="AV106" s="232"/>
      <c r="AW106" s="232"/>
      <c r="AX106" s="232"/>
      <c r="AY106" s="232"/>
      <c r="AZ106" s="232"/>
      <c r="BA106" s="232"/>
      <c r="BB106" s="232"/>
      <c r="BC106" s="232"/>
      <c r="BD106" s="232"/>
      <c r="BE106" s="232"/>
      <c r="BF106" s="232"/>
      <c r="BG106" s="232"/>
      <c r="BH106" s="232"/>
      <c r="BI106" s="232"/>
      <c r="BJ106" s="232"/>
      <c r="BK106" s="232"/>
      <c r="BL106" s="232"/>
      <c r="BM106" s="232"/>
      <c r="BN106" s="232"/>
      <c r="BO106" s="232"/>
      <c r="BP106" s="232"/>
      <c r="BQ106" s="117" t="s">
        <v>388</v>
      </c>
      <c r="BR106" s="117"/>
    </row>
    <row r="107" spans="1:70" ht="62.25" hidden="1" customHeight="1">
      <c r="A107" s="232">
        <v>106</v>
      </c>
      <c r="B107" s="191" t="s">
        <v>510</v>
      </c>
      <c r="C107" s="117" t="s">
        <v>298</v>
      </c>
      <c r="D107" s="289">
        <v>0.17</v>
      </c>
      <c r="E107" s="232">
        <v>23</v>
      </c>
      <c r="F107" s="232" t="s">
        <v>31</v>
      </c>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H107" s="232"/>
      <c r="AI107" s="232"/>
      <c r="AJ107" s="232"/>
      <c r="AK107" s="232">
        <v>0.17</v>
      </c>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117" t="s">
        <v>388</v>
      </c>
      <c r="BR107" s="117"/>
    </row>
    <row r="108" spans="1:70" ht="62.25" hidden="1" customHeight="1">
      <c r="A108" s="232">
        <v>107</v>
      </c>
      <c r="B108" s="191" t="s">
        <v>511</v>
      </c>
      <c r="C108" s="117" t="s">
        <v>519</v>
      </c>
      <c r="D108" s="289">
        <v>0.1</v>
      </c>
      <c r="E108" s="232">
        <v>32</v>
      </c>
      <c r="F108" s="232" t="s">
        <v>31</v>
      </c>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H108" s="232"/>
      <c r="AI108" s="232"/>
      <c r="AJ108" s="232"/>
      <c r="AK108" s="232">
        <v>7.0000000000000007E-2</v>
      </c>
      <c r="AL108" s="232"/>
      <c r="AM108" s="232"/>
      <c r="AN108" s="232"/>
      <c r="AO108" s="232"/>
      <c r="AP108" s="232"/>
      <c r="AQ108" s="232"/>
      <c r="AR108" s="232"/>
      <c r="AS108" s="232"/>
      <c r="AT108" s="232"/>
      <c r="AU108" s="232"/>
      <c r="AV108" s="232"/>
      <c r="AW108" s="232"/>
      <c r="AX108" s="232"/>
      <c r="AY108" s="232">
        <v>0.03</v>
      </c>
      <c r="AZ108" s="232"/>
      <c r="BA108" s="232"/>
      <c r="BB108" s="232"/>
      <c r="BC108" s="232"/>
      <c r="BD108" s="232"/>
      <c r="BE108" s="232"/>
      <c r="BF108" s="232"/>
      <c r="BG108" s="232"/>
      <c r="BH108" s="232"/>
      <c r="BI108" s="232"/>
      <c r="BJ108" s="232"/>
      <c r="BK108" s="232"/>
      <c r="BL108" s="232"/>
      <c r="BM108" s="232"/>
      <c r="BN108" s="232"/>
      <c r="BO108" s="232"/>
      <c r="BP108" s="232"/>
      <c r="BQ108" s="117" t="s">
        <v>388</v>
      </c>
      <c r="BR108" s="117"/>
    </row>
    <row r="109" spans="1:70" ht="62.25" hidden="1" customHeight="1">
      <c r="A109" s="232">
        <v>108</v>
      </c>
      <c r="B109" s="191" t="s">
        <v>512</v>
      </c>
      <c r="C109" s="117" t="s">
        <v>519</v>
      </c>
      <c r="D109" s="289">
        <v>0.47</v>
      </c>
      <c r="E109" s="232">
        <v>20</v>
      </c>
      <c r="F109" s="232" t="s">
        <v>48</v>
      </c>
      <c r="G109" s="232"/>
      <c r="H109" s="232"/>
      <c r="I109" s="232"/>
      <c r="J109" s="232"/>
      <c r="K109" s="232"/>
      <c r="L109" s="232"/>
      <c r="M109" s="232"/>
      <c r="N109" s="232">
        <v>0.46</v>
      </c>
      <c r="O109" s="232"/>
      <c r="P109" s="232"/>
      <c r="Q109" s="232"/>
      <c r="R109" s="232"/>
      <c r="S109" s="232"/>
      <c r="T109" s="232"/>
      <c r="U109" s="232"/>
      <c r="V109" s="232"/>
      <c r="W109" s="232"/>
      <c r="X109" s="232"/>
      <c r="Y109" s="232"/>
      <c r="Z109" s="232"/>
      <c r="AA109" s="232"/>
      <c r="AB109" s="232"/>
      <c r="AC109" s="232"/>
      <c r="AD109" s="232"/>
      <c r="AE109" s="232"/>
      <c r="AF109" s="232"/>
      <c r="AG109" s="232">
        <v>0.01</v>
      </c>
      <c r="AH109" s="232"/>
      <c r="AI109" s="232"/>
      <c r="AJ109" s="232"/>
      <c r="AK109" s="232"/>
      <c r="AL109" s="232"/>
      <c r="AM109" s="232"/>
      <c r="AN109" s="232"/>
      <c r="AO109" s="232"/>
      <c r="AP109" s="232"/>
      <c r="AQ109" s="232"/>
      <c r="AR109" s="232"/>
      <c r="AS109" s="232"/>
      <c r="AT109" s="232"/>
      <c r="AU109" s="232"/>
      <c r="AV109" s="232"/>
      <c r="AW109" s="232"/>
      <c r="AX109" s="232"/>
      <c r="AY109" s="232"/>
      <c r="AZ109" s="232"/>
      <c r="BA109" s="232"/>
      <c r="BB109" s="232"/>
      <c r="BC109" s="232"/>
      <c r="BD109" s="232"/>
      <c r="BE109" s="232"/>
      <c r="BF109" s="232"/>
      <c r="BG109" s="232"/>
      <c r="BH109" s="232"/>
      <c r="BI109" s="232"/>
      <c r="BJ109" s="232"/>
      <c r="BK109" s="232"/>
      <c r="BL109" s="232"/>
      <c r="BM109" s="232"/>
      <c r="BN109" s="232"/>
      <c r="BO109" s="232"/>
      <c r="BP109" s="232"/>
      <c r="BQ109" s="117" t="s">
        <v>388</v>
      </c>
      <c r="BR109" s="117"/>
    </row>
    <row r="110" spans="1:70" ht="62.25" hidden="1" customHeight="1">
      <c r="A110" s="232">
        <v>109</v>
      </c>
      <c r="B110" s="191" t="s">
        <v>513</v>
      </c>
      <c r="C110" s="117" t="s">
        <v>519</v>
      </c>
      <c r="D110" s="289">
        <v>0.9</v>
      </c>
      <c r="E110" s="232">
        <v>21</v>
      </c>
      <c r="F110" s="232" t="s">
        <v>41</v>
      </c>
      <c r="G110" s="232"/>
      <c r="H110" s="232"/>
      <c r="I110" s="232"/>
      <c r="J110" s="232"/>
      <c r="K110" s="232"/>
      <c r="L110" s="232"/>
      <c r="M110" s="232"/>
      <c r="N110" s="232"/>
      <c r="O110" s="232">
        <v>0.9</v>
      </c>
      <c r="P110" s="232"/>
      <c r="Q110" s="232"/>
      <c r="R110" s="232"/>
      <c r="S110" s="232"/>
      <c r="T110" s="232"/>
      <c r="U110" s="232"/>
      <c r="V110" s="232"/>
      <c r="W110" s="232"/>
      <c r="X110" s="232"/>
      <c r="Y110" s="232"/>
      <c r="Z110" s="23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117" t="s">
        <v>388</v>
      </c>
      <c r="BR110" s="117"/>
    </row>
    <row r="111" spans="1:70" ht="62.25" hidden="1" customHeight="1">
      <c r="A111" s="232">
        <v>110</v>
      </c>
      <c r="B111" s="191" t="s">
        <v>514</v>
      </c>
      <c r="C111" s="117" t="s">
        <v>519</v>
      </c>
      <c r="D111" s="289">
        <v>0.56999999999999995</v>
      </c>
      <c r="E111" s="232">
        <v>20</v>
      </c>
      <c r="F111" s="232" t="s">
        <v>41</v>
      </c>
      <c r="G111" s="232"/>
      <c r="H111" s="232"/>
      <c r="I111" s="232"/>
      <c r="J111" s="232"/>
      <c r="K111" s="232"/>
      <c r="L111" s="232"/>
      <c r="M111" s="232"/>
      <c r="N111" s="232"/>
      <c r="O111" s="232">
        <v>0.56999999999999995</v>
      </c>
      <c r="P111" s="232"/>
      <c r="Q111" s="232"/>
      <c r="R111" s="232"/>
      <c r="S111" s="232"/>
      <c r="T111" s="232"/>
      <c r="U111" s="232"/>
      <c r="V111" s="232"/>
      <c r="W111" s="232"/>
      <c r="X111" s="232"/>
      <c r="Y111" s="232"/>
      <c r="Z111" s="232"/>
      <c r="AA111" s="232"/>
      <c r="AB111" s="232"/>
      <c r="AC111" s="232"/>
      <c r="AD111" s="232"/>
      <c r="AE111" s="232"/>
      <c r="AF111" s="232"/>
      <c r="AG111" s="232"/>
      <c r="AH111" s="232"/>
      <c r="AI111" s="232"/>
      <c r="AJ111" s="232"/>
      <c r="AK111" s="232"/>
      <c r="AL111" s="232"/>
      <c r="AM111" s="232"/>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32"/>
      <c r="BK111" s="232"/>
      <c r="BL111" s="232"/>
      <c r="BM111" s="232"/>
      <c r="BN111" s="232"/>
      <c r="BO111" s="232"/>
      <c r="BP111" s="232"/>
      <c r="BQ111" s="117" t="s">
        <v>388</v>
      </c>
      <c r="BR111" s="117"/>
    </row>
    <row r="112" spans="1:70" ht="62.25" hidden="1" customHeight="1">
      <c r="A112" s="232">
        <v>111</v>
      </c>
      <c r="B112" s="191" t="s">
        <v>515</v>
      </c>
      <c r="C112" s="117" t="s">
        <v>298</v>
      </c>
      <c r="D112" s="289">
        <v>13.6</v>
      </c>
      <c r="E112" s="232"/>
      <c r="F112" s="232" t="s">
        <v>24</v>
      </c>
      <c r="G112" s="232"/>
      <c r="H112" s="232"/>
      <c r="I112" s="232"/>
      <c r="J112" s="232">
        <v>3.44</v>
      </c>
      <c r="K112" s="232">
        <v>2.68</v>
      </c>
      <c r="L112" s="232">
        <v>0.76</v>
      </c>
      <c r="M112" s="232"/>
      <c r="N112" s="232">
        <v>1.6</v>
      </c>
      <c r="O112" s="232">
        <v>1.46</v>
      </c>
      <c r="P112" s="232"/>
      <c r="Q112" s="232"/>
      <c r="R112" s="232">
        <v>4.37</v>
      </c>
      <c r="S112" s="232"/>
      <c r="T112" s="232">
        <v>1.22</v>
      </c>
      <c r="U112" s="232"/>
      <c r="V112" s="232"/>
      <c r="W112" s="232"/>
      <c r="X112" s="232"/>
      <c r="Y112" s="232"/>
      <c r="Z112" s="232"/>
      <c r="AA112" s="232"/>
      <c r="AB112" s="232"/>
      <c r="AC112" s="232"/>
      <c r="AD112" s="232"/>
      <c r="AE112" s="232"/>
      <c r="AF112" s="232"/>
      <c r="AG112" s="232">
        <v>0.11</v>
      </c>
      <c r="AH112" s="232">
        <v>0.35</v>
      </c>
      <c r="AI112" s="232"/>
      <c r="AJ112" s="232"/>
      <c r="AK112" s="232"/>
      <c r="AL112" s="232"/>
      <c r="AM112" s="232"/>
      <c r="AN112" s="232"/>
      <c r="AO112" s="232"/>
      <c r="AP112" s="232"/>
      <c r="AQ112" s="232"/>
      <c r="AR112" s="232"/>
      <c r="AS112" s="232"/>
      <c r="AT112" s="232"/>
      <c r="AU112" s="232"/>
      <c r="AV112" s="232"/>
      <c r="AW112" s="232"/>
      <c r="AX112" s="232"/>
      <c r="AY112" s="232"/>
      <c r="AZ112" s="232">
        <v>0.21</v>
      </c>
      <c r="BA112" s="232"/>
      <c r="BB112" s="232">
        <v>0.7</v>
      </c>
      <c r="BC112" s="232"/>
      <c r="BD112" s="232"/>
      <c r="BE112" s="232"/>
      <c r="BF112" s="232"/>
      <c r="BG112" s="232"/>
      <c r="BH112" s="232"/>
      <c r="BI112" s="232"/>
      <c r="BJ112" s="232"/>
      <c r="BK112" s="232"/>
      <c r="BL112" s="232"/>
      <c r="BM112" s="232"/>
      <c r="BN112" s="232">
        <v>0.15</v>
      </c>
      <c r="BO112" s="232"/>
      <c r="BP112" s="232"/>
      <c r="BQ112" s="117" t="s">
        <v>388</v>
      </c>
      <c r="BR112" s="117"/>
    </row>
    <row r="113" spans="1:70" ht="62.25" hidden="1" customHeight="1">
      <c r="A113" s="232">
        <v>112</v>
      </c>
      <c r="B113" s="191" t="s">
        <v>516</v>
      </c>
      <c r="C113" s="117" t="s">
        <v>298</v>
      </c>
      <c r="D113" s="289">
        <v>0.06</v>
      </c>
      <c r="E113" s="232">
        <v>15</v>
      </c>
      <c r="F113" s="232" t="s">
        <v>32</v>
      </c>
      <c r="G113" s="232"/>
      <c r="H113" s="232"/>
      <c r="I113" s="232"/>
      <c r="J113" s="232">
        <v>0.03</v>
      </c>
      <c r="K113" s="232">
        <v>0.03</v>
      </c>
      <c r="L113" s="232"/>
      <c r="M113" s="232"/>
      <c r="N113" s="232">
        <v>0.03</v>
      </c>
      <c r="O113" s="232"/>
      <c r="P113" s="232"/>
      <c r="Q113" s="232"/>
      <c r="R113" s="232"/>
      <c r="S113" s="232"/>
      <c r="T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32"/>
      <c r="BK113" s="232"/>
      <c r="BL113" s="232"/>
      <c r="BM113" s="232"/>
      <c r="BN113" s="232"/>
      <c r="BO113" s="232"/>
      <c r="BP113" s="232"/>
      <c r="BQ113" s="117" t="s">
        <v>388</v>
      </c>
      <c r="BR113" s="117"/>
    </row>
    <row r="114" spans="1:70" ht="62.25" hidden="1" customHeight="1">
      <c r="A114" s="232">
        <v>113</v>
      </c>
      <c r="B114" s="191" t="s">
        <v>517</v>
      </c>
      <c r="C114" s="117" t="s">
        <v>298</v>
      </c>
      <c r="D114" s="289">
        <v>0.2</v>
      </c>
      <c r="E114" s="232">
        <v>8</v>
      </c>
      <c r="F114" s="232" t="s">
        <v>31</v>
      </c>
      <c r="G114" s="232"/>
      <c r="H114" s="232"/>
      <c r="I114" s="232"/>
      <c r="J114" s="232">
        <v>0.1</v>
      </c>
      <c r="K114" s="232">
        <v>0.1</v>
      </c>
      <c r="L114" s="232"/>
      <c r="M114" s="232"/>
      <c r="N114" s="232">
        <v>0.06</v>
      </c>
      <c r="O114" s="232"/>
      <c r="P114" s="232"/>
      <c r="Q114" s="232"/>
      <c r="R114" s="232"/>
      <c r="S114" s="232"/>
      <c r="T114" s="232"/>
      <c r="U114" s="232"/>
      <c r="V114" s="232"/>
      <c r="W114" s="232"/>
      <c r="X114" s="232"/>
      <c r="Y114" s="232"/>
      <c r="Z114" s="232"/>
      <c r="AA114" s="232"/>
      <c r="AB114" s="232"/>
      <c r="AC114" s="232"/>
      <c r="AD114" s="232"/>
      <c r="AE114" s="232"/>
      <c r="AF114" s="232"/>
      <c r="AG114" s="232"/>
      <c r="AH114" s="232">
        <v>0.01</v>
      </c>
      <c r="AI114" s="232"/>
      <c r="AJ114" s="232"/>
      <c r="AK114" s="232">
        <v>0.04</v>
      </c>
      <c r="AL114" s="232"/>
      <c r="AM114" s="232"/>
      <c r="AN114" s="232"/>
      <c r="AO114" s="232"/>
      <c r="AP114" s="232"/>
      <c r="AQ114" s="232"/>
      <c r="AR114" s="232"/>
      <c r="AS114" s="232"/>
      <c r="AT114" s="232"/>
      <c r="AU114" s="232"/>
      <c r="AV114" s="232"/>
      <c r="AW114" s="232"/>
      <c r="AX114" s="232"/>
      <c r="AY114" s="232"/>
      <c r="AZ114" s="232"/>
      <c r="BA114" s="232"/>
      <c r="BB114" s="232"/>
      <c r="BC114" s="232"/>
      <c r="BD114" s="232"/>
      <c r="BE114" s="232"/>
      <c r="BF114" s="232"/>
      <c r="BG114" s="232"/>
      <c r="BH114" s="232"/>
      <c r="BI114" s="232"/>
      <c r="BJ114" s="232"/>
      <c r="BK114" s="232"/>
      <c r="BL114" s="232"/>
      <c r="BM114" s="232"/>
      <c r="BN114" s="232"/>
      <c r="BO114" s="232"/>
      <c r="BP114" s="232"/>
      <c r="BQ114" s="117" t="s">
        <v>388</v>
      </c>
      <c r="BR114" s="117"/>
    </row>
    <row r="115" spans="1:70" ht="62.25" hidden="1" customHeight="1">
      <c r="A115" s="232">
        <v>114</v>
      </c>
      <c r="B115" s="191" t="s">
        <v>518</v>
      </c>
      <c r="C115" s="117" t="s">
        <v>298</v>
      </c>
      <c r="D115" s="289">
        <v>1.1000000000000001</v>
      </c>
      <c r="E115" s="232">
        <v>11</v>
      </c>
      <c r="F115" s="232" t="s">
        <v>34</v>
      </c>
      <c r="G115" s="232"/>
      <c r="H115" s="232"/>
      <c r="I115" s="232"/>
      <c r="J115" s="232">
        <v>0.28999999999999998</v>
      </c>
      <c r="K115" s="232">
        <v>0.28999999999999998</v>
      </c>
      <c r="L115" s="232"/>
      <c r="M115" s="232"/>
      <c r="N115" s="232"/>
      <c r="O115" s="232"/>
      <c r="P115" s="232"/>
      <c r="Q115" s="232"/>
      <c r="R115" s="232"/>
      <c r="S115" s="232"/>
      <c r="T115" s="232"/>
      <c r="U115" s="232"/>
      <c r="V115" s="232"/>
      <c r="W115" s="232"/>
      <c r="X115" s="232"/>
      <c r="Y115" s="232"/>
      <c r="Z115" s="232"/>
      <c r="AA115" s="232"/>
      <c r="AB115" s="232"/>
      <c r="AC115" s="232"/>
      <c r="AD115" s="232"/>
      <c r="AE115" s="232"/>
      <c r="AF115" s="232"/>
      <c r="AG115" s="232"/>
      <c r="AH115" s="232"/>
      <c r="AI115" s="232"/>
      <c r="AJ115" s="232"/>
      <c r="AK115" s="232"/>
      <c r="AL115" s="232">
        <v>0.82</v>
      </c>
      <c r="AM115" s="232"/>
      <c r="AN115" s="232"/>
      <c r="AO115" s="232"/>
      <c r="AP115" s="232"/>
      <c r="AQ115" s="232"/>
      <c r="AR115" s="232"/>
      <c r="AS115" s="232"/>
      <c r="AT115" s="232"/>
      <c r="AU115" s="232"/>
      <c r="AV115" s="232"/>
      <c r="AW115" s="232"/>
      <c r="AX115" s="232"/>
      <c r="AY115" s="232"/>
      <c r="AZ115" s="232"/>
      <c r="BA115" s="232"/>
      <c r="BB115" s="232"/>
      <c r="BC115" s="232"/>
      <c r="BD115" s="232"/>
      <c r="BE115" s="232"/>
      <c r="BF115" s="232"/>
      <c r="BG115" s="232"/>
      <c r="BH115" s="232"/>
      <c r="BI115" s="232"/>
      <c r="BJ115" s="232"/>
      <c r="BK115" s="232"/>
      <c r="BL115" s="232"/>
      <c r="BM115" s="232"/>
      <c r="BN115" s="232"/>
      <c r="BO115" s="232"/>
      <c r="BP115" s="232"/>
      <c r="BQ115" s="117" t="s">
        <v>388</v>
      </c>
      <c r="BR115" s="117"/>
    </row>
    <row r="116" spans="1:70" ht="62.25" hidden="1" customHeight="1">
      <c r="A116" s="232">
        <v>115</v>
      </c>
      <c r="B116" s="135" t="s">
        <v>521</v>
      </c>
      <c r="C116" s="117" t="s">
        <v>298</v>
      </c>
      <c r="D116" s="289">
        <v>15.7</v>
      </c>
      <c r="E116" s="232">
        <v>10</v>
      </c>
      <c r="F116" s="232" t="s">
        <v>522</v>
      </c>
      <c r="G116" s="232"/>
      <c r="H116" s="232"/>
      <c r="I116" s="232"/>
      <c r="J116" s="232"/>
      <c r="K116" s="232"/>
      <c r="L116" s="232"/>
      <c r="M116" s="232"/>
      <c r="N116" s="232">
        <v>15.6</v>
      </c>
      <c r="O116" s="232"/>
      <c r="P116" s="232"/>
      <c r="Q116" s="232"/>
      <c r="R116" s="232"/>
      <c r="S116" s="232"/>
      <c r="T116" s="232"/>
      <c r="U116" s="232"/>
      <c r="V116" s="232"/>
      <c r="W116" s="232"/>
      <c r="X116" s="232"/>
      <c r="Y116" s="232"/>
      <c r="Z116" s="232"/>
      <c r="AA116" s="232"/>
      <c r="AB116" s="232"/>
      <c r="AC116" s="232"/>
      <c r="AD116" s="232"/>
      <c r="AE116" s="232"/>
      <c r="AF116" s="232"/>
      <c r="AG116" s="232">
        <v>0.18</v>
      </c>
      <c r="AH116" s="232"/>
      <c r="AI116" s="232"/>
      <c r="AJ116" s="232"/>
      <c r="AK116" s="232"/>
      <c r="AL116" s="232"/>
      <c r="AM116" s="232"/>
      <c r="AN116" s="232"/>
      <c r="AO116" s="232"/>
      <c r="AP116" s="232"/>
      <c r="AQ116" s="232"/>
      <c r="AR116" s="232"/>
      <c r="AS116" s="232"/>
      <c r="AT116" s="232"/>
      <c r="AU116" s="232"/>
      <c r="AV116" s="232"/>
      <c r="AW116" s="232"/>
      <c r="AX116" s="232"/>
      <c r="AY116" s="232"/>
      <c r="AZ116" s="232"/>
      <c r="BA116" s="232"/>
      <c r="BB116" s="232"/>
      <c r="BC116" s="232"/>
      <c r="BD116" s="232"/>
      <c r="BE116" s="232"/>
      <c r="BF116" s="232"/>
      <c r="BG116" s="232"/>
      <c r="BH116" s="232"/>
      <c r="BI116" s="232"/>
      <c r="BJ116" s="232"/>
      <c r="BK116" s="232"/>
      <c r="BL116" s="232"/>
      <c r="BM116" s="232"/>
      <c r="BN116" s="232"/>
      <c r="BO116" s="232"/>
      <c r="BP116" s="232"/>
      <c r="BQ116" s="117" t="s">
        <v>388</v>
      </c>
      <c r="BR116" s="117"/>
    </row>
    <row r="117" spans="1:70" s="323" customFormat="1" ht="62.25" hidden="1" customHeight="1">
      <c r="A117" s="232">
        <v>116</v>
      </c>
      <c r="B117" s="342" t="s">
        <v>564</v>
      </c>
      <c r="C117" s="320" t="s">
        <v>306</v>
      </c>
      <c r="D117" s="321">
        <v>2.8</v>
      </c>
      <c r="E117" s="319" t="s">
        <v>523</v>
      </c>
      <c r="F117" s="319" t="s">
        <v>30</v>
      </c>
      <c r="G117" s="232"/>
      <c r="H117" s="232"/>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N117" s="319"/>
      <c r="AO117" s="319"/>
      <c r="AP117" s="319"/>
      <c r="AQ117" s="319"/>
      <c r="AR117" s="319"/>
      <c r="AS117" s="319"/>
      <c r="AT117" s="319"/>
      <c r="AU117" s="319"/>
      <c r="AV117" s="319"/>
      <c r="AW117" s="319"/>
      <c r="AX117" s="319"/>
      <c r="AY117" s="319"/>
      <c r="AZ117" s="319"/>
      <c r="BA117" s="319"/>
      <c r="BB117" s="319"/>
      <c r="BC117" s="319"/>
      <c r="BD117" s="319"/>
      <c r="BE117" s="319"/>
      <c r="BF117" s="319"/>
      <c r="BG117" s="319"/>
      <c r="BH117" s="319"/>
      <c r="BI117" s="319"/>
      <c r="BJ117" s="319"/>
      <c r="BK117" s="319"/>
      <c r="BL117" s="319"/>
      <c r="BM117" s="319"/>
      <c r="BN117" s="319"/>
      <c r="BO117" s="319"/>
      <c r="BP117" s="319"/>
      <c r="BQ117" s="320" t="s">
        <v>387</v>
      </c>
      <c r="BR117" s="322" t="s">
        <v>524</v>
      </c>
    </row>
    <row r="118" spans="1:70" ht="62.25" hidden="1" customHeight="1">
      <c r="A118" s="232">
        <v>117</v>
      </c>
      <c r="B118" s="306" t="s">
        <v>230</v>
      </c>
      <c r="C118" s="117" t="s">
        <v>306</v>
      </c>
      <c r="D118" s="289">
        <v>0.03</v>
      </c>
      <c r="E118" s="232">
        <v>28</v>
      </c>
      <c r="F118" s="232" t="s">
        <v>48</v>
      </c>
      <c r="G118" s="232"/>
      <c r="H118" s="232"/>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c r="AG118" s="232"/>
      <c r="AH118" s="232"/>
      <c r="AI118" s="232"/>
      <c r="AJ118" s="232"/>
      <c r="AK118" s="232">
        <v>0.03</v>
      </c>
      <c r="AL118" s="232"/>
      <c r="AM118" s="232"/>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32"/>
      <c r="BK118" s="232"/>
      <c r="BL118" s="232"/>
      <c r="BM118" s="232"/>
      <c r="BN118" s="232"/>
      <c r="BO118" s="232"/>
      <c r="BP118" s="232"/>
      <c r="BQ118" s="117" t="s">
        <v>387</v>
      </c>
      <c r="BR118" s="117"/>
    </row>
    <row r="119" spans="1:70" ht="62.25" hidden="1" customHeight="1">
      <c r="A119" s="232">
        <v>118</v>
      </c>
      <c r="B119" s="191" t="s">
        <v>525</v>
      </c>
      <c r="C119" s="117" t="s">
        <v>306</v>
      </c>
      <c r="D119" s="289">
        <v>7.0000000000000007E-2</v>
      </c>
      <c r="E119" s="232">
        <v>6</v>
      </c>
      <c r="F119" s="232" t="s">
        <v>48</v>
      </c>
      <c r="G119" s="232"/>
      <c r="H119" s="232"/>
      <c r="I119" s="232"/>
      <c r="J119" s="232"/>
      <c r="K119" s="232"/>
      <c r="L119" s="232"/>
      <c r="M119" s="232"/>
      <c r="N119" s="232"/>
      <c r="O119" s="232"/>
      <c r="P119" s="232"/>
      <c r="Q119" s="232"/>
      <c r="R119" s="232"/>
      <c r="S119" s="232"/>
      <c r="T119" s="232"/>
      <c r="U119" s="232"/>
      <c r="V119" s="232"/>
      <c r="W119" s="232"/>
      <c r="X119" s="232"/>
      <c r="Y119" s="232"/>
      <c r="Z119" s="232"/>
      <c r="AA119" s="232"/>
      <c r="AB119" s="232"/>
      <c r="AC119" s="232"/>
      <c r="AD119" s="232"/>
      <c r="AE119" s="232"/>
      <c r="AF119" s="232"/>
      <c r="AG119" s="232"/>
      <c r="AH119" s="232"/>
      <c r="AI119" s="232"/>
      <c r="AJ119" s="232"/>
      <c r="AK119" s="232"/>
      <c r="AL119" s="232"/>
      <c r="AM119" s="232"/>
      <c r="AN119" s="232"/>
      <c r="AO119" s="232"/>
      <c r="AP119" s="232"/>
      <c r="AQ119" s="232"/>
      <c r="AR119" s="232"/>
      <c r="AS119" s="232"/>
      <c r="AT119" s="232"/>
      <c r="AU119" s="232"/>
      <c r="AV119" s="232"/>
      <c r="AW119" s="232"/>
      <c r="AX119" s="232"/>
      <c r="AY119" s="232"/>
      <c r="AZ119" s="232"/>
      <c r="BA119" s="232"/>
      <c r="BB119" s="232">
        <v>7.0000000000000007E-2</v>
      </c>
      <c r="BC119" s="232"/>
      <c r="BD119" s="232"/>
      <c r="BE119" s="232"/>
      <c r="BF119" s="232"/>
      <c r="BG119" s="232"/>
      <c r="BH119" s="232"/>
      <c r="BI119" s="232"/>
      <c r="BJ119" s="232"/>
      <c r="BK119" s="232"/>
      <c r="BL119" s="232"/>
      <c r="BM119" s="232"/>
      <c r="BN119" s="232"/>
      <c r="BO119" s="232"/>
      <c r="BP119" s="232"/>
      <c r="BQ119" s="117" t="s">
        <v>388</v>
      </c>
      <c r="BR119" s="117"/>
    </row>
    <row r="120" spans="1:70" ht="62.25" hidden="1" customHeight="1">
      <c r="A120" s="232">
        <v>119</v>
      </c>
      <c r="B120" s="191" t="s">
        <v>526</v>
      </c>
      <c r="C120" s="117" t="s">
        <v>306</v>
      </c>
      <c r="D120" s="289">
        <v>0.88</v>
      </c>
      <c r="E120" s="232">
        <v>6</v>
      </c>
      <c r="F120" s="232" t="s">
        <v>48</v>
      </c>
      <c r="G120" s="232"/>
      <c r="H120" s="232"/>
      <c r="I120" s="232"/>
      <c r="J120" s="232">
        <v>0.86</v>
      </c>
      <c r="K120" s="232">
        <v>0.86</v>
      </c>
      <c r="L120" s="232"/>
      <c r="M120" s="232"/>
      <c r="N120" s="232"/>
      <c r="O120" s="232"/>
      <c r="P120" s="232"/>
      <c r="Q120" s="232"/>
      <c r="R120" s="232"/>
      <c r="S120" s="232"/>
      <c r="T120" s="232"/>
      <c r="U120" s="232"/>
      <c r="V120" s="232"/>
      <c r="W120" s="232"/>
      <c r="X120" s="232"/>
      <c r="Y120" s="232"/>
      <c r="Z120" s="232"/>
      <c r="AA120" s="232"/>
      <c r="AB120" s="232"/>
      <c r="AC120" s="232"/>
      <c r="AD120" s="232"/>
      <c r="AE120" s="232"/>
      <c r="AF120" s="232"/>
      <c r="AG120" s="232"/>
      <c r="AH120" s="232"/>
      <c r="AI120" s="232"/>
      <c r="AJ120" s="232"/>
      <c r="AK120" s="232"/>
      <c r="AL120" s="232"/>
      <c r="AM120" s="232"/>
      <c r="AN120" s="232"/>
      <c r="AO120" s="232"/>
      <c r="AP120" s="232"/>
      <c r="AQ120" s="232"/>
      <c r="AR120" s="232"/>
      <c r="AS120" s="232">
        <v>0.02</v>
      </c>
      <c r="AT120" s="232"/>
      <c r="AU120" s="232"/>
      <c r="AV120" s="232"/>
      <c r="AW120" s="232"/>
      <c r="AX120" s="232"/>
      <c r="AY120" s="232"/>
      <c r="AZ120" s="232"/>
      <c r="BA120" s="232"/>
      <c r="BB120" s="232"/>
      <c r="BC120" s="232"/>
      <c r="BD120" s="232"/>
      <c r="BE120" s="232"/>
      <c r="BF120" s="232"/>
      <c r="BG120" s="232"/>
      <c r="BH120" s="232"/>
      <c r="BI120" s="232"/>
      <c r="BJ120" s="232"/>
      <c r="BK120" s="232"/>
      <c r="BL120" s="232"/>
      <c r="BM120" s="232"/>
      <c r="BN120" s="232"/>
      <c r="BO120" s="232"/>
      <c r="BP120" s="232"/>
      <c r="BQ120" s="117" t="s">
        <v>388</v>
      </c>
      <c r="BR120" s="117"/>
    </row>
    <row r="121" spans="1:70" ht="62.25" hidden="1" customHeight="1">
      <c r="A121" s="232">
        <v>120</v>
      </c>
      <c r="B121" s="191" t="s">
        <v>527</v>
      </c>
      <c r="C121" s="117" t="s">
        <v>306</v>
      </c>
      <c r="D121" s="289">
        <v>1.85</v>
      </c>
      <c r="E121" s="232" t="s">
        <v>554</v>
      </c>
      <c r="F121" s="232" t="s">
        <v>48</v>
      </c>
      <c r="G121" s="232"/>
      <c r="H121" s="232"/>
      <c r="I121" s="232"/>
      <c r="J121" s="232">
        <v>1.8</v>
      </c>
      <c r="K121" s="232">
        <v>1.8</v>
      </c>
      <c r="L121" s="232"/>
      <c r="M121" s="232"/>
      <c r="N121" s="232"/>
      <c r="O121" s="232"/>
      <c r="P121" s="232"/>
      <c r="Q121" s="232"/>
      <c r="R121" s="232"/>
      <c r="S121" s="232"/>
      <c r="T121" s="232"/>
      <c r="U121" s="232"/>
      <c r="V121" s="232"/>
      <c r="W121" s="232"/>
      <c r="X121" s="232"/>
      <c r="Y121" s="232"/>
      <c r="Z121" s="232"/>
      <c r="AA121" s="232"/>
      <c r="AB121" s="232"/>
      <c r="AC121" s="232"/>
      <c r="AD121" s="232"/>
      <c r="AE121" s="232"/>
      <c r="AF121" s="232"/>
      <c r="AG121" s="232"/>
      <c r="AH121" s="232">
        <v>0.05</v>
      </c>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232"/>
      <c r="BE121" s="232"/>
      <c r="BF121" s="232"/>
      <c r="BG121" s="232"/>
      <c r="BH121" s="232"/>
      <c r="BI121" s="232"/>
      <c r="BJ121" s="232"/>
      <c r="BK121" s="232"/>
      <c r="BL121" s="232"/>
      <c r="BM121" s="232"/>
      <c r="BN121" s="232"/>
      <c r="BO121" s="232"/>
      <c r="BP121" s="232"/>
      <c r="BQ121" s="117" t="s">
        <v>388</v>
      </c>
      <c r="BR121" s="117"/>
    </row>
    <row r="122" spans="1:70" ht="62.25" hidden="1" customHeight="1">
      <c r="A122" s="232">
        <v>121</v>
      </c>
      <c r="B122" s="191" t="s">
        <v>528</v>
      </c>
      <c r="C122" s="117" t="s">
        <v>306</v>
      </c>
      <c r="D122" s="289">
        <v>0.09</v>
      </c>
      <c r="E122" s="232">
        <v>32</v>
      </c>
      <c r="F122" s="232" t="s">
        <v>48</v>
      </c>
      <c r="G122" s="232"/>
      <c r="H122" s="232"/>
      <c r="I122" s="232"/>
      <c r="J122" s="232"/>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c r="AG122" s="232"/>
      <c r="AH122" s="232"/>
      <c r="AI122" s="232"/>
      <c r="AJ122" s="232"/>
      <c r="AK122" s="232">
        <v>0.09</v>
      </c>
      <c r="AL122" s="232"/>
      <c r="AM122" s="232"/>
      <c r="AN122" s="232"/>
      <c r="AO122" s="232"/>
      <c r="AP122" s="232"/>
      <c r="AQ122" s="232"/>
      <c r="AR122" s="232"/>
      <c r="AS122" s="232"/>
      <c r="AT122" s="232"/>
      <c r="AU122" s="232"/>
      <c r="AV122" s="232"/>
      <c r="AW122" s="232"/>
      <c r="AX122" s="232"/>
      <c r="AY122" s="232"/>
      <c r="AZ122" s="232"/>
      <c r="BA122" s="232"/>
      <c r="BB122" s="232"/>
      <c r="BC122" s="232"/>
      <c r="BD122" s="232"/>
      <c r="BE122" s="232"/>
      <c r="BF122" s="232"/>
      <c r="BG122" s="232"/>
      <c r="BH122" s="232"/>
      <c r="BI122" s="232"/>
      <c r="BJ122" s="232"/>
      <c r="BK122" s="232"/>
      <c r="BL122" s="232"/>
      <c r="BM122" s="232"/>
      <c r="BN122" s="232"/>
      <c r="BO122" s="232"/>
      <c r="BP122" s="232"/>
      <c r="BQ122" s="117" t="s">
        <v>388</v>
      </c>
      <c r="BR122" s="117"/>
    </row>
    <row r="123" spans="1:70" ht="62.25" hidden="1" customHeight="1">
      <c r="A123" s="232">
        <v>122</v>
      </c>
      <c r="B123" s="191" t="s">
        <v>529</v>
      </c>
      <c r="C123" s="117" t="s">
        <v>306</v>
      </c>
      <c r="D123" s="289">
        <v>0.02</v>
      </c>
      <c r="E123" s="232">
        <v>17</v>
      </c>
      <c r="F123" s="232" t="s">
        <v>48</v>
      </c>
      <c r="G123" s="232"/>
      <c r="H123" s="232"/>
      <c r="I123" s="232"/>
      <c r="J123" s="232"/>
      <c r="K123" s="232"/>
      <c r="L123" s="232"/>
      <c r="M123" s="232"/>
      <c r="N123" s="232"/>
      <c r="O123" s="232"/>
      <c r="P123" s="232"/>
      <c r="Q123" s="232"/>
      <c r="R123" s="232"/>
      <c r="S123" s="232"/>
      <c r="T123" s="232"/>
      <c r="U123" s="232"/>
      <c r="V123" s="232"/>
      <c r="W123" s="232"/>
      <c r="X123" s="232"/>
      <c r="Y123" s="232"/>
      <c r="Z123" s="232"/>
      <c r="AA123" s="232"/>
      <c r="AB123" s="232"/>
      <c r="AC123" s="232"/>
      <c r="AD123" s="232"/>
      <c r="AE123" s="232"/>
      <c r="AF123" s="232"/>
      <c r="AG123" s="232"/>
      <c r="AH123" s="232"/>
      <c r="AI123" s="232"/>
      <c r="AJ123" s="232"/>
      <c r="AK123" s="232">
        <v>0.02</v>
      </c>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117" t="s">
        <v>388</v>
      </c>
      <c r="BR123" s="117"/>
    </row>
    <row r="124" spans="1:70" ht="62.25" hidden="1" customHeight="1">
      <c r="A124" s="232">
        <v>123</v>
      </c>
      <c r="B124" s="191" t="s">
        <v>530</v>
      </c>
      <c r="C124" s="117" t="s">
        <v>306</v>
      </c>
      <c r="D124" s="289">
        <v>0.05</v>
      </c>
      <c r="E124" s="232">
        <v>9</v>
      </c>
      <c r="F124" s="232" t="s">
        <v>48</v>
      </c>
      <c r="G124" s="232"/>
      <c r="H124" s="232"/>
      <c r="I124" s="232"/>
      <c r="J124" s="232"/>
      <c r="K124" s="232"/>
      <c r="L124" s="232"/>
      <c r="M124" s="232"/>
      <c r="N124" s="232"/>
      <c r="O124" s="232"/>
      <c r="P124" s="232"/>
      <c r="Q124" s="232"/>
      <c r="R124" s="232"/>
      <c r="S124" s="232"/>
      <c r="T124" s="232"/>
      <c r="U124" s="232"/>
      <c r="V124" s="232"/>
      <c r="W124" s="232"/>
      <c r="X124" s="232"/>
      <c r="Y124" s="232"/>
      <c r="Z124" s="232"/>
      <c r="AA124" s="232"/>
      <c r="AB124" s="232"/>
      <c r="AC124" s="232"/>
      <c r="AD124" s="232"/>
      <c r="AE124" s="232"/>
      <c r="AF124" s="232"/>
      <c r="AG124" s="232"/>
      <c r="AH124" s="232"/>
      <c r="AI124" s="232"/>
      <c r="AJ124" s="232"/>
      <c r="AK124" s="232"/>
      <c r="AL124" s="232"/>
      <c r="AM124" s="232"/>
      <c r="AN124" s="232"/>
      <c r="AO124" s="232"/>
      <c r="AP124" s="232"/>
      <c r="AQ124" s="232"/>
      <c r="AR124" s="232"/>
      <c r="AS124" s="232"/>
      <c r="AT124" s="232"/>
      <c r="AU124" s="232"/>
      <c r="AV124" s="232"/>
      <c r="AW124" s="232"/>
      <c r="AX124" s="232"/>
      <c r="AY124" s="232"/>
      <c r="AZ124" s="232"/>
      <c r="BA124" s="232"/>
      <c r="BB124" s="232">
        <v>0.05</v>
      </c>
      <c r="BC124" s="232"/>
      <c r="BD124" s="232"/>
      <c r="BE124" s="232"/>
      <c r="BF124" s="232"/>
      <c r="BG124" s="232"/>
      <c r="BH124" s="232"/>
      <c r="BI124" s="232"/>
      <c r="BJ124" s="232"/>
      <c r="BK124" s="232"/>
      <c r="BL124" s="232"/>
      <c r="BM124" s="232"/>
      <c r="BN124" s="232"/>
      <c r="BO124" s="232"/>
      <c r="BP124" s="232"/>
      <c r="BQ124" s="117" t="s">
        <v>388</v>
      </c>
      <c r="BR124" s="117"/>
    </row>
    <row r="125" spans="1:70" ht="62.25" hidden="1" customHeight="1">
      <c r="A125" s="232">
        <v>124</v>
      </c>
      <c r="B125" s="191" t="s">
        <v>531</v>
      </c>
      <c r="C125" s="117" t="s">
        <v>306</v>
      </c>
      <c r="D125" s="289">
        <v>0.04</v>
      </c>
      <c r="E125" s="232">
        <v>20</v>
      </c>
      <c r="F125" s="232" t="s">
        <v>48</v>
      </c>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2"/>
      <c r="AE125" s="232"/>
      <c r="AF125" s="232"/>
      <c r="AG125" s="232"/>
      <c r="AH125" s="232"/>
      <c r="AI125" s="232"/>
      <c r="AJ125" s="232"/>
      <c r="AK125" s="232">
        <v>0.04</v>
      </c>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117" t="s">
        <v>388</v>
      </c>
      <c r="BR125" s="117"/>
    </row>
    <row r="126" spans="1:70" ht="62.25" hidden="1" customHeight="1">
      <c r="A126" s="232">
        <v>125</v>
      </c>
      <c r="B126" s="191" t="s">
        <v>532</v>
      </c>
      <c r="C126" s="117" t="s">
        <v>306</v>
      </c>
      <c r="D126" s="289">
        <v>0.17</v>
      </c>
      <c r="E126" s="232">
        <v>20</v>
      </c>
      <c r="F126" s="232" t="s">
        <v>48</v>
      </c>
      <c r="G126" s="232"/>
      <c r="H126" s="232"/>
      <c r="I126" s="232"/>
      <c r="J126" s="232"/>
      <c r="K126" s="232"/>
      <c r="L126" s="232"/>
      <c r="M126" s="232"/>
      <c r="N126" s="232">
        <v>0.09</v>
      </c>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v>0.08</v>
      </c>
      <c r="BC126" s="232"/>
      <c r="BD126" s="232"/>
      <c r="BE126" s="232"/>
      <c r="BF126" s="232"/>
      <c r="BG126" s="232"/>
      <c r="BH126" s="232"/>
      <c r="BI126" s="232"/>
      <c r="BJ126" s="232"/>
      <c r="BK126" s="232"/>
      <c r="BL126" s="232"/>
      <c r="BM126" s="232"/>
      <c r="BN126" s="232"/>
      <c r="BO126" s="232"/>
      <c r="BP126" s="232"/>
      <c r="BQ126" s="117" t="s">
        <v>388</v>
      </c>
      <c r="BR126" s="117"/>
    </row>
    <row r="127" spans="1:70" ht="62.25" hidden="1" customHeight="1">
      <c r="A127" s="232">
        <v>126</v>
      </c>
      <c r="B127" s="191" t="s">
        <v>533</v>
      </c>
      <c r="C127" s="117" t="s">
        <v>306</v>
      </c>
      <c r="D127" s="289">
        <v>0.1</v>
      </c>
      <c r="E127" s="232">
        <v>13</v>
      </c>
      <c r="F127" s="232" t="s">
        <v>48</v>
      </c>
      <c r="G127" s="232"/>
      <c r="H127" s="232"/>
      <c r="I127" s="232"/>
      <c r="J127" s="232">
        <v>0.1</v>
      </c>
      <c r="K127" s="232">
        <v>0.1</v>
      </c>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117" t="s">
        <v>388</v>
      </c>
      <c r="BR127" s="117"/>
    </row>
    <row r="128" spans="1:70" ht="62.25" hidden="1" customHeight="1">
      <c r="A128" s="232">
        <v>127</v>
      </c>
      <c r="B128" s="191" t="s">
        <v>534</v>
      </c>
      <c r="C128" s="117" t="s">
        <v>306</v>
      </c>
      <c r="D128" s="289">
        <v>0.06</v>
      </c>
      <c r="E128" s="232">
        <v>30</v>
      </c>
      <c r="F128" s="232" t="s">
        <v>48</v>
      </c>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c r="AG128" s="232"/>
      <c r="AH128" s="232"/>
      <c r="AI128" s="232"/>
      <c r="AJ128" s="232"/>
      <c r="AK128" s="232">
        <v>0.06</v>
      </c>
      <c r="AL128" s="232"/>
      <c r="AM128" s="232"/>
      <c r="AN128" s="232"/>
      <c r="AO128" s="232"/>
      <c r="AP128" s="232"/>
      <c r="AQ128" s="232"/>
      <c r="AR128" s="232"/>
      <c r="AS128" s="232"/>
      <c r="AT128" s="232"/>
      <c r="AU128" s="232"/>
      <c r="AV128" s="232"/>
      <c r="AW128" s="232"/>
      <c r="AX128" s="232"/>
      <c r="AY128" s="232"/>
      <c r="AZ128" s="232"/>
      <c r="BA128" s="232"/>
      <c r="BB128" s="232"/>
      <c r="BC128" s="232"/>
      <c r="BD128" s="232"/>
      <c r="BE128" s="232"/>
      <c r="BF128" s="232"/>
      <c r="BG128" s="232"/>
      <c r="BH128" s="232"/>
      <c r="BI128" s="232"/>
      <c r="BJ128" s="232"/>
      <c r="BK128" s="232"/>
      <c r="BL128" s="232"/>
      <c r="BM128" s="232"/>
      <c r="BN128" s="232"/>
      <c r="BO128" s="232"/>
      <c r="BP128" s="232"/>
      <c r="BQ128" s="117" t="s">
        <v>388</v>
      </c>
      <c r="BR128" s="117"/>
    </row>
    <row r="129" spans="1:70" ht="62.25" hidden="1" customHeight="1">
      <c r="A129" s="232">
        <v>128</v>
      </c>
      <c r="B129" s="191" t="s">
        <v>535</v>
      </c>
      <c r="C129" s="117" t="s">
        <v>306</v>
      </c>
      <c r="D129" s="289">
        <v>0.04</v>
      </c>
      <c r="E129" s="232">
        <v>34</v>
      </c>
      <c r="F129" s="232" t="s">
        <v>48</v>
      </c>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c r="AH129" s="232"/>
      <c r="AI129" s="232"/>
      <c r="AJ129" s="232"/>
      <c r="AK129" s="232"/>
      <c r="AL129" s="232"/>
      <c r="AM129" s="232"/>
      <c r="AN129" s="232"/>
      <c r="AO129" s="232"/>
      <c r="AP129" s="232"/>
      <c r="AQ129" s="232"/>
      <c r="AR129" s="232"/>
      <c r="AS129" s="232"/>
      <c r="AT129" s="232"/>
      <c r="AU129" s="232"/>
      <c r="AV129" s="232">
        <v>0.04</v>
      </c>
      <c r="AW129" s="232"/>
      <c r="AX129" s="232"/>
      <c r="AY129" s="232"/>
      <c r="AZ129" s="232"/>
      <c r="BA129" s="232"/>
      <c r="BB129" s="232"/>
      <c r="BC129" s="232"/>
      <c r="BD129" s="232"/>
      <c r="BE129" s="232"/>
      <c r="BF129" s="232"/>
      <c r="BG129" s="232"/>
      <c r="BH129" s="232"/>
      <c r="BI129" s="232"/>
      <c r="BJ129" s="232"/>
      <c r="BK129" s="232"/>
      <c r="BL129" s="232"/>
      <c r="BM129" s="232"/>
      <c r="BN129" s="232"/>
      <c r="BO129" s="232"/>
      <c r="BP129" s="232"/>
      <c r="BQ129" s="117" t="s">
        <v>388</v>
      </c>
      <c r="BR129" s="117"/>
    </row>
    <row r="130" spans="1:70" ht="62.25" hidden="1" customHeight="1">
      <c r="A130" s="232">
        <v>129</v>
      </c>
      <c r="B130" s="191" t="s">
        <v>536</v>
      </c>
      <c r="C130" s="117" t="s">
        <v>306</v>
      </c>
      <c r="D130" s="289">
        <v>0.17</v>
      </c>
      <c r="E130" s="232">
        <v>17</v>
      </c>
      <c r="F130" s="232" t="s">
        <v>48</v>
      </c>
      <c r="G130" s="232"/>
      <c r="H130" s="232"/>
      <c r="I130" s="232"/>
      <c r="J130" s="232"/>
      <c r="K130" s="232"/>
      <c r="L130" s="232"/>
      <c r="M130" s="232"/>
      <c r="N130" s="232"/>
      <c r="O130" s="232"/>
      <c r="P130" s="232"/>
      <c r="Q130" s="232"/>
      <c r="R130" s="232"/>
      <c r="S130" s="232"/>
      <c r="T130" s="232"/>
      <c r="U130" s="232"/>
      <c r="V130" s="232"/>
      <c r="W130" s="232"/>
      <c r="X130" s="232"/>
      <c r="Y130" s="232"/>
      <c r="Z130" s="232"/>
      <c r="AA130" s="232"/>
      <c r="AB130" s="232"/>
      <c r="AC130" s="232"/>
      <c r="AD130" s="232"/>
      <c r="AE130" s="232"/>
      <c r="AF130" s="232"/>
      <c r="AG130" s="232"/>
      <c r="AH130" s="232"/>
      <c r="AI130" s="232"/>
      <c r="AJ130" s="232"/>
      <c r="AK130" s="232">
        <v>0.17</v>
      </c>
      <c r="AL130" s="232"/>
      <c r="AM130" s="232"/>
      <c r="AN130" s="232"/>
      <c r="AO130" s="232"/>
      <c r="AP130" s="232"/>
      <c r="AQ130" s="232"/>
      <c r="AR130" s="232"/>
      <c r="AS130" s="232"/>
      <c r="AT130" s="232"/>
      <c r="AU130" s="232"/>
      <c r="AV130" s="232"/>
      <c r="AW130" s="232"/>
      <c r="AX130" s="232"/>
      <c r="AY130" s="232"/>
      <c r="AZ130" s="232"/>
      <c r="BA130" s="232"/>
      <c r="BB130" s="232"/>
      <c r="BC130" s="232"/>
      <c r="BD130" s="232"/>
      <c r="BE130" s="232"/>
      <c r="BF130" s="232"/>
      <c r="BG130" s="232"/>
      <c r="BH130" s="232"/>
      <c r="BI130" s="232"/>
      <c r="BJ130" s="232"/>
      <c r="BK130" s="232"/>
      <c r="BL130" s="232"/>
      <c r="BM130" s="232"/>
      <c r="BN130" s="232"/>
      <c r="BO130" s="232"/>
      <c r="BP130" s="232"/>
      <c r="BQ130" s="117" t="s">
        <v>388</v>
      </c>
      <c r="BR130" s="117"/>
    </row>
    <row r="131" spans="1:70" ht="62.25" hidden="1" customHeight="1">
      <c r="A131" s="232">
        <v>130</v>
      </c>
      <c r="B131" s="191" t="s">
        <v>537</v>
      </c>
      <c r="C131" s="117" t="s">
        <v>306</v>
      </c>
      <c r="D131" s="289">
        <v>0.3</v>
      </c>
      <c r="E131" s="232">
        <v>17</v>
      </c>
      <c r="F131" s="232" t="s">
        <v>48</v>
      </c>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c r="AG131" s="232"/>
      <c r="AH131" s="232"/>
      <c r="AI131" s="232"/>
      <c r="AJ131" s="232"/>
      <c r="AK131" s="232"/>
      <c r="AL131" s="232"/>
      <c r="AM131" s="232"/>
      <c r="AN131" s="232"/>
      <c r="AO131" s="232"/>
      <c r="AP131" s="232"/>
      <c r="AQ131" s="232"/>
      <c r="AR131" s="232"/>
      <c r="AS131" s="232"/>
      <c r="AT131" s="232"/>
      <c r="AU131" s="232"/>
      <c r="AV131" s="232"/>
      <c r="AW131" s="232"/>
      <c r="AX131" s="232">
        <v>0.3</v>
      </c>
      <c r="AY131" s="232"/>
      <c r="AZ131" s="232"/>
      <c r="BA131" s="232"/>
      <c r="BB131" s="232"/>
      <c r="BC131" s="232"/>
      <c r="BD131" s="232"/>
      <c r="BE131" s="232"/>
      <c r="BF131" s="232"/>
      <c r="BG131" s="232"/>
      <c r="BH131" s="232"/>
      <c r="BI131" s="232"/>
      <c r="BJ131" s="232"/>
      <c r="BK131" s="232"/>
      <c r="BL131" s="232"/>
      <c r="BM131" s="232"/>
      <c r="BN131" s="232"/>
      <c r="BO131" s="232"/>
      <c r="BP131" s="232"/>
      <c r="BQ131" s="117" t="s">
        <v>388</v>
      </c>
      <c r="BR131" s="117"/>
    </row>
    <row r="132" spans="1:70" ht="62.25" hidden="1" customHeight="1">
      <c r="A132" s="232">
        <v>131</v>
      </c>
      <c r="B132" s="191" t="s">
        <v>538</v>
      </c>
      <c r="C132" s="117" t="s">
        <v>306</v>
      </c>
      <c r="D132" s="289">
        <v>3.22</v>
      </c>
      <c r="E132" s="232" t="s">
        <v>555</v>
      </c>
      <c r="F132" s="232" t="s">
        <v>41</v>
      </c>
      <c r="G132" s="232"/>
      <c r="H132" s="232"/>
      <c r="I132" s="232"/>
      <c r="J132" s="232"/>
      <c r="K132" s="232"/>
      <c r="L132" s="232"/>
      <c r="M132" s="232"/>
      <c r="N132" s="232"/>
      <c r="O132" s="232"/>
      <c r="P132" s="232"/>
      <c r="Q132" s="232"/>
      <c r="R132" s="232">
        <v>3.2</v>
      </c>
      <c r="S132" s="232"/>
      <c r="T132" s="232"/>
      <c r="U132" s="232"/>
      <c r="V132" s="232"/>
      <c r="W132" s="232"/>
      <c r="X132" s="232"/>
      <c r="Y132" s="232"/>
      <c r="Z132" s="232"/>
      <c r="AA132" s="232"/>
      <c r="AB132" s="232"/>
      <c r="AC132" s="232"/>
      <c r="AD132" s="232"/>
      <c r="AE132" s="232"/>
      <c r="AF132" s="232"/>
      <c r="AG132" s="232"/>
      <c r="AH132" s="232"/>
      <c r="AI132" s="232"/>
      <c r="AJ132" s="232"/>
      <c r="AK132" s="232"/>
      <c r="AL132" s="232"/>
      <c r="AM132" s="232"/>
      <c r="AN132" s="232"/>
      <c r="AO132" s="232"/>
      <c r="AP132" s="232"/>
      <c r="AQ132" s="232"/>
      <c r="AR132" s="232"/>
      <c r="AS132" s="232">
        <v>0.02</v>
      </c>
      <c r="AT132" s="232"/>
      <c r="AU132" s="232"/>
      <c r="AV132" s="232"/>
      <c r="AW132" s="232"/>
      <c r="AX132" s="232"/>
      <c r="AY132" s="232"/>
      <c r="AZ132" s="232"/>
      <c r="BA132" s="232"/>
      <c r="BB132" s="232"/>
      <c r="BC132" s="232"/>
      <c r="BD132" s="232"/>
      <c r="BE132" s="232"/>
      <c r="BF132" s="232"/>
      <c r="BG132" s="232"/>
      <c r="BH132" s="232"/>
      <c r="BI132" s="232"/>
      <c r="BJ132" s="232"/>
      <c r="BK132" s="232"/>
      <c r="BL132" s="232"/>
      <c r="BM132" s="232"/>
      <c r="BN132" s="232"/>
      <c r="BO132" s="232"/>
      <c r="BP132" s="232"/>
      <c r="BQ132" s="117" t="s">
        <v>388</v>
      </c>
      <c r="BR132" s="117"/>
    </row>
    <row r="133" spans="1:70" ht="62.25" hidden="1" customHeight="1">
      <c r="A133" s="232">
        <v>132</v>
      </c>
      <c r="B133" s="191" t="s">
        <v>539</v>
      </c>
      <c r="C133" s="117" t="s">
        <v>306</v>
      </c>
      <c r="D133" s="289">
        <v>2.21</v>
      </c>
      <c r="E133" s="232">
        <v>10</v>
      </c>
      <c r="F133" s="232" t="s">
        <v>41</v>
      </c>
      <c r="G133" s="232"/>
      <c r="H133" s="232"/>
      <c r="I133" s="232"/>
      <c r="J133" s="232">
        <v>0.56999999999999995</v>
      </c>
      <c r="K133" s="232">
        <v>0.56999999999999995</v>
      </c>
      <c r="L133" s="232"/>
      <c r="M133" s="232"/>
      <c r="N133" s="232"/>
      <c r="O133" s="232">
        <v>0.45</v>
      </c>
      <c r="P133" s="232"/>
      <c r="Q133" s="232"/>
      <c r="R133" s="232"/>
      <c r="S133" s="232"/>
      <c r="T133" s="232"/>
      <c r="U133" s="232"/>
      <c r="V133" s="232"/>
      <c r="W133" s="232"/>
      <c r="X133" s="232"/>
      <c r="Y133" s="232"/>
      <c r="Z133" s="232"/>
      <c r="AA133" s="232"/>
      <c r="AB133" s="232"/>
      <c r="AC133" s="232"/>
      <c r="AD133" s="232"/>
      <c r="AE133" s="232"/>
      <c r="AF133" s="232"/>
      <c r="AG133" s="232">
        <v>0.04</v>
      </c>
      <c r="AH133" s="232">
        <v>0.04</v>
      </c>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v>0.25</v>
      </c>
      <c r="BC133" s="232"/>
      <c r="BD133" s="232"/>
      <c r="BE133" s="232"/>
      <c r="BF133" s="232"/>
      <c r="BG133" s="232"/>
      <c r="BH133" s="232"/>
      <c r="BI133" s="232"/>
      <c r="BJ133" s="232"/>
      <c r="BK133" s="232"/>
      <c r="BL133" s="232"/>
      <c r="BM133" s="232">
        <v>0.86</v>
      </c>
      <c r="BN133" s="232"/>
      <c r="BO133" s="232"/>
      <c r="BP133" s="232"/>
      <c r="BQ133" s="117" t="s">
        <v>388</v>
      </c>
      <c r="BR133" s="117"/>
    </row>
    <row r="134" spans="1:70" ht="62.25" hidden="1" customHeight="1">
      <c r="A134" s="232">
        <v>133</v>
      </c>
      <c r="B134" s="191" t="s">
        <v>540</v>
      </c>
      <c r="C134" s="117" t="s">
        <v>306</v>
      </c>
      <c r="D134" s="289">
        <v>0.47</v>
      </c>
      <c r="E134" s="232">
        <v>29</v>
      </c>
      <c r="F134" s="232" t="s">
        <v>33</v>
      </c>
      <c r="G134" s="232"/>
      <c r="H134" s="232"/>
      <c r="I134" s="232"/>
      <c r="J134" s="232"/>
      <c r="K134" s="232"/>
      <c r="L134" s="232"/>
      <c r="M134" s="232"/>
      <c r="N134" s="232"/>
      <c r="O134" s="232"/>
      <c r="P134" s="232"/>
      <c r="Q134" s="232"/>
      <c r="R134" s="232"/>
      <c r="S134" s="232"/>
      <c r="T134" s="232"/>
      <c r="U134" s="232"/>
      <c r="V134" s="232"/>
      <c r="W134" s="232"/>
      <c r="X134" s="232"/>
      <c r="Y134" s="232"/>
      <c r="Z134" s="232"/>
      <c r="AA134" s="232"/>
      <c r="AB134" s="232"/>
      <c r="AC134" s="232"/>
      <c r="AD134" s="232"/>
      <c r="AE134" s="232"/>
      <c r="AF134" s="232"/>
      <c r="AG134" s="232"/>
      <c r="AH134" s="232"/>
      <c r="AI134" s="232"/>
      <c r="AJ134" s="232"/>
      <c r="AK134" s="232">
        <v>0.47</v>
      </c>
      <c r="AL134" s="232"/>
      <c r="AM134" s="232"/>
      <c r="AN134" s="232"/>
      <c r="AO134" s="232"/>
      <c r="AP134" s="232"/>
      <c r="AQ134" s="232"/>
      <c r="AR134" s="232"/>
      <c r="AS134" s="232"/>
      <c r="AT134" s="232"/>
      <c r="AU134" s="232"/>
      <c r="AV134" s="232"/>
      <c r="AW134" s="232"/>
      <c r="AX134" s="232"/>
      <c r="AY134" s="232"/>
      <c r="AZ134" s="232"/>
      <c r="BA134" s="232"/>
      <c r="BB134" s="232"/>
      <c r="BC134" s="232"/>
      <c r="BD134" s="232"/>
      <c r="BE134" s="232"/>
      <c r="BF134" s="232"/>
      <c r="BG134" s="232"/>
      <c r="BH134" s="232"/>
      <c r="BI134" s="232"/>
      <c r="BJ134" s="232"/>
      <c r="BK134" s="232"/>
      <c r="BL134" s="232"/>
      <c r="BM134" s="232"/>
      <c r="BN134" s="232"/>
      <c r="BO134" s="232"/>
      <c r="BP134" s="232"/>
      <c r="BQ134" s="117" t="s">
        <v>388</v>
      </c>
      <c r="BR134" s="117"/>
    </row>
    <row r="135" spans="1:70" ht="62.25" hidden="1" customHeight="1">
      <c r="A135" s="232">
        <v>134</v>
      </c>
      <c r="B135" s="191" t="s">
        <v>541</v>
      </c>
      <c r="C135" s="117" t="s">
        <v>306</v>
      </c>
      <c r="D135" s="289">
        <v>0.27</v>
      </c>
      <c r="E135" s="232">
        <v>33</v>
      </c>
      <c r="F135" s="232" t="s">
        <v>33</v>
      </c>
      <c r="G135" s="232"/>
      <c r="H135" s="232"/>
      <c r="I135" s="232"/>
      <c r="J135" s="232"/>
      <c r="K135" s="232"/>
      <c r="L135" s="232"/>
      <c r="M135" s="232"/>
      <c r="N135" s="232"/>
      <c r="O135" s="232"/>
      <c r="P135" s="232"/>
      <c r="Q135" s="232"/>
      <c r="R135" s="232"/>
      <c r="S135" s="232"/>
      <c r="T135" s="232"/>
      <c r="U135" s="232"/>
      <c r="V135" s="232"/>
      <c r="W135" s="232"/>
      <c r="X135" s="232"/>
      <c r="Y135" s="232"/>
      <c r="Z135" s="232"/>
      <c r="AA135" s="232"/>
      <c r="AB135" s="232"/>
      <c r="AC135" s="232"/>
      <c r="AD135" s="232"/>
      <c r="AE135" s="232"/>
      <c r="AF135" s="232"/>
      <c r="AG135" s="232"/>
      <c r="AH135" s="232"/>
      <c r="AI135" s="232"/>
      <c r="AJ135" s="232"/>
      <c r="AK135" s="232"/>
      <c r="AL135" s="232"/>
      <c r="AM135" s="232"/>
      <c r="AN135" s="232"/>
      <c r="AO135" s="232"/>
      <c r="AP135" s="232"/>
      <c r="AQ135" s="232"/>
      <c r="AR135" s="232"/>
      <c r="AS135" s="232">
        <v>0.27</v>
      </c>
      <c r="AT135" s="232"/>
      <c r="AU135" s="232"/>
      <c r="AV135" s="232"/>
      <c r="AW135" s="232"/>
      <c r="AX135" s="232"/>
      <c r="AY135" s="232"/>
      <c r="AZ135" s="232"/>
      <c r="BA135" s="232"/>
      <c r="BB135" s="232"/>
      <c r="BC135" s="232"/>
      <c r="BD135" s="232"/>
      <c r="BE135" s="232"/>
      <c r="BF135" s="232"/>
      <c r="BG135" s="232"/>
      <c r="BH135" s="232"/>
      <c r="BI135" s="232"/>
      <c r="BJ135" s="232"/>
      <c r="BK135" s="232"/>
      <c r="BL135" s="232"/>
      <c r="BM135" s="232"/>
      <c r="BN135" s="232"/>
      <c r="BO135" s="232"/>
      <c r="BP135" s="232"/>
      <c r="BQ135" s="117" t="s">
        <v>388</v>
      </c>
      <c r="BR135" s="117"/>
    </row>
    <row r="136" spans="1:70" ht="62.25" hidden="1" customHeight="1">
      <c r="A136" s="232">
        <v>135</v>
      </c>
      <c r="B136" s="191" t="s">
        <v>542</v>
      </c>
      <c r="C136" s="117" t="s">
        <v>306</v>
      </c>
      <c r="D136" s="289">
        <v>6.0000000000000001E-3</v>
      </c>
      <c r="E136" s="232">
        <v>6</v>
      </c>
      <c r="F136" s="232" t="s">
        <v>48</v>
      </c>
      <c r="G136" s="232"/>
      <c r="H136" s="232"/>
      <c r="I136" s="232"/>
      <c r="J136" s="232"/>
      <c r="K136" s="232"/>
      <c r="L136" s="232"/>
      <c r="M136" s="232"/>
      <c r="N136" s="232">
        <v>6.0000000000000001E-3</v>
      </c>
      <c r="O136" s="232"/>
      <c r="P136" s="232"/>
      <c r="Q136" s="232"/>
      <c r="R136" s="232"/>
      <c r="S136" s="232"/>
      <c r="T136" s="232"/>
      <c r="U136" s="232"/>
      <c r="V136" s="232"/>
      <c r="W136" s="232"/>
      <c r="X136" s="232"/>
      <c r="Y136" s="232"/>
      <c r="Z136" s="232"/>
      <c r="AA136" s="232"/>
      <c r="AB136" s="232"/>
      <c r="AC136" s="232"/>
      <c r="AD136" s="232"/>
      <c r="AE136" s="232"/>
      <c r="AF136" s="232"/>
      <c r="AG136" s="232"/>
      <c r="AH136" s="232"/>
      <c r="AI136" s="232"/>
      <c r="AJ136" s="232"/>
      <c r="AK136" s="232"/>
      <c r="AL136" s="232"/>
      <c r="AM136" s="232"/>
      <c r="AN136" s="232"/>
      <c r="AO136" s="232"/>
      <c r="AP136" s="232"/>
      <c r="AQ136" s="232"/>
      <c r="AR136" s="232"/>
      <c r="AS136" s="232"/>
      <c r="AT136" s="232"/>
      <c r="AU136" s="232"/>
      <c r="AV136" s="232"/>
      <c r="AW136" s="232"/>
      <c r="AX136" s="232"/>
      <c r="AY136" s="232"/>
      <c r="AZ136" s="232"/>
      <c r="BA136" s="232"/>
      <c r="BB136" s="232"/>
      <c r="BC136" s="232"/>
      <c r="BD136" s="232"/>
      <c r="BE136" s="232"/>
      <c r="BF136" s="232"/>
      <c r="BG136" s="232"/>
      <c r="BH136" s="232"/>
      <c r="BI136" s="232"/>
      <c r="BJ136" s="232"/>
      <c r="BK136" s="232"/>
      <c r="BL136" s="232"/>
      <c r="BM136" s="232"/>
      <c r="BN136" s="232"/>
      <c r="BO136" s="232"/>
      <c r="BP136" s="232"/>
      <c r="BQ136" s="117" t="s">
        <v>388</v>
      </c>
      <c r="BR136" s="117"/>
    </row>
    <row r="137" spans="1:70" ht="62.25" hidden="1" customHeight="1">
      <c r="A137" s="232">
        <v>136</v>
      </c>
      <c r="B137" s="191" t="s">
        <v>543</v>
      </c>
      <c r="C137" s="117" t="s">
        <v>306</v>
      </c>
      <c r="D137" s="289">
        <v>0.68</v>
      </c>
      <c r="E137" s="232" t="s">
        <v>556</v>
      </c>
      <c r="F137" s="232" t="s">
        <v>48</v>
      </c>
      <c r="G137" s="232"/>
      <c r="H137" s="232"/>
      <c r="I137" s="232"/>
      <c r="J137" s="232"/>
      <c r="K137" s="232"/>
      <c r="L137" s="232"/>
      <c r="M137" s="232"/>
      <c r="N137" s="232">
        <v>0.67</v>
      </c>
      <c r="O137" s="232"/>
      <c r="P137" s="232"/>
      <c r="Q137" s="232"/>
      <c r="R137" s="232"/>
      <c r="S137" s="232"/>
      <c r="T137" s="232"/>
      <c r="U137" s="232"/>
      <c r="V137" s="232"/>
      <c r="W137" s="232"/>
      <c r="X137" s="232"/>
      <c r="Y137" s="232"/>
      <c r="Z137" s="232"/>
      <c r="AA137" s="232"/>
      <c r="AB137" s="232"/>
      <c r="AC137" s="232"/>
      <c r="AD137" s="232"/>
      <c r="AE137" s="232"/>
      <c r="AF137" s="232"/>
      <c r="AG137" s="232"/>
      <c r="AH137" s="232"/>
      <c r="AI137" s="232"/>
      <c r="AJ137" s="232"/>
      <c r="AK137" s="232"/>
      <c r="AL137" s="232"/>
      <c r="AM137" s="232"/>
      <c r="AN137" s="232"/>
      <c r="AO137" s="232"/>
      <c r="AP137" s="232"/>
      <c r="AQ137" s="232"/>
      <c r="AR137" s="232"/>
      <c r="AS137" s="232">
        <v>0.01</v>
      </c>
      <c r="AT137" s="232"/>
      <c r="AU137" s="232"/>
      <c r="AV137" s="232"/>
      <c r="AW137" s="232"/>
      <c r="AX137" s="232"/>
      <c r="AY137" s="232"/>
      <c r="AZ137" s="232"/>
      <c r="BA137" s="232"/>
      <c r="BB137" s="232"/>
      <c r="BC137" s="232"/>
      <c r="BD137" s="232"/>
      <c r="BE137" s="232"/>
      <c r="BF137" s="232"/>
      <c r="BG137" s="232"/>
      <c r="BH137" s="232"/>
      <c r="BI137" s="232"/>
      <c r="BJ137" s="232"/>
      <c r="BK137" s="232"/>
      <c r="BL137" s="232"/>
      <c r="BM137" s="232"/>
      <c r="BN137" s="232"/>
      <c r="BO137" s="232"/>
      <c r="BP137" s="232"/>
      <c r="BQ137" s="117" t="s">
        <v>388</v>
      </c>
      <c r="BR137" s="117"/>
    </row>
    <row r="138" spans="1:70" ht="62.25" hidden="1" customHeight="1">
      <c r="A138" s="232">
        <v>137</v>
      </c>
      <c r="B138" s="191" t="s">
        <v>544</v>
      </c>
      <c r="C138" s="117" t="s">
        <v>306</v>
      </c>
      <c r="D138" s="289">
        <v>0.26</v>
      </c>
      <c r="E138" s="232">
        <v>20</v>
      </c>
      <c r="F138" s="232" t="s">
        <v>48</v>
      </c>
      <c r="G138" s="232"/>
      <c r="H138" s="232"/>
      <c r="I138" s="232"/>
      <c r="J138" s="232"/>
      <c r="K138" s="232"/>
      <c r="L138" s="232"/>
      <c r="M138" s="232"/>
      <c r="N138" s="232"/>
      <c r="O138" s="232"/>
      <c r="P138" s="232"/>
      <c r="Q138" s="232"/>
      <c r="R138" s="232"/>
      <c r="S138" s="232"/>
      <c r="T138" s="232"/>
      <c r="U138" s="232"/>
      <c r="V138" s="232"/>
      <c r="W138" s="232"/>
      <c r="X138" s="232"/>
      <c r="Y138" s="232"/>
      <c r="Z138" s="232"/>
      <c r="AA138" s="232"/>
      <c r="AB138" s="232"/>
      <c r="AC138" s="232"/>
      <c r="AD138" s="232"/>
      <c r="AE138" s="232"/>
      <c r="AF138" s="232"/>
      <c r="AG138" s="232">
        <v>0.01</v>
      </c>
      <c r="AH138" s="232"/>
      <c r="AI138" s="232"/>
      <c r="AJ138" s="232"/>
      <c r="AK138" s="232"/>
      <c r="AL138" s="232"/>
      <c r="AM138" s="232"/>
      <c r="AN138" s="232"/>
      <c r="AO138" s="232"/>
      <c r="AP138" s="232"/>
      <c r="AQ138" s="232"/>
      <c r="AR138" s="232"/>
      <c r="AS138" s="232"/>
      <c r="AT138" s="232"/>
      <c r="AU138" s="232"/>
      <c r="AV138" s="232"/>
      <c r="AW138" s="232"/>
      <c r="AX138" s="232"/>
      <c r="AY138" s="232"/>
      <c r="AZ138" s="232"/>
      <c r="BA138" s="232"/>
      <c r="BB138" s="232">
        <v>0.25</v>
      </c>
      <c r="BC138" s="232"/>
      <c r="BD138" s="232"/>
      <c r="BE138" s="232"/>
      <c r="BF138" s="232"/>
      <c r="BG138" s="232"/>
      <c r="BH138" s="232"/>
      <c r="BI138" s="232"/>
      <c r="BJ138" s="232"/>
      <c r="BK138" s="232"/>
      <c r="BL138" s="232"/>
      <c r="BM138" s="232"/>
      <c r="BN138" s="232"/>
      <c r="BO138" s="232"/>
      <c r="BP138" s="232"/>
      <c r="BQ138" s="117" t="s">
        <v>388</v>
      </c>
      <c r="BR138" s="117"/>
    </row>
    <row r="139" spans="1:70" ht="62.25" hidden="1" customHeight="1">
      <c r="A139" s="232">
        <v>138</v>
      </c>
      <c r="B139" s="191" t="s">
        <v>545</v>
      </c>
      <c r="C139" s="117" t="s">
        <v>306</v>
      </c>
      <c r="D139" s="289">
        <v>2</v>
      </c>
      <c r="E139" s="232">
        <v>20</v>
      </c>
      <c r="F139" s="232" t="s">
        <v>18</v>
      </c>
      <c r="G139" s="232"/>
      <c r="H139" s="232"/>
      <c r="I139" s="232"/>
      <c r="J139" s="232"/>
      <c r="K139" s="232"/>
      <c r="L139" s="232"/>
      <c r="M139" s="232"/>
      <c r="N139" s="232"/>
      <c r="O139" s="232">
        <v>2</v>
      </c>
      <c r="P139" s="232"/>
      <c r="Q139" s="232"/>
      <c r="R139" s="232"/>
      <c r="S139" s="232"/>
      <c r="T139" s="232"/>
      <c r="U139" s="232"/>
      <c r="V139" s="232"/>
      <c r="W139" s="232"/>
      <c r="X139" s="232"/>
      <c r="Y139" s="232"/>
      <c r="Z139" s="232"/>
      <c r="AA139" s="232"/>
      <c r="AB139" s="232"/>
      <c r="AC139" s="232"/>
      <c r="AD139" s="232"/>
      <c r="AE139" s="232"/>
      <c r="AF139" s="232"/>
      <c r="AG139" s="232"/>
      <c r="AH139" s="232"/>
      <c r="AI139" s="232"/>
      <c r="AJ139" s="232"/>
      <c r="AK139" s="232"/>
      <c r="AL139" s="232"/>
      <c r="AM139" s="232"/>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32"/>
      <c r="BK139" s="232"/>
      <c r="BL139" s="232"/>
      <c r="BM139" s="232"/>
      <c r="BN139" s="232"/>
      <c r="BO139" s="232"/>
      <c r="BP139" s="232"/>
      <c r="BQ139" s="117" t="s">
        <v>388</v>
      </c>
      <c r="BR139" s="117"/>
    </row>
    <row r="140" spans="1:70" ht="62.25" hidden="1" customHeight="1">
      <c r="A140" s="232">
        <v>139</v>
      </c>
      <c r="B140" s="191" t="s">
        <v>546</v>
      </c>
      <c r="C140" s="117" t="s">
        <v>306</v>
      </c>
      <c r="D140" s="289">
        <v>1.65</v>
      </c>
      <c r="E140" s="232">
        <v>20</v>
      </c>
      <c r="F140" s="232" t="s">
        <v>18</v>
      </c>
      <c r="G140" s="232"/>
      <c r="H140" s="232"/>
      <c r="I140" s="232"/>
      <c r="J140" s="232">
        <v>0.11</v>
      </c>
      <c r="K140" s="232">
        <v>0.11</v>
      </c>
      <c r="L140" s="232"/>
      <c r="M140" s="232"/>
      <c r="N140" s="232"/>
      <c r="O140" s="232">
        <v>1.48</v>
      </c>
      <c r="P140" s="232"/>
      <c r="Q140" s="232"/>
      <c r="R140" s="232"/>
      <c r="S140" s="232"/>
      <c r="T140" s="232"/>
      <c r="U140" s="232"/>
      <c r="V140" s="232"/>
      <c r="W140" s="232"/>
      <c r="X140" s="232"/>
      <c r="Y140" s="232"/>
      <c r="Z140" s="232"/>
      <c r="AA140" s="232"/>
      <c r="AB140" s="232"/>
      <c r="AC140" s="232"/>
      <c r="AD140" s="232"/>
      <c r="AE140" s="232"/>
      <c r="AF140" s="232"/>
      <c r="AG140" s="232">
        <v>0.01</v>
      </c>
      <c r="AH140" s="232">
        <v>0.05</v>
      </c>
      <c r="AI140" s="232"/>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232"/>
      <c r="BE140" s="232"/>
      <c r="BF140" s="232"/>
      <c r="BG140" s="232"/>
      <c r="BH140" s="232"/>
      <c r="BI140" s="232"/>
      <c r="BJ140" s="232"/>
      <c r="BK140" s="232"/>
      <c r="BL140" s="232"/>
      <c r="BM140" s="232"/>
      <c r="BN140" s="232"/>
      <c r="BO140" s="232"/>
      <c r="BP140" s="232"/>
      <c r="BQ140" s="117" t="s">
        <v>388</v>
      </c>
      <c r="BR140" s="117"/>
    </row>
    <row r="141" spans="1:70" ht="62.25" hidden="1" customHeight="1">
      <c r="A141" s="232">
        <v>140</v>
      </c>
      <c r="B141" s="191" t="s">
        <v>557</v>
      </c>
      <c r="C141" s="117" t="s">
        <v>306</v>
      </c>
      <c r="D141" s="289">
        <v>13.4</v>
      </c>
      <c r="E141" s="232">
        <v>20</v>
      </c>
      <c r="F141" s="232" t="s">
        <v>11</v>
      </c>
      <c r="G141" s="232"/>
      <c r="H141" s="232"/>
      <c r="I141" s="232"/>
      <c r="J141" s="232"/>
      <c r="K141" s="232"/>
      <c r="L141" s="232"/>
      <c r="M141" s="232"/>
      <c r="N141" s="232">
        <v>0.25</v>
      </c>
      <c r="O141" s="232">
        <v>13.03</v>
      </c>
      <c r="P141" s="232"/>
      <c r="Q141" s="232"/>
      <c r="R141" s="232">
        <v>0.03</v>
      </c>
      <c r="S141" s="232"/>
      <c r="T141" s="232"/>
      <c r="U141" s="232"/>
      <c r="V141" s="232"/>
      <c r="W141" s="232"/>
      <c r="X141" s="232"/>
      <c r="Y141" s="232"/>
      <c r="Z141" s="232"/>
      <c r="AA141" s="232"/>
      <c r="AB141" s="232"/>
      <c r="AC141" s="232"/>
      <c r="AD141" s="232"/>
      <c r="AE141" s="232"/>
      <c r="AF141" s="232"/>
      <c r="AG141" s="232"/>
      <c r="AH141" s="232">
        <v>7.0000000000000007E-2</v>
      </c>
      <c r="AI141" s="232"/>
      <c r="AJ141" s="232"/>
      <c r="AK141" s="232"/>
      <c r="AL141" s="232"/>
      <c r="AM141" s="232"/>
      <c r="AN141" s="232"/>
      <c r="AO141" s="232"/>
      <c r="AP141" s="232"/>
      <c r="AQ141" s="232"/>
      <c r="AR141" s="232"/>
      <c r="AS141" s="232">
        <v>0.02</v>
      </c>
      <c r="AT141" s="232"/>
      <c r="AU141" s="232"/>
      <c r="AV141" s="232"/>
      <c r="AW141" s="232"/>
      <c r="AX141" s="232"/>
      <c r="AY141" s="232"/>
      <c r="AZ141" s="232"/>
      <c r="BA141" s="232"/>
      <c r="BB141" s="232"/>
      <c r="BC141" s="232"/>
      <c r="BD141" s="232"/>
      <c r="BE141" s="232"/>
      <c r="BF141" s="232"/>
      <c r="BG141" s="232"/>
      <c r="BH141" s="232"/>
      <c r="BI141" s="232"/>
      <c r="BJ141" s="232"/>
      <c r="BK141" s="232"/>
      <c r="BL141" s="232"/>
      <c r="BM141" s="232"/>
      <c r="BN141" s="232"/>
      <c r="BO141" s="232"/>
      <c r="BP141" s="232"/>
      <c r="BQ141" s="117" t="s">
        <v>388</v>
      </c>
      <c r="BR141" s="117"/>
    </row>
    <row r="142" spans="1:70" ht="62.25" hidden="1" customHeight="1">
      <c r="A142" s="232">
        <v>141</v>
      </c>
      <c r="B142" s="191" t="s">
        <v>547</v>
      </c>
      <c r="C142" s="117" t="s">
        <v>306</v>
      </c>
      <c r="D142" s="289">
        <v>8.1999999999999993</v>
      </c>
      <c r="E142" s="232">
        <v>24</v>
      </c>
      <c r="F142" s="232" t="s">
        <v>11</v>
      </c>
      <c r="G142" s="232"/>
      <c r="H142" s="232"/>
      <c r="I142" s="232"/>
      <c r="J142" s="232">
        <v>0.11</v>
      </c>
      <c r="K142" s="232">
        <v>0.11</v>
      </c>
      <c r="L142" s="232"/>
      <c r="M142" s="232"/>
      <c r="N142" s="232">
        <v>5.32</v>
      </c>
      <c r="O142" s="232">
        <v>2.79</v>
      </c>
      <c r="P142" s="232"/>
      <c r="Q142" s="232"/>
      <c r="R142" s="232"/>
      <c r="S142" s="232"/>
      <c r="T142" s="232"/>
      <c r="U142" s="232"/>
      <c r="V142" s="232"/>
      <c r="W142" s="232"/>
      <c r="X142" s="232"/>
      <c r="Y142" s="232"/>
      <c r="Z142" s="232"/>
      <c r="AA142" s="232"/>
      <c r="AB142" s="232"/>
      <c r="AC142" s="232"/>
      <c r="AD142" s="232"/>
      <c r="AE142" s="232"/>
      <c r="AF142" s="232"/>
      <c r="AG142" s="232"/>
      <c r="AH142" s="232"/>
      <c r="AI142" s="232"/>
      <c r="AJ142" s="232"/>
      <c r="AK142" s="232"/>
      <c r="AL142" s="232"/>
      <c r="AM142" s="232"/>
      <c r="AN142" s="232"/>
      <c r="AO142" s="232"/>
      <c r="AP142" s="232"/>
      <c r="AQ142" s="232"/>
      <c r="AR142" s="232"/>
      <c r="AS142" s="232">
        <v>0.01</v>
      </c>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117" t="s">
        <v>388</v>
      </c>
      <c r="BR142" s="117"/>
    </row>
    <row r="143" spans="1:70" ht="62.25" hidden="1" customHeight="1">
      <c r="A143" s="232">
        <v>142</v>
      </c>
      <c r="B143" s="191" t="s">
        <v>548</v>
      </c>
      <c r="C143" s="117" t="s">
        <v>306</v>
      </c>
      <c r="D143" s="289">
        <v>2.16</v>
      </c>
      <c r="E143" s="232">
        <v>20</v>
      </c>
      <c r="F143" s="232" t="s">
        <v>11</v>
      </c>
      <c r="G143" s="232"/>
      <c r="H143" s="232"/>
      <c r="I143" s="232"/>
      <c r="J143" s="232">
        <v>2.06</v>
      </c>
      <c r="K143" s="232">
        <v>2.06</v>
      </c>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v>0.01</v>
      </c>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v>0.09</v>
      </c>
      <c r="BN143" s="232"/>
      <c r="BO143" s="232"/>
      <c r="BP143" s="232"/>
      <c r="BQ143" s="117" t="s">
        <v>388</v>
      </c>
      <c r="BR143" s="117"/>
    </row>
    <row r="144" spans="1:70" ht="62.25" hidden="1" customHeight="1">
      <c r="A144" s="232">
        <v>143</v>
      </c>
      <c r="B144" s="191" t="s">
        <v>549</v>
      </c>
      <c r="C144" s="117" t="s">
        <v>306</v>
      </c>
      <c r="D144" s="289">
        <v>4</v>
      </c>
      <c r="E144" s="232">
        <v>30</v>
      </c>
      <c r="F144" s="232" t="s">
        <v>11</v>
      </c>
      <c r="G144" s="232"/>
      <c r="H144" s="232"/>
      <c r="I144" s="232"/>
      <c r="J144" s="232">
        <v>3.77</v>
      </c>
      <c r="K144" s="232">
        <v>3.77</v>
      </c>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v>7.0000000000000007E-2</v>
      </c>
      <c r="AI144" s="232"/>
      <c r="AJ144" s="232"/>
      <c r="AK144" s="232"/>
      <c r="AL144" s="232"/>
      <c r="AM144" s="232"/>
      <c r="AN144" s="232"/>
      <c r="AO144" s="232"/>
      <c r="AP144" s="232"/>
      <c r="AQ144" s="232"/>
      <c r="AR144" s="232"/>
      <c r="AS144" s="232"/>
      <c r="AT144" s="232"/>
      <c r="AU144" s="232"/>
      <c r="AV144" s="232"/>
      <c r="AW144" s="232"/>
      <c r="AX144" s="232"/>
      <c r="AY144" s="232"/>
      <c r="AZ144" s="232"/>
      <c r="BA144" s="232"/>
      <c r="BB144" s="232"/>
      <c r="BC144" s="232"/>
      <c r="BD144" s="232"/>
      <c r="BE144" s="232"/>
      <c r="BF144" s="232"/>
      <c r="BG144" s="232"/>
      <c r="BH144" s="232"/>
      <c r="BI144" s="232"/>
      <c r="BJ144" s="232"/>
      <c r="BK144" s="232"/>
      <c r="BL144" s="232"/>
      <c r="BM144" s="232">
        <v>0.16</v>
      </c>
      <c r="BN144" s="232"/>
      <c r="BO144" s="232"/>
      <c r="BP144" s="232"/>
      <c r="BQ144" s="117" t="s">
        <v>388</v>
      </c>
      <c r="BR144" s="117"/>
    </row>
    <row r="145" spans="1:70" ht="62.25" hidden="1" customHeight="1">
      <c r="A145" s="232">
        <v>144</v>
      </c>
      <c r="B145" s="191" t="s">
        <v>550</v>
      </c>
      <c r="C145" s="117" t="s">
        <v>306</v>
      </c>
      <c r="D145" s="289">
        <v>0.63</v>
      </c>
      <c r="E145" s="232">
        <v>24</v>
      </c>
      <c r="F145" s="232" t="s">
        <v>25</v>
      </c>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c r="AJ145" s="232"/>
      <c r="AK145" s="232"/>
      <c r="AL145" s="232"/>
      <c r="AM145" s="232"/>
      <c r="AN145" s="232"/>
      <c r="AO145" s="232"/>
      <c r="AP145" s="232"/>
      <c r="AQ145" s="232"/>
      <c r="AR145" s="232"/>
      <c r="AS145" s="232"/>
      <c r="AT145" s="232"/>
      <c r="AU145" s="232"/>
      <c r="AV145" s="232"/>
      <c r="AW145" s="232"/>
      <c r="AX145" s="232"/>
      <c r="AY145" s="232"/>
      <c r="AZ145" s="232"/>
      <c r="BA145" s="232"/>
      <c r="BB145" s="232"/>
      <c r="BC145" s="232"/>
      <c r="BD145" s="232"/>
      <c r="BE145" s="232"/>
      <c r="BF145" s="232"/>
      <c r="BG145" s="232"/>
      <c r="BH145" s="232"/>
      <c r="BI145" s="232"/>
      <c r="BJ145" s="232"/>
      <c r="BK145" s="232">
        <v>0.63</v>
      </c>
      <c r="BL145" s="232"/>
      <c r="BM145" s="232"/>
      <c r="BN145" s="232"/>
      <c r="BO145" s="232"/>
      <c r="BP145" s="232"/>
      <c r="BQ145" s="117" t="s">
        <v>388</v>
      </c>
      <c r="BR145" s="117"/>
    </row>
    <row r="146" spans="1:70" ht="62.25" hidden="1" customHeight="1">
      <c r="A146" s="232">
        <v>145</v>
      </c>
      <c r="B146" s="191" t="s">
        <v>558</v>
      </c>
      <c r="C146" s="117" t="s">
        <v>306</v>
      </c>
      <c r="D146" s="289">
        <v>1.84</v>
      </c>
      <c r="E146" s="232">
        <v>17</v>
      </c>
      <c r="F146" s="232" t="s">
        <v>31</v>
      </c>
      <c r="G146" s="232"/>
      <c r="H146" s="232"/>
      <c r="I146" s="232"/>
      <c r="J146" s="232">
        <v>1.83</v>
      </c>
      <c r="K146" s="232">
        <v>1.83</v>
      </c>
      <c r="L146" s="232"/>
      <c r="M146" s="232"/>
      <c r="N146" s="232"/>
      <c r="O146" s="232"/>
      <c r="P146" s="232"/>
      <c r="Q146" s="232"/>
      <c r="R146" s="232"/>
      <c r="S146" s="232"/>
      <c r="T146" s="232"/>
      <c r="U146" s="232"/>
      <c r="V146" s="232"/>
      <c r="W146" s="232"/>
      <c r="X146" s="232"/>
      <c r="Y146" s="232"/>
      <c r="Z146" s="232"/>
      <c r="AA146" s="232"/>
      <c r="AB146" s="232"/>
      <c r="AC146" s="232"/>
      <c r="AD146" s="232"/>
      <c r="AE146" s="232"/>
      <c r="AF146" s="232"/>
      <c r="AG146" s="232"/>
      <c r="AH146" s="232">
        <v>0.01</v>
      </c>
      <c r="AI146" s="232"/>
      <c r="AJ146" s="232"/>
      <c r="AK146" s="232"/>
      <c r="AL146" s="232"/>
      <c r="AM146" s="232"/>
      <c r="AN146" s="232"/>
      <c r="AO146" s="232"/>
      <c r="AP146" s="232"/>
      <c r="AQ146" s="232"/>
      <c r="AR146" s="232"/>
      <c r="AS146" s="232"/>
      <c r="AT146" s="232"/>
      <c r="AU146" s="232"/>
      <c r="AV146" s="232"/>
      <c r="AW146" s="232"/>
      <c r="AX146" s="232"/>
      <c r="AY146" s="232"/>
      <c r="AZ146" s="232"/>
      <c r="BA146" s="232"/>
      <c r="BB146" s="232"/>
      <c r="BC146" s="232"/>
      <c r="BD146" s="232"/>
      <c r="BE146" s="232"/>
      <c r="BF146" s="232"/>
      <c r="BG146" s="232"/>
      <c r="BH146" s="232"/>
      <c r="BI146" s="232"/>
      <c r="BJ146" s="232"/>
      <c r="BK146" s="232"/>
      <c r="BL146" s="232"/>
      <c r="BM146" s="232"/>
      <c r="BN146" s="232"/>
      <c r="BO146" s="232"/>
      <c r="BP146" s="232"/>
      <c r="BQ146" s="117" t="s">
        <v>388</v>
      </c>
      <c r="BR146" s="117"/>
    </row>
    <row r="147" spans="1:70" ht="62.25" customHeight="1">
      <c r="A147" s="232">
        <v>146</v>
      </c>
      <c r="B147" s="191" t="s">
        <v>559</v>
      </c>
      <c r="C147" s="117" t="s">
        <v>306</v>
      </c>
      <c r="D147" s="289">
        <v>7.0000000000000007E-2</v>
      </c>
      <c r="E147" s="232">
        <v>5</v>
      </c>
      <c r="F147" s="232" t="s">
        <v>24</v>
      </c>
      <c r="G147" s="232"/>
      <c r="H147" s="232"/>
      <c r="I147" s="232"/>
      <c r="J147" s="232">
        <v>7.0000000000000007E-2</v>
      </c>
      <c r="K147" s="232">
        <v>7.0000000000000007E-2</v>
      </c>
      <c r="L147" s="232"/>
      <c r="M147" s="232"/>
      <c r="N147" s="232"/>
      <c r="O147" s="232"/>
      <c r="P147" s="232"/>
      <c r="Q147" s="232"/>
      <c r="R147" s="232"/>
      <c r="S147" s="232"/>
      <c r="T147" s="232"/>
      <c r="U147" s="232"/>
      <c r="V147" s="232"/>
      <c r="W147" s="232"/>
      <c r="X147" s="232"/>
      <c r="Y147" s="232"/>
      <c r="Z147" s="23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117" t="s">
        <v>388</v>
      </c>
      <c r="BR147" s="117"/>
    </row>
    <row r="148" spans="1:70" ht="62.25" hidden="1" customHeight="1">
      <c r="A148" s="232">
        <v>147</v>
      </c>
      <c r="B148" s="191" t="s">
        <v>551</v>
      </c>
      <c r="C148" s="117" t="s">
        <v>306</v>
      </c>
      <c r="D148" s="289">
        <v>0.1</v>
      </c>
      <c r="E148" s="232">
        <v>29</v>
      </c>
      <c r="F148" s="232" t="s">
        <v>48</v>
      </c>
      <c r="G148" s="232"/>
      <c r="H148" s="232"/>
      <c r="I148" s="232"/>
      <c r="J148" s="232">
        <v>0.1</v>
      </c>
      <c r="K148" s="232">
        <v>0.1</v>
      </c>
      <c r="L148" s="232"/>
      <c r="M148" s="232"/>
      <c r="N148" s="232"/>
      <c r="O148" s="232"/>
      <c r="P148" s="232"/>
      <c r="Q148" s="232"/>
      <c r="R148" s="232"/>
      <c r="S148" s="232"/>
      <c r="T148" s="232"/>
      <c r="U148" s="232"/>
      <c r="V148" s="232"/>
      <c r="W148" s="232"/>
      <c r="X148" s="232"/>
      <c r="Y148" s="232"/>
      <c r="Z148" s="232"/>
      <c r="AA148" s="232"/>
      <c r="AB148" s="232"/>
      <c r="AC148" s="232"/>
      <c r="AD148" s="232"/>
      <c r="AE148" s="232"/>
      <c r="AF148" s="232"/>
      <c r="AG148" s="232"/>
      <c r="AH148" s="232"/>
      <c r="AI148" s="232"/>
      <c r="AJ148" s="232"/>
      <c r="AK148" s="232"/>
      <c r="AL148" s="232"/>
      <c r="AM148" s="232"/>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32"/>
      <c r="BK148" s="232"/>
      <c r="BL148" s="232"/>
      <c r="BM148" s="232"/>
      <c r="BN148" s="232"/>
      <c r="BO148" s="232"/>
      <c r="BP148" s="232"/>
      <c r="BQ148" s="117" t="s">
        <v>388</v>
      </c>
      <c r="BR148" s="117"/>
    </row>
    <row r="149" spans="1:70" s="323" customFormat="1" ht="62.25" hidden="1" customHeight="1">
      <c r="A149" s="232">
        <v>148</v>
      </c>
      <c r="B149" s="342" t="s">
        <v>552</v>
      </c>
      <c r="C149" s="320" t="s">
        <v>306</v>
      </c>
      <c r="D149" s="324">
        <v>2.5</v>
      </c>
      <c r="E149" s="319"/>
      <c r="F149" s="319"/>
      <c r="G149" s="232"/>
      <c r="H149" s="232"/>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20" t="s">
        <v>448</v>
      </c>
      <c r="BR149" s="320"/>
    </row>
    <row r="150" spans="1:70" s="323" customFormat="1" ht="62.25" hidden="1" customHeight="1">
      <c r="A150" s="232">
        <v>149</v>
      </c>
      <c r="B150" s="342" t="s">
        <v>553</v>
      </c>
      <c r="C150" s="320" t="s">
        <v>306</v>
      </c>
      <c r="D150" s="324">
        <v>1.7</v>
      </c>
      <c r="E150" s="319"/>
      <c r="F150" s="319"/>
      <c r="G150" s="232"/>
      <c r="H150" s="232"/>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N150" s="319"/>
      <c r="AO150" s="319"/>
      <c r="AP150" s="319"/>
      <c r="AQ150" s="319"/>
      <c r="AR150" s="319"/>
      <c r="AS150" s="319"/>
      <c r="AT150" s="319"/>
      <c r="AU150" s="319"/>
      <c r="AV150" s="319"/>
      <c r="AW150" s="319"/>
      <c r="AX150" s="319"/>
      <c r="AY150" s="319"/>
      <c r="AZ150" s="319"/>
      <c r="BA150" s="319"/>
      <c r="BB150" s="319"/>
      <c r="BC150" s="319"/>
      <c r="BD150" s="319"/>
      <c r="BE150" s="319"/>
      <c r="BF150" s="319"/>
      <c r="BG150" s="319"/>
      <c r="BH150" s="319"/>
      <c r="BI150" s="319"/>
      <c r="BJ150" s="319"/>
      <c r="BK150" s="319"/>
      <c r="BL150" s="319"/>
      <c r="BM150" s="319"/>
      <c r="BN150" s="319"/>
      <c r="BO150" s="319"/>
      <c r="BP150" s="319"/>
      <c r="BQ150" s="320" t="s">
        <v>448</v>
      </c>
      <c r="BR150" s="320"/>
    </row>
    <row r="151" spans="1:70" ht="62.25" hidden="1" customHeight="1">
      <c r="A151" s="232">
        <v>150</v>
      </c>
      <c r="B151" s="301" t="s">
        <v>585</v>
      </c>
      <c r="C151" s="117" t="s">
        <v>306</v>
      </c>
      <c r="D151" s="290">
        <v>5.24</v>
      </c>
      <c r="E151" s="232" t="s">
        <v>586</v>
      </c>
      <c r="F151" s="232" t="s">
        <v>48</v>
      </c>
      <c r="G151" s="232"/>
      <c r="H151" s="232"/>
      <c r="I151" s="232"/>
      <c r="J151" s="232">
        <v>4.7</v>
      </c>
      <c r="K151" s="232">
        <v>4.7</v>
      </c>
      <c r="L151" s="232"/>
      <c r="M151" s="232"/>
      <c r="N151" s="232">
        <v>0.26</v>
      </c>
      <c r="O151" s="232"/>
      <c r="P151" s="232"/>
      <c r="Q151" s="232"/>
      <c r="R151" s="232"/>
      <c r="S151" s="232"/>
      <c r="T151" s="232"/>
      <c r="U151" s="232"/>
      <c r="V151" s="232"/>
      <c r="W151" s="232"/>
      <c r="X151" s="232"/>
      <c r="Y151" s="232"/>
      <c r="Z151" s="232"/>
      <c r="AA151" s="232"/>
      <c r="AB151" s="232"/>
      <c r="AC151" s="232"/>
      <c r="AD151" s="232"/>
      <c r="AE151" s="232"/>
      <c r="AF151" s="232"/>
      <c r="AG151" s="232">
        <v>0.13</v>
      </c>
      <c r="AH151" s="232">
        <v>0.11</v>
      </c>
      <c r="AI151" s="232"/>
      <c r="AJ151" s="232"/>
      <c r="AK151" s="232"/>
      <c r="AL151" s="232"/>
      <c r="AM151" s="232"/>
      <c r="AN151" s="232"/>
      <c r="AO151" s="232"/>
      <c r="AP151" s="232"/>
      <c r="AQ151" s="232"/>
      <c r="AR151" s="232"/>
      <c r="AS151" s="232">
        <v>0.03</v>
      </c>
      <c r="AT151" s="232"/>
      <c r="AU151" s="232"/>
      <c r="AV151" s="232"/>
      <c r="AW151" s="232"/>
      <c r="AX151" s="232"/>
      <c r="AY151" s="232"/>
      <c r="AZ151" s="232"/>
      <c r="BA151" s="232"/>
      <c r="BB151" s="232">
        <v>0.01</v>
      </c>
      <c r="BC151" s="232"/>
      <c r="BD151" s="232"/>
      <c r="BE151" s="232"/>
      <c r="BF151" s="232"/>
      <c r="BG151" s="232"/>
      <c r="BH151" s="232"/>
      <c r="BI151" s="232"/>
      <c r="BJ151" s="232"/>
      <c r="BK151" s="232"/>
      <c r="BL151" s="232"/>
      <c r="BM151" s="232"/>
      <c r="BN151" s="232"/>
      <c r="BO151" s="232"/>
      <c r="BP151" s="232"/>
      <c r="BQ151" s="117"/>
      <c r="BR151" s="117"/>
    </row>
    <row r="152" spans="1:70" ht="62.25" hidden="1" customHeight="1">
      <c r="A152" s="232">
        <v>151</v>
      </c>
      <c r="B152" s="333" t="s">
        <v>568</v>
      </c>
      <c r="C152" s="117" t="s">
        <v>293</v>
      </c>
      <c r="D152" s="289" t="s">
        <v>467</v>
      </c>
      <c r="E152" s="232"/>
      <c r="F152" s="232"/>
      <c r="G152" s="302"/>
      <c r="H152" s="302"/>
      <c r="I152" s="232"/>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c r="AH152" s="232"/>
      <c r="AI152" s="232"/>
      <c r="AJ152" s="232"/>
      <c r="AK152" s="232"/>
      <c r="AL152" s="232"/>
      <c r="AM152" s="232"/>
      <c r="AN152" s="232"/>
      <c r="AO152" s="232"/>
      <c r="AP152" s="232"/>
      <c r="AQ152" s="232"/>
      <c r="AR152" s="232"/>
      <c r="AS152" s="232"/>
      <c r="AT152" s="232"/>
      <c r="AU152" s="232"/>
      <c r="AV152" s="232"/>
      <c r="AW152" s="232"/>
      <c r="AX152" s="232"/>
      <c r="AY152" s="232"/>
      <c r="AZ152" s="232"/>
      <c r="BA152" s="232"/>
      <c r="BB152" s="232"/>
      <c r="BC152" s="232"/>
      <c r="BD152" s="232"/>
      <c r="BE152" s="232"/>
      <c r="BF152" s="232"/>
      <c r="BG152" s="232"/>
      <c r="BH152" s="232"/>
      <c r="BI152" s="232"/>
      <c r="BJ152" s="232"/>
      <c r="BK152" s="232"/>
      <c r="BL152" s="232"/>
      <c r="BM152" s="232"/>
      <c r="BN152" s="232"/>
      <c r="BO152" s="232"/>
      <c r="BP152" s="232"/>
      <c r="BQ152" s="117" t="s">
        <v>387</v>
      </c>
      <c r="BR152" s="117"/>
    </row>
    <row r="153" spans="1:70" ht="62.25" hidden="1" customHeight="1">
      <c r="A153" s="232">
        <v>152</v>
      </c>
      <c r="B153" s="333" t="s">
        <v>569</v>
      </c>
      <c r="C153" s="117" t="s">
        <v>293</v>
      </c>
      <c r="D153" s="289" t="s">
        <v>467</v>
      </c>
      <c r="E153" s="232"/>
      <c r="F153" s="232"/>
      <c r="G153" s="302"/>
      <c r="H153" s="302"/>
      <c r="I153" s="232"/>
      <c r="J153" s="232"/>
      <c r="K153" s="232"/>
      <c r="L153" s="232"/>
      <c r="M153" s="232"/>
      <c r="N153" s="232"/>
      <c r="O153" s="232"/>
      <c r="P153" s="232"/>
      <c r="Q153" s="232"/>
      <c r="R153" s="232"/>
      <c r="S153" s="232"/>
      <c r="T153" s="232"/>
      <c r="U153" s="232"/>
      <c r="V153" s="232"/>
      <c r="W153" s="232"/>
      <c r="X153" s="232"/>
      <c r="Y153" s="232"/>
      <c r="Z153" s="232"/>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232"/>
      <c r="BE153" s="232"/>
      <c r="BF153" s="232"/>
      <c r="BG153" s="232"/>
      <c r="BH153" s="232"/>
      <c r="BI153" s="232"/>
      <c r="BJ153" s="232"/>
      <c r="BK153" s="232"/>
      <c r="BL153" s="232"/>
      <c r="BM153" s="232"/>
      <c r="BN153" s="232"/>
      <c r="BO153" s="232"/>
      <c r="BP153" s="232"/>
      <c r="BQ153" s="117" t="s">
        <v>387</v>
      </c>
      <c r="BR153" s="117"/>
    </row>
    <row r="154" spans="1:70" ht="62.25" hidden="1" customHeight="1">
      <c r="A154" s="232">
        <v>153</v>
      </c>
      <c r="B154" s="333" t="s">
        <v>329</v>
      </c>
      <c r="C154" s="117" t="s">
        <v>330</v>
      </c>
      <c r="D154" s="289">
        <v>7.5</v>
      </c>
      <c r="E154" s="232"/>
      <c r="F154" s="232" t="s">
        <v>48</v>
      </c>
      <c r="G154" s="232"/>
      <c r="H154" s="232"/>
      <c r="I154" s="232"/>
      <c r="J154" s="316">
        <v>6.32</v>
      </c>
      <c r="K154" s="232">
        <v>6.26</v>
      </c>
      <c r="L154" s="232">
        <v>0.06</v>
      </c>
      <c r="M154" s="232"/>
      <c r="N154" s="232">
        <v>0.35</v>
      </c>
      <c r="O154" s="232">
        <v>0.1</v>
      </c>
      <c r="P154" s="232"/>
      <c r="Q154" s="232"/>
      <c r="R154" s="232"/>
      <c r="S154" s="232"/>
      <c r="T154" s="232"/>
      <c r="U154" s="232"/>
      <c r="V154" s="232"/>
      <c r="W154" s="232"/>
      <c r="X154" s="232"/>
      <c r="Y154" s="232"/>
      <c r="Z154" s="232"/>
      <c r="AA154" s="232"/>
      <c r="AB154" s="232"/>
      <c r="AC154" s="232"/>
      <c r="AD154" s="232"/>
      <c r="AE154" s="232"/>
      <c r="AF154" s="232"/>
      <c r="AG154" s="232">
        <v>0.32</v>
      </c>
      <c r="AH154" s="232">
        <v>0.41</v>
      </c>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232"/>
      <c r="BJ154" s="232"/>
      <c r="BK154" s="232"/>
      <c r="BL154" s="232"/>
      <c r="BM154" s="232"/>
      <c r="BN154" s="232"/>
      <c r="BO154" s="232"/>
      <c r="BP154" s="232"/>
      <c r="BQ154" s="117"/>
      <c r="BR154" s="117"/>
    </row>
    <row r="155" spans="1:70" ht="62.25" hidden="1" customHeight="1">
      <c r="A155" s="232">
        <v>154</v>
      </c>
      <c r="B155" s="333" t="s">
        <v>327</v>
      </c>
      <c r="C155" s="117" t="s">
        <v>587</v>
      </c>
      <c r="D155" s="289">
        <v>10.15</v>
      </c>
      <c r="E155" s="232"/>
      <c r="F155" s="232" t="s">
        <v>48</v>
      </c>
      <c r="G155" s="232"/>
      <c r="H155" s="232"/>
      <c r="I155" s="232"/>
      <c r="J155" s="316">
        <v>0.14000000000000001</v>
      </c>
      <c r="K155" s="232">
        <v>0.14000000000000001</v>
      </c>
      <c r="L155" s="232"/>
      <c r="M155" s="232"/>
      <c r="N155" s="232">
        <v>7.22</v>
      </c>
      <c r="O155" s="232">
        <v>0.05</v>
      </c>
      <c r="P155" s="232"/>
      <c r="Q155" s="232"/>
      <c r="R155" s="232"/>
      <c r="S155" s="232"/>
      <c r="T155" s="232"/>
      <c r="U155" s="232"/>
      <c r="V155" s="232"/>
      <c r="W155" s="232"/>
      <c r="X155" s="232"/>
      <c r="Y155" s="232"/>
      <c r="Z155" s="232"/>
      <c r="AA155" s="232"/>
      <c r="AB155" s="232"/>
      <c r="AC155" s="232"/>
      <c r="AD155" s="232"/>
      <c r="AE155" s="232"/>
      <c r="AF155" s="232"/>
      <c r="AG155" s="232">
        <v>0.51</v>
      </c>
      <c r="AH155" s="232">
        <v>0.03</v>
      </c>
      <c r="AI155" s="232"/>
      <c r="AJ155" s="232"/>
      <c r="AK155" s="232"/>
      <c r="AL155" s="232">
        <v>0.8</v>
      </c>
      <c r="AM155" s="232">
        <v>0.01</v>
      </c>
      <c r="AN155" s="232"/>
      <c r="AO155" s="232"/>
      <c r="AP155" s="232"/>
      <c r="AQ155" s="232"/>
      <c r="AR155" s="232"/>
      <c r="AS155" s="232">
        <v>0.01</v>
      </c>
      <c r="AT155" s="232"/>
      <c r="AU155" s="232"/>
      <c r="AV155" s="232"/>
      <c r="AW155" s="232"/>
      <c r="AX155" s="232"/>
      <c r="AY155" s="232"/>
      <c r="AZ155" s="232">
        <v>0.02</v>
      </c>
      <c r="BA155" s="232"/>
      <c r="BB155" s="232"/>
      <c r="BC155" s="232"/>
      <c r="BD155" s="232"/>
      <c r="BE155" s="232"/>
      <c r="BF155" s="232"/>
      <c r="BG155" s="232"/>
      <c r="BH155" s="232"/>
      <c r="BI155" s="232">
        <v>1.34</v>
      </c>
      <c r="BJ155" s="232"/>
      <c r="BK155" s="232"/>
      <c r="BL155" s="232"/>
      <c r="BM155" s="232">
        <v>0.02</v>
      </c>
      <c r="BN155" s="232"/>
      <c r="BO155" s="232"/>
      <c r="BP155" s="232"/>
      <c r="BQ155" s="117"/>
      <c r="BR155" s="117"/>
    </row>
    <row r="156" spans="1:70" ht="62.25" hidden="1" customHeight="1">
      <c r="A156" s="232">
        <v>155</v>
      </c>
      <c r="B156" s="333" t="s">
        <v>588</v>
      </c>
      <c r="C156" s="117" t="s">
        <v>302</v>
      </c>
      <c r="D156" s="289">
        <v>9.4</v>
      </c>
      <c r="E156" s="232"/>
      <c r="F156" s="232" t="s">
        <v>48</v>
      </c>
      <c r="G156" s="232"/>
      <c r="H156" s="232"/>
      <c r="I156" s="232"/>
      <c r="J156" s="316">
        <v>7.89</v>
      </c>
      <c r="K156" s="232">
        <v>7.89</v>
      </c>
      <c r="L156" s="232"/>
      <c r="M156" s="232"/>
      <c r="N156" s="232"/>
      <c r="O156" s="232"/>
      <c r="P156" s="232"/>
      <c r="Q156" s="232"/>
      <c r="R156" s="232"/>
      <c r="S156" s="232"/>
      <c r="T156" s="232"/>
      <c r="U156" s="232"/>
      <c r="V156" s="232"/>
      <c r="W156" s="232"/>
      <c r="X156" s="232"/>
      <c r="Y156" s="232"/>
      <c r="Z156" s="232"/>
      <c r="AA156" s="232"/>
      <c r="AB156" s="232"/>
      <c r="AC156" s="232"/>
      <c r="AD156" s="232"/>
      <c r="AE156" s="232"/>
      <c r="AF156" s="232"/>
      <c r="AG156" s="232">
        <v>0.89</v>
      </c>
      <c r="AH156" s="232">
        <v>0.59</v>
      </c>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32"/>
      <c r="BG156" s="232"/>
      <c r="BH156" s="232"/>
      <c r="BI156" s="232"/>
      <c r="BJ156" s="232"/>
      <c r="BK156" s="232"/>
      <c r="BL156" s="232"/>
      <c r="BM156" s="232"/>
      <c r="BN156" s="232"/>
      <c r="BO156" s="232"/>
      <c r="BP156" s="232"/>
      <c r="BQ156" s="117"/>
      <c r="BR156" s="117"/>
    </row>
    <row r="157" spans="1:70" ht="62.25" hidden="1" customHeight="1">
      <c r="A157" s="232">
        <v>156</v>
      </c>
      <c r="B157" s="333" t="s">
        <v>592</v>
      </c>
      <c r="C157" s="117" t="s">
        <v>302</v>
      </c>
      <c r="D157" s="289">
        <v>1.41</v>
      </c>
      <c r="E157" s="232">
        <v>16</v>
      </c>
      <c r="F157" s="232" t="s">
        <v>41</v>
      </c>
      <c r="G157" s="232"/>
      <c r="H157" s="232"/>
      <c r="I157" s="232"/>
      <c r="J157" s="316"/>
      <c r="K157" s="232"/>
      <c r="L157" s="232"/>
      <c r="M157" s="232"/>
      <c r="N157" s="232"/>
      <c r="O157" s="232">
        <v>1.4</v>
      </c>
      <c r="P157" s="232"/>
      <c r="Q157" s="232"/>
      <c r="R157" s="232"/>
      <c r="S157" s="232"/>
      <c r="T157" s="232"/>
      <c r="U157" s="232"/>
      <c r="V157" s="232"/>
      <c r="W157" s="232"/>
      <c r="X157" s="232"/>
      <c r="Y157" s="232"/>
      <c r="Z157" s="232"/>
      <c r="AA157" s="232"/>
      <c r="AB157" s="232"/>
      <c r="AC157" s="232"/>
      <c r="AD157" s="232"/>
      <c r="AE157" s="232"/>
      <c r="AF157" s="232"/>
      <c r="AG157" s="232"/>
      <c r="AH157" s="232"/>
      <c r="AI157" s="232"/>
      <c r="AJ157" s="232"/>
      <c r="AK157" s="232"/>
      <c r="AL157" s="232"/>
      <c r="AM157" s="232"/>
      <c r="AN157" s="232"/>
      <c r="AO157" s="232"/>
      <c r="AP157" s="232"/>
      <c r="AQ157" s="232"/>
      <c r="AR157" s="232"/>
      <c r="AS157" s="232"/>
      <c r="AT157" s="232"/>
      <c r="AU157" s="232"/>
      <c r="AV157" s="232"/>
      <c r="AW157" s="232"/>
      <c r="AX157" s="232"/>
      <c r="AY157" s="232"/>
      <c r="AZ157" s="232"/>
      <c r="BA157" s="232"/>
      <c r="BB157" s="232">
        <v>0.01</v>
      </c>
      <c r="BC157" s="232"/>
      <c r="BD157" s="232"/>
      <c r="BE157" s="232"/>
      <c r="BF157" s="232"/>
      <c r="BG157" s="232"/>
      <c r="BH157" s="232"/>
      <c r="BI157" s="232"/>
      <c r="BJ157" s="232"/>
      <c r="BK157" s="232"/>
      <c r="BL157" s="232"/>
      <c r="BM157" s="232"/>
      <c r="BN157" s="232"/>
      <c r="BO157" s="232"/>
      <c r="BP157" s="232"/>
      <c r="BQ157" s="117"/>
      <c r="BR157" s="117"/>
    </row>
    <row r="158" spans="1:70" ht="62.25" hidden="1" customHeight="1">
      <c r="A158" s="232">
        <v>157</v>
      </c>
      <c r="B158" s="333" t="s">
        <v>593</v>
      </c>
      <c r="C158" s="117" t="s">
        <v>309</v>
      </c>
      <c r="D158" s="289">
        <v>0.1</v>
      </c>
      <c r="E158" s="232">
        <v>18</v>
      </c>
      <c r="F158" s="232"/>
      <c r="G158" s="232"/>
      <c r="H158" s="232"/>
      <c r="I158" s="232"/>
      <c r="J158" s="316"/>
      <c r="K158" s="232"/>
      <c r="L158" s="232"/>
      <c r="M158" s="232"/>
      <c r="N158" s="232">
        <v>0.1</v>
      </c>
      <c r="O158" s="232"/>
      <c r="P158" s="232"/>
      <c r="Q158" s="232"/>
      <c r="R158" s="232"/>
      <c r="S158" s="232"/>
      <c r="T158" s="232"/>
      <c r="U158" s="232"/>
      <c r="V158" s="232"/>
      <c r="W158" s="232"/>
      <c r="X158" s="232"/>
      <c r="Y158" s="232"/>
      <c r="Z158" s="232"/>
      <c r="AA158" s="232"/>
      <c r="AB158" s="232"/>
      <c r="AC158" s="232"/>
      <c r="AD158" s="232"/>
      <c r="AE158" s="232"/>
      <c r="AF158" s="232"/>
      <c r="AG158" s="232"/>
      <c r="AH158" s="232"/>
      <c r="AI158" s="232"/>
      <c r="AJ158" s="232"/>
      <c r="AK158" s="232"/>
      <c r="AL158" s="232"/>
      <c r="AM158" s="232"/>
      <c r="AN158" s="232"/>
      <c r="AO158" s="232"/>
      <c r="AP158" s="232"/>
      <c r="AQ158" s="232"/>
      <c r="AR158" s="232"/>
      <c r="AS158" s="232"/>
      <c r="AT158" s="232"/>
      <c r="AU158" s="232"/>
      <c r="AV158" s="232"/>
      <c r="AW158" s="232"/>
      <c r="AX158" s="232"/>
      <c r="AY158" s="232"/>
      <c r="AZ158" s="232"/>
      <c r="BA158" s="232"/>
      <c r="BB158" s="232"/>
      <c r="BC158" s="232"/>
      <c r="BD158" s="232"/>
      <c r="BE158" s="232"/>
      <c r="BF158" s="232"/>
      <c r="BG158" s="232"/>
      <c r="BH158" s="232"/>
      <c r="BI158" s="232"/>
      <c r="BJ158" s="232"/>
      <c r="BK158" s="232"/>
      <c r="BL158" s="232"/>
      <c r="BM158" s="232"/>
      <c r="BN158" s="232"/>
      <c r="BO158" s="232"/>
      <c r="BP158" s="232"/>
      <c r="BQ158" s="117"/>
      <c r="BR158" s="117"/>
    </row>
    <row r="159" spans="1:70" ht="62.25" hidden="1" customHeight="1">
      <c r="A159" s="232">
        <v>158</v>
      </c>
      <c r="B159" s="333" t="s">
        <v>596</v>
      </c>
      <c r="C159" s="117" t="s">
        <v>296</v>
      </c>
      <c r="D159" s="289">
        <v>0.7</v>
      </c>
      <c r="E159" s="232" t="s">
        <v>595</v>
      </c>
      <c r="F159" s="232" t="s">
        <v>30</v>
      </c>
      <c r="G159" s="232"/>
      <c r="H159" s="232"/>
      <c r="I159" s="232"/>
      <c r="J159" s="316">
        <v>0.09</v>
      </c>
      <c r="K159" s="232">
        <v>7.0000000000000007E-2</v>
      </c>
      <c r="L159" s="232">
        <v>0.02</v>
      </c>
      <c r="M159" s="232"/>
      <c r="N159" s="232">
        <v>0.01</v>
      </c>
      <c r="O159" s="232">
        <v>0.39</v>
      </c>
      <c r="P159" s="232"/>
      <c r="Q159" s="232"/>
      <c r="R159" s="232">
        <v>0.04</v>
      </c>
      <c r="S159" s="232"/>
      <c r="T159" s="232"/>
      <c r="U159" s="232"/>
      <c r="V159" s="232"/>
      <c r="W159" s="232"/>
      <c r="X159" s="232"/>
      <c r="Y159" s="232"/>
      <c r="Z159" s="232"/>
      <c r="AA159" s="232"/>
      <c r="AB159" s="232"/>
      <c r="AC159" s="232"/>
      <c r="AD159" s="232"/>
      <c r="AE159" s="232"/>
      <c r="AF159" s="232"/>
      <c r="AG159" s="232">
        <v>0.05</v>
      </c>
      <c r="AH159" s="232">
        <v>0.05</v>
      </c>
      <c r="AI159" s="232"/>
      <c r="AJ159" s="232"/>
      <c r="AK159" s="232"/>
      <c r="AL159" s="232"/>
      <c r="AM159" s="232"/>
      <c r="AN159" s="232"/>
      <c r="AO159" s="232"/>
      <c r="AP159" s="232"/>
      <c r="AQ159" s="232"/>
      <c r="AR159" s="232"/>
      <c r="AS159" s="232"/>
      <c r="AT159" s="232"/>
      <c r="AU159" s="232"/>
      <c r="AV159" s="232"/>
      <c r="AW159" s="232"/>
      <c r="AX159" s="232"/>
      <c r="AY159" s="232"/>
      <c r="AZ159" s="232"/>
      <c r="BA159" s="232">
        <v>0.01</v>
      </c>
      <c r="BB159" s="232">
        <v>0.03</v>
      </c>
      <c r="BC159" s="232"/>
      <c r="BD159" s="232"/>
      <c r="BE159" s="232"/>
      <c r="BF159" s="232"/>
      <c r="BG159" s="232"/>
      <c r="BH159" s="232"/>
      <c r="BI159" s="232"/>
      <c r="BJ159" s="232"/>
      <c r="BK159" s="232"/>
      <c r="BL159" s="232"/>
      <c r="BM159" s="232">
        <v>0.02</v>
      </c>
      <c r="BN159" s="232"/>
      <c r="BO159" s="232"/>
      <c r="BP159" s="232"/>
      <c r="BQ159" s="117"/>
      <c r="BR159" s="117"/>
    </row>
    <row r="160" spans="1:70" ht="62.25" hidden="1" customHeight="1">
      <c r="A160" s="232">
        <v>159</v>
      </c>
      <c r="B160" s="333" t="s">
        <v>597</v>
      </c>
      <c r="C160" s="117" t="s">
        <v>302</v>
      </c>
      <c r="D160" s="289">
        <v>8.31</v>
      </c>
      <c r="E160" s="232"/>
      <c r="F160" s="232" t="s">
        <v>27</v>
      </c>
      <c r="G160" s="232"/>
      <c r="H160" s="232"/>
      <c r="I160" s="232"/>
      <c r="J160" s="316"/>
      <c r="K160" s="232"/>
      <c r="L160" s="232"/>
      <c r="M160" s="232"/>
      <c r="N160" s="232"/>
      <c r="O160" s="232"/>
      <c r="P160" s="232"/>
      <c r="Q160" s="232"/>
      <c r="R160" s="232"/>
      <c r="S160" s="232"/>
      <c r="T160" s="232"/>
      <c r="U160" s="232"/>
      <c r="V160" s="232"/>
      <c r="W160" s="232"/>
      <c r="X160" s="232"/>
      <c r="Y160" s="232"/>
      <c r="Z160" s="232"/>
      <c r="AA160" s="23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v>7</v>
      </c>
      <c r="BJ160" s="232"/>
      <c r="BK160" s="232"/>
      <c r="BL160" s="232"/>
      <c r="BM160" s="232">
        <v>1.31</v>
      </c>
      <c r="BN160" s="232"/>
      <c r="BO160" s="232"/>
      <c r="BP160" s="232"/>
      <c r="BQ160" s="117"/>
      <c r="BR160" s="117"/>
    </row>
    <row r="161" spans="1:70" ht="62.25" hidden="1" customHeight="1">
      <c r="A161" s="232">
        <v>160</v>
      </c>
      <c r="B161" s="333" t="s">
        <v>598</v>
      </c>
      <c r="C161" s="117" t="s">
        <v>302</v>
      </c>
      <c r="D161" s="289">
        <v>10.5</v>
      </c>
      <c r="E161" s="232"/>
      <c r="F161" s="232" t="s">
        <v>27</v>
      </c>
      <c r="G161" s="232"/>
      <c r="H161" s="232"/>
      <c r="I161" s="232"/>
      <c r="J161" s="316"/>
      <c r="K161" s="232"/>
      <c r="L161" s="232"/>
      <c r="M161" s="232"/>
      <c r="N161" s="232"/>
      <c r="O161" s="232">
        <v>0.3</v>
      </c>
      <c r="P161" s="232"/>
      <c r="Q161" s="232"/>
      <c r="R161" s="232">
        <v>10.199999999999999</v>
      </c>
      <c r="S161" s="232"/>
      <c r="T161" s="232"/>
      <c r="U161" s="232"/>
      <c r="V161" s="232"/>
      <c r="W161" s="232"/>
      <c r="X161" s="232"/>
      <c r="Y161" s="232"/>
      <c r="Z161" s="232"/>
      <c r="AA161" s="232"/>
      <c r="AB161" s="232"/>
      <c r="AC161" s="232"/>
      <c r="AD161" s="232"/>
      <c r="AE161" s="232"/>
      <c r="AF161" s="232"/>
      <c r="AG161" s="232"/>
      <c r="AH161" s="232"/>
      <c r="AI161" s="232"/>
      <c r="AJ161" s="232"/>
      <c r="AK161" s="232"/>
      <c r="AL161" s="232"/>
      <c r="AM161" s="232"/>
      <c r="AN161" s="232"/>
      <c r="AO161" s="232"/>
      <c r="AP161" s="232"/>
      <c r="AQ161" s="232"/>
      <c r="AR161" s="232"/>
      <c r="AS161" s="232"/>
      <c r="AT161" s="232"/>
      <c r="AU161" s="232"/>
      <c r="AV161" s="232"/>
      <c r="AW161" s="232"/>
      <c r="AX161" s="232"/>
      <c r="AY161" s="232"/>
      <c r="AZ161" s="232"/>
      <c r="BA161" s="232"/>
      <c r="BB161" s="232"/>
      <c r="BC161" s="232"/>
      <c r="BD161" s="232"/>
      <c r="BE161" s="232"/>
      <c r="BF161" s="232"/>
      <c r="BG161" s="232"/>
      <c r="BH161" s="232"/>
      <c r="BI161" s="232"/>
      <c r="BJ161" s="232"/>
      <c r="BK161" s="232"/>
      <c r="BL161" s="232"/>
      <c r="BM161" s="232"/>
      <c r="BN161" s="232"/>
      <c r="BO161" s="232"/>
      <c r="BP161" s="232"/>
      <c r="BQ161" s="117"/>
      <c r="BR161" s="117"/>
    </row>
    <row r="162" spans="1:70" ht="62.25" hidden="1" customHeight="1">
      <c r="A162" s="232">
        <v>161</v>
      </c>
      <c r="B162" s="333" t="s">
        <v>599</v>
      </c>
      <c r="C162" s="117" t="s">
        <v>302</v>
      </c>
      <c r="D162" s="289">
        <v>7.5</v>
      </c>
      <c r="E162" s="232"/>
      <c r="F162" s="232" t="s">
        <v>27</v>
      </c>
      <c r="G162" s="232"/>
      <c r="H162" s="232"/>
      <c r="I162" s="232"/>
      <c r="J162" s="316"/>
      <c r="K162" s="232"/>
      <c r="L162" s="232"/>
      <c r="M162" s="232"/>
      <c r="N162" s="232"/>
      <c r="O162" s="232">
        <v>7.5</v>
      </c>
      <c r="P162" s="232"/>
      <c r="Q162" s="232"/>
      <c r="R162" s="232"/>
      <c r="S162" s="232"/>
      <c r="T162" s="232"/>
      <c r="U162" s="232"/>
      <c r="V162" s="232"/>
      <c r="W162" s="232"/>
      <c r="X162" s="232"/>
      <c r="Y162" s="232"/>
      <c r="Z162" s="232"/>
      <c r="AA162" s="232"/>
      <c r="AB162" s="232"/>
      <c r="AC162" s="232"/>
      <c r="AD162" s="232"/>
      <c r="AE162" s="232"/>
      <c r="AF162" s="232"/>
      <c r="AG162" s="232"/>
      <c r="AH162" s="232"/>
      <c r="AI162" s="232"/>
      <c r="AJ162" s="232"/>
      <c r="AK162" s="232"/>
      <c r="AL162" s="232"/>
      <c r="AM162" s="232"/>
      <c r="AN162" s="232"/>
      <c r="AO162" s="232"/>
      <c r="AP162" s="232"/>
      <c r="AQ162" s="232"/>
      <c r="AR162" s="232"/>
      <c r="AS162" s="232"/>
      <c r="AT162" s="232"/>
      <c r="AU162" s="232"/>
      <c r="AV162" s="232"/>
      <c r="AW162" s="232"/>
      <c r="AX162" s="232"/>
      <c r="AY162" s="232"/>
      <c r="AZ162" s="232"/>
      <c r="BA162" s="232"/>
      <c r="BB162" s="232"/>
      <c r="BC162" s="232"/>
      <c r="BD162" s="232"/>
      <c r="BE162" s="232"/>
      <c r="BF162" s="232"/>
      <c r="BG162" s="232"/>
      <c r="BH162" s="232"/>
      <c r="BI162" s="232"/>
      <c r="BJ162" s="232"/>
      <c r="BK162" s="232"/>
      <c r="BL162" s="232"/>
      <c r="BM162" s="232"/>
      <c r="BN162" s="232"/>
      <c r="BO162" s="232"/>
      <c r="BP162" s="232"/>
      <c r="BQ162" s="117"/>
      <c r="BR162" s="117"/>
    </row>
    <row r="163" spans="1:70" ht="62.25" hidden="1" customHeight="1">
      <c r="A163" s="232">
        <v>162</v>
      </c>
      <c r="B163" s="343" t="s">
        <v>294</v>
      </c>
      <c r="C163" s="344" t="s">
        <v>293</v>
      </c>
      <c r="D163" s="289">
        <v>0.15</v>
      </c>
      <c r="E163" s="232"/>
      <c r="F163" s="232" t="s">
        <v>33</v>
      </c>
      <c r="G163" s="232"/>
      <c r="H163" s="232"/>
      <c r="I163" s="232"/>
      <c r="J163" s="316">
        <v>0.15</v>
      </c>
      <c r="K163" s="232">
        <v>0.15</v>
      </c>
      <c r="L163" s="232"/>
      <c r="M163" s="232"/>
      <c r="N163" s="232"/>
      <c r="O163" s="232"/>
      <c r="P163" s="232"/>
      <c r="Q163" s="232"/>
      <c r="R163" s="232"/>
      <c r="S163" s="232"/>
      <c r="T163" s="232"/>
      <c r="U163" s="232"/>
      <c r="V163" s="232"/>
      <c r="W163" s="232"/>
      <c r="X163" s="232"/>
      <c r="Y163" s="232"/>
      <c r="Z163" s="232"/>
      <c r="AA163" s="232"/>
      <c r="AB163" s="232"/>
      <c r="AC163" s="232"/>
      <c r="AD163" s="232"/>
      <c r="AE163" s="232"/>
      <c r="AF163" s="232"/>
      <c r="AG163" s="232"/>
      <c r="AH163" s="232"/>
      <c r="AI163" s="232"/>
      <c r="AJ163" s="232"/>
      <c r="AK163" s="232"/>
      <c r="AL163" s="232"/>
      <c r="AM163" s="232"/>
      <c r="AN163" s="232"/>
      <c r="AO163" s="232"/>
      <c r="AP163" s="232"/>
      <c r="AQ163" s="232"/>
      <c r="AR163" s="232"/>
      <c r="AS163" s="232"/>
      <c r="AT163" s="232"/>
      <c r="AU163" s="232"/>
      <c r="AV163" s="232"/>
      <c r="AW163" s="232"/>
      <c r="AX163" s="232"/>
      <c r="AY163" s="232"/>
      <c r="AZ163" s="232"/>
      <c r="BA163" s="232"/>
      <c r="BB163" s="232"/>
      <c r="BC163" s="232"/>
      <c r="BD163" s="232"/>
      <c r="BE163" s="232"/>
      <c r="BF163" s="232"/>
      <c r="BG163" s="232"/>
      <c r="BH163" s="232"/>
      <c r="BI163" s="232"/>
      <c r="BJ163" s="232"/>
      <c r="BK163" s="232"/>
      <c r="BL163" s="232"/>
      <c r="BM163" s="232"/>
      <c r="BN163" s="232"/>
      <c r="BO163" s="232"/>
      <c r="BP163" s="232"/>
      <c r="BQ163" s="117"/>
      <c r="BR163" s="117"/>
    </row>
    <row r="164" spans="1:70" ht="62.25" hidden="1" customHeight="1">
      <c r="A164" s="232">
        <v>163</v>
      </c>
      <c r="B164" s="343" t="s">
        <v>297</v>
      </c>
      <c r="C164" s="344" t="s">
        <v>298</v>
      </c>
      <c r="D164" s="289">
        <v>0.42</v>
      </c>
      <c r="E164" s="232"/>
      <c r="F164" s="232" t="s">
        <v>33</v>
      </c>
      <c r="G164" s="232"/>
      <c r="H164" s="232"/>
      <c r="I164" s="232"/>
      <c r="J164" s="316">
        <v>0.36</v>
      </c>
      <c r="K164" s="232">
        <v>0.36</v>
      </c>
      <c r="L164" s="232"/>
      <c r="M164" s="232">
        <v>0.04</v>
      </c>
      <c r="N164" s="232"/>
      <c r="O164" s="232"/>
      <c r="P164" s="232"/>
      <c r="Q164" s="232"/>
      <c r="R164" s="232"/>
      <c r="S164" s="232"/>
      <c r="T164" s="232"/>
      <c r="U164" s="232"/>
      <c r="V164" s="232"/>
      <c r="W164" s="232"/>
      <c r="X164" s="232"/>
      <c r="Y164" s="232"/>
      <c r="Z164" s="232"/>
      <c r="AA164" s="232"/>
      <c r="AB164" s="232"/>
      <c r="AC164" s="232"/>
      <c r="AD164" s="232"/>
      <c r="AE164" s="232"/>
      <c r="AF164" s="232"/>
      <c r="AG164" s="232"/>
      <c r="AH164" s="232">
        <v>0.02</v>
      </c>
      <c r="AI164" s="232"/>
      <c r="AJ164" s="232"/>
      <c r="AK164" s="232"/>
      <c r="AL164" s="232"/>
      <c r="AM164" s="232"/>
      <c r="AN164" s="232"/>
      <c r="AO164" s="232"/>
      <c r="AP164" s="232"/>
      <c r="AQ164" s="232"/>
      <c r="AR164" s="232"/>
      <c r="AS164" s="232"/>
      <c r="AT164" s="232"/>
      <c r="AU164" s="232"/>
      <c r="AV164" s="232"/>
      <c r="AW164" s="232"/>
      <c r="AX164" s="232"/>
      <c r="AY164" s="232"/>
      <c r="AZ164" s="232"/>
      <c r="BA164" s="232"/>
      <c r="BB164" s="232"/>
      <c r="BC164" s="232"/>
      <c r="BD164" s="232"/>
      <c r="BE164" s="232"/>
      <c r="BF164" s="232"/>
      <c r="BG164" s="232"/>
      <c r="BH164" s="232"/>
      <c r="BI164" s="232"/>
      <c r="BJ164" s="232"/>
      <c r="BK164" s="232"/>
      <c r="BL164" s="232"/>
      <c r="BM164" s="232"/>
      <c r="BN164" s="232"/>
      <c r="BO164" s="232"/>
      <c r="BP164" s="232"/>
      <c r="BQ164" s="117"/>
      <c r="BR164" s="117"/>
    </row>
    <row r="165" spans="1:70" ht="62.25" hidden="1" customHeight="1">
      <c r="A165" s="232">
        <v>164</v>
      </c>
      <c r="B165" s="343" t="s">
        <v>299</v>
      </c>
      <c r="C165" s="344" t="s">
        <v>104</v>
      </c>
      <c r="D165" s="289">
        <v>0.73</v>
      </c>
      <c r="E165" s="232"/>
      <c r="F165" s="232" t="s">
        <v>50</v>
      </c>
      <c r="G165" s="232"/>
      <c r="H165" s="232"/>
      <c r="I165" s="232"/>
      <c r="J165" s="316">
        <v>0.03</v>
      </c>
      <c r="K165" s="232">
        <v>0.03</v>
      </c>
      <c r="L165" s="232"/>
      <c r="M165" s="232">
        <v>0.32</v>
      </c>
      <c r="N165" s="232"/>
      <c r="O165" s="232">
        <v>0.05</v>
      </c>
      <c r="P165" s="232"/>
      <c r="Q165" s="232"/>
      <c r="R165" s="232"/>
      <c r="S165" s="232"/>
      <c r="T165" s="232">
        <v>0.03</v>
      </c>
      <c r="U165" s="232"/>
      <c r="V165" s="232"/>
      <c r="W165" s="232"/>
      <c r="X165" s="232"/>
      <c r="Y165" s="232"/>
      <c r="Z165" s="232"/>
      <c r="AA165" s="232"/>
      <c r="AB165" s="232"/>
      <c r="AC165" s="232">
        <v>0.03</v>
      </c>
      <c r="AD165" s="232"/>
      <c r="AE165" s="232"/>
      <c r="AF165" s="232"/>
      <c r="AG165" s="232"/>
      <c r="AH165" s="232">
        <v>0.01</v>
      </c>
      <c r="AI165" s="232"/>
      <c r="AJ165" s="232"/>
      <c r="AK165" s="232"/>
      <c r="AL165" s="232"/>
      <c r="AM165" s="232"/>
      <c r="AN165" s="232"/>
      <c r="AO165" s="232"/>
      <c r="AP165" s="232"/>
      <c r="AQ165" s="232"/>
      <c r="AR165" s="232"/>
      <c r="AS165" s="232">
        <v>0.04</v>
      </c>
      <c r="AT165" s="232"/>
      <c r="AU165" s="232"/>
      <c r="AV165" s="232"/>
      <c r="AW165" s="232"/>
      <c r="AX165" s="232"/>
      <c r="AY165" s="232"/>
      <c r="AZ165" s="232"/>
      <c r="BA165" s="232"/>
      <c r="BB165" s="232"/>
      <c r="BC165" s="232">
        <v>0.03</v>
      </c>
      <c r="BD165" s="232"/>
      <c r="BE165" s="232">
        <v>0.2</v>
      </c>
      <c r="BF165" s="232"/>
      <c r="BG165" s="232"/>
      <c r="BH165" s="232"/>
      <c r="BI165" s="232"/>
      <c r="BJ165" s="232"/>
      <c r="BK165" s="232"/>
      <c r="BL165" s="232"/>
      <c r="BM165" s="232"/>
      <c r="BN165" s="232"/>
      <c r="BO165" s="232"/>
      <c r="BP165" s="232"/>
      <c r="BQ165" s="117"/>
      <c r="BR165" s="117"/>
    </row>
    <row r="166" spans="1:70" ht="62.25" hidden="1" customHeight="1">
      <c r="A166" s="232">
        <v>165</v>
      </c>
      <c r="B166" s="345" t="s">
        <v>305</v>
      </c>
      <c r="C166" s="346" t="s">
        <v>306</v>
      </c>
      <c r="D166" s="289">
        <v>1.06</v>
      </c>
      <c r="E166" s="232"/>
      <c r="F166" s="232" t="s">
        <v>30</v>
      </c>
      <c r="G166" s="232"/>
      <c r="H166" s="232"/>
      <c r="I166" s="232"/>
      <c r="J166" s="316"/>
      <c r="K166" s="232"/>
      <c r="L166" s="232"/>
      <c r="M166" s="232"/>
      <c r="N166" s="232"/>
      <c r="O166" s="232"/>
      <c r="P166" s="232"/>
      <c r="Q166" s="232"/>
      <c r="R166" s="232"/>
      <c r="S166" s="232"/>
      <c r="T166" s="232"/>
      <c r="U166" s="232"/>
      <c r="V166" s="232"/>
      <c r="W166" s="232"/>
      <c r="X166" s="232"/>
      <c r="Y166" s="232"/>
      <c r="Z166" s="232"/>
      <c r="AA166" s="232"/>
      <c r="AB166" s="232"/>
      <c r="AC166" s="232"/>
      <c r="AD166" s="232"/>
      <c r="AE166" s="232"/>
      <c r="AF166" s="232"/>
      <c r="AG166" s="232">
        <v>0.09</v>
      </c>
      <c r="AH166" s="232"/>
      <c r="AI166" s="232"/>
      <c r="AJ166" s="232"/>
      <c r="AK166" s="232"/>
      <c r="AL166" s="232"/>
      <c r="AM166" s="232"/>
      <c r="AN166" s="232"/>
      <c r="AO166" s="232"/>
      <c r="AP166" s="232"/>
      <c r="AQ166" s="232"/>
      <c r="AR166" s="232"/>
      <c r="AS166" s="232"/>
      <c r="AT166" s="232"/>
      <c r="AU166" s="232"/>
      <c r="AV166" s="232"/>
      <c r="AW166" s="232"/>
      <c r="AX166" s="232"/>
      <c r="AY166" s="232"/>
      <c r="AZ166" s="232">
        <v>0.01</v>
      </c>
      <c r="BA166" s="232"/>
      <c r="BB166" s="232"/>
      <c r="BC166" s="232"/>
      <c r="BD166" s="232"/>
      <c r="BE166" s="232"/>
      <c r="BF166" s="232"/>
      <c r="BG166" s="232"/>
      <c r="BH166" s="232"/>
      <c r="BI166" s="232">
        <v>0.59</v>
      </c>
      <c r="BJ166" s="232"/>
      <c r="BK166" s="232"/>
      <c r="BL166" s="232">
        <v>0.37</v>
      </c>
      <c r="BM166" s="232"/>
      <c r="BN166" s="232"/>
      <c r="BO166" s="232"/>
      <c r="BP166" s="232"/>
      <c r="BQ166" s="117"/>
      <c r="BR166" s="117"/>
    </row>
    <row r="167" spans="1:70" ht="62.25" hidden="1" customHeight="1">
      <c r="A167" s="232">
        <v>166</v>
      </c>
      <c r="B167" s="345" t="s">
        <v>307</v>
      </c>
      <c r="C167" s="346" t="s">
        <v>293</v>
      </c>
      <c r="D167" s="289">
        <v>1</v>
      </c>
      <c r="E167" s="232"/>
      <c r="F167" s="232" t="s">
        <v>10</v>
      </c>
      <c r="G167" s="232"/>
      <c r="H167" s="232"/>
      <c r="I167" s="232"/>
      <c r="J167" s="316"/>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118" t="s">
        <v>600</v>
      </c>
      <c r="BR167" s="117"/>
    </row>
    <row r="168" spans="1:70" ht="62.25" hidden="1" customHeight="1">
      <c r="A168" s="232">
        <v>167</v>
      </c>
      <c r="B168" s="347" t="s">
        <v>342</v>
      </c>
      <c r="C168" s="296" t="s">
        <v>343</v>
      </c>
      <c r="D168" s="289">
        <v>4</v>
      </c>
      <c r="E168" s="232"/>
      <c r="F168" s="232" t="s">
        <v>48</v>
      </c>
      <c r="G168" s="232"/>
      <c r="H168" s="232"/>
      <c r="I168" s="232"/>
      <c r="J168" s="316">
        <v>3.62</v>
      </c>
      <c r="K168" s="232">
        <v>3.62</v>
      </c>
      <c r="L168" s="232"/>
      <c r="M168" s="232">
        <v>0.02</v>
      </c>
      <c r="N168" s="232"/>
      <c r="O168" s="232"/>
      <c r="P168" s="232"/>
      <c r="Q168" s="232"/>
      <c r="R168" s="232"/>
      <c r="S168" s="232"/>
      <c r="T168" s="232"/>
      <c r="U168" s="232"/>
      <c r="V168" s="232"/>
      <c r="W168" s="232"/>
      <c r="X168" s="232"/>
      <c r="Y168" s="232"/>
      <c r="Z168" s="232"/>
      <c r="AA168" s="232"/>
      <c r="AB168" s="232"/>
      <c r="AC168" s="232"/>
      <c r="AD168" s="232"/>
      <c r="AE168" s="232"/>
      <c r="AF168" s="232"/>
      <c r="AG168" s="232">
        <v>0.16</v>
      </c>
      <c r="AH168" s="232">
        <v>0.2</v>
      </c>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32"/>
      <c r="BK168" s="232"/>
      <c r="BL168" s="232"/>
      <c r="BM168" s="232"/>
      <c r="BN168" s="232"/>
      <c r="BO168" s="232"/>
      <c r="BP168" s="232"/>
      <c r="BQ168" s="117"/>
      <c r="BR168" s="117"/>
    </row>
    <row r="169" spans="1:70" ht="62.25" hidden="1" customHeight="1">
      <c r="A169" s="232">
        <v>168</v>
      </c>
      <c r="B169" s="347" t="s">
        <v>344</v>
      </c>
      <c r="C169" s="348" t="s">
        <v>345</v>
      </c>
      <c r="D169" s="289">
        <v>0.26</v>
      </c>
      <c r="E169" s="232"/>
      <c r="F169" s="232" t="s">
        <v>35</v>
      </c>
      <c r="G169" s="232"/>
      <c r="H169" s="232"/>
      <c r="I169" s="232"/>
      <c r="J169" s="316">
        <v>0.26</v>
      </c>
      <c r="K169" s="232">
        <v>0.26</v>
      </c>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117"/>
      <c r="BR169" s="117"/>
    </row>
    <row r="170" spans="1:70" ht="62.25" hidden="1" customHeight="1">
      <c r="A170" s="232">
        <v>169</v>
      </c>
      <c r="B170" s="347" t="s">
        <v>346</v>
      </c>
      <c r="C170" s="348" t="s">
        <v>347</v>
      </c>
      <c r="D170" s="289">
        <v>12.5</v>
      </c>
      <c r="E170" s="232"/>
      <c r="F170" s="232" t="s">
        <v>29</v>
      </c>
      <c r="G170" s="232"/>
      <c r="H170" s="232"/>
      <c r="I170" s="232"/>
      <c r="J170" s="316">
        <v>4.38</v>
      </c>
      <c r="K170" s="232">
        <v>4.38</v>
      </c>
      <c r="L170" s="232"/>
      <c r="M170" s="232">
        <v>0.91</v>
      </c>
      <c r="N170" s="232"/>
      <c r="O170" s="232">
        <v>0.05</v>
      </c>
      <c r="P170" s="232"/>
      <c r="Q170" s="232"/>
      <c r="R170" s="232"/>
      <c r="S170" s="232"/>
      <c r="T170" s="232"/>
      <c r="U170" s="232"/>
      <c r="V170" s="232"/>
      <c r="W170" s="232"/>
      <c r="X170" s="232"/>
      <c r="Y170" s="232"/>
      <c r="Z170" s="232"/>
      <c r="AA170" s="232"/>
      <c r="AB170" s="232"/>
      <c r="AC170" s="232"/>
      <c r="AD170" s="232"/>
      <c r="AE170" s="232"/>
      <c r="AF170" s="232"/>
      <c r="AG170" s="232">
        <v>1.87</v>
      </c>
      <c r="AH170" s="232">
        <v>0.39</v>
      </c>
      <c r="AI170" s="232"/>
      <c r="AJ170" s="232"/>
      <c r="AK170" s="232">
        <v>0.04</v>
      </c>
      <c r="AL170" s="232"/>
      <c r="AM170" s="232"/>
      <c r="AN170" s="232"/>
      <c r="AO170" s="232"/>
      <c r="AP170" s="232"/>
      <c r="AQ170" s="232"/>
      <c r="AR170" s="232"/>
      <c r="AS170" s="232">
        <v>0.39</v>
      </c>
      <c r="AT170" s="232"/>
      <c r="AU170" s="232"/>
      <c r="AV170" s="232"/>
      <c r="AW170" s="232"/>
      <c r="AX170" s="232"/>
      <c r="AY170" s="232"/>
      <c r="AZ170" s="232">
        <v>1.17</v>
      </c>
      <c r="BA170" s="232"/>
      <c r="BB170" s="232"/>
      <c r="BC170" s="232">
        <v>2.4900000000000002</v>
      </c>
      <c r="BD170" s="232"/>
      <c r="BE170" s="232"/>
      <c r="BF170" s="232"/>
      <c r="BG170" s="232"/>
      <c r="BH170" s="232"/>
      <c r="BI170" s="232">
        <v>0.08</v>
      </c>
      <c r="BJ170" s="232">
        <v>0.59</v>
      </c>
      <c r="BK170" s="232"/>
      <c r="BL170" s="232">
        <v>0.12</v>
      </c>
      <c r="BM170" s="232"/>
      <c r="BN170" s="232"/>
      <c r="BO170" s="232"/>
      <c r="BP170" s="232"/>
      <c r="BQ170" s="117"/>
      <c r="BR170" s="117"/>
    </row>
    <row r="171" spans="1:70" ht="62.25" hidden="1" customHeight="1">
      <c r="A171" s="232">
        <v>170</v>
      </c>
      <c r="B171" s="343" t="s">
        <v>292</v>
      </c>
      <c r="C171" s="344" t="s">
        <v>293</v>
      </c>
      <c r="D171" s="289">
        <v>0.13</v>
      </c>
      <c r="E171" s="232"/>
      <c r="F171" s="232" t="s">
        <v>46</v>
      </c>
      <c r="G171" s="232"/>
      <c r="H171" s="232"/>
      <c r="I171" s="232"/>
      <c r="J171" s="316">
        <v>0.13</v>
      </c>
      <c r="K171" s="232">
        <v>0.13</v>
      </c>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c r="AH171" s="232"/>
      <c r="AI171" s="232"/>
      <c r="AJ171" s="232"/>
      <c r="AK171" s="232"/>
      <c r="AL171" s="232"/>
      <c r="AM171" s="232"/>
      <c r="AN171" s="232"/>
      <c r="AO171" s="232"/>
      <c r="AP171" s="232"/>
      <c r="AQ171" s="232"/>
      <c r="AR171" s="232"/>
      <c r="AS171" s="232"/>
      <c r="AT171" s="232"/>
      <c r="AU171" s="232"/>
      <c r="AV171" s="232"/>
      <c r="AW171" s="232"/>
      <c r="AX171" s="232"/>
      <c r="AY171" s="232"/>
      <c r="AZ171" s="232"/>
      <c r="BA171" s="232"/>
      <c r="BB171" s="232"/>
      <c r="BC171" s="232"/>
      <c r="BD171" s="232"/>
      <c r="BE171" s="232"/>
      <c r="BF171" s="232"/>
      <c r="BG171" s="232"/>
      <c r="BH171" s="232"/>
      <c r="BI171" s="232"/>
      <c r="BJ171" s="232"/>
      <c r="BK171" s="232"/>
      <c r="BL171" s="232"/>
      <c r="BM171" s="232"/>
      <c r="BN171" s="232"/>
      <c r="BO171" s="232"/>
      <c r="BP171" s="232"/>
      <c r="BQ171" s="117"/>
      <c r="BR171" s="117"/>
    </row>
    <row r="172" spans="1:70" s="15" customFormat="1" ht="62.25" hidden="1" customHeight="1">
      <c r="A172" s="232">
        <v>171</v>
      </c>
      <c r="B172" s="335" t="s">
        <v>601</v>
      </c>
      <c r="C172" s="334" t="s">
        <v>291</v>
      </c>
      <c r="D172" s="336">
        <v>0.3</v>
      </c>
      <c r="E172" s="337"/>
      <c r="F172" s="337"/>
      <c r="G172" s="232"/>
      <c r="H172" s="232"/>
      <c r="I172" s="337"/>
      <c r="J172" s="338"/>
      <c r="K172" s="337"/>
      <c r="L172" s="337"/>
      <c r="M172" s="337"/>
      <c r="N172" s="337"/>
      <c r="O172" s="337"/>
      <c r="P172" s="337"/>
      <c r="Q172" s="337"/>
      <c r="R172" s="337"/>
      <c r="S172" s="337"/>
      <c r="T172" s="337"/>
      <c r="U172" s="337"/>
      <c r="V172" s="337"/>
      <c r="W172" s="337"/>
      <c r="X172" s="337"/>
      <c r="Y172" s="337"/>
      <c r="Z172" s="337"/>
      <c r="AA172" s="337"/>
      <c r="AB172" s="337"/>
      <c r="AC172" s="337"/>
      <c r="AD172" s="337"/>
      <c r="AE172" s="337"/>
      <c r="AF172" s="337"/>
      <c r="AG172" s="337"/>
      <c r="AH172" s="337"/>
      <c r="AI172" s="337"/>
      <c r="AJ172" s="337"/>
      <c r="AK172" s="337"/>
      <c r="AL172" s="337"/>
      <c r="AM172" s="337"/>
      <c r="AN172" s="337"/>
      <c r="AO172" s="337"/>
      <c r="AP172" s="337"/>
      <c r="AQ172" s="337"/>
      <c r="AR172" s="337"/>
      <c r="AS172" s="337"/>
      <c r="AT172" s="337"/>
      <c r="AU172" s="337"/>
      <c r="AV172" s="337"/>
      <c r="AW172" s="337"/>
      <c r="AX172" s="337"/>
      <c r="AY172" s="337"/>
      <c r="AZ172" s="337"/>
      <c r="BA172" s="337"/>
      <c r="BB172" s="337"/>
      <c r="BC172" s="337"/>
      <c r="BD172" s="337"/>
      <c r="BE172" s="337"/>
      <c r="BF172" s="337"/>
      <c r="BG172" s="337"/>
      <c r="BH172" s="337"/>
      <c r="BI172" s="337"/>
      <c r="BJ172" s="337"/>
      <c r="BK172" s="337"/>
      <c r="BL172" s="337"/>
      <c r="BM172" s="337"/>
      <c r="BN172" s="337"/>
      <c r="BO172" s="337"/>
      <c r="BP172" s="337"/>
      <c r="BQ172" s="334" t="s">
        <v>602</v>
      </c>
      <c r="BR172" s="334"/>
    </row>
    <row r="173" spans="1:70" ht="62.25" hidden="1" customHeight="1">
      <c r="A173" s="134">
        <v>172</v>
      </c>
      <c r="B173" s="311" t="s">
        <v>606</v>
      </c>
      <c r="D173" s="310">
        <v>251</v>
      </c>
    </row>
  </sheetData>
  <autoFilter ref="A1:BR173">
    <filterColumn colId="5">
      <filters>
        <filter val="CCC"/>
      </filters>
    </filterColumn>
  </autoFilter>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440"/>
  <sheetViews>
    <sheetView zoomScale="80" zoomScaleNormal="80" workbookViewId="0">
      <pane ySplit="1" topLeftCell="A177" activePane="bottomLeft" state="frozen"/>
      <selection activeCell="B1" sqref="B1"/>
      <selection pane="bottomLeft" activeCell="H193" sqref="H193"/>
    </sheetView>
  </sheetViews>
  <sheetFormatPr defaultColWidth="9" defaultRowHeight="62.25" customHeight="1"/>
  <cols>
    <col min="1" max="1" width="9" style="134"/>
    <col min="2" max="2" width="7.125" style="134" bestFit="1" customWidth="1"/>
    <col min="3" max="3" width="75.875" style="311" customWidth="1"/>
    <col min="4" max="4" width="34.375" style="134" customWidth="1"/>
    <col min="5" max="5" width="10.125" style="134" customWidth="1"/>
    <col min="6" max="6" width="19.875" style="134" customWidth="1"/>
    <col min="7" max="7" width="11.25" style="125" customWidth="1"/>
    <col min="8" max="8" width="33.875" style="528" customWidth="1"/>
    <col min="9" max="9" width="6.125" style="566" customWidth="1"/>
    <col min="10" max="10" width="7.25" style="134" customWidth="1"/>
    <col min="11" max="11" width="11.5" style="134" customWidth="1"/>
    <col min="12" max="12" width="7.375" style="134" customWidth="1"/>
    <col min="13" max="13" width="10" style="134" customWidth="1"/>
    <col min="14" max="14" width="7.125" style="134" customWidth="1"/>
    <col min="15" max="15" width="8" style="134" customWidth="1"/>
    <col min="16" max="16" width="7.5" style="134" customWidth="1"/>
    <col min="17" max="17" width="6.75" style="134" customWidth="1"/>
    <col min="18" max="18" width="6.125" style="134" customWidth="1"/>
    <col min="19" max="19" width="5.5" style="134" customWidth="1"/>
    <col min="20" max="20" width="5.375" style="134" customWidth="1"/>
    <col min="21" max="21" width="5.875" style="134" customWidth="1"/>
    <col min="22" max="22" width="7.875" style="134" customWidth="1"/>
    <col min="23" max="23" width="7.375" style="134" customWidth="1"/>
    <col min="24" max="24" width="6.875" style="134" customWidth="1"/>
    <col min="25" max="25" width="5" style="134" customWidth="1"/>
    <col min="26" max="26" width="5.625" style="134" customWidth="1"/>
    <col min="27" max="27" width="7.125" style="134" customWidth="1"/>
    <col min="28" max="28" width="6.25" style="134" customWidth="1"/>
    <col min="29" max="29" width="6.125" style="134" customWidth="1"/>
    <col min="30" max="30" width="5.125" style="134" customWidth="1"/>
    <col min="31" max="31" width="7.25" style="134" customWidth="1"/>
    <col min="32" max="32" width="6.125" style="134" customWidth="1"/>
    <col min="33" max="33" width="6" style="134" customWidth="1"/>
    <col min="34" max="34" width="5.625" style="134" customWidth="1"/>
    <col min="35" max="35" width="6.125" style="134" customWidth="1"/>
    <col min="36" max="36" width="5.625" style="134" customWidth="1"/>
    <col min="37" max="38" width="5.875" style="134" customWidth="1"/>
    <col min="39" max="39" width="6" style="134" customWidth="1"/>
    <col min="40" max="43" width="5.875" style="134" customWidth="1"/>
    <col min="44" max="46" width="6" style="134" customWidth="1"/>
    <col min="47" max="47" width="6.75" style="134" customWidth="1"/>
    <col min="48" max="48" width="6.125" style="134" customWidth="1"/>
    <col min="49" max="49" width="6.375" style="134" customWidth="1"/>
    <col min="50" max="50" width="8.125" style="134" customWidth="1"/>
    <col min="51" max="51" width="6.375" style="134" customWidth="1"/>
    <col min="52" max="53" width="6" style="134" customWidth="1"/>
    <col min="54" max="54" width="5.375" style="134" customWidth="1"/>
    <col min="55" max="55" width="5.5" style="134" customWidth="1"/>
    <col min="56" max="56" width="7" style="134" customWidth="1"/>
    <col min="57" max="57" width="5.75" style="134" customWidth="1"/>
    <col min="58" max="58" width="7.25" style="134" customWidth="1"/>
    <col min="59" max="59" width="8.625" style="134" customWidth="1"/>
    <col min="60" max="60" width="5.625" style="134" customWidth="1"/>
    <col min="61" max="61" width="15.875" style="134" customWidth="1"/>
    <col min="62" max="62" width="37.125" style="134" customWidth="1"/>
    <col min="63" max="16384" width="9" style="134"/>
  </cols>
  <sheetData>
    <row r="1" spans="1:63" s="562" customFormat="1" ht="45.75" customHeight="1">
      <c r="B1" s="557" t="s">
        <v>0</v>
      </c>
      <c r="C1" s="557" t="s">
        <v>1</v>
      </c>
      <c r="D1" s="558" t="s">
        <v>2</v>
      </c>
      <c r="E1" s="558" t="s">
        <v>5</v>
      </c>
      <c r="F1" s="558" t="s">
        <v>3</v>
      </c>
      <c r="G1" s="559" t="s">
        <v>4</v>
      </c>
      <c r="H1" s="559" t="s">
        <v>1064</v>
      </c>
      <c r="I1" s="560" t="s">
        <v>8</v>
      </c>
      <c r="J1" s="560" t="s">
        <v>9</v>
      </c>
      <c r="K1" s="560" t="s">
        <v>396</v>
      </c>
      <c r="L1" s="560" t="s">
        <v>10</v>
      </c>
      <c r="M1" s="560" t="s">
        <v>11</v>
      </c>
      <c r="N1" s="560" t="s">
        <v>12</v>
      </c>
      <c r="O1" s="560" t="s">
        <v>13</v>
      </c>
      <c r="P1" s="560" t="s">
        <v>14</v>
      </c>
      <c r="Q1" s="560" t="s">
        <v>15</v>
      </c>
      <c r="R1" s="560" t="s">
        <v>16</v>
      </c>
      <c r="S1" s="560" t="s">
        <v>17</v>
      </c>
      <c r="T1" s="560" t="s">
        <v>18</v>
      </c>
      <c r="U1" s="560" t="s">
        <v>19</v>
      </c>
      <c r="V1" s="560" t="s">
        <v>20</v>
      </c>
      <c r="W1" s="560" t="s">
        <v>21</v>
      </c>
      <c r="X1" s="560" t="s">
        <v>22</v>
      </c>
      <c r="Y1" s="560" t="s">
        <v>23</v>
      </c>
      <c r="Z1" s="560" t="s">
        <v>24</v>
      </c>
      <c r="AA1" s="560" t="s">
        <v>25</v>
      </c>
      <c r="AB1" s="560" t="s">
        <v>26</v>
      </c>
      <c r="AC1" s="560" t="s">
        <v>27</v>
      </c>
      <c r="AD1" s="560" t="s">
        <v>28</v>
      </c>
      <c r="AE1" s="560" t="s">
        <v>29</v>
      </c>
      <c r="AF1" s="560" t="s">
        <v>30</v>
      </c>
      <c r="AG1" s="560" t="s">
        <v>31</v>
      </c>
      <c r="AH1" s="560" t="s">
        <v>32</v>
      </c>
      <c r="AI1" s="560" t="s">
        <v>33</v>
      </c>
      <c r="AJ1" s="560" t="s">
        <v>34</v>
      </c>
      <c r="AK1" s="560" t="s">
        <v>35</v>
      </c>
      <c r="AL1" s="560" t="s">
        <v>36</v>
      </c>
      <c r="AM1" s="560" t="s">
        <v>37</v>
      </c>
      <c r="AN1" s="560" t="s">
        <v>38</v>
      </c>
      <c r="AO1" s="560" t="s">
        <v>39</v>
      </c>
      <c r="AP1" s="560" t="s">
        <v>40</v>
      </c>
      <c r="AQ1" s="560" t="s">
        <v>41</v>
      </c>
      <c r="AR1" s="560" t="s">
        <v>42</v>
      </c>
      <c r="AS1" s="560" t="s">
        <v>43</v>
      </c>
      <c r="AT1" s="560" t="s">
        <v>44</v>
      </c>
      <c r="AU1" s="560" t="s">
        <v>45</v>
      </c>
      <c r="AV1" s="560" t="s">
        <v>46</v>
      </c>
      <c r="AW1" s="560" t="s">
        <v>47</v>
      </c>
      <c r="AX1" s="560" t="s">
        <v>48</v>
      </c>
      <c r="AY1" s="560" t="s">
        <v>49</v>
      </c>
      <c r="AZ1" s="560" t="s">
        <v>50</v>
      </c>
      <c r="BA1" s="560" t="s">
        <v>51</v>
      </c>
      <c r="BB1" s="560" t="s">
        <v>52</v>
      </c>
      <c r="BC1" s="560" t="s">
        <v>53</v>
      </c>
      <c r="BD1" s="560" t="s">
        <v>54</v>
      </c>
      <c r="BE1" s="560" t="s">
        <v>55</v>
      </c>
      <c r="BF1" s="560" t="s">
        <v>56</v>
      </c>
      <c r="BG1" s="560" t="s">
        <v>57</v>
      </c>
      <c r="BH1" s="561" t="s">
        <v>1062</v>
      </c>
      <c r="BI1" s="557" t="s">
        <v>470</v>
      </c>
      <c r="BJ1" s="557"/>
    </row>
    <row r="2" spans="1:63" ht="20.25" customHeight="1">
      <c r="A2" s="134">
        <v>1</v>
      </c>
      <c r="B2" s="117">
        <v>162</v>
      </c>
      <c r="C2" s="343" t="s">
        <v>294</v>
      </c>
      <c r="D2" s="344" t="s">
        <v>293</v>
      </c>
      <c r="E2" s="544">
        <f t="shared" ref="E2:E18" si="0">SUM(J2:BH2)</f>
        <v>0.15</v>
      </c>
      <c r="F2" s="117"/>
      <c r="G2" s="119" t="s">
        <v>33</v>
      </c>
      <c r="H2" s="118"/>
      <c r="I2" s="395">
        <f t="shared" ref="I2:I65" si="1">J2+K2</f>
        <v>0.15</v>
      </c>
      <c r="J2" s="117">
        <v>0.15</v>
      </c>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567">
        <f t="shared" ref="BK2:BK65" si="2">SUM(J2:BH2)</f>
        <v>0.15</v>
      </c>
    </row>
    <row r="3" spans="1:63" ht="20.25" customHeight="1">
      <c r="A3" s="134">
        <v>1</v>
      </c>
      <c r="B3" s="117">
        <v>170</v>
      </c>
      <c r="C3" s="343" t="s">
        <v>292</v>
      </c>
      <c r="D3" s="344" t="s">
        <v>293</v>
      </c>
      <c r="E3" s="529">
        <f t="shared" si="0"/>
        <v>0.13</v>
      </c>
      <c r="F3" s="117"/>
      <c r="G3" s="119" t="s">
        <v>31</v>
      </c>
      <c r="H3" s="118"/>
      <c r="I3" s="395">
        <f t="shared" si="1"/>
        <v>0.13</v>
      </c>
      <c r="J3" s="117">
        <v>0.13</v>
      </c>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567">
        <f t="shared" si="2"/>
        <v>0.13</v>
      </c>
    </row>
    <row r="4" spans="1:63" ht="20.25" customHeight="1">
      <c r="A4" s="134">
        <v>1</v>
      </c>
      <c r="B4" s="117"/>
      <c r="C4" s="545" t="s">
        <v>844</v>
      </c>
      <c r="D4" s="118" t="s">
        <v>121</v>
      </c>
      <c r="E4" s="531">
        <f t="shared" si="0"/>
        <v>0.1</v>
      </c>
      <c r="F4" s="546" t="s">
        <v>1052</v>
      </c>
      <c r="G4" s="564" t="s">
        <v>21</v>
      </c>
      <c r="H4" s="546"/>
      <c r="I4" s="395">
        <f t="shared" si="1"/>
        <v>0.1</v>
      </c>
      <c r="J4" s="547">
        <v>0.1</v>
      </c>
      <c r="K4" s="547"/>
      <c r="L4" s="534"/>
      <c r="M4" s="547"/>
      <c r="N4" s="547"/>
      <c r="O4" s="547"/>
      <c r="P4" s="547"/>
      <c r="Q4" s="547"/>
      <c r="R4" s="547"/>
      <c r="S4" s="548"/>
      <c r="T4" s="547"/>
      <c r="U4" s="549"/>
      <c r="V4" s="301"/>
      <c r="W4" s="301"/>
      <c r="X4" s="549"/>
      <c r="Y4" s="549"/>
      <c r="Z4" s="549"/>
      <c r="AA4" s="549"/>
      <c r="AB4" s="549"/>
      <c r="AC4" s="549"/>
      <c r="AD4" s="549"/>
      <c r="AE4" s="549"/>
      <c r="AF4" s="549"/>
      <c r="AG4" s="549"/>
      <c r="AH4" s="549"/>
      <c r="AI4" s="549"/>
      <c r="AJ4" s="549"/>
      <c r="AK4" s="549"/>
      <c r="AL4" s="549"/>
      <c r="AM4" s="549"/>
      <c r="AN4" s="549"/>
      <c r="AO4" s="549"/>
      <c r="AP4" s="549"/>
      <c r="AQ4" s="549"/>
      <c r="AR4" s="549"/>
      <c r="AS4" s="549"/>
      <c r="AT4" s="549"/>
      <c r="AU4" s="549"/>
      <c r="AV4" s="549"/>
      <c r="AW4" s="549"/>
      <c r="AX4" s="549"/>
      <c r="AY4" s="549"/>
      <c r="AZ4" s="549"/>
      <c r="BA4" s="549"/>
      <c r="BB4" s="549"/>
      <c r="BC4" s="549"/>
      <c r="BD4" s="549"/>
      <c r="BE4" s="549"/>
      <c r="BF4" s="549"/>
      <c r="BG4" s="549"/>
      <c r="BH4" s="534"/>
      <c r="BI4" s="117"/>
      <c r="BJ4" s="117"/>
      <c r="BK4" s="567">
        <f t="shared" si="2"/>
        <v>0.1</v>
      </c>
    </row>
    <row r="5" spans="1:63" ht="20.25" customHeight="1">
      <c r="A5" s="134">
        <v>1</v>
      </c>
      <c r="B5" s="117"/>
      <c r="C5" s="545" t="s">
        <v>845</v>
      </c>
      <c r="D5" s="118" t="s">
        <v>121</v>
      </c>
      <c r="E5" s="529">
        <f t="shared" si="0"/>
        <v>0.03</v>
      </c>
      <c r="F5" s="546" t="s">
        <v>1053</v>
      </c>
      <c r="G5" s="564" t="s">
        <v>24</v>
      </c>
      <c r="H5" s="546"/>
      <c r="I5" s="395">
        <f t="shared" si="1"/>
        <v>0</v>
      </c>
      <c r="J5" s="547"/>
      <c r="K5" s="547"/>
      <c r="L5" s="534"/>
      <c r="M5" s="547"/>
      <c r="N5" s="547"/>
      <c r="O5" s="547"/>
      <c r="P5" s="547"/>
      <c r="Q5" s="547"/>
      <c r="R5" s="547"/>
      <c r="S5" s="548"/>
      <c r="T5" s="547"/>
      <c r="U5" s="549"/>
      <c r="V5" s="301"/>
      <c r="W5" s="301"/>
      <c r="X5" s="549"/>
      <c r="Y5" s="549"/>
      <c r="Z5" s="549"/>
      <c r="AA5" s="549"/>
      <c r="AB5" s="549"/>
      <c r="AC5" s="549"/>
      <c r="AD5" s="549"/>
      <c r="AE5" s="549"/>
      <c r="AF5" s="549"/>
      <c r="AG5" s="549"/>
      <c r="AH5" s="549"/>
      <c r="AI5" s="549"/>
      <c r="AJ5" s="549"/>
      <c r="AK5" s="549"/>
      <c r="AL5" s="549"/>
      <c r="AM5" s="549"/>
      <c r="AN5" s="549"/>
      <c r="AO5" s="549"/>
      <c r="AP5" s="549"/>
      <c r="AQ5" s="549"/>
      <c r="AR5" s="549"/>
      <c r="AS5" s="549"/>
      <c r="AT5" s="549"/>
      <c r="AU5" s="549"/>
      <c r="AV5" s="549">
        <v>0.03</v>
      </c>
      <c r="AW5" s="549"/>
      <c r="AX5" s="549"/>
      <c r="AY5" s="549"/>
      <c r="AZ5" s="549"/>
      <c r="BA5" s="549"/>
      <c r="BB5" s="549"/>
      <c r="BC5" s="549"/>
      <c r="BD5" s="549"/>
      <c r="BE5" s="549"/>
      <c r="BF5" s="549"/>
      <c r="BG5" s="549"/>
      <c r="BH5" s="534"/>
      <c r="BI5" s="117"/>
      <c r="BJ5" s="117"/>
      <c r="BK5" s="567">
        <f t="shared" si="2"/>
        <v>0.03</v>
      </c>
    </row>
    <row r="6" spans="1:63" ht="20.25" customHeight="1">
      <c r="A6" s="134">
        <v>1</v>
      </c>
      <c r="B6" s="117"/>
      <c r="C6" s="135" t="s">
        <v>846</v>
      </c>
      <c r="D6" s="514" t="s">
        <v>121</v>
      </c>
      <c r="E6" s="529">
        <f t="shared" si="0"/>
        <v>9.75</v>
      </c>
      <c r="F6" s="514" t="s">
        <v>1054</v>
      </c>
      <c r="G6" s="550" t="s">
        <v>24</v>
      </c>
      <c r="H6" s="514"/>
      <c r="I6" s="395">
        <f t="shared" si="1"/>
        <v>0</v>
      </c>
      <c r="J6" s="530"/>
      <c r="K6" s="530"/>
      <c r="L6" s="530"/>
      <c r="M6" s="530"/>
      <c r="N6" s="530"/>
      <c r="O6" s="530"/>
      <c r="P6" s="530"/>
      <c r="Q6" s="530"/>
      <c r="R6" s="530"/>
      <c r="S6" s="530"/>
      <c r="T6" s="530"/>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c r="AT6" s="530"/>
      <c r="AU6" s="530"/>
      <c r="AV6" s="530"/>
      <c r="AW6" s="530"/>
      <c r="AX6" s="530"/>
      <c r="AY6" s="530"/>
      <c r="AZ6" s="530"/>
      <c r="BA6" s="530"/>
      <c r="BB6" s="530"/>
      <c r="BC6" s="530"/>
      <c r="BD6" s="530"/>
      <c r="BE6" s="530">
        <v>9.75</v>
      </c>
      <c r="BF6" s="530"/>
      <c r="BG6" s="530"/>
      <c r="BH6" s="530"/>
      <c r="BI6" s="117"/>
      <c r="BJ6" s="117"/>
      <c r="BK6" s="567">
        <f t="shared" si="2"/>
        <v>9.75</v>
      </c>
    </row>
    <row r="7" spans="1:63" ht="20.25" customHeight="1">
      <c r="A7" s="134">
        <v>1</v>
      </c>
      <c r="B7" s="117"/>
      <c r="C7" s="545" t="s">
        <v>847</v>
      </c>
      <c r="D7" s="118" t="s">
        <v>121</v>
      </c>
      <c r="E7" s="117">
        <f t="shared" si="0"/>
        <v>0.1</v>
      </c>
      <c r="F7" s="546" t="s">
        <v>878</v>
      </c>
      <c r="G7" s="564" t="s">
        <v>30</v>
      </c>
      <c r="H7" s="546"/>
      <c r="I7" s="395">
        <f t="shared" si="1"/>
        <v>0</v>
      </c>
      <c r="J7" s="547"/>
      <c r="K7" s="547"/>
      <c r="L7" s="530">
        <v>0.05</v>
      </c>
      <c r="M7" s="547"/>
      <c r="N7" s="547"/>
      <c r="O7" s="547"/>
      <c r="P7" s="547"/>
      <c r="Q7" s="547"/>
      <c r="R7" s="547"/>
      <c r="S7" s="548"/>
      <c r="T7" s="547"/>
      <c r="U7" s="549"/>
      <c r="V7" s="301"/>
      <c r="W7" s="301"/>
      <c r="X7" s="549"/>
      <c r="Y7" s="549"/>
      <c r="Z7" s="549"/>
      <c r="AA7" s="549"/>
      <c r="AB7" s="549"/>
      <c r="AC7" s="549"/>
      <c r="AD7" s="549"/>
      <c r="AE7" s="549"/>
      <c r="AF7" s="549"/>
      <c r="AG7" s="549"/>
      <c r="AH7" s="549"/>
      <c r="AI7" s="549"/>
      <c r="AJ7" s="549"/>
      <c r="AK7" s="549"/>
      <c r="AL7" s="549"/>
      <c r="AM7" s="549"/>
      <c r="AN7" s="549"/>
      <c r="AO7" s="549"/>
      <c r="AP7" s="549"/>
      <c r="AQ7" s="549"/>
      <c r="AR7" s="549"/>
      <c r="AS7" s="549"/>
      <c r="AT7" s="549"/>
      <c r="AU7" s="549"/>
      <c r="AV7" s="549"/>
      <c r="AW7" s="549"/>
      <c r="AX7" s="549"/>
      <c r="AY7" s="549"/>
      <c r="AZ7" s="549"/>
      <c r="BA7" s="549"/>
      <c r="BB7" s="549"/>
      <c r="BC7" s="549"/>
      <c r="BD7" s="549">
        <v>0.05</v>
      </c>
      <c r="BE7" s="549"/>
      <c r="BF7" s="549"/>
      <c r="BG7" s="549"/>
      <c r="BH7" s="534"/>
      <c r="BI7" s="117"/>
      <c r="BJ7" s="117"/>
      <c r="BK7" s="567">
        <f t="shared" si="2"/>
        <v>0.1</v>
      </c>
    </row>
    <row r="8" spans="1:63" ht="20.25" customHeight="1">
      <c r="A8" s="134">
        <v>1</v>
      </c>
      <c r="B8" s="117"/>
      <c r="C8" s="135" t="s">
        <v>307</v>
      </c>
      <c r="D8" s="118" t="s">
        <v>121</v>
      </c>
      <c r="E8" s="117">
        <f t="shared" si="0"/>
        <v>1</v>
      </c>
      <c r="F8" s="118" t="s">
        <v>1055</v>
      </c>
      <c r="G8" s="121" t="s">
        <v>41</v>
      </c>
      <c r="H8" s="118"/>
      <c r="I8" s="395">
        <f t="shared" si="1"/>
        <v>0</v>
      </c>
      <c r="J8" s="530"/>
      <c r="K8" s="530"/>
      <c r="L8" s="530">
        <v>0.89</v>
      </c>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0"/>
      <c r="AY8" s="530"/>
      <c r="AZ8" s="530"/>
      <c r="BA8" s="530"/>
      <c r="BB8" s="530"/>
      <c r="BC8" s="530"/>
      <c r="BD8" s="530"/>
      <c r="BE8" s="530"/>
      <c r="BF8" s="530"/>
      <c r="BG8" s="530">
        <v>0.11</v>
      </c>
      <c r="BH8" s="530"/>
      <c r="BI8" s="117"/>
      <c r="BJ8" s="117"/>
      <c r="BK8" s="567">
        <f t="shared" si="2"/>
        <v>1</v>
      </c>
    </row>
    <row r="9" spans="1:63" ht="20.25" customHeight="1">
      <c r="A9" s="134">
        <v>1</v>
      </c>
      <c r="B9" s="117"/>
      <c r="C9" s="135" t="s">
        <v>848</v>
      </c>
      <c r="D9" s="118" t="s">
        <v>121</v>
      </c>
      <c r="E9" s="514">
        <f t="shared" si="0"/>
        <v>0.03</v>
      </c>
      <c r="F9" s="118" t="s">
        <v>1056</v>
      </c>
      <c r="G9" s="121" t="s">
        <v>31</v>
      </c>
      <c r="H9" s="118"/>
      <c r="I9" s="395">
        <f t="shared" si="1"/>
        <v>0</v>
      </c>
      <c r="J9" s="530"/>
      <c r="K9" s="530"/>
      <c r="L9" s="530"/>
      <c r="M9" s="530"/>
      <c r="N9" s="530"/>
      <c r="O9" s="530"/>
      <c r="P9" s="530"/>
      <c r="Q9" s="530"/>
      <c r="R9" s="530"/>
      <c r="S9" s="530"/>
      <c r="T9" s="530"/>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c r="AT9" s="530"/>
      <c r="AU9" s="530"/>
      <c r="AV9" s="530"/>
      <c r="AW9" s="530"/>
      <c r="AX9" s="530">
        <v>0.03</v>
      </c>
      <c r="AY9" s="530"/>
      <c r="AZ9" s="530"/>
      <c r="BA9" s="530"/>
      <c r="BB9" s="530"/>
      <c r="BC9" s="530"/>
      <c r="BD9" s="530"/>
      <c r="BE9" s="530"/>
      <c r="BF9" s="530"/>
      <c r="BG9" s="530"/>
      <c r="BH9" s="530"/>
      <c r="BI9" s="117"/>
      <c r="BJ9" s="117"/>
      <c r="BK9" s="567">
        <f t="shared" si="2"/>
        <v>0.03</v>
      </c>
    </row>
    <row r="10" spans="1:63" s="125" customFormat="1" ht="20.25" customHeight="1">
      <c r="A10" s="134">
        <v>1</v>
      </c>
      <c r="B10" s="117"/>
      <c r="C10" s="135" t="s">
        <v>849</v>
      </c>
      <c r="D10" s="118" t="s">
        <v>121</v>
      </c>
      <c r="E10" s="529">
        <f t="shared" si="0"/>
        <v>7.0000000000000007E-2</v>
      </c>
      <c r="F10" s="118" t="s">
        <v>1057</v>
      </c>
      <c r="G10" s="121" t="s">
        <v>47</v>
      </c>
      <c r="H10" s="118"/>
      <c r="I10" s="395">
        <f t="shared" si="1"/>
        <v>0</v>
      </c>
      <c r="J10" s="530"/>
      <c r="K10" s="530"/>
      <c r="L10" s="530"/>
      <c r="M10" s="530"/>
      <c r="N10" s="530"/>
      <c r="O10" s="530"/>
      <c r="P10" s="530"/>
      <c r="Q10" s="530"/>
      <c r="R10" s="530"/>
      <c r="S10" s="530"/>
      <c r="T10" s="530"/>
      <c r="U10" s="530"/>
      <c r="V10" s="530"/>
      <c r="W10" s="530"/>
      <c r="X10" s="530"/>
      <c r="Y10" s="530"/>
      <c r="Z10" s="530"/>
      <c r="AA10" s="530">
        <v>7.0000000000000007E-2</v>
      </c>
      <c r="AB10" s="530"/>
      <c r="AC10" s="530"/>
      <c r="AD10" s="530"/>
      <c r="AE10" s="530"/>
      <c r="AF10" s="530"/>
      <c r="AG10" s="530"/>
      <c r="AH10" s="530"/>
      <c r="AI10" s="530"/>
      <c r="AJ10" s="530"/>
      <c r="AK10" s="530"/>
      <c r="AL10" s="530"/>
      <c r="AM10" s="530"/>
      <c r="AN10" s="530"/>
      <c r="AO10" s="530"/>
      <c r="AP10" s="530"/>
      <c r="AQ10" s="530"/>
      <c r="AR10" s="530"/>
      <c r="AS10" s="530"/>
      <c r="AT10" s="530"/>
      <c r="AU10" s="530"/>
      <c r="AV10" s="530"/>
      <c r="AW10" s="530"/>
      <c r="AX10" s="530"/>
      <c r="AY10" s="530"/>
      <c r="AZ10" s="530"/>
      <c r="BA10" s="530"/>
      <c r="BB10" s="530"/>
      <c r="BC10" s="530"/>
      <c r="BD10" s="530"/>
      <c r="BE10" s="530"/>
      <c r="BF10" s="530"/>
      <c r="BG10" s="530"/>
      <c r="BH10" s="530"/>
      <c r="BI10" s="117"/>
      <c r="BJ10" s="117"/>
      <c r="BK10" s="567">
        <f t="shared" si="2"/>
        <v>7.0000000000000007E-2</v>
      </c>
    </row>
    <row r="11" spans="1:63" ht="20.25" customHeight="1">
      <c r="A11" s="134">
        <v>1</v>
      </c>
      <c r="B11" s="117"/>
      <c r="C11" s="135" t="s">
        <v>850</v>
      </c>
      <c r="D11" s="118" t="s">
        <v>121</v>
      </c>
      <c r="E11" s="529">
        <f t="shared" si="0"/>
        <v>0.22</v>
      </c>
      <c r="F11" s="118" t="s">
        <v>1058</v>
      </c>
      <c r="G11" s="121" t="s">
        <v>48</v>
      </c>
      <c r="H11" s="118"/>
      <c r="I11" s="395">
        <f t="shared" si="1"/>
        <v>0</v>
      </c>
      <c r="J11" s="301"/>
      <c r="K11" s="301"/>
      <c r="L11" s="301"/>
      <c r="M11" s="301"/>
      <c r="N11" s="301"/>
      <c r="O11" s="301"/>
      <c r="P11" s="534"/>
      <c r="Q11" s="534"/>
      <c r="R11" s="301"/>
      <c r="S11" s="301"/>
      <c r="T11" s="301"/>
      <c r="U11" s="301"/>
      <c r="V11" s="301"/>
      <c r="W11" s="301"/>
      <c r="X11" s="301"/>
      <c r="Y11" s="301"/>
      <c r="Z11" s="301"/>
      <c r="AA11" s="301"/>
      <c r="AB11" s="301"/>
      <c r="AC11" s="301"/>
      <c r="AD11" s="301"/>
      <c r="AE11" s="301"/>
      <c r="AF11" s="301"/>
      <c r="AG11" s="301"/>
      <c r="AH11" s="301"/>
      <c r="AI11" s="301">
        <v>0.22</v>
      </c>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117"/>
      <c r="BJ11" s="117"/>
      <c r="BK11" s="567">
        <f t="shared" si="2"/>
        <v>0.22</v>
      </c>
    </row>
    <row r="12" spans="1:63" ht="20.25" customHeight="1">
      <c r="A12" s="134">
        <v>1</v>
      </c>
      <c r="B12" s="117"/>
      <c r="C12" s="135" t="s">
        <v>486</v>
      </c>
      <c r="D12" s="118" t="s">
        <v>121</v>
      </c>
      <c r="E12" s="529">
        <f t="shared" si="0"/>
        <v>5.54</v>
      </c>
      <c r="F12" s="118" t="s">
        <v>1059</v>
      </c>
      <c r="G12" s="121" t="s">
        <v>48</v>
      </c>
      <c r="H12" s="118"/>
      <c r="I12" s="395">
        <f t="shared" si="1"/>
        <v>0.68</v>
      </c>
      <c r="J12" s="530">
        <v>0.68</v>
      </c>
      <c r="K12" s="530"/>
      <c r="L12" s="530">
        <v>3.27</v>
      </c>
      <c r="M12" s="530">
        <v>1.59</v>
      </c>
      <c r="N12" s="530"/>
      <c r="O12" s="530"/>
      <c r="P12" s="530"/>
      <c r="Q12" s="530"/>
      <c r="R12" s="530"/>
      <c r="S12" s="530"/>
      <c r="T12" s="530"/>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c r="AT12" s="530"/>
      <c r="AU12" s="530"/>
      <c r="AV12" s="530"/>
      <c r="AW12" s="530"/>
      <c r="AX12" s="530"/>
      <c r="AY12" s="530"/>
      <c r="AZ12" s="530"/>
      <c r="BA12" s="530"/>
      <c r="BB12" s="530"/>
      <c r="BC12" s="530"/>
      <c r="BD12" s="530"/>
      <c r="BE12" s="530"/>
      <c r="BF12" s="530"/>
      <c r="BG12" s="530"/>
      <c r="BH12" s="530"/>
      <c r="BI12" s="117"/>
      <c r="BJ12" s="117"/>
      <c r="BK12" s="567">
        <f t="shared" si="2"/>
        <v>5.54</v>
      </c>
    </row>
    <row r="13" spans="1:63" ht="20.25" customHeight="1">
      <c r="A13" s="134">
        <v>1</v>
      </c>
      <c r="B13" s="117"/>
      <c r="C13" s="135" t="s">
        <v>1077</v>
      </c>
      <c r="D13" s="118" t="s">
        <v>121</v>
      </c>
      <c r="E13" s="529">
        <f t="shared" si="0"/>
        <v>0.15</v>
      </c>
      <c r="F13" s="118" t="s">
        <v>1060</v>
      </c>
      <c r="G13" s="121" t="s">
        <v>48</v>
      </c>
      <c r="H13" s="118"/>
      <c r="I13" s="395">
        <f t="shared" si="1"/>
        <v>0</v>
      </c>
      <c r="J13" s="530"/>
      <c r="K13" s="530"/>
      <c r="L13" s="530">
        <v>0.15</v>
      </c>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0"/>
      <c r="AY13" s="530"/>
      <c r="AZ13" s="530"/>
      <c r="BA13" s="530"/>
      <c r="BB13" s="530"/>
      <c r="BC13" s="530"/>
      <c r="BD13" s="530"/>
      <c r="BE13" s="530"/>
      <c r="BF13" s="530"/>
      <c r="BG13" s="530"/>
      <c r="BH13" s="530"/>
      <c r="BI13" s="117"/>
      <c r="BJ13" s="117"/>
      <c r="BK13" s="567">
        <f t="shared" si="2"/>
        <v>0.15</v>
      </c>
    </row>
    <row r="14" spans="1:63" ht="20.25" customHeight="1">
      <c r="A14" s="134">
        <v>1</v>
      </c>
      <c r="B14" s="117"/>
      <c r="C14" s="135" t="s">
        <v>851</v>
      </c>
      <c r="D14" s="118" t="s">
        <v>121</v>
      </c>
      <c r="E14" s="529">
        <f t="shared" si="0"/>
        <v>0.69000000000000006</v>
      </c>
      <c r="F14" s="118" t="s">
        <v>1061</v>
      </c>
      <c r="G14" s="121" t="s">
        <v>48</v>
      </c>
      <c r="H14" s="118"/>
      <c r="I14" s="395">
        <f t="shared" si="1"/>
        <v>0.67</v>
      </c>
      <c r="J14" s="530">
        <v>0.67</v>
      </c>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c r="AT14" s="530"/>
      <c r="AU14" s="530"/>
      <c r="AV14" s="530"/>
      <c r="AW14" s="530"/>
      <c r="AX14" s="530"/>
      <c r="AY14" s="530"/>
      <c r="AZ14" s="530"/>
      <c r="BA14" s="530"/>
      <c r="BB14" s="530"/>
      <c r="BC14" s="530"/>
      <c r="BD14" s="530"/>
      <c r="BE14" s="530">
        <v>0.02</v>
      </c>
      <c r="BF14" s="530"/>
      <c r="BG14" s="530"/>
      <c r="BH14" s="530"/>
      <c r="BI14" s="117" t="s">
        <v>387</v>
      </c>
      <c r="BJ14" s="117" t="s">
        <v>1066</v>
      </c>
      <c r="BK14" s="567">
        <f t="shared" si="2"/>
        <v>0.69000000000000006</v>
      </c>
    </row>
    <row r="15" spans="1:63" ht="20.25" customHeight="1">
      <c r="A15" s="134">
        <v>1</v>
      </c>
      <c r="B15" s="117"/>
      <c r="C15" s="135" t="s">
        <v>851</v>
      </c>
      <c r="D15" s="118" t="s">
        <v>121</v>
      </c>
      <c r="E15" s="529">
        <f t="shared" si="0"/>
        <v>0.52</v>
      </c>
      <c r="F15" s="118" t="s">
        <v>944</v>
      </c>
      <c r="G15" s="121" t="s">
        <v>48</v>
      </c>
      <c r="H15" s="118"/>
      <c r="I15" s="395">
        <f t="shared" si="1"/>
        <v>0.43</v>
      </c>
      <c r="J15" s="530">
        <v>0.43</v>
      </c>
      <c r="K15" s="530"/>
      <c r="L15" s="530">
        <v>7.0000000000000007E-2</v>
      </c>
      <c r="M15" s="530"/>
      <c r="N15" s="530"/>
      <c r="O15" s="530"/>
      <c r="P15" s="530"/>
      <c r="Q15" s="530"/>
      <c r="R15" s="530"/>
      <c r="S15" s="530"/>
      <c r="T15" s="530"/>
      <c r="U15" s="530"/>
      <c r="V15" s="530"/>
      <c r="W15" s="530"/>
      <c r="X15" s="530"/>
      <c r="Y15" s="530"/>
      <c r="Z15" s="530"/>
      <c r="AA15" s="530"/>
      <c r="AB15" s="530"/>
      <c r="AC15" s="530"/>
      <c r="AD15" s="530"/>
      <c r="AE15" s="530"/>
      <c r="AF15" s="530">
        <v>0.02</v>
      </c>
      <c r="AG15" s="530"/>
      <c r="AH15" s="530"/>
      <c r="AI15" s="530"/>
      <c r="AJ15" s="530"/>
      <c r="AK15" s="530"/>
      <c r="AL15" s="530"/>
      <c r="AM15" s="530"/>
      <c r="AN15" s="530"/>
      <c r="AO15" s="530"/>
      <c r="AP15" s="530"/>
      <c r="AQ15" s="530"/>
      <c r="AR15" s="530"/>
      <c r="AS15" s="530"/>
      <c r="AT15" s="530"/>
      <c r="AU15" s="530"/>
      <c r="AV15" s="530"/>
      <c r="AW15" s="530"/>
      <c r="AX15" s="530"/>
      <c r="AY15" s="530"/>
      <c r="AZ15" s="530"/>
      <c r="BA15" s="530"/>
      <c r="BB15" s="530"/>
      <c r="BC15" s="530"/>
      <c r="BD15" s="530"/>
      <c r="BE15" s="530"/>
      <c r="BF15" s="530"/>
      <c r="BG15" s="530"/>
      <c r="BH15" s="530"/>
      <c r="BI15" s="117" t="s">
        <v>387</v>
      </c>
      <c r="BJ15" s="117" t="s">
        <v>1066</v>
      </c>
      <c r="BK15" s="567">
        <f t="shared" si="2"/>
        <v>0.52</v>
      </c>
    </row>
    <row r="16" spans="1:63" ht="20.25" customHeight="1">
      <c r="A16" s="134">
        <v>1</v>
      </c>
      <c r="B16" s="117"/>
      <c r="C16" s="135" t="s">
        <v>852</v>
      </c>
      <c r="D16" s="118" t="s">
        <v>121</v>
      </c>
      <c r="E16" s="529">
        <f t="shared" si="0"/>
        <v>0.76</v>
      </c>
      <c r="F16" s="118" t="s">
        <v>961</v>
      </c>
      <c r="G16" s="121" t="s">
        <v>48</v>
      </c>
      <c r="H16" s="118"/>
      <c r="I16" s="395">
        <f t="shared" si="1"/>
        <v>0.05</v>
      </c>
      <c r="J16" s="530">
        <v>0.05</v>
      </c>
      <c r="K16" s="530"/>
      <c r="L16" s="530">
        <v>0.71</v>
      </c>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c r="BH16" s="530"/>
      <c r="BI16" s="117"/>
      <c r="BJ16" s="117"/>
      <c r="BK16" s="567">
        <f t="shared" si="2"/>
        <v>0.76</v>
      </c>
    </row>
    <row r="17" spans="1:63" ht="20.25" customHeight="1">
      <c r="A17" s="134">
        <v>2</v>
      </c>
      <c r="B17" s="117">
        <v>164</v>
      </c>
      <c r="C17" s="343" t="s">
        <v>299</v>
      </c>
      <c r="D17" s="118" t="s">
        <v>285</v>
      </c>
      <c r="E17" s="117">
        <f t="shared" si="0"/>
        <v>0.74</v>
      </c>
      <c r="F17" s="117"/>
      <c r="G17" s="119" t="s">
        <v>50</v>
      </c>
      <c r="H17" s="118"/>
      <c r="I17" s="395">
        <f t="shared" si="1"/>
        <v>0.03</v>
      </c>
      <c r="J17" s="117">
        <v>0.03</v>
      </c>
      <c r="K17" s="117"/>
      <c r="L17" s="117">
        <v>0.32</v>
      </c>
      <c r="M17" s="117">
        <v>0.05</v>
      </c>
      <c r="N17" s="117"/>
      <c r="O17" s="117"/>
      <c r="P17" s="117"/>
      <c r="Q17" s="117"/>
      <c r="R17" s="117">
        <v>0.03</v>
      </c>
      <c r="S17" s="117"/>
      <c r="T17" s="117"/>
      <c r="U17" s="117"/>
      <c r="V17" s="117"/>
      <c r="W17" s="117"/>
      <c r="X17" s="117"/>
      <c r="Y17" s="117"/>
      <c r="Z17" s="117"/>
      <c r="AA17" s="117">
        <v>0.03</v>
      </c>
      <c r="AB17" s="117"/>
      <c r="AC17" s="117"/>
      <c r="AD17" s="117"/>
      <c r="AE17" s="117"/>
      <c r="AF17" s="117">
        <v>0.01</v>
      </c>
      <c r="AG17" s="117"/>
      <c r="AH17" s="117"/>
      <c r="AI17" s="117"/>
      <c r="AJ17" s="117"/>
      <c r="AK17" s="117"/>
      <c r="AL17" s="117"/>
      <c r="AM17" s="117"/>
      <c r="AN17" s="117"/>
      <c r="AO17" s="117"/>
      <c r="AP17" s="117"/>
      <c r="AQ17" s="117">
        <v>0.04</v>
      </c>
      <c r="AR17" s="117"/>
      <c r="AS17" s="117"/>
      <c r="AT17" s="117"/>
      <c r="AU17" s="117"/>
      <c r="AV17" s="117"/>
      <c r="AW17" s="117"/>
      <c r="AX17" s="117"/>
      <c r="AY17" s="117">
        <v>0.03</v>
      </c>
      <c r="AZ17" s="117">
        <v>0.2</v>
      </c>
      <c r="BA17" s="117"/>
      <c r="BB17" s="117"/>
      <c r="BC17" s="117"/>
      <c r="BD17" s="117"/>
      <c r="BE17" s="117"/>
      <c r="BF17" s="117"/>
      <c r="BG17" s="117"/>
      <c r="BH17" s="117"/>
      <c r="BI17" s="117"/>
      <c r="BJ17" s="117"/>
      <c r="BK17" s="567">
        <f t="shared" si="2"/>
        <v>0.74</v>
      </c>
    </row>
    <row r="18" spans="1:63" ht="20.25" customHeight="1">
      <c r="A18" s="134">
        <v>2</v>
      </c>
      <c r="B18" s="117"/>
      <c r="C18" s="135" t="s">
        <v>636</v>
      </c>
      <c r="D18" s="118" t="s">
        <v>285</v>
      </c>
      <c r="E18" s="531">
        <f t="shared" si="0"/>
        <v>0.04</v>
      </c>
      <c r="F18" s="118" t="s">
        <v>878</v>
      </c>
      <c r="G18" s="121" t="s">
        <v>21</v>
      </c>
      <c r="H18" s="118"/>
      <c r="I18" s="395">
        <f t="shared" si="1"/>
        <v>0</v>
      </c>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30"/>
      <c r="AR18" s="530"/>
      <c r="AS18" s="530"/>
      <c r="AT18" s="530"/>
      <c r="AU18" s="530"/>
      <c r="AV18" s="530"/>
      <c r="AW18" s="530"/>
      <c r="AX18" s="530"/>
      <c r="AY18" s="530"/>
      <c r="AZ18" s="530">
        <v>0.04</v>
      </c>
      <c r="BA18" s="530"/>
      <c r="BB18" s="530"/>
      <c r="BC18" s="530"/>
      <c r="BD18" s="530"/>
      <c r="BE18" s="530"/>
      <c r="BF18" s="530"/>
      <c r="BG18" s="530"/>
      <c r="BH18" s="530"/>
      <c r="BI18" s="117"/>
      <c r="BJ18" s="117"/>
      <c r="BK18" s="567">
        <f t="shared" si="2"/>
        <v>0.04</v>
      </c>
    </row>
    <row r="19" spans="1:63" ht="20.25" customHeight="1">
      <c r="A19" s="134">
        <v>2</v>
      </c>
      <c r="B19" s="119"/>
      <c r="C19" s="120" t="s">
        <v>637</v>
      </c>
      <c r="D19" s="121" t="s">
        <v>285</v>
      </c>
      <c r="E19" s="532">
        <v>16.46</v>
      </c>
      <c r="F19" s="121" t="s">
        <v>879</v>
      </c>
      <c r="G19" s="121" t="s">
        <v>23</v>
      </c>
      <c r="H19" s="121" t="s">
        <v>1099</v>
      </c>
      <c r="I19" s="395">
        <f t="shared" si="1"/>
        <v>0</v>
      </c>
      <c r="J19" s="537"/>
      <c r="K19" s="538"/>
      <c r="L19" s="537"/>
      <c r="M19" s="537"/>
      <c r="N19" s="538"/>
      <c r="O19" s="538"/>
      <c r="P19" s="538"/>
      <c r="Q19" s="538"/>
      <c r="R19" s="537"/>
      <c r="S19" s="538"/>
      <c r="T19" s="538"/>
      <c r="U19" s="538"/>
      <c r="V19" s="538"/>
      <c r="W19" s="537"/>
      <c r="X19" s="538"/>
      <c r="Y19" s="537"/>
      <c r="Z19" s="537"/>
      <c r="AA19" s="538"/>
      <c r="AB19" s="538"/>
      <c r="AC19" s="538"/>
      <c r="AD19" s="538"/>
      <c r="AE19" s="537"/>
      <c r="AF19" s="537"/>
      <c r="AG19" s="537"/>
      <c r="AH19" s="537"/>
      <c r="AI19" s="537"/>
      <c r="AJ19" s="537"/>
      <c r="AK19" s="537"/>
      <c r="AL19" s="537"/>
      <c r="AM19" s="538"/>
      <c r="AN19" s="537"/>
      <c r="AO19" s="538"/>
      <c r="AP19" s="537"/>
      <c r="AQ19" s="537"/>
      <c r="AR19" s="538"/>
      <c r="AS19" s="538"/>
      <c r="AT19" s="537"/>
      <c r="AU19" s="538"/>
      <c r="AV19" s="538"/>
      <c r="AW19" s="537"/>
      <c r="AX19" s="537"/>
      <c r="AY19" s="537"/>
      <c r="AZ19" s="537"/>
      <c r="BA19" s="537"/>
      <c r="BB19" s="538"/>
      <c r="BC19" s="537"/>
      <c r="BD19" s="537"/>
      <c r="BE19" s="537"/>
      <c r="BF19" s="537"/>
      <c r="BG19" s="538"/>
      <c r="BH19" s="538"/>
      <c r="BI19" s="119"/>
      <c r="BJ19" s="119"/>
      <c r="BK19" s="567">
        <f t="shared" si="2"/>
        <v>0</v>
      </c>
    </row>
    <row r="20" spans="1:63" ht="20.25" customHeight="1">
      <c r="A20" s="134">
        <v>2</v>
      </c>
      <c r="B20" s="117"/>
      <c r="C20" s="135" t="s">
        <v>638</v>
      </c>
      <c r="D20" s="118" t="s">
        <v>285</v>
      </c>
      <c r="E20" s="529">
        <f t="shared" ref="E20:E31" si="3">SUM(J20:BH20)</f>
        <v>0.31</v>
      </c>
      <c r="F20" s="118" t="s">
        <v>880</v>
      </c>
      <c r="G20" s="121" t="s">
        <v>24</v>
      </c>
      <c r="H20" s="118"/>
      <c r="I20" s="395">
        <f t="shared" si="1"/>
        <v>0</v>
      </c>
      <c r="J20" s="530"/>
      <c r="K20" s="530"/>
      <c r="L20" s="530"/>
      <c r="M20" s="530"/>
      <c r="N20" s="530"/>
      <c r="O20" s="530"/>
      <c r="P20" s="530"/>
      <c r="Q20" s="530"/>
      <c r="R20" s="530"/>
      <c r="S20" s="530"/>
      <c r="T20" s="530"/>
      <c r="U20" s="530"/>
      <c r="V20" s="530"/>
      <c r="W20" s="530"/>
      <c r="X20" s="530"/>
      <c r="Y20" s="530"/>
      <c r="Z20" s="530"/>
      <c r="AA20" s="530"/>
      <c r="AB20" s="530"/>
      <c r="AC20" s="530"/>
      <c r="AD20" s="530"/>
      <c r="AE20" s="530"/>
      <c r="AF20" s="530"/>
      <c r="AG20" s="530"/>
      <c r="AH20" s="530"/>
      <c r="AI20" s="530"/>
      <c r="AJ20" s="530"/>
      <c r="AK20" s="530"/>
      <c r="AL20" s="530"/>
      <c r="AM20" s="530"/>
      <c r="AN20" s="530"/>
      <c r="AO20" s="530"/>
      <c r="AP20" s="530"/>
      <c r="AQ20" s="530"/>
      <c r="AR20" s="530"/>
      <c r="AS20" s="530"/>
      <c r="AT20" s="530"/>
      <c r="AU20" s="530"/>
      <c r="AV20" s="530"/>
      <c r="AW20" s="530"/>
      <c r="AX20" s="530"/>
      <c r="AY20" s="530">
        <v>0.31</v>
      </c>
      <c r="AZ20" s="530"/>
      <c r="BA20" s="530"/>
      <c r="BB20" s="530"/>
      <c r="BC20" s="530"/>
      <c r="BD20" s="530"/>
      <c r="BE20" s="530"/>
      <c r="BF20" s="530"/>
      <c r="BG20" s="530"/>
      <c r="BH20" s="530"/>
      <c r="BI20" s="117"/>
      <c r="BJ20" s="117"/>
      <c r="BK20" s="567">
        <f t="shared" si="2"/>
        <v>0.31</v>
      </c>
    </row>
    <row r="21" spans="1:63" ht="36" customHeight="1">
      <c r="A21" s="134">
        <v>2</v>
      </c>
      <c r="B21" s="117"/>
      <c r="C21" s="135" t="s">
        <v>639</v>
      </c>
      <c r="D21" s="118" t="s">
        <v>285</v>
      </c>
      <c r="E21" s="529">
        <f t="shared" si="3"/>
        <v>0.13</v>
      </c>
      <c r="F21" s="118"/>
      <c r="G21" s="121" t="s">
        <v>24</v>
      </c>
      <c r="H21" s="118"/>
      <c r="I21" s="395">
        <f t="shared" si="1"/>
        <v>0</v>
      </c>
      <c r="J21" s="530"/>
      <c r="K21" s="530"/>
      <c r="L21" s="530"/>
      <c r="M21" s="530"/>
      <c r="N21" s="530"/>
      <c r="O21" s="530"/>
      <c r="P21" s="530"/>
      <c r="Q21" s="530"/>
      <c r="R21" s="530"/>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0"/>
      <c r="AY21" s="530"/>
      <c r="AZ21" s="530">
        <v>0.13</v>
      </c>
      <c r="BA21" s="530"/>
      <c r="BB21" s="530"/>
      <c r="BC21" s="530"/>
      <c r="BD21" s="530"/>
      <c r="BE21" s="530"/>
      <c r="BF21" s="530"/>
      <c r="BG21" s="530"/>
      <c r="BH21" s="530"/>
      <c r="BI21" s="117"/>
      <c r="BJ21" s="117"/>
      <c r="BK21" s="567">
        <f t="shared" si="2"/>
        <v>0.13</v>
      </c>
    </row>
    <row r="22" spans="1:63" ht="20.25" customHeight="1">
      <c r="A22" s="134">
        <v>2</v>
      </c>
      <c r="B22" s="117"/>
      <c r="C22" s="135" t="s">
        <v>640</v>
      </c>
      <c r="D22" s="118" t="s">
        <v>285</v>
      </c>
      <c r="E22" s="529">
        <f t="shared" si="3"/>
        <v>7.4499999999999993</v>
      </c>
      <c r="F22" s="118" t="s">
        <v>881</v>
      </c>
      <c r="G22" s="121" t="s">
        <v>24</v>
      </c>
      <c r="H22" s="118"/>
      <c r="I22" s="395">
        <f t="shared" si="1"/>
        <v>1.19</v>
      </c>
      <c r="J22" s="530">
        <v>1.19</v>
      </c>
      <c r="K22" s="530"/>
      <c r="L22" s="530">
        <v>0.97</v>
      </c>
      <c r="M22" s="530"/>
      <c r="N22" s="530"/>
      <c r="O22" s="530"/>
      <c r="P22" s="530"/>
      <c r="Q22" s="530"/>
      <c r="R22" s="530"/>
      <c r="S22" s="530"/>
      <c r="T22" s="530"/>
      <c r="U22" s="530"/>
      <c r="V22" s="530"/>
      <c r="W22" s="530"/>
      <c r="X22" s="530"/>
      <c r="Y22" s="530"/>
      <c r="Z22" s="530"/>
      <c r="AA22" s="530"/>
      <c r="AB22" s="530"/>
      <c r="AC22" s="530"/>
      <c r="AD22" s="530"/>
      <c r="AE22" s="530">
        <v>0.13</v>
      </c>
      <c r="AF22" s="530"/>
      <c r="AG22" s="530"/>
      <c r="AH22" s="530"/>
      <c r="AI22" s="530"/>
      <c r="AJ22" s="530"/>
      <c r="AK22" s="530"/>
      <c r="AL22" s="530"/>
      <c r="AM22" s="530"/>
      <c r="AN22" s="530"/>
      <c r="AO22" s="530"/>
      <c r="AP22" s="530"/>
      <c r="AQ22" s="530">
        <v>0.32</v>
      </c>
      <c r="AR22" s="530"/>
      <c r="AS22" s="530"/>
      <c r="AT22" s="530"/>
      <c r="AU22" s="530"/>
      <c r="AV22" s="530"/>
      <c r="AW22" s="530"/>
      <c r="AX22" s="530"/>
      <c r="AY22" s="530">
        <v>4.84</v>
      </c>
      <c r="AZ22" s="530"/>
      <c r="BA22" s="530"/>
      <c r="BB22" s="530"/>
      <c r="BC22" s="530"/>
      <c r="BD22" s="530"/>
      <c r="BE22" s="530"/>
      <c r="BF22" s="530"/>
      <c r="BG22" s="530"/>
      <c r="BH22" s="530"/>
      <c r="BI22" s="117"/>
      <c r="BJ22" s="117"/>
      <c r="BK22" s="567">
        <f t="shared" si="2"/>
        <v>7.4499999999999993</v>
      </c>
    </row>
    <row r="23" spans="1:63" ht="20.25" customHeight="1">
      <c r="A23" s="134">
        <v>2</v>
      </c>
      <c r="B23" s="117"/>
      <c r="C23" s="135" t="s">
        <v>641</v>
      </c>
      <c r="D23" s="118" t="s">
        <v>285</v>
      </c>
      <c r="E23" s="529">
        <f t="shared" si="3"/>
        <v>1.99</v>
      </c>
      <c r="F23" s="118" t="s">
        <v>882</v>
      </c>
      <c r="G23" s="121" t="s">
        <v>29</v>
      </c>
      <c r="H23" s="118"/>
      <c r="I23" s="395">
        <f t="shared" si="1"/>
        <v>0.91999999999999993</v>
      </c>
      <c r="J23" s="530">
        <v>0.91999999999999993</v>
      </c>
      <c r="K23" s="530"/>
      <c r="L23" s="530">
        <v>0.81</v>
      </c>
      <c r="M23" s="530"/>
      <c r="N23" s="530"/>
      <c r="O23" s="530"/>
      <c r="P23" s="530"/>
      <c r="Q23" s="530"/>
      <c r="R23" s="530"/>
      <c r="S23" s="530"/>
      <c r="T23" s="530"/>
      <c r="U23" s="530"/>
      <c r="V23" s="530"/>
      <c r="W23" s="530"/>
      <c r="X23" s="530"/>
      <c r="Y23" s="530"/>
      <c r="Z23" s="530"/>
      <c r="AA23" s="530"/>
      <c r="AB23" s="530"/>
      <c r="AC23" s="530"/>
      <c r="AD23" s="530"/>
      <c r="AE23" s="530"/>
      <c r="AF23" s="530">
        <v>0.03</v>
      </c>
      <c r="AG23" s="530"/>
      <c r="AH23" s="530"/>
      <c r="AI23" s="530"/>
      <c r="AJ23" s="530"/>
      <c r="AK23" s="530"/>
      <c r="AL23" s="530"/>
      <c r="AM23" s="530"/>
      <c r="AN23" s="530"/>
      <c r="AO23" s="530"/>
      <c r="AP23" s="530"/>
      <c r="AQ23" s="530">
        <v>0.02</v>
      </c>
      <c r="AR23" s="530"/>
      <c r="AS23" s="530"/>
      <c r="AT23" s="530"/>
      <c r="AU23" s="530"/>
      <c r="AV23" s="530"/>
      <c r="AW23" s="530"/>
      <c r="AX23" s="530"/>
      <c r="AY23" s="530">
        <v>0.21000000000000002</v>
      </c>
      <c r="AZ23" s="530"/>
      <c r="BA23" s="530"/>
      <c r="BB23" s="530"/>
      <c r="BC23" s="530"/>
      <c r="BD23" s="530"/>
      <c r="BE23" s="530"/>
      <c r="BF23" s="530"/>
      <c r="BG23" s="530"/>
      <c r="BH23" s="530"/>
      <c r="BI23" s="117"/>
      <c r="BJ23" s="117"/>
      <c r="BK23" s="567">
        <f t="shared" si="2"/>
        <v>1.99</v>
      </c>
    </row>
    <row r="24" spans="1:63" ht="38.25" customHeight="1">
      <c r="A24" s="134">
        <v>2</v>
      </c>
      <c r="B24" s="117"/>
      <c r="C24" s="135" t="s">
        <v>642</v>
      </c>
      <c r="D24" s="118" t="s">
        <v>285</v>
      </c>
      <c r="E24" s="529">
        <f t="shared" si="3"/>
        <v>7.5500000000000007</v>
      </c>
      <c r="F24" s="118" t="s">
        <v>883</v>
      </c>
      <c r="G24" s="121" t="s">
        <v>29</v>
      </c>
      <c r="H24" s="118"/>
      <c r="I24" s="395">
        <f t="shared" si="1"/>
        <v>1.7500000000000002</v>
      </c>
      <c r="J24" s="530">
        <v>1.7500000000000002</v>
      </c>
      <c r="K24" s="530"/>
      <c r="L24" s="530">
        <v>1.41</v>
      </c>
      <c r="M24" s="530"/>
      <c r="N24" s="530"/>
      <c r="O24" s="530"/>
      <c r="P24" s="530"/>
      <c r="Q24" s="530"/>
      <c r="R24" s="530"/>
      <c r="S24" s="530"/>
      <c r="T24" s="530"/>
      <c r="U24" s="530"/>
      <c r="V24" s="530"/>
      <c r="W24" s="530"/>
      <c r="X24" s="530"/>
      <c r="Y24" s="530"/>
      <c r="Z24" s="530"/>
      <c r="AA24" s="530"/>
      <c r="AB24" s="530"/>
      <c r="AC24" s="530"/>
      <c r="AD24" s="530"/>
      <c r="AE24" s="530">
        <v>0.81</v>
      </c>
      <c r="AF24" s="530">
        <v>0.34</v>
      </c>
      <c r="AG24" s="530"/>
      <c r="AH24" s="530"/>
      <c r="AI24" s="530">
        <v>7.0000000000000007E-2</v>
      </c>
      <c r="AJ24" s="530"/>
      <c r="AK24" s="530"/>
      <c r="AL24" s="530"/>
      <c r="AM24" s="530"/>
      <c r="AN24" s="530"/>
      <c r="AO24" s="530"/>
      <c r="AP24" s="530"/>
      <c r="AQ24" s="530">
        <v>0.32</v>
      </c>
      <c r="AR24" s="530"/>
      <c r="AS24" s="530"/>
      <c r="AT24" s="530"/>
      <c r="AU24" s="530"/>
      <c r="AV24" s="530"/>
      <c r="AW24" s="530"/>
      <c r="AX24" s="530"/>
      <c r="AY24" s="530">
        <v>2.59</v>
      </c>
      <c r="AZ24" s="530">
        <v>0.03</v>
      </c>
      <c r="BA24" s="530"/>
      <c r="BB24" s="530"/>
      <c r="BC24" s="530"/>
      <c r="BD24" s="530">
        <v>0.1</v>
      </c>
      <c r="BE24" s="530">
        <v>0.13</v>
      </c>
      <c r="BF24" s="530"/>
      <c r="BG24" s="530"/>
      <c r="BH24" s="530"/>
      <c r="BI24" s="117"/>
      <c r="BJ24" s="117"/>
      <c r="BK24" s="567">
        <f t="shared" si="2"/>
        <v>7.5500000000000007</v>
      </c>
    </row>
    <row r="25" spans="1:63" ht="38.25" customHeight="1">
      <c r="A25" s="134">
        <v>2</v>
      </c>
      <c r="B25" s="117"/>
      <c r="C25" s="135" t="s">
        <v>643</v>
      </c>
      <c r="D25" s="118" t="s">
        <v>285</v>
      </c>
      <c r="E25" s="529">
        <f t="shared" si="3"/>
        <v>48.1</v>
      </c>
      <c r="F25" s="118" t="s">
        <v>884</v>
      </c>
      <c r="G25" s="121" t="s">
        <v>29</v>
      </c>
      <c r="H25" s="118"/>
      <c r="I25" s="395">
        <f t="shared" si="1"/>
        <v>5.68</v>
      </c>
      <c r="J25" s="530">
        <v>5.68</v>
      </c>
      <c r="K25" s="530">
        <v>0</v>
      </c>
      <c r="L25" s="530">
        <v>12.41</v>
      </c>
      <c r="M25" s="530">
        <v>11.82</v>
      </c>
      <c r="N25" s="530">
        <v>0</v>
      </c>
      <c r="O25" s="530">
        <v>0</v>
      </c>
      <c r="P25" s="530">
        <v>0</v>
      </c>
      <c r="Q25" s="530"/>
      <c r="R25" s="530">
        <v>0.03</v>
      </c>
      <c r="S25" s="530">
        <v>0</v>
      </c>
      <c r="T25" s="530">
        <v>0</v>
      </c>
      <c r="U25" s="530">
        <v>0</v>
      </c>
      <c r="V25" s="530">
        <v>0</v>
      </c>
      <c r="W25" s="530">
        <v>0</v>
      </c>
      <c r="X25" s="530">
        <v>0</v>
      </c>
      <c r="Y25" s="530">
        <v>0.47</v>
      </c>
      <c r="Z25" s="530">
        <v>0.02</v>
      </c>
      <c r="AA25" s="530">
        <v>0</v>
      </c>
      <c r="AB25" s="530">
        <v>0</v>
      </c>
      <c r="AC25" s="530">
        <v>0</v>
      </c>
      <c r="AD25" s="530">
        <v>0</v>
      </c>
      <c r="AE25" s="530"/>
      <c r="AF25" s="530">
        <v>1.9600000000000006</v>
      </c>
      <c r="AG25" s="530">
        <v>0</v>
      </c>
      <c r="AH25" s="530">
        <v>0.03</v>
      </c>
      <c r="AI25" s="530">
        <v>0.5</v>
      </c>
      <c r="AJ25" s="530">
        <v>0.2</v>
      </c>
      <c r="AK25" s="530">
        <v>0</v>
      </c>
      <c r="AL25" s="530">
        <v>0.02</v>
      </c>
      <c r="AM25" s="530">
        <v>0</v>
      </c>
      <c r="AN25" s="530">
        <v>0</v>
      </c>
      <c r="AO25" s="530">
        <v>0</v>
      </c>
      <c r="AP25" s="530">
        <v>0.15</v>
      </c>
      <c r="AQ25" s="530">
        <v>3.98</v>
      </c>
      <c r="AR25" s="530">
        <v>0</v>
      </c>
      <c r="AS25" s="530">
        <v>0</v>
      </c>
      <c r="AT25" s="530">
        <v>0.01</v>
      </c>
      <c r="AU25" s="530">
        <v>0</v>
      </c>
      <c r="AV25" s="530">
        <v>0</v>
      </c>
      <c r="AW25" s="530">
        <v>0</v>
      </c>
      <c r="AX25" s="530"/>
      <c r="AY25" s="530">
        <v>9.3699999999999992</v>
      </c>
      <c r="AZ25" s="530">
        <v>0.1</v>
      </c>
      <c r="BA25" s="530">
        <v>0.03</v>
      </c>
      <c r="BB25" s="530">
        <v>0</v>
      </c>
      <c r="BC25" s="530">
        <v>0.08</v>
      </c>
      <c r="BD25" s="530">
        <v>0.85000000000000009</v>
      </c>
      <c r="BE25" s="530">
        <v>0.34</v>
      </c>
      <c r="BF25" s="530">
        <v>0.01</v>
      </c>
      <c r="BG25" s="530">
        <v>0.04</v>
      </c>
      <c r="BH25" s="530">
        <v>0</v>
      </c>
      <c r="BI25" s="117"/>
      <c r="BJ25" s="117"/>
      <c r="BK25" s="567">
        <f t="shared" si="2"/>
        <v>48.1</v>
      </c>
    </row>
    <row r="26" spans="1:63" ht="50.25" customHeight="1">
      <c r="A26" s="134">
        <v>2</v>
      </c>
      <c r="B26" s="117"/>
      <c r="C26" s="135" t="s">
        <v>644</v>
      </c>
      <c r="D26" s="118" t="s">
        <v>285</v>
      </c>
      <c r="E26" s="529">
        <f t="shared" si="3"/>
        <v>1.7600000000000002</v>
      </c>
      <c r="F26" s="118" t="s">
        <v>885</v>
      </c>
      <c r="G26" s="121" t="s">
        <v>29</v>
      </c>
      <c r="H26" s="118"/>
      <c r="I26" s="395">
        <f t="shared" si="1"/>
        <v>1.1400000000000001</v>
      </c>
      <c r="J26" s="530">
        <v>1.1400000000000001</v>
      </c>
      <c r="K26" s="530"/>
      <c r="L26" s="530">
        <v>0.56000000000000005</v>
      </c>
      <c r="M26" s="530"/>
      <c r="N26" s="530"/>
      <c r="O26" s="530"/>
      <c r="P26" s="530"/>
      <c r="Q26" s="530"/>
      <c r="R26" s="530"/>
      <c r="S26" s="530"/>
      <c r="T26" s="530"/>
      <c r="U26" s="530"/>
      <c r="V26" s="530"/>
      <c r="W26" s="530"/>
      <c r="X26" s="530"/>
      <c r="Y26" s="530"/>
      <c r="Z26" s="530"/>
      <c r="AA26" s="530"/>
      <c r="AB26" s="530"/>
      <c r="AC26" s="530"/>
      <c r="AD26" s="530"/>
      <c r="AE26" s="530"/>
      <c r="AF26" s="530">
        <v>0.06</v>
      </c>
      <c r="AG26" s="530"/>
      <c r="AH26" s="530"/>
      <c r="AI26" s="530"/>
      <c r="AJ26" s="530"/>
      <c r="AK26" s="530"/>
      <c r="AL26" s="530"/>
      <c r="AM26" s="530"/>
      <c r="AN26" s="530"/>
      <c r="AO26" s="530"/>
      <c r="AP26" s="530"/>
      <c r="AQ26" s="530"/>
      <c r="AR26" s="530"/>
      <c r="AS26" s="530"/>
      <c r="AT26" s="530"/>
      <c r="AU26" s="530"/>
      <c r="AV26" s="530"/>
      <c r="AW26" s="530"/>
      <c r="AX26" s="530"/>
      <c r="AY26" s="530">
        <v>0</v>
      </c>
      <c r="AZ26" s="530"/>
      <c r="BA26" s="530"/>
      <c r="BB26" s="530"/>
      <c r="BC26" s="530"/>
      <c r="BD26" s="530"/>
      <c r="BE26" s="530"/>
      <c r="BF26" s="530"/>
      <c r="BG26" s="530"/>
      <c r="BH26" s="530"/>
      <c r="BI26" s="117"/>
      <c r="BJ26" s="117"/>
      <c r="BK26" s="567">
        <f t="shared" si="2"/>
        <v>1.7600000000000002</v>
      </c>
    </row>
    <row r="27" spans="1:63" ht="20.25" customHeight="1">
      <c r="A27" s="134">
        <v>2</v>
      </c>
      <c r="B27" s="117"/>
      <c r="C27" s="135" t="s">
        <v>1104</v>
      </c>
      <c r="D27" s="118" t="s">
        <v>285</v>
      </c>
      <c r="E27" s="529">
        <f t="shared" si="3"/>
        <v>2.9100000000000006</v>
      </c>
      <c r="F27" s="118" t="s">
        <v>886</v>
      </c>
      <c r="G27" s="121" t="s">
        <v>30</v>
      </c>
      <c r="H27" s="118"/>
      <c r="I27" s="395">
        <f t="shared" si="1"/>
        <v>0</v>
      </c>
      <c r="J27" s="530"/>
      <c r="K27" s="530"/>
      <c r="L27" s="530">
        <v>0.52000000000000013</v>
      </c>
      <c r="M27" s="530">
        <v>0.25</v>
      </c>
      <c r="N27" s="530"/>
      <c r="O27" s="530"/>
      <c r="P27" s="530"/>
      <c r="Q27" s="530"/>
      <c r="R27" s="530"/>
      <c r="S27" s="530"/>
      <c r="T27" s="530"/>
      <c r="U27" s="530"/>
      <c r="V27" s="530"/>
      <c r="W27" s="530"/>
      <c r="X27" s="530"/>
      <c r="Y27" s="530"/>
      <c r="Z27" s="530"/>
      <c r="AA27" s="530"/>
      <c r="AB27" s="530"/>
      <c r="AC27" s="530"/>
      <c r="AD27" s="530"/>
      <c r="AE27" s="530">
        <v>0.18</v>
      </c>
      <c r="AF27" s="530"/>
      <c r="AG27" s="530"/>
      <c r="AH27" s="530"/>
      <c r="AI27" s="530"/>
      <c r="AJ27" s="530"/>
      <c r="AK27" s="530"/>
      <c r="AL27" s="530"/>
      <c r="AM27" s="530"/>
      <c r="AN27" s="530"/>
      <c r="AO27" s="530"/>
      <c r="AP27" s="530"/>
      <c r="AQ27" s="530">
        <v>0.02</v>
      </c>
      <c r="AR27" s="530"/>
      <c r="AS27" s="530"/>
      <c r="AT27" s="530"/>
      <c r="AU27" s="530"/>
      <c r="AV27" s="530"/>
      <c r="AW27" s="530"/>
      <c r="AX27" s="530"/>
      <c r="AY27" s="530">
        <v>1.1500000000000004</v>
      </c>
      <c r="AZ27" s="530"/>
      <c r="BA27" s="530"/>
      <c r="BB27" s="530"/>
      <c r="BC27" s="530"/>
      <c r="BD27" s="530">
        <v>0.79</v>
      </c>
      <c r="BE27" s="530"/>
      <c r="BF27" s="530"/>
      <c r="BG27" s="530"/>
      <c r="BH27" s="530"/>
      <c r="BI27" s="117"/>
      <c r="BJ27" s="117"/>
      <c r="BK27" s="567">
        <f t="shared" si="2"/>
        <v>2.9100000000000006</v>
      </c>
    </row>
    <row r="28" spans="1:63" ht="20.25" customHeight="1">
      <c r="A28" s="134">
        <v>2</v>
      </c>
      <c r="B28" s="117"/>
      <c r="C28" s="135" t="s">
        <v>646</v>
      </c>
      <c r="D28" s="118" t="s">
        <v>285</v>
      </c>
      <c r="E28" s="529">
        <f t="shared" si="3"/>
        <v>3.3799999999999994</v>
      </c>
      <c r="F28" s="118" t="s">
        <v>887</v>
      </c>
      <c r="G28" s="121" t="s">
        <v>30</v>
      </c>
      <c r="H28" s="118"/>
      <c r="I28" s="395">
        <f t="shared" si="1"/>
        <v>3.1699999999999995</v>
      </c>
      <c r="J28" s="530">
        <v>3.1699999999999995</v>
      </c>
      <c r="K28" s="530"/>
      <c r="L28" s="530"/>
      <c r="M28" s="530"/>
      <c r="N28" s="530"/>
      <c r="O28" s="530"/>
      <c r="P28" s="530"/>
      <c r="Q28" s="530"/>
      <c r="R28" s="530"/>
      <c r="S28" s="530"/>
      <c r="T28" s="530"/>
      <c r="U28" s="530"/>
      <c r="V28" s="530"/>
      <c r="W28" s="530"/>
      <c r="X28" s="530"/>
      <c r="Y28" s="530"/>
      <c r="Z28" s="530"/>
      <c r="AA28" s="530"/>
      <c r="AB28" s="530"/>
      <c r="AC28" s="530"/>
      <c r="AD28" s="530"/>
      <c r="AE28" s="530">
        <v>0.16</v>
      </c>
      <c r="AF28" s="530"/>
      <c r="AG28" s="530"/>
      <c r="AH28" s="530"/>
      <c r="AI28" s="530"/>
      <c r="AJ28" s="530"/>
      <c r="AK28" s="530"/>
      <c r="AL28" s="530"/>
      <c r="AM28" s="530"/>
      <c r="AN28" s="530"/>
      <c r="AO28" s="530"/>
      <c r="AP28" s="530"/>
      <c r="AQ28" s="530">
        <v>0.05</v>
      </c>
      <c r="AR28" s="530"/>
      <c r="AS28" s="530"/>
      <c r="AT28" s="530"/>
      <c r="AU28" s="530"/>
      <c r="AV28" s="530"/>
      <c r="AW28" s="530"/>
      <c r="AX28" s="530"/>
      <c r="AY28" s="530"/>
      <c r="AZ28" s="530"/>
      <c r="BA28" s="530"/>
      <c r="BB28" s="530"/>
      <c r="BC28" s="530"/>
      <c r="BD28" s="530"/>
      <c r="BE28" s="530"/>
      <c r="BF28" s="530"/>
      <c r="BG28" s="530"/>
      <c r="BH28" s="530"/>
      <c r="BI28" s="117"/>
      <c r="BJ28" s="117"/>
      <c r="BK28" s="567">
        <f t="shared" si="2"/>
        <v>3.3799999999999994</v>
      </c>
    </row>
    <row r="29" spans="1:63" s="125" customFormat="1" ht="20.25" customHeight="1">
      <c r="A29" s="134">
        <v>2</v>
      </c>
      <c r="B29" s="117"/>
      <c r="C29" s="135" t="s">
        <v>647</v>
      </c>
      <c r="D29" s="118" t="s">
        <v>285</v>
      </c>
      <c r="E29" s="529">
        <f t="shared" si="3"/>
        <v>0.67</v>
      </c>
      <c r="F29" s="118" t="s">
        <v>888</v>
      </c>
      <c r="G29" s="121" t="s">
        <v>30</v>
      </c>
      <c r="H29" s="118"/>
      <c r="I29" s="395">
        <f t="shared" si="1"/>
        <v>0</v>
      </c>
      <c r="J29" s="530"/>
      <c r="K29" s="530"/>
      <c r="L29" s="530">
        <v>0.52</v>
      </c>
      <c r="M29" s="530">
        <v>0.08</v>
      </c>
      <c r="N29" s="530"/>
      <c r="O29" s="530"/>
      <c r="P29" s="530"/>
      <c r="Q29" s="530"/>
      <c r="R29" s="530"/>
      <c r="S29" s="530"/>
      <c r="T29" s="530"/>
      <c r="U29" s="530"/>
      <c r="V29" s="530"/>
      <c r="W29" s="530"/>
      <c r="X29" s="530"/>
      <c r="Y29" s="530"/>
      <c r="Z29" s="530"/>
      <c r="AA29" s="530"/>
      <c r="AB29" s="530"/>
      <c r="AC29" s="530"/>
      <c r="AD29" s="530"/>
      <c r="AE29" s="530">
        <v>0.04</v>
      </c>
      <c r="AF29" s="530"/>
      <c r="AG29" s="530"/>
      <c r="AH29" s="530"/>
      <c r="AI29" s="530"/>
      <c r="AJ29" s="530"/>
      <c r="AK29" s="530"/>
      <c r="AL29" s="530"/>
      <c r="AM29" s="530"/>
      <c r="AN29" s="530"/>
      <c r="AO29" s="530"/>
      <c r="AP29" s="530"/>
      <c r="AQ29" s="530"/>
      <c r="AR29" s="530"/>
      <c r="AS29" s="530"/>
      <c r="AT29" s="530"/>
      <c r="AU29" s="530"/>
      <c r="AV29" s="530"/>
      <c r="AW29" s="530"/>
      <c r="AX29" s="530"/>
      <c r="AY29" s="530">
        <v>0.03</v>
      </c>
      <c r="AZ29" s="530"/>
      <c r="BA29" s="530"/>
      <c r="BB29" s="530"/>
      <c r="BC29" s="530"/>
      <c r="BD29" s="530"/>
      <c r="BE29" s="530"/>
      <c r="BF29" s="530"/>
      <c r="BG29" s="530"/>
      <c r="BH29" s="530"/>
      <c r="BI29" s="117"/>
      <c r="BJ29" s="117"/>
      <c r="BK29" s="567">
        <f t="shared" si="2"/>
        <v>0.67</v>
      </c>
    </row>
    <row r="30" spans="1:63" ht="20.25" customHeight="1">
      <c r="A30" s="134">
        <v>2</v>
      </c>
      <c r="B30" s="117"/>
      <c r="C30" s="535" t="s">
        <v>648</v>
      </c>
      <c r="D30" s="514" t="s">
        <v>285</v>
      </c>
      <c r="E30" s="529">
        <f t="shared" si="3"/>
        <v>0.21</v>
      </c>
      <c r="F30" s="514" t="s">
        <v>889</v>
      </c>
      <c r="G30" s="550" t="s">
        <v>30</v>
      </c>
      <c r="H30" s="514"/>
      <c r="I30" s="395">
        <f t="shared" si="1"/>
        <v>0</v>
      </c>
      <c r="J30" s="530"/>
      <c r="K30" s="530"/>
      <c r="L30" s="530">
        <v>0.21</v>
      </c>
      <c r="M30" s="530"/>
      <c r="N30" s="530"/>
      <c r="O30" s="530"/>
      <c r="P30" s="530"/>
      <c r="Q30" s="530"/>
      <c r="R30" s="530"/>
      <c r="S30" s="530"/>
      <c r="T30" s="530"/>
      <c r="U30" s="530"/>
      <c r="V30" s="530"/>
      <c r="W30" s="530"/>
      <c r="X30" s="530"/>
      <c r="Y30" s="530"/>
      <c r="Z30" s="530"/>
      <c r="AA30" s="530"/>
      <c r="AB30" s="530"/>
      <c r="AC30" s="530"/>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30"/>
      <c r="AZ30" s="530"/>
      <c r="BA30" s="530"/>
      <c r="BB30" s="530"/>
      <c r="BC30" s="530"/>
      <c r="BD30" s="530"/>
      <c r="BE30" s="530"/>
      <c r="BF30" s="530"/>
      <c r="BG30" s="530"/>
      <c r="BH30" s="530"/>
      <c r="BI30" s="117"/>
      <c r="BJ30" s="117"/>
      <c r="BK30" s="567">
        <f t="shared" si="2"/>
        <v>0.21</v>
      </c>
    </row>
    <row r="31" spans="1:63" ht="20.25" customHeight="1">
      <c r="A31" s="134">
        <v>2</v>
      </c>
      <c r="B31" s="117"/>
      <c r="C31" s="535" t="s">
        <v>649</v>
      </c>
      <c r="D31" s="536" t="s">
        <v>285</v>
      </c>
      <c r="E31" s="529">
        <f t="shared" si="3"/>
        <v>0.57999999999999996</v>
      </c>
      <c r="F31" s="118" t="s">
        <v>890</v>
      </c>
      <c r="G31" s="121" t="s">
        <v>31</v>
      </c>
      <c r="H31" s="118"/>
      <c r="I31" s="395">
        <f t="shared" si="1"/>
        <v>0.09</v>
      </c>
      <c r="J31" s="530">
        <v>0.09</v>
      </c>
      <c r="K31" s="530"/>
      <c r="L31" s="530"/>
      <c r="M31" s="530"/>
      <c r="N31" s="530"/>
      <c r="O31" s="530"/>
      <c r="P31" s="530"/>
      <c r="Q31" s="530"/>
      <c r="R31" s="530"/>
      <c r="S31" s="530"/>
      <c r="T31" s="530"/>
      <c r="U31" s="530"/>
      <c r="V31" s="530"/>
      <c r="W31" s="530"/>
      <c r="X31" s="530"/>
      <c r="Y31" s="530"/>
      <c r="Z31" s="530"/>
      <c r="AA31" s="530"/>
      <c r="AB31" s="530"/>
      <c r="AC31" s="530"/>
      <c r="AD31" s="530"/>
      <c r="AE31" s="530">
        <v>0.01</v>
      </c>
      <c r="AF31" s="530">
        <v>0.01</v>
      </c>
      <c r="AG31" s="530"/>
      <c r="AH31" s="530"/>
      <c r="AI31" s="530">
        <v>0.18</v>
      </c>
      <c r="AJ31" s="530"/>
      <c r="AK31" s="530"/>
      <c r="AL31" s="530"/>
      <c r="AM31" s="530"/>
      <c r="AN31" s="530"/>
      <c r="AO31" s="530"/>
      <c r="AP31" s="530"/>
      <c r="AQ31" s="530"/>
      <c r="AR31" s="530"/>
      <c r="AS31" s="530"/>
      <c r="AT31" s="530"/>
      <c r="AU31" s="530"/>
      <c r="AV31" s="530"/>
      <c r="AW31" s="530"/>
      <c r="AX31" s="530"/>
      <c r="AY31" s="530">
        <v>0.28999999999999998</v>
      </c>
      <c r="AZ31" s="530"/>
      <c r="BA31" s="530"/>
      <c r="BB31" s="530"/>
      <c r="BC31" s="530"/>
      <c r="BD31" s="530"/>
      <c r="BE31" s="530"/>
      <c r="BF31" s="530"/>
      <c r="BG31" s="530"/>
      <c r="BH31" s="530"/>
      <c r="BI31" s="117"/>
      <c r="BJ31" s="117"/>
      <c r="BK31" s="567">
        <f t="shared" si="2"/>
        <v>0.57999999999999996</v>
      </c>
    </row>
    <row r="32" spans="1:63" ht="20.25" customHeight="1">
      <c r="A32" s="134">
        <v>2</v>
      </c>
      <c r="B32" s="119"/>
      <c r="C32" s="539" t="s">
        <v>650</v>
      </c>
      <c r="D32" s="540" t="s">
        <v>285</v>
      </c>
      <c r="E32" s="541">
        <v>2.88</v>
      </c>
      <c r="F32" s="540" t="s">
        <v>891</v>
      </c>
      <c r="G32" s="540" t="s">
        <v>47</v>
      </c>
      <c r="H32" s="121" t="s">
        <v>1099</v>
      </c>
      <c r="I32" s="395">
        <f t="shared" si="1"/>
        <v>0</v>
      </c>
      <c r="J32" s="533"/>
      <c r="K32" s="533"/>
      <c r="L32" s="533"/>
      <c r="M32" s="533"/>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3"/>
      <c r="AY32" s="533"/>
      <c r="AZ32" s="533"/>
      <c r="BA32" s="533"/>
      <c r="BB32" s="533"/>
      <c r="BC32" s="533"/>
      <c r="BD32" s="533"/>
      <c r="BE32" s="533"/>
      <c r="BF32" s="533"/>
      <c r="BG32" s="533"/>
      <c r="BH32" s="533"/>
      <c r="BI32" s="119"/>
      <c r="BJ32" s="119"/>
      <c r="BK32" s="567">
        <f t="shared" si="2"/>
        <v>0</v>
      </c>
    </row>
    <row r="33" spans="1:63" ht="20.25" customHeight="1">
      <c r="A33" s="134">
        <v>2</v>
      </c>
      <c r="B33" s="117"/>
      <c r="C33" s="542" t="s">
        <v>651</v>
      </c>
      <c r="D33" s="543" t="s">
        <v>285</v>
      </c>
      <c r="E33" s="571">
        <v>0.3</v>
      </c>
      <c r="F33" s="543" t="s">
        <v>892</v>
      </c>
      <c r="G33" s="563" t="s">
        <v>33</v>
      </c>
      <c r="H33" s="118" t="s">
        <v>1082</v>
      </c>
      <c r="I33" s="395">
        <f t="shared" si="1"/>
        <v>0</v>
      </c>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72"/>
      <c r="AI33" s="572"/>
      <c r="AJ33" s="572"/>
      <c r="AK33" s="572"/>
      <c r="AL33" s="572"/>
      <c r="AM33" s="572"/>
      <c r="AN33" s="572"/>
      <c r="AO33" s="572"/>
      <c r="AP33" s="572"/>
      <c r="AQ33" s="572"/>
      <c r="AR33" s="572"/>
      <c r="AS33" s="572"/>
      <c r="AT33" s="572"/>
      <c r="AU33" s="572"/>
      <c r="AV33" s="572"/>
      <c r="AW33" s="572"/>
      <c r="AX33" s="572"/>
      <c r="AY33" s="572"/>
      <c r="AZ33" s="572"/>
      <c r="BA33" s="572"/>
      <c r="BB33" s="572"/>
      <c r="BC33" s="572"/>
      <c r="BD33" s="572"/>
      <c r="BE33" s="572"/>
      <c r="BF33" s="572"/>
      <c r="BG33" s="572"/>
      <c r="BH33" s="572"/>
      <c r="BI33" s="117"/>
      <c r="BJ33" s="117"/>
      <c r="BK33" s="567">
        <f t="shared" si="2"/>
        <v>0</v>
      </c>
    </row>
    <row r="34" spans="1:63" ht="20.25" customHeight="1">
      <c r="A34" s="134">
        <v>2</v>
      </c>
      <c r="B34" s="117"/>
      <c r="C34" s="535" t="s">
        <v>652</v>
      </c>
      <c r="D34" s="536" t="s">
        <v>285</v>
      </c>
      <c r="E34" s="544">
        <f>SUM(J34:BH34)</f>
        <v>0.35000000000000003</v>
      </c>
      <c r="F34" s="118" t="s">
        <v>890</v>
      </c>
      <c r="G34" s="121" t="s">
        <v>33</v>
      </c>
      <c r="H34" s="118"/>
      <c r="I34" s="395">
        <f t="shared" si="1"/>
        <v>0</v>
      </c>
      <c r="J34" s="530"/>
      <c r="K34" s="530"/>
      <c r="L34" s="530"/>
      <c r="M34" s="530"/>
      <c r="N34" s="530"/>
      <c r="O34" s="530"/>
      <c r="P34" s="530"/>
      <c r="Q34" s="530"/>
      <c r="R34" s="530"/>
      <c r="S34" s="530"/>
      <c r="T34" s="530"/>
      <c r="U34" s="530"/>
      <c r="V34" s="530"/>
      <c r="W34" s="530"/>
      <c r="X34" s="530"/>
      <c r="Y34" s="530"/>
      <c r="Z34" s="530"/>
      <c r="AA34" s="530"/>
      <c r="AB34" s="530"/>
      <c r="AC34" s="530"/>
      <c r="AD34" s="530"/>
      <c r="AE34" s="530">
        <v>0.01</v>
      </c>
      <c r="AF34" s="530"/>
      <c r="AG34" s="530"/>
      <c r="AH34" s="530"/>
      <c r="AI34" s="530">
        <v>0.22</v>
      </c>
      <c r="AJ34" s="530">
        <v>0.1</v>
      </c>
      <c r="AK34" s="530"/>
      <c r="AL34" s="530"/>
      <c r="AM34" s="530"/>
      <c r="AN34" s="530"/>
      <c r="AO34" s="530"/>
      <c r="AP34" s="530"/>
      <c r="AQ34" s="530"/>
      <c r="AR34" s="530"/>
      <c r="AS34" s="530"/>
      <c r="AT34" s="530"/>
      <c r="AU34" s="530"/>
      <c r="AV34" s="530"/>
      <c r="AW34" s="530"/>
      <c r="AX34" s="530"/>
      <c r="AY34" s="530">
        <v>0.02</v>
      </c>
      <c r="AZ34" s="530"/>
      <c r="BA34" s="530"/>
      <c r="BB34" s="530"/>
      <c r="BC34" s="530"/>
      <c r="BD34" s="530"/>
      <c r="BE34" s="530"/>
      <c r="BF34" s="530"/>
      <c r="BG34" s="530"/>
      <c r="BH34" s="530"/>
      <c r="BI34" s="117"/>
      <c r="BJ34" s="117"/>
      <c r="BK34" s="567">
        <f t="shared" si="2"/>
        <v>0.35000000000000003</v>
      </c>
    </row>
    <row r="35" spans="1:63" ht="38.25" customHeight="1">
      <c r="A35" s="134">
        <v>2</v>
      </c>
      <c r="B35" s="117"/>
      <c r="C35" s="535" t="s">
        <v>653</v>
      </c>
      <c r="D35" s="514" t="s">
        <v>285</v>
      </c>
      <c r="E35" s="544">
        <f>SUM(J35:BH35)</f>
        <v>1.1300000000000001</v>
      </c>
      <c r="F35" s="514" t="s">
        <v>893</v>
      </c>
      <c r="G35" s="550" t="s">
        <v>33</v>
      </c>
      <c r="H35" s="514"/>
      <c r="I35" s="395">
        <f t="shared" si="1"/>
        <v>0.18</v>
      </c>
      <c r="J35" s="530">
        <v>0.18</v>
      </c>
      <c r="K35" s="530"/>
      <c r="L35" s="530">
        <v>0.93</v>
      </c>
      <c r="M35" s="530"/>
      <c r="N35" s="530"/>
      <c r="O35" s="530"/>
      <c r="P35" s="530"/>
      <c r="Q35" s="530"/>
      <c r="R35" s="530"/>
      <c r="S35" s="530"/>
      <c r="T35" s="530"/>
      <c r="U35" s="530"/>
      <c r="V35" s="530"/>
      <c r="W35" s="530"/>
      <c r="X35" s="530"/>
      <c r="Y35" s="530"/>
      <c r="Z35" s="530"/>
      <c r="AA35" s="530"/>
      <c r="AB35" s="530"/>
      <c r="AC35" s="530"/>
      <c r="AD35" s="530"/>
      <c r="AE35" s="530"/>
      <c r="AF35" s="530">
        <v>0.02</v>
      </c>
      <c r="AG35" s="530"/>
      <c r="AH35" s="530"/>
      <c r="AI35" s="530"/>
      <c r="AJ35" s="530"/>
      <c r="AK35" s="530"/>
      <c r="AL35" s="530"/>
      <c r="AM35" s="530"/>
      <c r="AN35" s="530"/>
      <c r="AO35" s="530"/>
      <c r="AP35" s="530"/>
      <c r="AQ35" s="530"/>
      <c r="AR35" s="530"/>
      <c r="AS35" s="530"/>
      <c r="AT35" s="530"/>
      <c r="AU35" s="530"/>
      <c r="AV35" s="530"/>
      <c r="AW35" s="530"/>
      <c r="AX35" s="530"/>
      <c r="AY35" s="530"/>
      <c r="AZ35" s="530"/>
      <c r="BA35" s="530"/>
      <c r="BB35" s="530"/>
      <c r="BC35" s="530"/>
      <c r="BD35" s="530"/>
      <c r="BE35" s="530"/>
      <c r="BF35" s="530"/>
      <c r="BG35" s="530"/>
      <c r="BH35" s="530"/>
      <c r="BI35" s="117"/>
      <c r="BJ35" s="117"/>
      <c r="BK35" s="567">
        <f t="shared" si="2"/>
        <v>1.1300000000000001</v>
      </c>
    </row>
    <row r="36" spans="1:63" ht="20.25" customHeight="1">
      <c r="A36" s="134">
        <v>2</v>
      </c>
      <c r="B36" s="117"/>
      <c r="C36" s="535" t="s">
        <v>654</v>
      </c>
      <c r="D36" s="514" t="s">
        <v>285</v>
      </c>
      <c r="E36" s="573">
        <v>0.8</v>
      </c>
      <c r="F36" s="514" t="s">
        <v>894</v>
      </c>
      <c r="G36" s="550" t="s">
        <v>33</v>
      </c>
      <c r="H36" s="118" t="s">
        <v>1082</v>
      </c>
      <c r="I36" s="395">
        <f t="shared" si="1"/>
        <v>0</v>
      </c>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0"/>
      <c r="AH36" s="530"/>
      <c r="AI36" s="530"/>
      <c r="AJ36" s="530"/>
      <c r="AK36" s="530"/>
      <c r="AL36" s="530"/>
      <c r="AM36" s="530"/>
      <c r="AN36" s="530"/>
      <c r="AO36" s="530"/>
      <c r="AP36" s="530"/>
      <c r="AQ36" s="530"/>
      <c r="AR36" s="530"/>
      <c r="AS36" s="530"/>
      <c r="AT36" s="530"/>
      <c r="AU36" s="530"/>
      <c r="AV36" s="530"/>
      <c r="AW36" s="530"/>
      <c r="AX36" s="530"/>
      <c r="AY36" s="530"/>
      <c r="AZ36" s="530"/>
      <c r="BA36" s="530"/>
      <c r="BB36" s="530"/>
      <c r="BC36" s="530"/>
      <c r="BD36" s="530"/>
      <c r="BE36" s="530"/>
      <c r="BF36" s="530"/>
      <c r="BG36" s="530"/>
      <c r="BH36" s="530"/>
      <c r="BI36" s="117"/>
      <c r="BJ36" s="117"/>
      <c r="BK36" s="567">
        <f t="shared" si="2"/>
        <v>0</v>
      </c>
    </row>
    <row r="37" spans="1:63" ht="20.25" customHeight="1">
      <c r="A37" s="134">
        <v>2</v>
      </c>
      <c r="B37" s="117"/>
      <c r="C37" s="535" t="s">
        <v>655</v>
      </c>
      <c r="D37" s="536" t="s">
        <v>285</v>
      </c>
      <c r="E37" s="544">
        <f t="shared" ref="E37:E56" si="4">SUM(J37:BH37)</f>
        <v>2.73</v>
      </c>
      <c r="F37" s="118" t="s">
        <v>895</v>
      </c>
      <c r="G37" s="121" t="s">
        <v>34</v>
      </c>
      <c r="H37" s="118"/>
      <c r="I37" s="395">
        <f t="shared" si="1"/>
        <v>0.37</v>
      </c>
      <c r="J37" s="530">
        <v>0.37</v>
      </c>
      <c r="K37" s="530">
        <v>0</v>
      </c>
      <c r="L37" s="530">
        <v>0.54</v>
      </c>
      <c r="M37" s="530">
        <v>0</v>
      </c>
      <c r="N37" s="530">
        <v>0</v>
      </c>
      <c r="O37" s="530">
        <v>0</v>
      </c>
      <c r="P37" s="530">
        <v>0</v>
      </c>
      <c r="Q37" s="530"/>
      <c r="R37" s="530">
        <v>0</v>
      </c>
      <c r="S37" s="530">
        <v>0</v>
      </c>
      <c r="T37" s="530">
        <v>0</v>
      </c>
      <c r="U37" s="530">
        <v>0</v>
      </c>
      <c r="V37" s="530">
        <v>0</v>
      </c>
      <c r="W37" s="530">
        <v>0</v>
      </c>
      <c r="X37" s="530">
        <v>0</v>
      </c>
      <c r="Y37" s="530">
        <v>0</v>
      </c>
      <c r="Z37" s="530">
        <v>0</v>
      </c>
      <c r="AA37" s="530">
        <v>0</v>
      </c>
      <c r="AB37" s="530">
        <v>0</v>
      </c>
      <c r="AC37" s="530">
        <v>0</v>
      </c>
      <c r="AD37" s="530">
        <v>0</v>
      </c>
      <c r="AE37" s="530">
        <v>0</v>
      </c>
      <c r="AF37" s="530">
        <v>0</v>
      </c>
      <c r="AG37" s="530">
        <v>0</v>
      </c>
      <c r="AH37" s="530">
        <v>0</v>
      </c>
      <c r="AI37" s="530">
        <v>0.24</v>
      </c>
      <c r="AJ37" s="530"/>
      <c r="AK37" s="530">
        <v>0</v>
      </c>
      <c r="AL37" s="530">
        <v>0</v>
      </c>
      <c r="AM37" s="530">
        <v>0</v>
      </c>
      <c r="AN37" s="530">
        <v>0</v>
      </c>
      <c r="AO37" s="530">
        <v>0</v>
      </c>
      <c r="AP37" s="530">
        <v>0</v>
      </c>
      <c r="AQ37" s="530">
        <v>0.8</v>
      </c>
      <c r="AR37" s="530">
        <v>0</v>
      </c>
      <c r="AS37" s="530">
        <v>0</v>
      </c>
      <c r="AT37" s="530">
        <v>0</v>
      </c>
      <c r="AU37" s="530">
        <v>0</v>
      </c>
      <c r="AV37" s="530">
        <v>0</v>
      </c>
      <c r="AW37" s="530">
        <v>0</v>
      </c>
      <c r="AX37" s="530">
        <v>0</v>
      </c>
      <c r="AY37" s="530">
        <v>0.05</v>
      </c>
      <c r="AZ37" s="530">
        <v>0.06</v>
      </c>
      <c r="BA37" s="530">
        <v>0</v>
      </c>
      <c r="BB37" s="530">
        <v>0</v>
      </c>
      <c r="BC37" s="530">
        <v>0</v>
      </c>
      <c r="BD37" s="530">
        <v>0</v>
      </c>
      <c r="BE37" s="530">
        <v>0.67</v>
      </c>
      <c r="BF37" s="530">
        <v>0</v>
      </c>
      <c r="BG37" s="530">
        <v>0</v>
      </c>
      <c r="BH37" s="530">
        <v>0</v>
      </c>
      <c r="BI37" s="117"/>
      <c r="BJ37" s="117"/>
      <c r="BK37" s="567">
        <f t="shared" si="2"/>
        <v>2.73</v>
      </c>
    </row>
    <row r="38" spans="1:63" ht="20.25" customHeight="1">
      <c r="A38" s="134">
        <v>2</v>
      </c>
      <c r="B38" s="117"/>
      <c r="C38" s="535" t="s">
        <v>656</v>
      </c>
      <c r="D38" s="536" t="s">
        <v>285</v>
      </c>
      <c r="E38" s="544">
        <f t="shared" si="4"/>
        <v>0.80999999999999994</v>
      </c>
      <c r="F38" s="118" t="s">
        <v>862</v>
      </c>
      <c r="G38" s="121" t="s">
        <v>34</v>
      </c>
      <c r="H38" s="118"/>
      <c r="I38" s="395">
        <f t="shared" si="1"/>
        <v>0</v>
      </c>
      <c r="J38" s="530">
        <v>0</v>
      </c>
      <c r="K38" s="530">
        <v>0</v>
      </c>
      <c r="L38" s="530"/>
      <c r="M38" s="530">
        <v>0.1</v>
      </c>
      <c r="N38" s="530">
        <v>0</v>
      </c>
      <c r="O38" s="530">
        <v>0</v>
      </c>
      <c r="P38" s="530">
        <v>0</v>
      </c>
      <c r="Q38" s="530"/>
      <c r="R38" s="530">
        <v>0</v>
      </c>
      <c r="S38" s="530">
        <v>0</v>
      </c>
      <c r="T38" s="530">
        <v>0</v>
      </c>
      <c r="U38" s="530">
        <v>0</v>
      </c>
      <c r="V38" s="530">
        <v>0</v>
      </c>
      <c r="W38" s="530">
        <v>0</v>
      </c>
      <c r="X38" s="530">
        <v>0</v>
      </c>
      <c r="Y38" s="530">
        <v>0</v>
      </c>
      <c r="Z38" s="530">
        <v>0</v>
      </c>
      <c r="AA38" s="530">
        <v>0</v>
      </c>
      <c r="AB38" s="530">
        <v>0</v>
      </c>
      <c r="AC38" s="530">
        <v>0</v>
      </c>
      <c r="AD38" s="530">
        <v>0</v>
      </c>
      <c r="AE38" s="530">
        <v>0</v>
      </c>
      <c r="AF38" s="530">
        <v>0</v>
      </c>
      <c r="AG38" s="530">
        <v>0</v>
      </c>
      <c r="AH38" s="530">
        <v>0</v>
      </c>
      <c r="AI38" s="530">
        <v>0</v>
      </c>
      <c r="AJ38" s="530"/>
      <c r="AK38" s="530">
        <v>0</v>
      </c>
      <c r="AL38" s="530">
        <v>0</v>
      </c>
      <c r="AM38" s="530">
        <v>0</v>
      </c>
      <c r="AN38" s="530">
        <v>0</v>
      </c>
      <c r="AO38" s="530">
        <v>0</v>
      </c>
      <c r="AP38" s="530">
        <v>0</v>
      </c>
      <c r="AQ38" s="530">
        <v>0.63</v>
      </c>
      <c r="AR38" s="530">
        <v>0</v>
      </c>
      <c r="AS38" s="530">
        <v>0</v>
      </c>
      <c r="AT38" s="530">
        <v>0</v>
      </c>
      <c r="AU38" s="530">
        <v>0</v>
      </c>
      <c r="AV38" s="530">
        <v>0</v>
      </c>
      <c r="AW38" s="530">
        <v>0</v>
      </c>
      <c r="AX38" s="530">
        <v>0</v>
      </c>
      <c r="AY38" s="530">
        <v>0.08</v>
      </c>
      <c r="AZ38" s="530">
        <v>0</v>
      </c>
      <c r="BA38" s="530">
        <v>0</v>
      </c>
      <c r="BB38" s="530">
        <v>0</v>
      </c>
      <c r="BC38" s="530">
        <v>0</v>
      </c>
      <c r="BD38" s="530">
        <v>0</v>
      </c>
      <c r="BE38" s="530">
        <v>0</v>
      </c>
      <c r="BF38" s="530">
        <v>0</v>
      </c>
      <c r="BG38" s="530">
        <v>0</v>
      </c>
      <c r="BH38" s="530">
        <v>0</v>
      </c>
      <c r="BI38" s="117"/>
      <c r="BJ38" s="117"/>
      <c r="BK38" s="567">
        <f t="shared" si="2"/>
        <v>0.80999999999999994</v>
      </c>
    </row>
    <row r="39" spans="1:63" ht="20.25" customHeight="1">
      <c r="A39" s="134">
        <v>2</v>
      </c>
      <c r="B39" s="117"/>
      <c r="C39" s="535" t="s">
        <v>657</v>
      </c>
      <c r="D39" s="536" t="s">
        <v>285</v>
      </c>
      <c r="E39" s="544">
        <f t="shared" si="4"/>
        <v>0.63000000000000012</v>
      </c>
      <c r="F39" s="118" t="s">
        <v>896</v>
      </c>
      <c r="G39" s="121" t="s">
        <v>34</v>
      </c>
      <c r="H39" s="118"/>
      <c r="I39" s="395">
        <f t="shared" si="1"/>
        <v>0.17</v>
      </c>
      <c r="J39" s="530">
        <v>0.17</v>
      </c>
      <c r="K39" s="530">
        <v>0</v>
      </c>
      <c r="L39" s="530">
        <v>0.37</v>
      </c>
      <c r="M39" s="530">
        <v>0</v>
      </c>
      <c r="N39" s="530">
        <v>0</v>
      </c>
      <c r="O39" s="530">
        <v>0</v>
      </c>
      <c r="P39" s="530">
        <v>0</v>
      </c>
      <c r="Q39" s="530"/>
      <c r="R39" s="530">
        <v>0</v>
      </c>
      <c r="S39" s="530">
        <v>0</v>
      </c>
      <c r="T39" s="530">
        <v>0</v>
      </c>
      <c r="U39" s="530">
        <v>0</v>
      </c>
      <c r="V39" s="530">
        <v>0</v>
      </c>
      <c r="W39" s="530">
        <v>0</v>
      </c>
      <c r="X39" s="530">
        <v>0</v>
      </c>
      <c r="Y39" s="530">
        <v>0</v>
      </c>
      <c r="Z39" s="530">
        <v>0</v>
      </c>
      <c r="AA39" s="530">
        <v>0</v>
      </c>
      <c r="AB39" s="530">
        <v>0</v>
      </c>
      <c r="AC39" s="530">
        <v>0</v>
      </c>
      <c r="AD39" s="530">
        <v>0</v>
      </c>
      <c r="AE39" s="530">
        <v>0.01</v>
      </c>
      <c r="AF39" s="530">
        <v>0</v>
      </c>
      <c r="AG39" s="530">
        <v>0</v>
      </c>
      <c r="AH39" s="530">
        <v>0</v>
      </c>
      <c r="AI39" s="530">
        <v>0</v>
      </c>
      <c r="AJ39" s="530">
        <v>0</v>
      </c>
      <c r="AK39" s="530">
        <v>0</v>
      </c>
      <c r="AL39" s="530">
        <v>0</v>
      </c>
      <c r="AM39" s="530">
        <v>0</v>
      </c>
      <c r="AN39" s="530">
        <v>0</v>
      </c>
      <c r="AO39" s="530">
        <v>0</v>
      </c>
      <c r="AP39" s="530">
        <v>0</v>
      </c>
      <c r="AQ39" s="530">
        <v>0.02</v>
      </c>
      <c r="AR39" s="530">
        <v>0</v>
      </c>
      <c r="AS39" s="530">
        <v>0</v>
      </c>
      <c r="AT39" s="530">
        <v>0</v>
      </c>
      <c r="AU39" s="530">
        <v>0</v>
      </c>
      <c r="AV39" s="530">
        <v>0</v>
      </c>
      <c r="AW39" s="530">
        <v>0</v>
      </c>
      <c r="AX39" s="530">
        <v>0</v>
      </c>
      <c r="AY39" s="530">
        <v>0.06</v>
      </c>
      <c r="AZ39" s="530">
        <v>0</v>
      </c>
      <c r="BA39" s="530">
        <v>0</v>
      </c>
      <c r="BB39" s="530">
        <v>0</v>
      </c>
      <c r="BC39" s="530">
        <v>0</v>
      </c>
      <c r="BD39" s="530">
        <v>0</v>
      </c>
      <c r="BE39" s="530">
        <v>0</v>
      </c>
      <c r="BF39" s="530">
        <v>0</v>
      </c>
      <c r="BG39" s="530">
        <v>0</v>
      </c>
      <c r="BH39" s="530">
        <v>0</v>
      </c>
      <c r="BI39" s="117"/>
      <c r="BJ39" s="117"/>
      <c r="BK39" s="567">
        <f t="shared" si="2"/>
        <v>0.63000000000000012</v>
      </c>
    </row>
    <row r="40" spans="1:63" ht="20.25" customHeight="1">
      <c r="A40" s="134">
        <v>2</v>
      </c>
      <c r="B40" s="117"/>
      <c r="C40" s="535" t="s">
        <v>658</v>
      </c>
      <c r="D40" s="536" t="s">
        <v>285</v>
      </c>
      <c r="E40" s="544">
        <f t="shared" si="4"/>
        <v>4.62</v>
      </c>
      <c r="F40" s="118" t="s">
        <v>897</v>
      </c>
      <c r="G40" s="121" t="s">
        <v>34</v>
      </c>
      <c r="H40" s="118"/>
      <c r="I40" s="395">
        <f t="shared" si="1"/>
        <v>0</v>
      </c>
      <c r="J40" s="530">
        <v>0</v>
      </c>
      <c r="K40" s="530">
        <v>0</v>
      </c>
      <c r="L40" s="530">
        <v>4.1500000000000004</v>
      </c>
      <c r="M40" s="530">
        <v>0</v>
      </c>
      <c r="N40" s="530">
        <v>0</v>
      </c>
      <c r="O40" s="530">
        <v>0</v>
      </c>
      <c r="P40" s="530">
        <v>0</v>
      </c>
      <c r="Q40" s="530"/>
      <c r="R40" s="530">
        <v>0</v>
      </c>
      <c r="S40" s="530">
        <v>0</v>
      </c>
      <c r="T40" s="530">
        <v>0</v>
      </c>
      <c r="U40" s="530">
        <v>0</v>
      </c>
      <c r="V40" s="530">
        <v>0</v>
      </c>
      <c r="W40" s="530">
        <v>0</v>
      </c>
      <c r="X40" s="530">
        <v>0</v>
      </c>
      <c r="Y40" s="530">
        <v>0</v>
      </c>
      <c r="Z40" s="530">
        <v>0</v>
      </c>
      <c r="AA40" s="530">
        <v>0</v>
      </c>
      <c r="AB40" s="530">
        <v>0</v>
      </c>
      <c r="AC40" s="530">
        <v>0</v>
      </c>
      <c r="AD40" s="530">
        <v>0</v>
      </c>
      <c r="AE40" s="530">
        <v>0.09</v>
      </c>
      <c r="AF40" s="530">
        <v>0.03</v>
      </c>
      <c r="AG40" s="530">
        <v>0</v>
      </c>
      <c r="AH40" s="530">
        <v>0</v>
      </c>
      <c r="AI40" s="530">
        <v>0</v>
      </c>
      <c r="AJ40" s="530">
        <v>0</v>
      </c>
      <c r="AK40" s="530">
        <v>0</v>
      </c>
      <c r="AL40" s="530">
        <v>0</v>
      </c>
      <c r="AM40" s="530">
        <v>0</v>
      </c>
      <c r="AN40" s="530">
        <v>0</v>
      </c>
      <c r="AO40" s="530">
        <v>0</v>
      </c>
      <c r="AP40" s="530">
        <v>0</v>
      </c>
      <c r="AQ40" s="530">
        <v>0</v>
      </c>
      <c r="AR40" s="530">
        <v>0</v>
      </c>
      <c r="AS40" s="530">
        <v>0</v>
      </c>
      <c r="AT40" s="530">
        <v>0</v>
      </c>
      <c r="AU40" s="530">
        <v>0</v>
      </c>
      <c r="AV40" s="530">
        <v>0</v>
      </c>
      <c r="AW40" s="530">
        <v>0</v>
      </c>
      <c r="AX40" s="530">
        <v>0</v>
      </c>
      <c r="AY40" s="530">
        <v>0.35</v>
      </c>
      <c r="AZ40" s="530">
        <v>0</v>
      </c>
      <c r="BA40" s="530">
        <v>0</v>
      </c>
      <c r="BB40" s="530">
        <v>0</v>
      </c>
      <c r="BC40" s="530">
        <v>0</v>
      </c>
      <c r="BD40" s="530">
        <v>0</v>
      </c>
      <c r="BE40" s="530">
        <v>0</v>
      </c>
      <c r="BF40" s="530">
        <v>0</v>
      </c>
      <c r="BG40" s="530">
        <v>0</v>
      </c>
      <c r="BH40" s="530">
        <v>0</v>
      </c>
      <c r="BI40" s="117"/>
      <c r="BJ40" s="117"/>
      <c r="BK40" s="567">
        <f t="shared" si="2"/>
        <v>4.62</v>
      </c>
    </row>
    <row r="41" spans="1:63" ht="20.25" customHeight="1">
      <c r="A41" s="134">
        <v>2</v>
      </c>
      <c r="B41" s="117"/>
      <c r="C41" s="535" t="s">
        <v>659</v>
      </c>
      <c r="D41" s="536" t="s">
        <v>285</v>
      </c>
      <c r="E41" s="529">
        <f t="shared" si="4"/>
        <v>0.47</v>
      </c>
      <c r="F41" s="536" t="s">
        <v>898</v>
      </c>
      <c r="G41" s="540" t="s">
        <v>31</v>
      </c>
      <c r="H41" s="536"/>
      <c r="I41" s="395">
        <f t="shared" si="1"/>
        <v>0</v>
      </c>
      <c r="J41" s="530"/>
      <c r="K41" s="530"/>
      <c r="L41" s="530"/>
      <c r="M41" s="530">
        <v>0.14000000000000001</v>
      </c>
      <c r="N41" s="530"/>
      <c r="O41" s="530"/>
      <c r="P41" s="530"/>
      <c r="Q41" s="530"/>
      <c r="R41" s="530"/>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0"/>
      <c r="AY41" s="530">
        <v>0.32999999999999996</v>
      </c>
      <c r="AZ41" s="530"/>
      <c r="BA41" s="530"/>
      <c r="BB41" s="530"/>
      <c r="BC41" s="530"/>
      <c r="BD41" s="530"/>
      <c r="BE41" s="530"/>
      <c r="BF41" s="530"/>
      <c r="BG41" s="530"/>
      <c r="BH41" s="530"/>
      <c r="BI41" s="117"/>
      <c r="BJ41" s="117"/>
      <c r="BK41" s="567">
        <f t="shared" si="2"/>
        <v>0.47</v>
      </c>
    </row>
    <row r="42" spans="1:63" s="125" customFormat="1" ht="20.25" customHeight="1">
      <c r="A42" s="134">
        <v>2</v>
      </c>
      <c r="B42" s="117"/>
      <c r="C42" s="535" t="s">
        <v>660</v>
      </c>
      <c r="D42" s="536" t="s">
        <v>285</v>
      </c>
      <c r="E42" s="117">
        <f t="shared" si="4"/>
        <v>2.0499999999999998</v>
      </c>
      <c r="F42" s="536" t="s">
        <v>899</v>
      </c>
      <c r="G42" s="540" t="s">
        <v>41</v>
      </c>
      <c r="H42" s="536"/>
      <c r="I42" s="395">
        <f t="shared" si="1"/>
        <v>0.24</v>
      </c>
      <c r="J42" s="530">
        <v>0.24</v>
      </c>
      <c r="K42" s="530">
        <v>0</v>
      </c>
      <c r="L42" s="530">
        <v>0.57999999999999996</v>
      </c>
      <c r="M42" s="530">
        <v>0</v>
      </c>
      <c r="N42" s="530">
        <v>0</v>
      </c>
      <c r="O42" s="530">
        <v>0</v>
      </c>
      <c r="P42" s="530">
        <v>0</v>
      </c>
      <c r="Q42" s="530"/>
      <c r="R42" s="530">
        <v>0.06</v>
      </c>
      <c r="S42" s="530">
        <v>0</v>
      </c>
      <c r="T42" s="530">
        <v>0</v>
      </c>
      <c r="U42" s="530">
        <v>0</v>
      </c>
      <c r="V42" s="530">
        <v>0</v>
      </c>
      <c r="W42" s="530">
        <v>0</v>
      </c>
      <c r="X42" s="530">
        <v>0</v>
      </c>
      <c r="Y42" s="530">
        <v>0</v>
      </c>
      <c r="Z42" s="530">
        <v>0</v>
      </c>
      <c r="AA42" s="530">
        <v>0</v>
      </c>
      <c r="AB42" s="530">
        <v>0</v>
      </c>
      <c r="AC42" s="530">
        <v>0</v>
      </c>
      <c r="AD42" s="530">
        <v>0</v>
      </c>
      <c r="AE42" s="530">
        <v>0.15</v>
      </c>
      <c r="AF42" s="530">
        <v>0.19</v>
      </c>
      <c r="AG42" s="530">
        <v>0</v>
      </c>
      <c r="AH42" s="530">
        <v>0</v>
      </c>
      <c r="AI42" s="530">
        <v>0</v>
      </c>
      <c r="AJ42" s="530">
        <v>0</v>
      </c>
      <c r="AK42" s="530">
        <v>0</v>
      </c>
      <c r="AL42" s="530">
        <v>0</v>
      </c>
      <c r="AM42" s="530">
        <v>0</v>
      </c>
      <c r="AN42" s="530">
        <v>0</v>
      </c>
      <c r="AO42" s="530">
        <v>0</v>
      </c>
      <c r="AP42" s="530">
        <v>0</v>
      </c>
      <c r="AQ42" s="530"/>
      <c r="AR42" s="530">
        <v>0</v>
      </c>
      <c r="AS42" s="530">
        <v>0</v>
      </c>
      <c r="AT42" s="530">
        <v>0</v>
      </c>
      <c r="AU42" s="530">
        <v>0</v>
      </c>
      <c r="AV42" s="530">
        <v>0</v>
      </c>
      <c r="AW42" s="530">
        <v>0</v>
      </c>
      <c r="AX42" s="530">
        <v>0</v>
      </c>
      <c r="AY42" s="530">
        <v>0.83</v>
      </c>
      <c r="AZ42" s="530">
        <v>0</v>
      </c>
      <c r="BA42" s="530">
        <v>0</v>
      </c>
      <c r="BB42" s="530">
        <v>0</v>
      </c>
      <c r="BC42" s="530">
        <v>0</v>
      </c>
      <c r="BD42" s="530">
        <v>0</v>
      </c>
      <c r="BE42" s="530">
        <v>0</v>
      </c>
      <c r="BF42" s="530">
        <v>0</v>
      </c>
      <c r="BG42" s="530">
        <v>0</v>
      </c>
      <c r="BH42" s="530">
        <v>0</v>
      </c>
      <c r="BI42" s="117"/>
      <c r="BJ42" s="117"/>
      <c r="BK42" s="567">
        <f t="shared" si="2"/>
        <v>2.0499999999999998</v>
      </c>
    </row>
    <row r="43" spans="1:63" ht="27.75" customHeight="1">
      <c r="A43" s="134">
        <v>2</v>
      </c>
      <c r="B43" s="117"/>
      <c r="C43" s="535" t="s">
        <v>661</v>
      </c>
      <c r="D43" s="536" t="s">
        <v>285</v>
      </c>
      <c r="E43" s="529">
        <f t="shared" si="4"/>
        <v>0.14000000000000001</v>
      </c>
      <c r="F43" s="536" t="s">
        <v>900</v>
      </c>
      <c r="G43" s="540" t="s">
        <v>31</v>
      </c>
      <c r="H43" s="536"/>
      <c r="I43" s="395">
        <f t="shared" si="1"/>
        <v>0</v>
      </c>
      <c r="J43" s="530"/>
      <c r="K43" s="530"/>
      <c r="L43" s="530">
        <v>0.14000000000000001</v>
      </c>
      <c r="M43" s="530"/>
      <c r="N43" s="530"/>
      <c r="O43" s="530"/>
      <c r="P43" s="530"/>
      <c r="Q43" s="530"/>
      <c r="R43" s="530"/>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0"/>
      <c r="AY43" s="530"/>
      <c r="AZ43" s="530"/>
      <c r="BA43" s="530"/>
      <c r="BB43" s="530"/>
      <c r="BC43" s="530"/>
      <c r="BD43" s="530"/>
      <c r="BE43" s="530"/>
      <c r="BF43" s="530"/>
      <c r="BG43" s="530"/>
      <c r="BH43" s="530"/>
      <c r="BI43" s="117"/>
      <c r="BJ43" s="117"/>
      <c r="BK43" s="567">
        <f t="shared" si="2"/>
        <v>0.14000000000000001</v>
      </c>
    </row>
    <row r="44" spans="1:63" ht="20.25" customHeight="1">
      <c r="A44" s="134">
        <v>2</v>
      </c>
      <c r="B44" s="117"/>
      <c r="C44" s="535" t="s">
        <v>662</v>
      </c>
      <c r="D44" s="536" t="s">
        <v>285</v>
      </c>
      <c r="E44" s="544">
        <f t="shared" si="4"/>
        <v>2.5399999999999996</v>
      </c>
      <c r="F44" s="118" t="s">
        <v>901</v>
      </c>
      <c r="G44" s="540" t="s">
        <v>47</v>
      </c>
      <c r="H44" s="536"/>
      <c r="I44" s="395">
        <f t="shared" si="1"/>
        <v>0</v>
      </c>
      <c r="J44" s="530">
        <v>0</v>
      </c>
      <c r="K44" s="530">
        <v>0</v>
      </c>
      <c r="L44" s="530">
        <v>2.33</v>
      </c>
      <c r="M44" s="530">
        <v>0</v>
      </c>
      <c r="N44" s="530">
        <v>0</v>
      </c>
      <c r="O44" s="530">
        <v>0</v>
      </c>
      <c r="P44" s="530">
        <v>0</v>
      </c>
      <c r="Q44" s="530"/>
      <c r="R44" s="530">
        <v>0</v>
      </c>
      <c r="S44" s="530">
        <v>0</v>
      </c>
      <c r="T44" s="530">
        <v>0</v>
      </c>
      <c r="U44" s="530">
        <v>0</v>
      </c>
      <c r="V44" s="530">
        <v>0</v>
      </c>
      <c r="W44" s="530">
        <v>0</v>
      </c>
      <c r="X44" s="530">
        <v>0</v>
      </c>
      <c r="Y44" s="530">
        <v>0</v>
      </c>
      <c r="Z44" s="530">
        <v>0</v>
      </c>
      <c r="AA44" s="530">
        <v>0</v>
      </c>
      <c r="AB44" s="530">
        <v>0</v>
      </c>
      <c r="AC44" s="530">
        <v>0</v>
      </c>
      <c r="AD44" s="530">
        <v>0</v>
      </c>
      <c r="AE44" s="530">
        <v>0.06</v>
      </c>
      <c r="AF44" s="530">
        <v>0.01</v>
      </c>
      <c r="AG44" s="530">
        <v>0</v>
      </c>
      <c r="AH44" s="530">
        <v>0</v>
      </c>
      <c r="AI44" s="530">
        <v>0</v>
      </c>
      <c r="AJ44" s="530">
        <v>0</v>
      </c>
      <c r="AK44" s="530">
        <v>0</v>
      </c>
      <c r="AL44" s="530">
        <v>0</v>
      </c>
      <c r="AM44" s="530">
        <v>0</v>
      </c>
      <c r="AN44" s="530">
        <v>0</v>
      </c>
      <c r="AO44" s="530">
        <v>0</v>
      </c>
      <c r="AP44" s="530">
        <v>0</v>
      </c>
      <c r="AQ44" s="530">
        <v>0.1</v>
      </c>
      <c r="AR44" s="530">
        <v>0</v>
      </c>
      <c r="AS44" s="530">
        <v>0</v>
      </c>
      <c r="AT44" s="530">
        <v>0</v>
      </c>
      <c r="AU44" s="530">
        <v>0</v>
      </c>
      <c r="AV44" s="530">
        <v>0</v>
      </c>
      <c r="AW44" s="530">
        <v>0</v>
      </c>
      <c r="AX44" s="530">
        <v>0</v>
      </c>
      <c r="AY44" s="530">
        <v>0.01</v>
      </c>
      <c r="AZ44" s="530">
        <v>0</v>
      </c>
      <c r="BA44" s="530">
        <v>0</v>
      </c>
      <c r="BB44" s="530">
        <v>0</v>
      </c>
      <c r="BC44" s="530">
        <v>0</v>
      </c>
      <c r="BD44" s="530">
        <v>0</v>
      </c>
      <c r="BE44" s="530">
        <v>0.03</v>
      </c>
      <c r="BF44" s="530">
        <v>0</v>
      </c>
      <c r="BG44" s="530">
        <v>0</v>
      </c>
      <c r="BH44" s="530">
        <v>0</v>
      </c>
      <c r="BI44" s="117"/>
      <c r="BJ44" s="117"/>
      <c r="BK44" s="567">
        <f t="shared" si="2"/>
        <v>2.5399999999999996</v>
      </c>
    </row>
    <row r="45" spans="1:63" ht="20.25" customHeight="1">
      <c r="A45" s="134">
        <v>2</v>
      </c>
      <c r="B45" s="117"/>
      <c r="C45" s="535" t="s">
        <v>1080</v>
      </c>
      <c r="D45" s="536" t="s">
        <v>285</v>
      </c>
      <c r="E45" s="544">
        <f t="shared" si="4"/>
        <v>13.459999999999999</v>
      </c>
      <c r="F45" s="118" t="s">
        <v>886</v>
      </c>
      <c r="G45" s="540" t="s">
        <v>47</v>
      </c>
      <c r="H45" s="536"/>
      <c r="I45" s="395">
        <f t="shared" si="1"/>
        <v>0</v>
      </c>
      <c r="J45" s="530">
        <v>0</v>
      </c>
      <c r="K45" s="530">
        <v>0</v>
      </c>
      <c r="L45" s="530">
        <v>3.58</v>
      </c>
      <c r="M45" s="530">
        <v>0.81</v>
      </c>
      <c r="N45" s="530">
        <v>0</v>
      </c>
      <c r="O45" s="530">
        <v>0</v>
      </c>
      <c r="P45" s="530">
        <v>0</v>
      </c>
      <c r="Q45" s="530"/>
      <c r="R45" s="530">
        <v>0</v>
      </c>
      <c r="S45" s="530">
        <v>0</v>
      </c>
      <c r="T45" s="530">
        <v>0</v>
      </c>
      <c r="U45" s="530">
        <v>0</v>
      </c>
      <c r="V45" s="530">
        <v>0</v>
      </c>
      <c r="W45" s="530">
        <v>0</v>
      </c>
      <c r="X45" s="530">
        <v>0</v>
      </c>
      <c r="Y45" s="530">
        <v>0</v>
      </c>
      <c r="Z45" s="530">
        <v>0</v>
      </c>
      <c r="AA45" s="530">
        <v>0</v>
      </c>
      <c r="AB45" s="530">
        <v>0</v>
      </c>
      <c r="AC45" s="530">
        <v>0</v>
      </c>
      <c r="AD45" s="530">
        <v>0</v>
      </c>
      <c r="AE45" s="530">
        <v>1.01</v>
      </c>
      <c r="AF45" s="530">
        <v>0.01</v>
      </c>
      <c r="AG45" s="530">
        <v>0</v>
      </c>
      <c r="AH45" s="530">
        <v>0</v>
      </c>
      <c r="AI45" s="530">
        <v>0</v>
      </c>
      <c r="AJ45" s="530">
        <v>0</v>
      </c>
      <c r="AK45" s="530">
        <v>0</v>
      </c>
      <c r="AL45" s="530">
        <v>0</v>
      </c>
      <c r="AM45" s="530">
        <v>0</v>
      </c>
      <c r="AN45" s="530">
        <v>0</v>
      </c>
      <c r="AO45" s="530">
        <v>0</v>
      </c>
      <c r="AP45" s="530">
        <v>0</v>
      </c>
      <c r="AQ45" s="530">
        <v>0.06</v>
      </c>
      <c r="AR45" s="530">
        <v>0</v>
      </c>
      <c r="AS45" s="530">
        <v>0</v>
      </c>
      <c r="AT45" s="530">
        <v>0</v>
      </c>
      <c r="AU45" s="530">
        <v>0</v>
      </c>
      <c r="AV45" s="530">
        <v>0</v>
      </c>
      <c r="AW45" s="530">
        <v>0</v>
      </c>
      <c r="AX45" s="530">
        <v>0</v>
      </c>
      <c r="AY45" s="530">
        <v>6.68</v>
      </c>
      <c r="AZ45" s="530">
        <v>0</v>
      </c>
      <c r="BA45" s="530">
        <v>0</v>
      </c>
      <c r="BB45" s="530">
        <v>0</v>
      </c>
      <c r="BC45" s="530">
        <v>0</v>
      </c>
      <c r="BD45" s="530">
        <v>1.31</v>
      </c>
      <c r="BE45" s="530">
        <v>0</v>
      </c>
      <c r="BF45" s="530">
        <v>0</v>
      </c>
      <c r="BG45" s="530">
        <v>0</v>
      </c>
      <c r="BH45" s="530">
        <v>0</v>
      </c>
      <c r="BI45" s="117"/>
      <c r="BJ45" s="117"/>
      <c r="BK45" s="567">
        <f t="shared" si="2"/>
        <v>13.459999999999999</v>
      </c>
    </row>
    <row r="46" spans="1:63" ht="20.25" customHeight="1">
      <c r="A46" s="134">
        <v>2</v>
      </c>
      <c r="B46" s="117"/>
      <c r="C46" s="135" t="s">
        <v>663</v>
      </c>
      <c r="D46" s="536" t="s">
        <v>285</v>
      </c>
      <c r="E46" s="544">
        <f t="shared" si="4"/>
        <v>5.1800000000000006</v>
      </c>
      <c r="F46" s="298" t="s">
        <v>902</v>
      </c>
      <c r="G46" s="525" t="s">
        <v>47</v>
      </c>
      <c r="H46" s="298"/>
      <c r="I46" s="395">
        <f t="shared" si="1"/>
        <v>0.59</v>
      </c>
      <c r="J46" s="530">
        <v>0.59</v>
      </c>
      <c r="K46" s="530">
        <v>0</v>
      </c>
      <c r="L46" s="530">
        <v>2.52</v>
      </c>
      <c r="M46" s="530">
        <v>0</v>
      </c>
      <c r="N46" s="530">
        <v>0</v>
      </c>
      <c r="O46" s="530">
        <v>0</v>
      </c>
      <c r="P46" s="530">
        <v>0</v>
      </c>
      <c r="Q46" s="530"/>
      <c r="R46" s="530">
        <v>0</v>
      </c>
      <c r="S46" s="530">
        <v>0</v>
      </c>
      <c r="T46" s="530">
        <v>0</v>
      </c>
      <c r="U46" s="530">
        <v>0</v>
      </c>
      <c r="V46" s="530">
        <v>0</v>
      </c>
      <c r="W46" s="530">
        <v>0</v>
      </c>
      <c r="X46" s="530">
        <v>0</v>
      </c>
      <c r="Y46" s="530">
        <v>0</v>
      </c>
      <c r="Z46" s="530">
        <v>0</v>
      </c>
      <c r="AA46" s="530">
        <v>0</v>
      </c>
      <c r="AB46" s="530">
        <v>0</v>
      </c>
      <c r="AC46" s="530">
        <v>0</v>
      </c>
      <c r="AD46" s="530">
        <v>0</v>
      </c>
      <c r="AE46" s="530">
        <v>0.67000000000000015</v>
      </c>
      <c r="AF46" s="530">
        <v>0.04</v>
      </c>
      <c r="AG46" s="530">
        <v>0</v>
      </c>
      <c r="AH46" s="530">
        <v>0</v>
      </c>
      <c r="AI46" s="530">
        <v>0.03</v>
      </c>
      <c r="AJ46" s="530">
        <v>0</v>
      </c>
      <c r="AK46" s="530">
        <v>0</v>
      </c>
      <c r="AL46" s="530">
        <v>0</v>
      </c>
      <c r="AM46" s="530">
        <v>0</v>
      </c>
      <c r="AN46" s="530">
        <v>0</v>
      </c>
      <c r="AO46" s="530">
        <v>0</v>
      </c>
      <c r="AP46" s="530">
        <v>0</v>
      </c>
      <c r="AQ46" s="530">
        <v>1.07</v>
      </c>
      <c r="AR46" s="530">
        <v>0</v>
      </c>
      <c r="AS46" s="530">
        <v>0</v>
      </c>
      <c r="AT46" s="530">
        <v>0</v>
      </c>
      <c r="AU46" s="530">
        <v>0</v>
      </c>
      <c r="AV46" s="530">
        <v>0</v>
      </c>
      <c r="AW46" s="530">
        <v>0</v>
      </c>
      <c r="AX46" s="530">
        <v>0</v>
      </c>
      <c r="AY46" s="530">
        <v>0.23</v>
      </c>
      <c r="AZ46" s="530">
        <v>0</v>
      </c>
      <c r="BA46" s="530">
        <v>0</v>
      </c>
      <c r="BB46" s="530">
        <v>0</v>
      </c>
      <c r="BC46" s="530">
        <v>0</v>
      </c>
      <c r="BD46" s="530">
        <v>0</v>
      </c>
      <c r="BE46" s="530">
        <v>0.03</v>
      </c>
      <c r="BF46" s="530">
        <v>0</v>
      </c>
      <c r="BG46" s="530">
        <v>0</v>
      </c>
      <c r="BH46" s="530">
        <v>0</v>
      </c>
      <c r="BI46" s="117"/>
      <c r="BJ46" s="117"/>
      <c r="BK46" s="567">
        <f t="shared" si="2"/>
        <v>5.1800000000000006</v>
      </c>
    </row>
    <row r="47" spans="1:63" ht="20.25" customHeight="1">
      <c r="A47" s="134">
        <v>2</v>
      </c>
      <c r="B47" s="117"/>
      <c r="C47" s="135" t="s">
        <v>664</v>
      </c>
      <c r="D47" s="118" t="s">
        <v>285</v>
      </c>
      <c r="E47" s="529">
        <f t="shared" si="4"/>
        <v>26.83</v>
      </c>
      <c r="F47" s="118" t="s">
        <v>903</v>
      </c>
      <c r="G47" s="121" t="s">
        <v>49</v>
      </c>
      <c r="H47" s="118"/>
      <c r="I47" s="395">
        <f t="shared" si="1"/>
        <v>9.49</v>
      </c>
      <c r="J47" s="530">
        <v>9.49</v>
      </c>
      <c r="K47" s="530">
        <v>0</v>
      </c>
      <c r="L47" s="530">
        <v>15.06</v>
      </c>
      <c r="M47" s="530">
        <v>0.44</v>
      </c>
      <c r="N47" s="530">
        <v>0</v>
      </c>
      <c r="O47" s="530">
        <v>0</v>
      </c>
      <c r="P47" s="530">
        <v>0</v>
      </c>
      <c r="Q47" s="530"/>
      <c r="R47" s="530">
        <v>0</v>
      </c>
      <c r="S47" s="530">
        <v>0</v>
      </c>
      <c r="T47" s="530">
        <v>0</v>
      </c>
      <c r="U47" s="530">
        <v>0</v>
      </c>
      <c r="V47" s="530">
        <v>0</v>
      </c>
      <c r="W47" s="530">
        <v>0</v>
      </c>
      <c r="X47" s="530">
        <v>0</v>
      </c>
      <c r="Y47" s="530">
        <v>0</v>
      </c>
      <c r="Z47" s="530">
        <v>0</v>
      </c>
      <c r="AA47" s="530">
        <v>0</v>
      </c>
      <c r="AB47" s="530">
        <v>0</v>
      </c>
      <c r="AC47" s="530">
        <v>0</v>
      </c>
      <c r="AD47" s="530">
        <v>0</v>
      </c>
      <c r="AE47" s="530">
        <v>0.47000000000000003</v>
      </c>
      <c r="AF47" s="530">
        <v>0.24</v>
      </c>
      <c r="AG47" s="530">
        <v>0</v>
      </c>
      <c r="AH47" s="530">
        <v>0</v>
      </c>
      <c r="AI47" s="530">
        <v>0.02</v>
      </c>
      <c r="AJ47" s="530">
        <v>0</v>
      </c>
      <c r="AK47" s="530">
        <v>0</v>
      </c>
      <c r="AL47" s="530">
        <v>0</v>
      </c>
      <c r="AM47" s="530">
        <v>0</v>
      </c>
      <c r="AN47" s="530">
        <v>0</v>
      </c>
      <c r="AO47" s="530">
        <v>0</v>
      </c>
      <c r="AP47" s="530"/>
      <c r="AQ47" s="530">
        <v>1</v>
      </c>
      <c r="AR47" s="530">
        <v>0</v>
      </c>
      <c r="AS47" s="530">
        <v>0</v>
      </c>
      <c r="AT47" s="530">
        <v>0</v>
      </c>
      <c r="AU47" s="530">
        <v>0</v>
      </c>
      <c r="AV47" s="530">
        <v>0</v>
      </c>
      <c r="AW47" s="530">
        <v>0</v>
      </c>
      <c r="AX47" s="530">
        <v>0</v>
      </c>
      <c r="AY47" s="530"/>
      <c r="AZ47" s="530">
        <v>0</v>
      </c>
      <c r="BA47" s="530">
        <v>0</v>
      </c>
      <c r="BB47" s="530">
        <v>0</v>
      </c>
      <c r="BC47" s="530">
        <v>0</v>
      </c>
      <c r="BD47" s="530">
        <v>0</v>
      </c>
      <c r="BE47" s="530">
        <v>0</v>
      </c>
      <c r="BF47" s="530">
        <v>0</v>
      </c>
      <c r="BG47" s="530">
        <v>0.11</v>
      </c>
      <c r="BH47" s="530">
        <v>0</v>
      </c>
      <c r="BI47" s="117"/>
      <c r="BJ47" s="117"/>
      <c r="BK47" s="567">
        <f t="shared" si="2"/>
        <v>26.83</v>
      </c>
    </row>
    <row r="48" spans="1:63" ht="20.25" customHeight="1">
      <c r="A48" s="134">
        <v>2</v>
      </c>
      <c r="B48" s="117"/>
      <c r="C48" s="135" t="s">
        <v>665</v>
      </c>
      <c r="D48" s="118" t="s">
        <v>285</v>
      </c>
      <c r="E48" s="529">
        <f t="shared" si="4"/>
        <v>0.05</v>
      </c>
      <c r="F48" s="298" t="s">
        <v>904</v>
      </c>
      <c r="G48" s="121" t="s">
        <v>49</v>
      </c>
      <c r="H48" s="118"/>
      <c r="I48" s="395">
        <f t="shared" si="1"/>
        <v>0</v>
      </c>
      <c r="J48" s="530"/>
      <c r="K48" s="530"/>
      <c r="L48" s="530"/>
      <c r="M48" s="530"/>
      <c r="N48" s="530"/>
      <c r="O48" s="530"/>
      <c r="P48" s="530"/>
      <c r="Q48" s="530"/>
      <c r="R48" s="530"/>
      <c r="S48" s="530"/>
      <c r="T48" s="530"/>
      <c r="U48" s="530"/>
      <c r="V48" s="530"/>
      <c r="W48" s="530"/>
      <c r="X48" s="530"/>
      <c r="Y48" s="530"/>
      <c r="Z48" s="530"/>
      <c r="AA48" s="530"/>
      <c r="AB48" s="530"/>
      <c r="AC48" s="530"/>
      <c r="AD48" s="530"/>
      <c r="AE48" s="530"/>
      <c r="AF48" s="530"/>
      <c r="AG48" s="530"/>
      <c r="AH48" s="530"/>
      <c r="AI48" s="530">
        <v>0.05</v>
      </c>
      <c r="AJ48" s="530"/>
      <c r="AK48" s="530"/>
      <c r="AL48" s="530"/>
      <c r="AM48" s="530"/>
      <c r="AN48" s="530"/>
      <c r="AO48" s="530"/>
      <c r="AP48" s="530"/>
      <c r="AQ48" s="530"/>
      <c r="AR48" s="530"/>
      <c r="AS48" s="530"/>
      <c r="AT48" s="530"/>
      <c r="AU48" s="530"/>
      <c r="AV48" s="530"/>
      <c r="AW48" s="530"/>
      <c r="AX48" s="530"/>
      <c r="AY48" s="530"/>
      <c r="AZ48" s="530"/>
      <c r="BA48" s="530"/>
      <c r="BB48" s="530"/>
      <c r="BC48" s="530"/>
      <c r="BD48" s="530"/>
      <c r="BE48" s="530"/>
      <c r="BF48" s="530"/>
      <c r="BG48" s="530"/>
      <c r="BH48" s="530"/>
      <c r="BI48" s="117"/>
      <c r="BJ48" s="117"/>
      <c r="BK48" s="567">
        <f t="shared" si="2"/>
        <v>0.05</v>
      </c>
    </row>
    <row r="49" spans="1:63" ht="20.25" customHeight="1">
      <c r="A49" s="134">
        <v>2</v>
      </c>
      <c r="B49" s="117"/>
      <c r="C49" s="135" t="s">
        <v>666</v>
      </c>
      <c r="D49" s="118" t="s">
        <v>285</v>
      </c>
      <c r="E49" s="529">
        <f t="shared" si="4"/>
        <v>0.05</v>
      </c>
      <c r="F49" s="298" t="s">
        <v>905</v>
      </c>
      <c r="G49" s="121" t="s">
        <v>49</v>
      </c>
      <c r="H49" s="118"/>
      <c r="I49" s="395">
        <f t="shared" si="1"/>
        <v>0</v>
      </c>
      <c r="J49" s="530"/>
      <c r="K49" s="530"/>
      <c r="L49" s="530"/>
      <c r="M49" s="530"/>
      <c r="N49" s="530"/>
      <c r="O49" s="530"/>
      <c r="P49" s="530"/>
      <c r="Q49" s="530"/>
      <c r="R49" s="530"/>
      <c r="S49" s="530"/>
      <c r="T49" s="530"/>
      <c r="U49" s="530"/>
      <c r="V49" s="530"/>
      <c r="W49" s="530"/>
      <c r="X49" s="530"/>
      <c r="Y49" s="530"/>
      <c r="Z49" s="530"/>
      <c r="AA49" s="530"/>
      <c r="AB49" s="530"/>
      <c r="AC49" s="530"/>
      <c r="AD49" s="530"/>
      <c r="AE49" s="530"/>
      <c r="AF49" s="530"/>
      <c r="AG49" s="530"/>
      <c r="AH49" s="530"/>
      <c r="AI49" s="530">
        <v>0.05</v>
      </c>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c r="BI49" s="117"/>
      <c r="BJ49" s="117"/>
      <c r="BK49" s="567">
        <f t="shared" si="2"/>
        <v>0.05</v>
      </c>
    </row>
    <row r="50" spans="1:63" ht="20.25" customHeight="1">
      <c r="A50" s="134">
        <v>2</v>
      </c>
      <c r="B50" s="117"/>
      <c r="C50" s="135" t="s">
        <v>667</v>
      </c>
      <c r="D50" s="118" t="s">
        <v>285</v>
      </c>
      <c r="E50" s="529">
        <f t="shared" si="4"/>
        <v>7.0000000000000007E-2</v>
      </c>
      <c r="F50" s="298" t="s">
        <v>906</v>
      </c>
      <c r="G50" s="121" t="s">
        <v>49</v>
      </c>
      <c r="H50" s="118"/>
      <c r="I50" s="395">
        <f t="shared" si="1"/>
        <v>0</v>
      </c>
      <c r="J50" s="530"/>
      <c r="K50" s="530"/>
      <c r="L50" s="530"/>
      <c r="M50" s="530"/>
      <c r="N50" s="530"/>
      <c r="O50" s="530"/>
      <c r="P50" s="530"/>
      <c r="Q50" s="530"/>
      <c r="R50" s="530"/>
      <c r="S50" s="530"/>
      <c r="T50" s="530"/>
      <c r="U50" s="530"/>
      <c r="V50" s="530"/>
      <c r="W50" s="530"/>
      <c r="X50" s="530"/>
      <c r="Y50" s="530"/>
      <c r="Z50" s="530"/>
      <c r="AA50" s="530"/>
      <c r="AB50" s="530"/>
      <c r="AC50" s="530"/>
      <c r="AD50" s="530"/>
      <c r="AE50" s="530"/>
      <c r="AF50" s="530"/>
      <c r="AG50" s="530"/>
      <c r="AH50" s="530"/>
      <c r="AI50" s="530">
        <v>7.0000000000000007E-2</v>
      </c>
      <c r="AJ50" s="530"/>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117"/>
      <c r="BJ50" s="117"/>
      <c r="BK50" s="567">
        <f t="shared" si="2"/>
        <v>7.0000000000000007E-2</v>
      </c>
    </row>
    <row r="51" spans="1:63" ht="20.25" customHeight="1">
      <c r="A51" s="134">
        <v>2</v>
      </c>
      <c r="B51" s="117"/>
      <c r="C51" s="135" t="s">
        <v>668</v>
      </c>
      <c r="D51" s="118" t="s">
        <v>285</v>
      </c>
      <c r="E51" s="529">
        <f t="shared" si="4"/>
        <v>0.04</v>
      </c>
      <c r="F51" s="298" t="s">
        <v>907</v>
      </c>
      <c r="G51" s="121" t="s">
        <v>49</v>
      </c>
      <c r="H51" s="118"/>
      <c r="I51" s="395">
        <f t="shared" si="1"/>
        <v>0</v>
      </c>
      <c r="J51" s="530"/>
      <c r="K51" s="530"/>
      <c r="L51" s="530"/>
      <c r="M51" s="530"/>
      <c r="N51" s="530"/>
      <c r="O51" s="530"/>
      <c r="P51" s="530"/>
      <c r="Q51" s="530"/>
      <c r="R51" s="530"/>
      <c r="S51" s="530"/>
      <c r="T51" s="530"/>
      <c r="U51" s="530"/>
      <c r="V51" s="530"/>
      <c r="W51" s="530"/>
      <c r="X51" s="530"/>
      <c r="Y51" s="530"/>
      <c r="Z51" s="530"/>
      <c r="AA51" s="530"/>
      <c r="AB51" s="530"/>
      <c r="AC51" s="530"/>
      <c r="AD51" s="530"/>
      <c r="AE51" s="530"/>
      <c r="AF51" s="530"/>
      <c r="AG51" s="530"/>
      <c r="AH51" s="530"/>
      <c r="AI51" s="530">
        <v>0.04</v>
      </c>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c r="BI51" s="117"/>
      <c r="BJ51" s="117"/>
      <c r="BK51" s="567">
        <f t="shared" si="2"/>
        <v>0.04</v>
      </c>
    </row>
    <row r="52" spans="1:63" ht="20.25" customHeight="1">
      <c r="A52" s="134">
        <v>2</v>
      </c>
      <c r="B52" s="117"/>
      <c r="C52" s="135" t="s">
        <v>669</v>
      </c>
      <c r="D52" s="118" t="s">
        <v>285</v>
      </c>
      <c r="E52" s="529">
        <f t="shared" si="4"/>
        <v>0.09</v>
      </c>
      <c r="F52" s="298" t="s">
        <v>908</v>
      </c>
      <c r="G52" s="121" t="s">
        <v>49</v>
      </c>
      <c r="H52" s="118"/>
      <c r="I52" s="395">
        <f t="shared" si="1"/>
        <v>0</v>
      </c>
      <c r="J52" s="530"/>
      <c r="K52" s="530"/>
      <c r="L52" s="530"/>
      <c r="M52" s="530"/>
      <c r="N52" s="530"/>
      <c r="O52" s="530"/>
      <c r="P52" s="530"/>
      <c r="Q52" s="530"/>
      <c r="R52" s="530"/>
      <c r="S52" s="530"/>
      <c r="T52" s="530"/>
      <c r="U52" s="530"/>
      <c r="V52" s="530"/>
      <c r="W52" s="530"/>
      <c r="X52" s="530"/>
      <c r="Y52" s="530"/>
      <c r="Z52" s="530"/>
      <c r="AA52" s="530"/>
      <c r="AB52" s="530"/>
      <c r="AC52" s="530"/>
      <c r="AD52" s="530"/>
      <c r="AE52" s="530"/>
      <c r="AF52" s="530"/>
      <c r="AG52" s="530"/>
      <c r="AH52" s="530"/>
      <c r="AI52" s="530">
        <v>0.09</v>
      </c>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c r="BG52" s="530"/>
      <c r="BH52" s="530"/>
      <c r="BI52" s="117"/>
      <c r="BJ52" s="117"/>
      <c r="BK52" s="567">
        <f t="shared" si="2"/>
        <v>0.09</v>
      </c>
    </row>
    <row r="53" spans="1:63" ht="20.25" customHeight="1">
      <c r="A53" s="134">
        <v>2</v>
      </c>
      <c r="B53" s="117"/>
      <c r="C53" s="135" t="s">
        <v>670</v>
      </c>
      <c r="D53" s="118" t="s">
        <v>285</v>
      </c>
      <c r="E53" s="529">
        <f t="shared" si="4"/>
        <v>0.15</v>
      </c>
      <c r="F53" s="298" t="s">
        <v>909</v>
      </c>
      <c r="G53" s="121" t="s">
        <v>49</v>
      </c>
      <c r="H53" s="118"/>
      <c r="I53" s="395">
        <f t="shared" si="1"/>
        <v>0</v>
      </c>
      <c r="J53" s="530"/>
      <c r="K53" s="530"/>
      <c r="L53" s="530"/>
      <c r="M53" s="530"/>
      <c r="N53" s="530"/>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O53" s="530"/>
      <c r="AP53" s="530"/>
      <c r="AQ53" s="530"/>
      <c r="AR53" s="530"/>
      <c r="AS53" s="530"/>
      <c r="AT53" s="530"/>
      <c r="AU53" s="530"/>
      <c r="AV53" s="530"/>
      <c r="AW53" s="530"/>
      <c r="AX53" s="530"/>
      <c r="AY53" s="530">
        <v>0.15</v>
      </c>
      <c r="AZ53" s="530"/>
      <c r="BA53" s="530"/>
      <c r="BB53" s="530"/>
      <c r="BC53" s="530"/>
      <c r="BD53" s="530"/>
      <c r="BE53" s="530"/>
      <c r="BF53" s="530"/>
      <c r="BG53" s="530"/>
      <c r="BH53" s="530"/>
      <c r="BI53" s="117"/>
      <c r="BJ53" s="117"/>
      <c r="BK53" s="567">
        <f t="shared" si="2"/>
        <v>0.15</v>
      </c>
    </row>
    <row r="54" spans="1:63" ht="20.25" customHeight="1">
      <c r="A54" s="134">
        <v>2</v>
      </c>
      <c r="B54" s="117"/>
      <c r="C54" s="135" t="s">
        <v>671</v>
      </c>
      <c r="D54" s="118" t="s">
        <v>285</v>
      </c>
      <c r="E54" s="529">
        <f t="shared" si="4"/>
        <v>17.580000000000002</v>
      </c>
      <c r="F54" s="118" t="s">
        <v>910</v>
      </c>
      <c r="G54" s="121" t="s">
        <v>49</v>
      </c>
      <c r="H54" s="118"/>
      <c r="I54" s="395">
        <f t="shared" si="1"/>
        <v>9.5300000000000011</v>
      </c>
      <c r="J54" s="530">
        <v>9.5300000000000011</v>
      </c>
      <c r="K54" s="530">
        <v>0</v>
      </c>
      <c r="L54" s="530">
        <v>3.2499999999999996</v>
      </c>
      <c r="M54" s="530">
        <v>0</v>
      </c>
      <c r="N54" s="530">
        <v>0</v>
      </c>
      <c r="O54" s="530">
        <v>0</v>
      </c>
      <c r="P54" s="530">
        <v>0</v>
      </c>
      <c r="Q54" s="530"/>
      <c r="R54" s="530">
        <v>0</v>
      </c>
      <c r="S54" s="530">
        <v>0</v>
      </c>
      <c r="T54" s="530">
        <v>0</v>
      </c>
      <c r="U54" s="530">
        <v>0</v>
      </c>
      <c r="V54" s="530">
        <v>0</v>
      </c>
      <c r="W54" s="530">
        <v>0.02</v>
      </c>
      <c r="X54" s="530">
        <v>0</v>
      </c>
      <c r="Y54" s="530">
        <v>0</v>
      </c>
      <c r="Z54" s="530">
        <v>0</v>
      </c>
      <c r="AA54" s="530">
        <v>0</v>
      </c>
      <c r="AB54" s="530">
        <v>0</v>
      </c>
      <c r="AC54" s="530">
        <v>0</v>
      </c>
      <c r="AD54" s="530">
        <v>0</v>
      </c>
      <c r="AE54" s="530"/>
      <c r="AF54" s="530">
        <v>0.86999999999999988</v>
      </c>
      <c r="AG54" s="530">
        <v>0</v>
      </c>
      <c r="AH54" s="530">
        <v>0.08</v>
      </c>
      <c r="AI54" s="530">
        <v>0.13</v>
      </c>
      <c r="AJ54" s="530">
        <v>0.19</v>
      </c>
      <c r="AK54" s="530">
        <v>0</v>
      </c>
      <c r="AL54" s="530">
        <v>0</v>
      </c>
      <c r="AM54" s="530">
        <v>0</v>
      </c>
      <c r="AN54" s="530">
        <v>0</v>
      </c>
      <c r="AO54" s="530">
        <v>0</v>
      </c>
      <c r="AP54" s="530">
        <v>0</v>
      </c>
      <c r="AQ54" s="530">
        <v>2.4499999999999997</v>
      </c>
      <c r="AR54" s="530">
        <v>0</v>
      </c>
      <c r="AS54" s="530">
        <v>0</v>
      </c>
      <c r="AT54" s="530">
        <v>0.02</v>
      </c>
      <c r="AU54" s="530">
        <v>0</v>
      </c>
      <c r="AV54" s="530">
        <v>0.19</v>
      </c>
      <c r="AW54" s="530">
        <v>0</v>
      </c>
      <c r="AX54" s="530">
        <v>0</v>
      </c>
      <c r="AY54" s="530"/>
      <c r="AZ54" s="530">
        <v>0.01</v>
      </c>
      <c r="BA54" s="530">
        <v>0.09</v>
      </c>
      <c r="BB54" s="530">
        <v>0</v>
      </c>
      <c r="BC54" s="530">
        <v>0</v>
      </c>
      <c r="BD54" s="530">
        <v>0.45</v>
      </c>
      <c r="BE54" s="530">
        <v>0.28000000000000003</v>
      </c>
      <c r="BF54" s="530">
        <v>0.02</v>
      </c>
      <c r="BG54" s="530">
        <v>0</v>
      </c>
      <c r="BH54" s="530">
        <v>0</v>
      </c>
      <c r="BI54" s="117"/>
      <c r="BJ54" s="117"/>
      <c r="BK54" s="567">
        <f t="shared" si="2"/>
        <v>17.580000000000002</v>
      </c>
    </row>
    <row r="55" spans="1:63" ht="20.25" customHeight="1">
      <c r="A55" s="134">
        <v>2</v>
      </c>
      <c r="B55" s="117"/>
      <c r="C55" s="135" t="s">
        <v>672</v>
      </c>
      <c r="D55" s="118" t="s">
        <v>285</v>
      </c>
      <c r="E55" s="529">
        <f t="shared" si="4"/>
        <v>0.30000000000000004</v>
      </c>
      <c r="F55" s="298" t="s">
        <v>911</v>
      </c>
      <c r="G55" s="121" t="s">
        <v>49</v>
      </c>
      <c r="H55" s="118"/>
      <c r="I55" s="395">
        <f t="shared" si="1"/>
        <v>0.13</v>
      </c>
      <c r="J55" s="530">
        <v>0.13</v>
      </c>
      <c r="K55" s="530">
        <v>0</v>
      </c>
      <c r="L55" s="530">
        <v>7.0000000000000007E-2</v>
      </c>
      <c r="M55" s="530">
        <v>0</v>
      </c>
      <c r="N55" s="530">
        <v>0</v>
      </c>
      <c r="O55" s="530">
        <v>0</v>
      </c>
      <c r="P55" s="530">
        <v>0</v>
      </c>
      <c r="Q55" s="530"/>
      <c r="R55" s="530">
        <v>0</v>
      </c>
      <c r="S55" s="530">
        <v>0</v>
      </c>
      <c r="T55" s="530">
        <v>0</v>
      </c>
      <c r="U55" s="530">
        <v>0</v>
      </c>
      <c r="V55" s="530">
        <v>0</v>
      </c>
      <c r="W55" s="530">
        <v>0</v>
      </c>
      <c r="X55" s="530">
        <v>0</v>
      </c>
      <c r="Y55" s="530">
        <v>0</v>
      </c>
      <c r="Z55" s="530">
        <v>0</v>
      </c>
      <c r="AA55" s="530">
        <v>0</v>
      </c>
      <c r="AB55" s="530">
        <v>0</v>
      </c>
      <c r="AC55" s="530">
        <v>0</v>
      </c>
      <c r="AD55" s="530">
        <v>0</v>
      </c>
      <c r="AE55" s="530"/>
      <c r="AF55" s="530">
        <v>0.01</v>
      </c>
      <c r="AG55" s="530">
        <v>0</v>
      </c>
      <c r="AH55" s="530">
        <v>0</v>
      </c>
      <c r="AI55" s="530">
        <v>0</v>
      </c>
      <c r="AJ55" s="530">
        <v>0</v>
      </c>
      <c r="AK55" s="530">
        <v>0</v>
      </c>
      <c r="AL55" s="530">
        <v>0</v>
      </c>
      <c r="AM55" s="530">
        <v>0</v>
      </c>
      <c r="AN55" s="530">
        <v>0</v>
      </c>
      <c r="AO55" s="530">
        <v>0</v>
      </c>
      <c r="AP55" s="530">
        <v>0</v>
      </c>
      <c r="AQ55" s="530">
        <v>0.03</v>
      </c>
      <c r="AR55" s="530">
        <v>0</v>
      </c>
      <c r="AS55" s="530">
        <v>0</v>
      </c>
      <c r="AT55" s="530">
        <v>0</v>
      </c>
      <c r="AU55" s="530">
        <v>0</v>
      </c>
      <c r="AV55" s="530">
        <v>0</v>
      </c>
      <c r="AW55" s="530">
        <v>0</v>
      </c>
      <c r="AX55" s="530">
        <v>0</v>
      </c>
      <c r="AY55" s="530"/>
      <c r="AZ55" s="530">
        <v>0</v>
      </c>
      <c r="BA55" s="530">
        <v>0</v>
      </c>
      <c r="BB55" s="530">
        <v>0</v>
      </c>
      <c r="BC55" s="530">
        <v>0</v>
      </c>
      <c r="BD55" s="530">
        <v>0</v>
      </c>
      <c r="BE55" s="530">
        <v>0.06</v>
      </c>
      <c r="BF55" s="530">
        <v>0</v>
      </c>
      <c r="BG55" s="530">
        <v>0</v>
      </c>
      <c r="BH55" s="530">
        <v>0</v>
      </c>
      <c r="BI55" s="117"/>
      <c r="BJ55" s="117"/>
      <c r="BK55" s="567">
        <f t="shared" si="2"/>
        <v>0.30000000000000004</v>
      </c>
    </row>
    <row r="56" spans="1:63" ht="20.25" customHeight="1">
      <c r="A56" s="134">
        <v>2</v>
      </c>
      <c r="B56" s="117"/>
      <c r="C56" s="135" t="s">
        <v>224</v>
      </c>
      <c r="D56" s="118" t="s">
        <v>285</v>
      </c>
      <c r="E56" s="529">
        <f t="shared" si="4"/>
        <v>0</v>
      </c>
      <c r="F56" s="298" t="s">
        <v>223</v>
      </c>
      <c r="G56" s="121" t="s">
        <v>49</v>
      </c>
      <c r="H56" s="118"/>
      <c r="I56" s="395">
        <f t="shared" si="1"/>
        <v>0</v>
      </c>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O56" s="530"/>
      <c r="AP56" s="530"/>
      <c r="AQ56" s="530"/>
      <c r="AR56" s="530"/>
      <c r="AS56" s="530"/>
      <c r="AT56" s="530"/>
      <c r="AU56" s="530"/>
      <c r="AV56" s="530"/>
      <c r="AW56" s="530"/>
      <c r="AX56" s="530"/>
      <c r="AY56" s="530"/>
      <c r="AZ56" s="530"/>
      <c r="BA56" s="530"/>
      <c r="BB56" s="530"/>
      <c r="BC56" s="530"/>
      <c r="BD56" s="530"/>
      <c r="BE56" s="530"/>
      <c r="BF56" s="530"/>
      <c r="BG56" s="530"/>
      <c r="BH56" s="530"/>
      <c r="BI56" s="117"/>
      <c r="BJ56" s="117"/>
      <c r="BK56" s="567">
        <f t="shared" si="2"/>
        <v>0</v>
      </c>
    </row>
    <row r="57" spans="1:63" ht="38.25" customHeight="1">
      <c r="A57" s="134">
        <v>2</v>
      </c>
      <c r="B57" s="119"/>
      <c r="C57" s="120" t="s">
        <v>342</v>
      </c>
      <c r="D57" s="121" t="s">
        <v>285</v>
      </c>
      <c r="E57" s="532">
        <v>2.59</v>
      </c>
      <c r="F57" s="525" t="s">
        <v>912</v>
      </c>
      <c r="G57" s="121" t="s">
        <v>49</v>
      </c>
      <c r="H57" s="121" t="s">
        <v>1099</v>
      </c>
      <c r="I57" s="395">
        <f t="shared" si="1"/>
        <v>0</v>
      </c>
      <c r="J57" s="533"/>
      <c r="K57" s="533"/>
      <c r="L57" s="533"/>
      <c r="M57" s="533"/>
      <c r="N57" s="533"/>
      <c r="O57" s="533"/>
      <c r="P57" s="533"/>
      <c r="Q57" s="533"/>
      <c r="R57" s="533"/>
      <c r="S57" s="533"/>
      <c r="T57" s="533"/>
      <c r="U57" s="533"/>
      <c r="V57" s="533"/>
      <c r="W57" s="533"/>
      <c r="X57" s="533"/>
      <c r="Y57" s="533"/>
      <c r="Z57" s="533"/>
      <c r="AA57" s="533"/>
      <c r="AB57" s="533"/>
      <c r="AC57" s="533"/>
      <c r="AD57" s="533"/>
      <c r="AE57" s="533"/>
      <c r="AF57" s="533"/>
      <c r="AG57" s="533"/>
      <c r="AH57" s="533"/>
      <c r="AI57" s="533"/>
      <c r="AJ57" s="533"/>
      <c r="AK57" s="533"/>
      <c r="AL57" s="533"/>
      <c r="AM57" s="533"/>
      <c r="AN57" s="533"/>
      <c r="AO57" s="533"/>
      <c r="AP57" s="533"/>
      <c r="AQ57" s="533"/>
      <c r="AR57" s="533"/>
      <c r="AS57" s="533"/>
      <c r="AT57" s="533"/>
      <c r="AU57" s="533"/>
      <c r="AV57" s="533"/>
      <c r="AW57" s="533"/>
      <c r="AX57" s="533"/>
      <c r="AY57" s="533"/>
      <c r="AZ57" s="533"/>
      <c r="BA57" s="533"/>
      <c r="BB57" s="533"/>
      <c r="BC57" s="533"/>
      <c r="BD57" s="533"/>
      <c r="BE57" s="533"/>
      <c r="BF57" s="533"/>
      <c r="BG57" s="533"/>
      <c r="BH57" s="533"/>
      <c r="BI57" s="119"/>
      <c r="BJ57" s="119"/>
      <c r="BK57" s="567">
        <f t="shared" si="2"/>
        <v>0</v>
      </c>
    </row>
    <row r="58" spans="1:63" ht="20.25" customHeight="1">
      <c r="A58" s="134">
        <v>2</v>
      </c>
      <c r="B58" s="117"/>
      <c r="C58" s="135" t="s">
        <v>673</v>
      </c>
      <c r="D58" s="118" t="s">
        <v>285</v>
      </c>
      <c r="E58" s="529">
        <f>SUM(J58:BH58)</f>
        <v>2.73</v>
      </c>
      <c r="F58" s="118" t="s">
        <v>913</v>
      </c>
      <c r="G58" s="121" t="s">
        <v>49</v>
      </c>
      <c r="H58" s="118"/>
      <c r="I58" s="395">
        <f t="shared" si="1"/>
        <v>2.58</v>
      </c>
      <c r="J58" s="530">
        <v>2.58</v>
      </c>
      <c r="K58" s="530">
        <v>0</v>
      </c>
      <c r="L58" s="530"/>
      <c r="M58" s="530">
        <v>0</v>
      </c>
      <c r="N58" s="530">
        <v>0</v>
      </c>
      <c r="O58" s="530">
        <v>0</v>
      </c>
      <c r="P58" s="530">
        <v>0</v>
      </c>
      <c r="Q58" s="530"/>
      <c r="R58" s="530">
        <v>0</v>
      </c>
      <c r="S58" s="530">
        <v>0</v>
      </c>
      <c r="T58" s="530">
        <v>0</v>
      </c>
      <c r="U58" s="530">
        <v>0</v>
      </c>
      <c r="V58" s="530">
        <v>0</v>
      </c>
      <c r="W58" s="530">
        <v>0</v>
      </c>
      <c r="X58" s="530">
        <v>0</v>
      </c>
      <c r="Y58" s="530">
        <v>0</v>
      </c>
      <c r="Z58" s="530">
        <v>0</v>
      </c>
      <c r="AA58" s="530">
        <v>0</v>
      </c>
      <c r="AB58" s="530">
        <v>0</v>
      </c>
      <c r="AC58" s="530">
        <v>0</v>
      </c>
      <c r="AD58" s="530">
        <v>0</v>
      </c>
      <c r="AE58" s="530"/>
      <c r="AF58" s="530">
        <v>0.1</v>
      </c>
      <c r="AG58" s="530">
        <v>0</v>
      </c>
      <c r="AH58" s="530">
        <v>0</v>
      </c>
      <c r="AI58" s="530">
        <v>0</v>
      </c>
      <c r="AJ58" s="530">
        <v>0</v>
      </c>
      <c r="AK58" s="530">
        <v>0</v>
      </c>
      <c r="AL58" s="530">
        <v>0</v>
      </c>
      <c r="AM58" s="530">
        <v>0</v>
      </c>
      <c r="AN58" s="530">
        <v>0</v>
      </c>
      <c r="AO58" s="530">
        <v>0</v>
      </c>
      <c r="AP58" s="530">
        <v>0</v>
      </c>
      <c r="AQ58" s="530">
        <v>0.05</v>
      </c>
      <c r="AR58" s="530">
        <v>0</v>
      </c>
      <c r="AS58" s="530">
        <v>0</v>
      </c>
      <c r="AT58" s="530">
        <v>0</v>
      </c>
      <c r="AU58" s="530">
        <v>0</v>
      </c>
      <c r="AV58" s="530">
        <v>0</v>
      </c>
      <c r="AW58" s="530">
        <v>0</v>
      </c>
      <c r="AX58" s="530">
        <v>0</v>
      </c>
      <c r="AY58" s="530"/>
      <c r="AZ58" s="530">
        <v>0</v>
      </c>
      <c r="BA58" s="530">
        <v>0</v>
      </c>
      <c r="BB58" s="530">
        <v>0</v>
      </c>
      <c r="BC58" s="530">
        <v>0</v>
      </c>
      <c r="BD58" s="530">
        <v>0</v>
      </c>
      <c r="BE58" s="530">
        <v>0</v>
      </c>
      <c r="BF58" s="530">
        <v>0</v>
      </c>
      <c r="BG58" s="530">
        <v>0</v>
      </c>
      <c r="BH58" s="530">
        <v>0</v>
      </c>
      <c r="BI58" s="117"/>
      <c r="BJ58" s="117"/>
      <c r="BK58" s="567">
        <f t="shared" si="2"/>
        <v>2.73</v>
      </c>
    </row>
    <row r="59" spans="1:63" ht="20.25" customHeight="1">
      <c r="A59" s="134">
        <v>2</v>
      </c>
      <c r="B59" s="117"/>
      <c r="C59" s="135" t="s">
        <v>674</v>
      </c>
      <c r="D59" s="118" t="s">
        <v>285</v>
      </c>
      <c r="E59" s="531">
        <v>73.88</v>
      </c>
      <c r="F59" s="118"/>
      <c r="G59" s="121" t="s">
        <v>49</v>
      </c>
      <c r="H59" s="118"/>
      <c r="I59" s="395">
        <f t="shared" si="1"/>
        <v>0</v>
      </c>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O59" s="530"/>
      <c r="AP59" s="530"/>
      <c r="AQ59" s="530"/>
      <c r="AR59" s="530"/>
      <c r="AS59" s="530"/>
      <c r="AT59" s="530"/>
      <c r="AU59" s="530"/>
      <c r="AV59" s="530"/>
      <c r="AW59" s="530"/>
      <c r="AX59" s="530"/>
      <c r="AY59" s="530"/>
      <c r="AZ59" s="530"/>
      <c r="BA59" s="530"/>
      <c r="BB59" s="530"/>
      <c r="BC59" s="530"/>
      <c r="BD59" s="530"/>
      <c r="BE59" s="530"/>
      <c r="BF59" s="530"/>
      <c r="BG59" s="530"/>
      <c r="BH59" s="530"/>
      <c r="BI59" s="117"/>
      <c r="BJ59" s="117"/>
      <c r="BK59" s="567">
        <f t="shared" si="2"/>
        <v>0</v>
      </c>
    </row>
    <row r="60" spans="1:63" ht="20.25" customHeight="1">
      <c r="A60" s="134">
        <v>2</v>
      </c>
      <c r="B60" s="117"/>
      <c r="C60" s="135" t="s">
        <v>675</v>
      </c>
      <c r="D60" s="118" t="s">
        <v>285</v>
      </c>
      <c r="E60" s="531">
        <v>32.53</v>
      </c>
      <c r="F60" s="118"/>
      <c r="G60" s="121" t="s">
        <v>49</v>
      </c>
      <c r="H60" s="118"/>
      <c r="I60" s="395">
        <f t="shared" si="1"/>
        <v>0</v>
      </c>
      <c r="J60" s="530"/>
      <c r="K60" s="530"/>
      <c r="L60" s="530"/>
      <c r="M60" s="530"/>
      <c r="N60" s="530"/>
      <c r="O60" s="530"/>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c r="BG60" s="530"/>
      <c r="BH60" s="530"/>
      <c r="BI60" s="117"/>
      <c r="BJ60" s="117"/>
      <c r="BK60" s="567">
        <f t="shared" si="2"/>
        <v>0</v>
      </c>
    </row>
    <row r="61" spans="1:63" ht="20.25" customHeight="1">
      <c r="A61" s="134">
        <v>2</v>
      </c>
      <c r="B61" s="117"/>
      <c r="C61" s="535" t="s">
        <v>676</v>
      </c>
      <c r="D61" s="536" t="s">
        <v>285</v>
      </c>
      <c r="E61" s="117">
        <v>0.2</v>
      </c>
      <c r="F61" s="536" t="s">
        <v>914</v>
      </c>
      <c r="G61" s="540" t="s">
        <v>50</v>
      </c>
      <c r="H61" s="536"/>
      <c r="I61" s="395">
        <f t="shared" si="1"/>
        <v>0</v>
      </c>
      <c r="J61" s="530"/>
      <c r="K61" s="530"/>
      <c r="L61" s="530"/>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c r="BG61" s="530"/>
      <c r="BH61" s="530"/>
      <c r="BI61" s="117"/>
      <c r="BJ61" s="117"/>
      <c r="BK61" s="567">
        <f t="shared" si="2"/>
        <v>0</v>
      </c>
    </row>
    <row r="62" spans="1:63" ht="20.25" customHeight="1">
      <c r="A62" s="134">
        <v>2</v>
      </c>
      <c r="B62" s="117"/>
      <c r="C62" s="535" t="s">
        <v>677</v>
      </c>
      <c r="D62" s="536" t="s">
        <v>285</v>
      </c>
      <c r="E62" s="117">
        <f t="shared" ref="E62:E72" si="5">SUM(J62:BH62)</f>
        <v>0.22</v>
      </c>
      <c r="F62" s="536" t="s">
        <v>915</v>
      </c>
      <c r="G62" s="540" t="s">
        <v>50</v>
      </c>
      <c r="H62" s="536"/>
      <c r="I62" s="395">
        <f t="shared" si="1"/>
        <v>0.17</v>
      </c>
      <c r="J62" s="530">
        <v>0.17</v>
      </c>
      <c r="K62" s="530">
        <v>0</v>
      </c>
      <c r="L62" s="530"/>
      <c r="M62" s="530">
        <v>0</v>
      </c>
      <c r="N62" s="530">
        <v>0</v>
      </c>
      <c r="O62" s="530">
        <v>0</v>
      </c>
      <c r="P62" s="530">
        <v>0</v>
      </c>
      <c r="Q62" s="530"/>
      <c r="R62" s="530">
        <v>0</v>
      </c>
      <c r="S62" s="530">
        <v>0</v>
      </c>
      <c r="T62" s="530">
        <v>0</v>
      </c>
      <c r="U62" s="530">
        <v>0</v>
      </c>
      <c r="V62" s="530">
        <v>0</v>
      </c>
      <c r="W62" s="530">
        <v>0</v>
      </c>
      <c r="X62" s="530">
        <v>0</v>
      </c>
      <c r="Y62" s="530">
        <v>0</v>
      </c>
      <c r="Z62" s="530">
        <v>0</v>
      </c>
      <c r="AA62" s="530">
        <v>0</v>
      </c>
      <c r="AB62" s="530">
        <v>0</v>
      </c>
      <c r="AC62" s="530">
        <v>0</v>
      </c>
      <c r="AD62" s="530">
        <v>0</v>
      </c>
      <c r="AE62" s="530">
        <v>0.03</v>
      </c>
      <c r="AF62" s="530">
        <v>0.02</v>
      </c>
      <c r="AG62" s="530"/>
      <c r="AH62" s="530">
        <v>0</v>
      </c>
      <c r="AI62" s="530">
        <v>0</v>
      </c>
      <c r="AJ62" s="530">
        <v>0</v>
      </c>
      <c r="AK62" s="530">
        <v>0</v>
      </c>
      <c r="AL62" s="530">
        <v>0</v>
      </c>
      <c r="AM62" s="530">
        <v>0</v>
      </c>
      <c r="AN62" s="530">
        <v>0</v>
      </c>
      <c r="AO62" s="530">
        <v>0</v>
      </c>
      <c r="AP62" s="530">
        <v>0</v>
      </c>
      <c r="AQ62" s="530">
        <v>0</v>
      </c>
      <c r="AR62" s="530">
        <v>0</v>
      </c>
      <c r="AS62" s="530">
        <v>0</v>
      </c>
      <c r="AT62" s="530">
        <v>0</v>
      </c>
      <c r="AU62" s="530">
        <v>0</v>
      </c>
      <c r="AV62" s="530">
        <v>0</v>
      </c>
      <c r="AW62" s="530">
        <v>0</v>
      </c>
      <c r="AX62" s="530">
        <v>0</v>
      </c>
      <c r="AY62" s="530">
        <v>0</v>
      </c>
      <c r="AZ62" s="530"/>
      <c r="BA62" s="530">
        <v>0</v>
      </c>
      <c r="BB62" s="530">
        <v>0</v>
      </c>
      <c r="BC62" s="530">
        <v>0</v>
      </c>
      <c r="BD62" s="530">
        <v>0</v>
      </c>
      <c r="BE62" s="530">
        <v>0</v>
      </c>
      <c r="BF62" s="530">
        <v>0</v>
      </c>
      <c r="BG62" s="530">
        <v>0</v>
      </c>
      <c r="BH62" s="530">
        <v>0</v>
      </c>
      <c r="BI62" s="117"/>
      <c r="BJ62" s="117"/>
      <c r="BK62" s="567">
        <f t="shared" si="2"/>
        <v>0.22</v>
      </c>
    </row>
    <row r="63" spans="1:63" ht="20.25" customHeight="1">
      <c r="A63" s="134">
        <v>2</v>
      </c>
      <c r="B63" s="117"/>
      <c r="C63" s="535" t="s">
        <v>678</v>
      </c>
      <c r="D63" s="536" t="s">
        <v>285</v>
      </c>
      <c r="E63" s="529">
        <f t="shared" si="5"/>
        <v>2.6999999999999997</v>
      </c>
      <c r="F63" s="536" t="s">
        <v>916</v>
      </c>
      <c r="G63" s="540" t="s">
        <v>56</v>
      </c>
      <c r="H63" s="536"/>
      <c r="I63" s="395">
        <f t="shared" si="1"/>
        <v>0.92999999999999994</v>
      </c>
      <c r="J63" s="530">
        <v>0.92999999999999994</v>
      </c>
      <c r="K63" s="530">
        <v>0</v>
      </c>
      <c r="L63" s="530">
        <v>0.25</v>
      </c>
      <c r="M63" s="530">
        <v>0</v>
      </c>
      <c r="N63" s="530">
        <v>0</v>
      </c>
      <c r="O63" s="530">
        <v>0</v>
      </c>
      <c r="P63" s="530">
        <v>0</v>
      </c>
      <c r="Q63" s="530"/>
      <c r="R63" s="530">
        <v>0</v>
      </c>
      <c r="S63" s="530">
        <v>0</v>
      </c>
      <c r="T63" s="530">
        <v>0</v>
      </c>
      <c r="U63" s="530">
        <v>0</v>
      </c>
      <c r="V63" s="530">
        <v>0</v>
      </c>
      <c r="W63" s="530">
        <v>0</v>
      </c>
      <c r="X63" s="530">
        <v>0</v>
      </c>
      <c r="Y63" s="530">
        <v>0</v>
      </c>
      <c r="Z63" s="530">
        <v>0</v>
      </c>
      <c r="AA63" s="530">
        <v>0</v>
      </c>
      <c r="AB63" s="530">
        <v>0</v>
      </c>
      <c r="AC63" s="530">
        <v>0</v>
      </c>
      <c r="AD63" s="530">
        <v>0</v>
      </c>
      <c r="AE63" s="530">
        <v>0.17</v>
      </c>
      <c r="AF63" s="530">
        <v>0.05</v>
      </c>
      <c r="AG63" s="530">
        <v>0</v>
      </c>
      <c r="AH63" s="530">
        <v>0</v>
      </c>
      <c r="AI63" s="530">
        <v>0</v>
      </c>
      <c r="AJ63" s="530">
        <v>0</v>
      </c>
      <c r="AK63" s="530">
        <v>0</v>
      </c>
      <c r="AL63" s="530">
        <v>0</v>
      </c>
      <c r="AM63" s="530">
        <v>0</v>
      </c>
      <c r="AN63" s="530">
        <v>0</v>
      </c>
      <c r="AO63" s="530">
        <v>0</v>
      </c>
      <c r="AP63" s="530">
        <v>0</v>
      </c>
      <c r="AQ63" s="530">
        <v>0.14000000000000001</v>
      </c>
      <c r="AR63" s="530">
        <v>0</v>
      </c>
      <c r="AS63" s="530">
        <v>0</v>
      </c>
      <c r="AT63" s="530">
        <v>0</v>
      </c>
      <c r="AU63" s="530">
        <v>0</v>
      </c>
      <c r="AV63" s="530">
        <v>0</v>
      </c>
      <c r="AW63" s="530">
        <v>0</v>
      </c>
      <c r="AX63" s="530">
        <v>0</v>
      </c>
      <c r="AY63" s="530">
        <v>1.05</v>
      </c>
      <c r="AZ63" s="530">
        <v>0.09</v>
      </c>
      <c r="BA63" s="530">
        <v>0</v>
      </c>
      <c r="BB63" s="530">
        <v>0</v>
      </c>
      <c r="BC63" s="530">
        <v>0</v>
      </c>
      <c r="BD63" s="530">
        <v>0</v>
      </c>
      <c r="BE63" s="530">
        <v>0.02</v>
      </c>
      <c r="BF63" s="530">
        <v>0</v>
      </c>
      <c r="BG63" s="530"/>
      <c r="BH63" s="530">
        <v>0</v>
      </c>
      <c r="BI63" s="117"/>
      <c r="BJ63" s="117"/>
      <c r="BK63" s="567">
        <f t="shared" si="2"/>
        <v>2.6999999999999997</v>
      </c>
    </row>
    <row r="64" spans="1:63" ht="20.25" customHeight="1">
      <c r="A64" s="134">
        <v>2</v>
      </c>
      <c r="B64" s="117"/>
      <c r="C64" s="535" t="s">
        <v>679</v>
      </c>
      <c r="D64" s="536" t="s">
        <v>285</v>
      </c>
      <c r="E64" s="529">
        <f t="shared" si="5"/>
        <v>2.63</v>
      </c>
      <c r="F64" s="536" t="s">
        <v>917</v>
      </c>
      <c r="G64" s="540" t="s">
        <v>56</v>
      </c>
      <c r="H64" s="536"/>
      <c r="I64" s="395">
        <f t="shared" si="1"/>
        <v>0</v>
      </c>
      <c r="J64" s="530"/>
      <c r="K64" s="530"/>
      <c r="L64" s="530">
        <v>1.02</v>
      </c>
      <c r="M64" s="530"/>
      <c r="N64" s="530"/>
      <c r="O64" s="530"/>
      <c r="P64" s="530"/>
      <c r="Q64" s="530"/>
      <c r="R64" s="530"/>
      <c r="S64" s="530"/>
      <c r="T64" s="530"/>
      <c r="U64" s="530"/>
      <c r="V64" s="530"/>
      <c r="W64" s="530"/>
      <c r="X64" s="530"/>
      <c r="Y64" s="530"/>
      <c r="Z64" s="530"/>
      <c r="AA64" s="530"/>
      <c r="AB64" s="530"/>
      <c r="AC64" s="530"/>
      <c r="AD64" s="530"/>
      <c r="AE64" s="530">
        <v>0.17</v>
      </c>
      <c r="AF64" s="530"/>
      <c r="AG64" s="530"/>
      <c r="AH64" s="530"/>
      <c r="AI64" s="530"/>
      <c r="AJ64" s="530"/>
      <c r="AK64" s="530"/>
      <c r="AL64" s="530"/>
      <c r="AM64" s="530"/>
      <c r="AN64" s="530"/>
      <c r="AO64" s="530"/>
      <c r="AP64" s="530"/>
      <c r="AQ64" s="530">
        <v>0.04</v>
      </c>
      <c r="AR64" s="530"/>
      <c r="AS64" s="530"/>
      <c r="AT64" s="530"/>
      <c r="AU64" s="530"/>
      <c r="AV64" s="530"/>
      <c r="AW64" s="530"/>
      <c r="AX64" s="530"/>
      <c r="AY64" s="530">
        <v>1.4</v>
      </c>
      <c r="AZ64" s="530"/>
      <c r="BA64" s="530"/>
      <c r="BB64" s="530"/>
      <c r="BC64" s="530"/>
      <c r="BD64" s="530"/>
      <c r="BE64" s="530"/>
      <c r="BF64" s="530"/>
      <c r="BG64" s="530"/>
      <c r="BH64" s="530"/>
      <c r="BI64" s="117"/>
      <c r="BJ64" s="117"/>
      <c r="BK64" s="567">
        <f t="shared" si="2"/>
        <v>2.63</v>
      </c>
    </row>
    <row r="65" spans="1:63" ht="20.25" customHeight="1">
      <c r="A65" s="134">
        <v>3</v>
      </c>
      <c r="B65" s="117"/>
      <c r="C65" s="135" t="s">
        <v>616</v>
      </c>
      <c r="D65" s="118" t="s">
        <v>853</v>
      </c>
      <c r="E65" s="529">
        <f t="shared" si="5"/>
        <v>1.6700000000000002</v>
      </c>
      <c r="F65" s="118" t="s">
        <v>862</v>
      </c>
      <c r="G65" s="121" t="s">
        <v>18</v>
      </c>
      <c r="H65" s="118"/>
      <c r="I65" s="395">
        <f t="shared" si="1"/>
        <v>0</v>
      </c>
      <c r="J65" s="530"/>
      <c r="K65" s="530"/>
      <c r="L65" s="530"/>
      <c r="M65" s="530">
        <v>1.6700000000000002</v>
      </c>
      <c r="N65" s="530"/>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c r="BI65" s="117"/>
      <c r="BJ65" s="117"/>
      <c r="BK65" s="567">
        <f t="shared" si="2"/>
        <v>1.6700000000000002</v>
      </c>
    </row>
    <row r="66" spans="1:63" ht="20.25" customHeight="1">
      <c r="A66" s="134">
        <v>3</v>
      </c>
      <c r="B66" s="117"/>
      <c r="C66" s="135" t="s">
        <v>617</v>
      </c>
      <c r="D66" s="118" t="s">
        <v>853</v>
      </c>
      <c r="E66" s="529">
        <f t="shared" si="5"/>
        <v>5.12</v>
      </c>
      <c r="F66" s="118" t="s">
        <v>863</v>
      </c>
      <c r="G66" s="121" t="s">
        <v>18</v>
      </c>
      <c r="H66" s="118"/>
      <c r="I66" s="395">
        <f t="shared" ref="I66:I129" si="6">J66+K66</f>
        <v>0</v>
      </c>
      <c r="J66" s="530"/>
      <c r="K66" s="530"/>
      <c r="L66" s="530">
        <v>0.53999999999999992</v>
      </c>
      <c r="M66" s="530">
        <v>4.51</v>
      </c>
      <c r="N66" s="530"/>
      <c r="O66" s="530"/>
      <c r="P66" s="530"/>
      <c r="Q66" s="530"/>
      <c r="R66" s="530"/>
      <c r="S66" s="530"/>
      <c r="T66" s="530"/>
      <c r="U66" s="530"/>
      <c r="V66" s="530"/>
      <c r="W66" s="530"/>
      <c r="X66" s="530"/>
      <c r="Y66" s="530"/>
      <c r="Z66" s="530"/>
      <c r="AA66" s="530"/>
      <c r="AB66" s="530"/>
      <c r="AC66" s="530"/>
      <c r="AD66" s="530"/>
      <c r="AE66" s="530"/>
      <c r="AF66" s="530"/>
      <c r="AG66" s="530"/>
      <c r="AH66" s="530"/>
      <c r="AI66" s="530"/>
      <c r="AJ66" s="530"/>
      <c r="AK66" s="530"/>
      <c r="AL66" s="530"/>
      <c r="AM66" s="530"/>
      <c r="AN66" s="530"/>
      <c r="AO66" s="530"/>
      <c r="AP66" s="530"/>
      <c r="AQ66" s="530"/>
      <c r="AR66" s="530"/>
      <c r="AS66" s="530"/>
      <c r="AT66" s="530"/>
      <c r="AU66" s="530"/>
      <c r="AV66" s="530"/>
      <c r="AW66" s="530"/>
      <c r="AX66" s="530"/>
      <c r="AY66" s="530"/>
      <c r="AZ66" s="530"/>
      <c r="BA66" s="530"/>
      <c r="BB66" s="530"/>
      <c r="BC66" s="530"/>
      <c r="BD66" s="530"/>
      <c r="BE66" s="530"/>
      <c r="BF66" s="530"/>
      <c r="BG66" s="530">
        <v>7.0000000000000007E-2</v>
      </c>
      <c r="BH66" s="530"/>
      <c r="BI66" s="117" t="s">
        <v>387</v>
      </c>
      <c r="BJ66" s="117" t="s">
        <v>1066</v>
      </c>
      <c r="BK66" s="567">
        <f t="shared" ref="BK66:BK129" si="7">SUM(J66:BH66)</f>
        <v>5.12</v>
      </c>
    </row>
    <row r="67" spans="1:63" s="125" customFormat="1" ht="20.25" customHeight="1">
      <c r="A67" s="134">
        <v>3</v>
      </c>
      <c r="B67" s="117"/>
      <c r="C67" s="135" t="s">
        <v>618</v>
      </c>
      <c r="D67" s="118" t="s">
        <v>853</v>
      </c>
      <c r="E67" s="529">
        <f t="shared" si="5"/>
        <v>2.63</v>
      </c>
      <c r="F67" s="118" t="s">
        <v>864</v>
      </c>
      <c r="G67" s="121" t="s">
        <v>18</v>
      </c>
      <c r="H67" s="118"/>
      <c r="I67" s="395">
        <f t="shared" si="6"/>
        <v>0</v>
      </c>
      <c r="J67" s="530"/>
      <c r="K67" s="530"/>
      <c r="L67" s="530"/>
      <c r="M67" s="530">
        <v>2.63</v>
      </c>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c r="AL67" s="530"/>
      <c r="AM67" s="530"/>
      <c r="AN67" s="530"/>
      <c r="AO67" s="530"/>
      <c r="AP67" s="530"/>
      <c r="AQ67" s="530"/>
      <c r="AR67" s="530"/>
      <c r="AS67" s="530"/>
      <c r="AT67" s="530"/>
      <c r="AU67" s="530"/>
      <c r="AV67" s="530"/>
      <c r="AW67" s="530"/>
      <c r="AX67" s="530"/>
      <c r="AY67" s="530"/>
      <c r="AZ67" s="530"/>
      <c r="BA67" s="530"/>
      <c r="BB67" s="530"/>
      <c r="BC67" s="530"/>
      <c r="BD67" s="530"/>
      <c r="BE67" s="530"/>
      <c r="BF67" s="530"/>
      <c r="BG67" s="530"/>
      <c r="BH67" s="530"/>
      <c r="BI67" s="117"/>
      <c r="BJ67" s="117"/>
      <c r="BK67" s="567">
        <f t="shared" si="7"/>
        <v>2.63</v>
      </c>
    </row>
    <row r="68" spans="1:63" ht="20.25" customHeight="1">
      <c r="A68" s="134">
        <v>3</v>
      </c>
      <c r="B68" s="117"/>
      <c r="C68" s="135" t="s">
        <v>619</v>
      </c>
      <c r="D68" s="118" t="s">
        <v>853</v>
      </c>
      <c r="E68" s="529">
        <f t="shared" si="5"/>
        <v>10.889999999999997</v>
      </c>
      <c r="F68" s="118" t="s">
        <v>865</v>
      </c>
      <c r="G68" s="121" t="s">
        <v>18</v>
      </c>
      <c r="H68" s="118"/>
      <c r="I68" s="395">
        <f t="shared" si="6"/>
        <v>0.42</v>
      </c>
      <c r="J68" s="530">
        <v>0.16999999999999998</v>
      </c>
      <c r="K68" s="530">
        <v>0.25</v>
      </c>
      <c r="L68" s="530">
        <v>1.6000000000000003</v>
      </c>
      <c r="M68" s="530">
        <v>8.8499999999999961</v>
      </c>
      <c r="N68" s="530"/>
      <c r="O68" s="530"/>
      <c r="P68" s="530"/>
      <c r="Q68" s="530"/>
      <c r="R68" s="530"/>
      <c r="S68" s="530"/>
      <c r="T68" s="530"/>
      <c r="U68" s="530"/>
      <c r="V68" s="530"/>
      <c r="W68" s="530"/>
      <c r="X68" s="530"/>
      <c r="Y68" s="530"/>
      <c r="Z68" s="530"/>
      <c r="AA68" s="530"/>
      <c r="AB68" s="530"/>
      <c r="AC68" s="530"/>
      <c r="AD68" s="530"/>
      <c r="AE68" s="530"/>
      <c r="AF68" s="530"/>
      <c r="AG68" s="530"/>
      <c r="AH68" s="530"/>
      <c r="AI68" s="530"/>
      <c r="AJ68" s="530"/>
      <c r="AK68" s="530"/>
      <c r="AL68" s="530"/>
      <c r="AM68" s="530"/>
      <c r="AN68" s="530"/>
      <c r="AO68" s="530"/>
      <c r="AP68" s="530"/>
      <c r="AQ68" s="530"/>
      <c r="AR68" s="530"/>
      <c r="AS68" s="530"/>
      <c r="AT68" s="530"/>
      <c r="AU68" s="530"/>
      <c r="AV68" s="530"/>
      <c r="AW68" s="530"/>
      <c r="AX68" s="530"/>
      <c r="AY68" s="530"/>
      <c r="AZ68" s="530"/>
      <c r="BA68" s="530"/>
      <c r="BB68" s="530"/>
      <c r="BC68" s="530"/>
      <c r="BD68" s="530"/>
      <c r="BE68" s="530"/>
      <c r="BF68" s="530"/>
      <c r="BG68" s="530">
        <v>0.02</v>
      </c>
      <c r="BH68" s="530"/>
      <c r="BI68" s="117"/>
      <c r="BJ68" s="117"/>
      <c r="BK68" s="567">
        <f t="shared" si="7"/>
        <v>10.889999999999997</v>
      </c>
    </row>
    <row r="69" spans="1:63" ht="20.25" customHeight="1">
      <c r="A69" s="134">
        <v>3</v>
      </c>
      <c r="B69" s="117"/>
      <c r="C69" s="135" t="s">
        <v>620</v>
      </c>
      <c r="D69" s="118" t="s">
        <v>853</v>
      </c>
      <c r="E69" s="531">
        <f t="shared" si="5"/>
        <v>0.01</v>
      </c>
      <c r="F69" s="118" t="s">
        <v>866</v>
      </c>
      <c r="G69" s="121" t="s">
        <v>21</v>
      </c>
      <c r="H69" s="118"/>
      <c r="I69" s="395">
        <f t="shared" si="6"/>
        <v>0</v>
      </c>
      <c r="J69" s="530"/>
      <c r="K69" s="530"/>
      <c r="L69" s="530"/>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c r="AN69" s="530"/>
      <c r="AO69" s="530"/>
      <c r="AP69" s="530"/>
      <c r="AQ69" s="530"/>
      <c r="AR69" s="530"/>
      <c r="AS69" s="530"/>
      <c r="AT69" s="530"/>
      <c r="AU69" s="530"/>
      <c r="AV69" s="530"/>
      <c r="AW69" s="530"/>
      <c r="AX69" s="530"/>
      <c r="AY69" s="530"/>
      <c r="AZ69" s="530">
        <v>0.01</v>
      </c>
      <c r="BA69" s="530"/>
      <c r="BB69" s="530"/>
      <c r="BC69" s="530"/>
      <c r="BD69" s="530"/>
      <c r="BE69" s="530"/>
      <c r="BF69" s="530"/>
      <c r="BG69" s="530"/>
      <c r="BH69" s="530"/>
      <c r="BI69" s="117"/>
      <c r="BJ69" s="117"/>
      <c r="BK69" s="567">
        <f t="shared" si="7"/>
        <v>0.01</v>
      </c>
    </row>
    <row r="70" spans="1:63" ht="20.25" customHeight="1">
      <c r="A70" s="134">
        <v>3</v>
      </c>
      <c r="B70" s="117"/>
      <c r="C70" s="135" t="s">
        <v>621</v>
      </c>
      <c r="D70" s="118" t="s">
        <v>853</v>
      </c>
      <c r="E70" s="529">
        <f t="shared" si="5"/>
        <v>6.32</v>
      </c>
      <c r="F70" s="118" t="s">
        <v>867</v>
      </c>
      <c r="G70" s="121" t="s">
        <v>30</v>
      </c>
      <c r="H70" s="118"/>
      <c r="I70" s="395">
        <f t="shared" si="6"/>
        <v>0.69000000000000006</v>
      </c>
      <c r="J70" s="530">
        <v>0.66</v>
      </c>
      <c r="K70" s="530">
        <v>0.03</v>
      </c>
      <c r="L70" s="530">
        <v>0.08</v>
      </c>
      <c r="M70" s="530">
        <v>1.21</v>
      </c>
      <c r="N70" s="530"/>
      <c r="O70" s="530"/>
      <c r="P70" s="530">
        <v>3.91</v>
      </c>
      <c r="Q70" s="530"/>
      <c r="R70" s="530"/>
      <c r="S70" s="530"/>
      <c r="T70" s="530">
        <v>0.02</v>
      </c>
      <c r="U70" s="530"/>
      <c r="V70" s="530">
        <v>0.24</v>
      </c>
      <c r="W70" s="530"/>
      <c r="X70" s="530"/>
      <c r="Y70" s="530"/>
      <c r="Z70" s="530"/>
      <c r="AA70" s="530"/>
      <c r="AB70" s="530"/>
      <c r="AC70" s="530"/>
      <c r="AD70" s="530"/>
      <c r="AE70" s="530">
        <v>0.17</v>
      </c>
      <c r="AF70" s="530"/>
      <c r="AG70" s="530"/>
      <c r="AH70" s="530"/>
      <c r="AI70" s="530"/>
      <c r="AJ70" s="530"/>
      <c r="AK70" s="530"/>
      <c r="AL70" s="530"/>
      <c r="AM70" s="530"/>
      <c r="AN70" s="530"/>
      <c r="AO70" s="530"/>
      <c r="AP70" s="530"/>
      <c r="AQ70" s="530">
        <v>0</v>
      </c>
      <c r="AR70" s="530"/>
      <c r="AS70" s="530"/>
      <c r="AT70" s="530"/>
      <c r="AU70" s="530"/>
      <c r="AV70" s="530"/>
      <c r="AW70" s="530"/>
      <c r="AX70" s="530"/>
      <c r="AY70" s="530"/>
      <c r="AZ70" s="530"/>
      <c r="BA70" s="530"/>
      <c r="BB70" s="530"/>
      <c r="BC70" s="530"/>
      <c r="BD70" s="530"/>
      <c r="BE70" s="530"/>
      <c r="BF70" s="530"/>
      <c r="BG70" s="530"/>
      <c r="BH70" s="530"/>
      <c r="BI70" s="117"/>
      <c r="BJ70" s="117"/>
      <c r="BK70" s="567">
        <f t="shared" si="7"/>
        <v>6.32</v>
      </c>
    </row>
    <row r="71" spans="1:63" ht="20.25" customHeight="1">
      <c r="A71" s="134">
        <v>3</v>
      </c>
      <c r="B71" s="117"/>
      <c r="C71" s="135" t="s">
        <v>622</v>
      </c>
      <c r="D71" s="118" t="s">
        <v>853</v>
      </c>
      <c r="E71" s="529">
        <f t="shared" si="5"/>
        <v>0.11</v>
      </c>
      <c r="F71" s="118" t="s">
        <v>866</v>
      </c>
      <c r="G71" s="121" t="s">
        <v>31</v>
      </c>
      <c r="H71" s="118"/>
      <c r="I71" s="395">
        <f t="shared" si="6"/>
        <v>0</v>
      </c>
      <c r="J71" s="530"/>
      <c r="K71" s="530"/>
      <c r="L71" s="530"/>
      <c r="M71" s="530"/>
      <c r="N71" s="530"/>
      <c r="O71" s="530"/>
      <c r="P71" s="530"/>
      <c r="Q71" s="530"/>
      <c r="R71" s="530"/>
      <c r="S71" s="530"/>
      <c r="T71" s="530"/>
      <c r="U71" s="530"/>
      <c r="V71" s="530"/>
      <c r="W71" s="530"/>
      <c r="X71" s="530"/>
      <c r="Y71" s="530"/>
      <c r="Z71" s="530"/>
      <c r="AA71" s="530"/>
      <c r="AB71" s="530"/>
      <c r="AC71" s="530"/>
      <c r="AD71" s="530"/>
      <c r="AE71" s="530"/>
      <c r="AF71" s="530"/>
      <c r="AG71" s="530"/>
      <c r="AH71" s="530"/>
      <c r="AI71" s="530"/>
      <c r="AJ71" s="530"/>
      <c r="AK71" s="530"/>
      <c r="AL71" s="530"/>
      <c r="AM71" s="530"/>
      <c r="AN71" s="530"/>
      <c r="AO71" s="530"/>
      <c r="AP71" s="530"/>
      <c r="AQ71" s="530"/>
      <c r="AR71" s="530"/>
      <c r="AS71" s="530"/>
      <c r="AT71" s="530"/>
      <c r="AU71" s="530"/>
      <c r="AV71" s="530"/>
      <c r="AW71" s="530"/>
      <c r="AX71" s="530"/>
      <c r="AY71" s="530"/>
      <c r="AZ71" s="530"/>
      <c r="BA71" s="530">
        <v>0.11</v>
      </c>
      <c r="BB71" s="530"/>
      <c r="BC71" s="530"/>
      <c r="BD71" s="530"/>
      <c r="BE71" s="530"/>
      <c r="BF71" s="530"/>
      <c r="BG71" s="530"/>
      <c r="BH71" s="530"/>
      <c r="BI71" s="117"/>
      <c r="BJ71" s="117"/>
      <c r="BK71" s="567">
        <f t="shared" si="7"/>
        <v>0.11</v>
      </c>
    </row>
    <row r="72" spans="1:63" ht="20.25" customHeight="1">
      <c r="A72" s="134">
        <v>3</v>
      </c>
      <c r="B72" s="117"/>
      <c r="C72" s="135" t="s">
        <v>623</v>
      </c>
      <c r="D72" s="118" t="s">
        <v>853</v>
      </c>
      <c r="E72" s="529">
        <f t="shared" si="5"/>
        <v>0.1</v>
      </c>
      <c r="F72" s="118" t="s">
        <v>868</v>
      </c>
      <c r="G72" s="121" t="s">
        <v>31</v>
      </c>
      <c r="H72" s="118"/>
      <c r="I72" s="395">
        <f t="shared" si="6"/>
        <v>0</v>
      </c>
      <c r="J72" s="530"/>
      <c r="K72" s="530"/>
      <c r="L72" s="530"/>
      <c r="M72" s="530"/>
      <c r="N72" s="530"/>
      <c r="O72" s="530"/>
      <c r="P72" s="530"/>
      <c r="Q72" s="530"/>
      <c r="R72" s="530"/>
      <c r="S72" s="530"/>
      <c r="T72" s="530"/>
      <c r="U72" s="530"/>
      <c r="V72" s="530"/>
      <c r="W72" s="530"/>
      <c r="X72" s="530"/>
      <c r="Y72" s="530"/>
      <c r="Z72" s="530"/>
      <c r="AA72" s="530"/>
      <c r="AB72" s="530"/>
      <c r="AC72" s="530"/>
      <c r="AD72" s="530"/>
      <c r="AE72" s="530"/>
      <c r="AF72" s="530"/>
      <c r="AG72" s="530"/>
      <c r="AH72" s="530"/>
      <c r="AI72" s="530"/>
      <c r="AJ72" s="530"/>
      <c r="AK72" s="530"/>
      <c r="AL72" s="530"/>
      <c r="AM72" s="530"/>
      <c r="AN72" s="530"/>
      <c r="AO72" s="530"/>
      <c r="AP72" s="530"/>
      <c r="AQ72" s="530"/>
      <c r="AR72" s="530"/>
      <c r="AS72" s="530"/>
      <c r="AT72" s="530"/>
      <c r="AU72" s="530"/>
      <c r="AV72" s="530"/>
      <c r="AW72" s="530"/>
      <c r="AX72" s="530"/>
      <c r="AY72" s="530"/>
      <c r="AZ72" s="530"/>
      <c r="BA72" s="530">
        <v>0.1</v>
      </c>
      <c r="BB72" s="530"/>
      <c r="BC72" s="530"/>
      <c r="BD72" s="530"/>
      <c r="BE72" s="530"/>
      <c r="BF72" s="530"/>
      <c r="BG72" s="530"/>
      <c r="BH72" s="530"/>
      <c r="BI72" s="117" t="s">
        <v>387</v>
      </c>
      <c r="BJ72" s="117" t="s">
        <v>1066</v>
      </c>
      <c r="BK72" s="567">
        <f t="shared" si="7"/>
        <v>0.1</v>
      </c>
    </row>
    <row r="73" spans="1:63" ht="20.25" customHeight="1">
      <c r="A73" s="134">
        <v>3</v>
      </c>
      <c r="B73" s="119"/>
      <c r="C73" s="120" t="s">
        <v>1097</v>
      </c>
      <c r="D73" s="121" t="s">
        <v>853</v>
      </c>
      <c r="E73" s="532">
        <v>0.03</v>
      </c>
      <c r="F73" s="121" t="s">
        <v>869</v>
      </c>
      <c r="G73" s="121" t="s">
        <v>48</v>
      </c>
      <c r="H73" s="121" t="s">
        <v>1099</v>
      </c>
      <c r="I73" s="395">
        <f t="shared" si="6"/>
        <v>0</v>
      </c>
      <c r="J73" s="533"/>
      <c r="K73" s="533"/>
      <c r="L73" s="533"/>
      <c r="M73" s="533"/>
      <c r="N73" s="533"/>
      <c r="O73" s="533"/>
      <c r="P73" s="533"/>
      <c r="Q73" s="533"/>
      <c r="R73" s="533"/>
      <c r="S73" s="533"/>
      <c r="T73" s="533"/>
      <c r="U73" s="533"/>
      <c r="V73" s="533"/>
      <c r="W73" s="533"/>
      <c r="X73" s="533"/>
      <c r="Y73" s="533"/>
      <c r="Z73" s="533"/>
      <c r="AA73" s="533"/>
      <c r="AB73" s="533"/>
      <c r="AC73" s="533"/>
      <c r="AD73" s="533"/>
      <c r="AE73" s="533"/>
      <c r="AF73" s="533"/>
      <c r="AG73" s="533"/>
      <c r="AH73" s="533"/>
      <c r="AI73" s="533"/>
      <c r="AJ73" s="533"/>
      <c r="AK73" s="533"/>
      <c r="AL73" s="533"/>
      <c r="AM73" s="533"/>
      <c r="AN73" s="533"/>
      <c r="AO73" s="533"/>
      <c r="AP73" s="533"/>
      <c r="AQ73" s="533"/>
      <c r="AR73" s="533"/>
      <c r="AS73" s="533"/>
      <c r="AT73" s="533"/>
      <c r="AU73" s="533"/>
      <c r="AV73" s="533"/>
      <c r="AW73" s="533"/>
      <c r="AX73" s="533"/>
      <c r="AY73" s="533"/>
      <c r="AZ73" s="533"/>
      <c r="BA73" s="533"/>
      <c r="BB73" s="533"/>
      <c r="BC73" s="533"/>
      <c r="BD73" s="533"/>
      <c r="BE73" s="533"/>
      <c r="BF73" s="533"/>
      <c r="BG73" s="533"/>
      <c r="BH73" s="533"/>
      <c r="BI73" s="119"/>
      <c r="BJ73" s="119"/>
      <c r="BK73" s="567">
        <f t="shared" si="7"/>
        <v>0</v>
      </c>
    </row>
    <row r="74" spans="1:63" ht="20.25" customHeight="1">
      <c r="A74" s="134">
        <v>3</v>
      </c>
      <c r="B74" s="117"/>
      <c r="C74" s="135" t="s">
        <v>625</v>
      </c>
      <c r="D74" s="118" t="s">
        <v>853</v>
      </c>
      <c r="E74" s="529">
        <f t="shared" ref="E74:E86" si="8">SUM(J74:BH74)</f>
        <v>0.65</v>
      </c>
      <c r="F74" s="118" t="s">
        <v>870</v>
      </c>
      <c r="G74" s="121" t="s">
        <v>48</v>
      </c>
      <c r="H74" s="118"/>
      <c r="I74" s="395">
        <f t="shared" si="6"/>
        <v>0</v>
      </c>
      <c r="J74" s="530"/>
      <c r="K74" s="530"/>
      <c r="L74" s="530">
        <v>0.65</v>
      </c>
      <c r="M74" s="530"/>
      <c r="N74" s="530"/>
      <c r="O74" s="530"/>
      <c r="P74" s="530"/>
      <c r="Q74" s="530"/>
      <c r="R74" s="530"/>
      <c r="S74" s="530"/>
      <c r="T74" s="530"/>
      <c r="U74" s="530"/>
      <c r="V74" s="530"/>
      <c r="W74" s="530"/>
      <c r="X74" s="530"/>
      <c r="Y74" s="530"/>
      <c r="Z74" s="530"/>
      <c r="AA74" s="530"/>
      <c r="AB74" s="530"/>
      <c r="AC74" s="530"/>
      <c r="AD74" s="530"/>
      <c r="AE74" s="530"/>
      <c r="AF74" s="530"/>
      <c r="AG74" s="530"/>
      <c r="AH74" s="530"/>
      <c r="AI74" s="530"/>
      <c r="AJ74" s="530"/>
      <c r="AK74" s="530"/>
      <c r="AL74" s="530"/>
      <c r="AM74" s="530"/>
      <c r="AN74" s="530"/>
      <c r="AO74" s="530"/>
      <c r="AP74" s="530"/>
      <c r="AQ74" s="530"/>
      <c r="AR74" s="530"/>
      <c r="AS74" s="530"/>
      <c r="AT74" s="530"/>
      <c r="AU74" s="530"/>
      <c r="AV74" s="530"/>
      <c r="AW74" s="530"/>
      <c r="AX74" s="530"/>
      <c r="AY74" s="530"/>
      <c r="AZ74" s="530"/>
      <c r="BA74" s="530"/>
      <c r="BB74" s="530"/>
      <c r="BC74" s="530"/>
      <c r="BD74" s="530"/>
      <c r="BE74" s="530"/>
      <c r="BF74" s="530"/>
      <c r="BG74" s="530"/>
      <c r="BH74" s="530"/>
      <c r="BI74" s="117"/>
      <c r="BJ74" s="117"/>
      <c r="BK74" s="567">
        <f t="shared" si="7"/>
        <v>0.65</v>
      </c>
    </row>
    <row r="75" spans="1:63" ht="20.25" customHeight="1">
      <c r="A75" s="134">
        <v>3</v>
      </c>
      <c r="B75" s="117"/>
      <c r="C75" s="135" t="s">
        <v>626</v>
      </c>
      <c r="D75" s="118" t="s">
        <v>853</v>
      </c>
      <c r="E75" s="529">
        <f t="shared" si="8"/>
        <v>1.2799999999999998</v>
      </c>
      <c r="F75" s="118" t="s">
        <v>871</v>
      </c>
      <c r="G75" s="121" t="s">
        <v>48</v>
      </c>
      <c r="H75" s="118"/>
      <c r="I75" s="395">
        <f t="shared" si="6"/>
        <v>0</v>
      </c>
      <c r="J75" s="530"/>
      <c r="K75" s="530"/>
      <c r="L75" s="530">
        <v>1.2799999999999998</v>
      </c>
      <c r="M75" s="530"/>
      <c r="N75" s="530"/>
      <c r="O75" s="530"/>
      <c r="P75" s="530"/>
      <c r="Q75" s="530"/>
      <c r="R75" s="530"/>
      <c r="S75" s="530"/>
      <c r="T75" s="530"/>
      <c r="U75" s="530"/>
      <c r="V75" s="530"/>
      <c r="W75" s="530"/>
      <c r="X75" s="530"/>
      <c r="Y75" s="530"/>
      <c r="Z75" s="530"/>
      <c r="AA75" s="530"/>
      <c r="AB75" s="530"/>
      <c r="AC75" s="530"/>
      <c r="AD75" s="530"/>
      <c r="AE75" s="530"/>
      <c r="AF75" s="530"/>
      <c r="AG75" s="530"/>
      <c r="AH75" s="530"/>
      <c r="AI75" s="530"/>
      <c r="AJ75" s="530"/>
      <c r="AK75" s="530"/>
      <c r="AL75" s="530"/>
      <c r="AM75" s="530"/>
      <c r="AN75" s="530"/>
      <c r="AO75" s="530"/>
      <c r="AP75" s="530"/>
      <c r="AQ75" s="530"/>
      <c r="AR75" s="530"/>
      <c r="AS75" s="530"/>
      <c r="AT75" s="530"/>
      <c r="AU75" s="530"/>
      <c r="AV75" s="530"/>
      <c r="AW75" s="530"/>
      <c r="AX75" s="530"/>
      <c r="AY75" s="530"/>
      <c r="AZ75" s="530"/>
      <c r="BA75" s="530"/>
      <c r="BB75" s="530"/>
      <c r="BC75" s="530"/>
      <c r="BD75" s="530"/>
      <c r="BE75" s="530"/>
      <c r="BF75" s="530"/>
      <c r="BG75" s="530"/>
      <c r="BH75" s="530"/>
      <c r="BI75" s="117"/>
      <c r="BJ75" s="117"/>
      <c r="BK75" s="567">
        <f t="shared" si="7"/>
        <v>1.2799999999999998</v>
      </c>
    </row>
    <row r="76" spans="1:63" ht="20.25" customHeight="1">
      <c r="A76" s="134">
        <v>3</v>
      </c>
      <c r="B76" s="117"/>
      <c r="C76" s="135" t="s">
        <v>627</v>
      </c>
      <c r="D76" s="118" t="s">
        <v>853</v>
      </c>
      <c r="E76" s="529">
        <f t="shared" si="8"/>
        <v>1.8699999999999997</v>
      </c>
      <c r="F76" s="118" t="s">
        <v>872</v>
      </c>
      <c r="G76" s="121" t="s">
        <v>48</v>
      </c>
      <c r="H76" s="118"/>
      <c r="I76" s="395">
        <f t="shared" si="6"/>
        <v>0.32999999999999996</v>
      </c>
      <c r="J76" s="530">
        <v>0.32999999999999996</v>
      </c>
      <c r="K76" s="530"/>
      <c r="L76" s="530">
        <v>1.5399999999999998</v>
      </c>
      <c r="M76" s="530"/>
      <c r="N76" s="530"/>
      <c r="O76" s="530"/>
      <c r="P76" s="530"/>
      <c r="Q76" s="530"/>
      <c r="R76" s="530"/>
      <c r="S76" s="530"/>
      <c r="T76" s="530"/>
      <c r="U76" s="530"/>
      <c r="V76" s="530"/>
      <c r="W76" s="530"/>
      <c r="X76" s="530"/>
      <c r="Y76" s="530"/>
      <c r="Z76" s="530"/>
      <c r="AA76" s="530"/>
      <c r="AB76" s="530"/>
      <c r="AC76" s="530"/>
      <c r="AD76" s="530"/>
      <c r="AE76" s="530"/>
      <c r="AF76" s="530"/>
      <c r="AG76" s="530"/>
      <c r="AH76" s="530"/>
      <c r="AI76" s="530"/>
      <c r="AJ76" s="530"/>
      <c r="AK76" s="530"/>
      <c r="AL76" s="530"/>
      <c r="AM76" s="530"/>
      <c r="AN76" s="530"/>
      <c r="AO76" s="530"/>
      <c r="AP76" s="530"/>
      <c r="AQ76" s="530"/>
      <c r="AR76" s="530"/>
      <c r="AS76" s="530"/>
      <c r="AT76" s="530"/>
      <c r="AU76" s="530"/>
      <c r="AV76" s="530"/>
      <c r="AW76" s="530"/>
      <c r="AX76" s="530"/>
      <c r="AY76" s="530"/>
      <c r="AZ76" s="530"/>
      <c r="BA76" s="530"/>
      <c r="BB76" s="530"/>
      <c r="BC76" s="530"/>
      <c r="BD76" s="530"/>
      <c r="BE76" s="530"/>
      <c r="BF76" s="530"/>
      <c r="BG76" s="530"/>
      <c r="BH76" s="530"/>
      <c r="BI76" s="117"/>
      <c r="BJ76" s="117"/>
      <c r="BK76" s="567">
        <f t="shared" si="7"/>
        <v>1.8699999999999997</v>
      </c>
    </row>
    <row r="77" spans="1:63" ht="20.25" customHeight="1">
      <c r="A77" s="134">
        <v>3</v>
      </c>
      <c r="B77" s="117"/>
      <c r="C77" s="135" t="s">
        <v>469</v>
      </c>
      <c r="D77" s="118" t="s">
        <v>853</v>
      </c>
      <c r="E77" s="529">
        <f t="shared" si="8"/>
        <v>6.62</v>
      </c>
      <c r="F77" s="118" t="s">
        <v>863</v>
      </c>
      <c r="G77" s="121" t="s">
        <v>48</v>
      </c>
      <c r="H77" s="118"/>
      <c r="I77" s="395">
        <f t="shared" si="6"/>
        <v>0</v>
      </c>
      <c r="J77" s="530"/>
      <c r="K77" s="530"/>
      <c r="L77" s="530">
        <v>1.1600000000000001</v>
      </c>
      <c r="M77" s="530">
        <v>5.21</v>
      </c>
      <c r="N77" s="530"/>
      <c r="O77" s="530"/>
      <c r="P77" s="530"/>
      <c r="Q77" s="530"/>
      <c r="R77" s="530"/>
      <c r="S77" s="530"/>
      <c r="T77" s="530"/>
      <c r="U77" s="530"/>
      <c r="V77" s="530"/>
      <c r="W77" s="530"/>
      <c r="X77" s="530"/>
      <c r="Y77" s="530"/>
      <c r="Z77" s="530"/>
      <c r="AA77" s="530"/>
      <c r="AB77" s="530"/>
      <c r="AC77" s="530"/>
      <c r="AD77" s="530"/>
      <c r="AE77" s="530"/>
      <c r="AF77" s="530"/>
      <c r="AG77" s="530"/>
      <c r="AH77" s="530"/>
      <c r="AI77" s="530"/>
      <c r="AJ77" s="530"/>
      <c r="AK77" s="530"/>
      <c r="AL77" s="530"/>
      <c r="AM77" s="530"/>
      <c r="AN77" s="530"/>
      <c r="AO77" s="530"/>
      <c r="AP77" s="530"/>
      <c r="AQ77" s="530">
        <v>0.25</v>
      </c>
      <c r="AR77" s="530"/>
      <c r="AS77" s="530"/>
      <c r="AT77" s="530"/>
      <c r="AU77" s="530"/>
      <c r="AV77" s="530"/>
      <c r="AW77" s="530"/>
      <c r="AX77" s="530"/>
      <c r="AY77" s="530"/>
      <c r="AZ77" s="530"/>
      <c r="BA77" s="530"/>
      <c r="BB77" s="530"/>
      <c r="BC77" s="530"/>
      <c r="BD77" s="530"/>
      <c r="BE77" s="530"/>
      <c r="BF77" s="530"/>
      <c r="BG77" s="530"/>
      <c r="BH77" s="530"/>
      <c r="BI77" s="117" t="s">
        <v>387</v>
      </c>
      <c r="BJ77" s="117" t="s">
        <v>1066</v>
      </c>
      <c r="BK77" s="567">
        <f t="shared" si="7"/>
        <v>6.62</v>
      </c>
    </row>
    <row r="78" spans="1:63" ht="20.25" customHeight="1">
      <c r="A78" s="134">
        <v>3</v>
      </c>
      <c r="B78" s="117"/>
      <c r="C78" s="135" t="s">
        <v>628</v>
      </c>
      <c r="D78" s="118" t="s">
        <v>853</v>
      </c>
      <c r="E78" s="529">
        <f t="shared" si="8"/>
        <v>0.09</v>
      </c>
      <c r="F78" s="118" t="s">
        <v>873</v>
      </c>
      <c r="G78" s="121" t="s">
        <v>48</v>
      </c>
      <c r="H78" s="118"/>
      <c r="I78" s="395">
        <f t="shared" si="6"/>
        <v>0.05</v>
      </c>
      <c r="J78" s="530"/>
      <c r="K78" s="530">
        <v>0.05</v>
      </c>
      <c r="L78" s="530">
        <v>0.04</v>
      </c>
      <c r="M78" s="530"/>
      <c r="N78" s="530"/>
      <c r="O78" s="530"/>
      <c r="P78" s="530"/>
      <c r="Q78" s="530"/>
      <c r="R78" s="530"/>
      <c r="S78" s="530"/>
      <c r="T78" s="530"/>
      <c r="U78" s="530"/>
      <c r="V78" s="530"/>
      <c r="W78" s="530"/>
      <c r="X78" s="530"/>
      <c r="Y78" s="530"/>
      <c r="Z78" s="530"/>
      <c r="AA78" s="530"/>
      <c r="AB78" s="530"/>
      <c r="AC78" s="530"/>
      <c r="AD78" s="530"/>
      <c r="AE78" s="530"/>
      <c r="AF78" s="530"/>
      <c r="AG78" s="530"/>
      <c r="AH78" s="530"/>
      <c r="AI78" s="530"/>
      <c r="AJ78" s="530"/>
      <c r="AK78" s="530"/>
      <c r="AL78" s="530"/>
      <c r="AM78" s="530"/>
      <c r="AN78" s="530"/>
      <c r="AO78" s="530"/>
      <c r="AP78" s="530"/>
      <c r="AQ78" s="530"/>
      <c r="AR78" s="530"/>
      <c r="AS78" s="530"/>
      <c r="AT78" s="530"/>
      <c r="AU78" s="530"/>
      <c r="AV78" s="530"/>
      <c r="AW78" s="530"/>
      <c r="AX78" s="530"/>
      <c r="AY78" s="530"/>
      <c r="AZ78" s="530"/>
      <c r="BA78" s="530"/>
      <c r="BB78" s="530"/>
      <c r="BC78" s="530"/>
      <c r="BD78" s="530"/>
      <c r="BE78" s="530"/>
      <c r="BF78" s="530"/>
      <c r="BG78" s="530"/>
      <c r="BH78" s="530"/>
      <c r="BI78" s="117"/>
      <c r="BJ78" s="117"/>
      <c r="BK78" s="567">
        <f t="shared" si="7"/>
        <v>0.09</v>
      </c>
    </row>
    <row r="79" spans="1:63" ht="20.25" customHeight="1">
      <c r="A79" s="134">
        <v>3</v>
      </c>
      <c r="B79" s="117"/>
      <c r="C79" s="135" t="s">
        <v>629</v>
      </c>
      <c r="D79" s="118" t="s">
        <v>853</v>
      </c>
      <c r="E79" s="529">
        <f t="shared" si="8"/>
        <v>0.51</v>
      </c>
      <c r="F79" s="118" t="s">
        <v>874</v>
      </c>
      <c r="G79" s="121" t="s">
        <v>56</v>
      </c>
      <c r="H79" s="118"/>
      <c r="I79" s="395">
        <f t="shared" si="6"/>
        <v>0</v>
      </c>
      <c r="J79" s="301"/>
      <c r="K79" s="301"/>
      <c r="L79" s="301"/>
      <c r="M79" s="301"/>
      <c r="N79" s="301"/>
      <c r="O79" s="301"/>
      <c r="P79" s="534"/>
      <c r="Q79" s="534"/>
      <c r="R79" s="301"/>
      <c r="S79" s="301"/>
      <c r="T79" s="301"/>
      <c r="U79" s="301"/>
      <c r="V79" s="301"/>
      <c r="W79" s="301"/>
      <c r="X79" s="301"/>
      <c r="Y79" s="301"/>
      <c r="Z79" s="301"/>
      <c r="AA79" s="301">
        <v>0.51</v>
      </c>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117"/>
      <c r="BJ79" s="117"/>
      <c r="BK79" s="567">
        <f t="shared" si="7"/>
        <v>0.51</v>
      </c>
    </row>
    <row r="80" spans="1:63" ht="20.25" customHeight="1">
      <c r="A80" s="134">
        <v>3</v>
      </c>
      <c r="B80" s="117">
        <v>63</v>
      </c>
      <c r="C80" s="304" t="s">
        <v>460</v>
      </c>
      <c r="D80" s="305" t="s">
        <v>330</v>
      </c>
      <c r="E80" s="117">
        <f t="shared" si="8"/>
        <v>20.25</v>
      </c>
      <c r="F80" s="117" t="s">
        <v>461</v>
      </c>
      <c r="G80" s="119" t="s">
        <v>41</v>
      </c>
      <c r="H80" s="118"/>
      <c r="I80" s="395">
        <f t="shared" si="6"/>
        <v>0.22</v>
      </c>
      <c r="J80" s="117">
        <v>0.12</v>
      </c>
      <c r="K80" s="117">
        <v>0.1</v>
      </c>
      <c r="L80" s="117"/>
      <c r="M80" s="117">
        <v>1.86</v>
      </c>
      <c r="N80" s="117"/>
      <c r="O80" s="117"/>
      <c r="P80" s="117">
        <v>17.600000000000001</v>
      </c>
      <c r="Q80" s="117"/>
      <c r="R80" s="117"/>
      <c r="S80" s="117"/>
      <c r="T80" s="117"/>
      <c r="U80" s="117"/>
      <c r="V80" s="117"/>
      <c r="W80" s="117"/>
      <c r="X80" s="117"/>
      <c r="Y80" s="117"/>
      <c r="Z80" s="117"/>
      <c r="AA80" s="117"/>
      <c r="AB80" s="117"/>
      <c r="AC80" s="117"/>
      <c r="AD80" s="117"/>
      <c r="AE80" s="117">
        <v>0.56999999999999995</v>
      </c>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t="s">
        <v>387</v>
      </c>
      <c r="BJ80" s="117" t="s">
        <v>1067</v>
      </c>
      <c r="BK80" s="567">
        <f t="shared" si="7"/>
        <v>20.25</v>
      </c>
    </row>
    <row r="81" spans="1:63" ht="20.25" customHeight="1">
      <c r="A81" s="134">
        <v>3</v>
      </c>
      <c r="B81" s="117">
        <v>64</v>
      </c>
      <c r="C81" s="304" t="s">
        <v>453</v>
      </c>
      <c r="D81" s="305" t="s">
        <v>330</v>
      </c>
      <c r="E81" s="544">
        <f t="shared" si="8"/>
        <v>0.12</v>
      </c>
      <c r="F81" s="117">
        <v>7</v>
      </c>
      <c r="G81" s="119" t="s">
        <v>47</v>
      </c>
      <c r="H81" s="118"/>
      <c r="I81" s="395">
        <f t="shared" si="6"/>
        <v>0</v>
      </c>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v>0.12</v>
      </c>
      <c r="AW81" s="117"/>
      <c r="AX81" s="117"/>
      <c r="AY81" s="117"/>
      <c r="AZ81" s="117"/>
      <c r="BA81" s="117"/>
      <c r="BB81" s="117"/>
      <c r="BC81" s="117"/>
      <c r="BD81" s="117"/>
      <c r="BE81" s="117"/>
      <c r="BF81" s="117"/>
      <c r="BG81" s="117"/>
      <c r="BH81" s="117"/>
      <c r="BI81" s="117" t="s">
        <v>387</v>
      </c>
      <c r="BJ81" s="117" t="s">
        <v>1067</v>
      </c>
      <c r="BK81" s="567">
        <f t="shared" si="7"/>
        <v>0.12</v>
      </c>
    </row>
    <row r="82" spans="1:63" ht="20.25" customHeight="1">
      <c r="A82" s="134">
        <v>3</v>
      </c>
      <c r="B82" s="117">
        <v>65</v>
      </c>
      <c r="C82" s="304" t="s">
        <v>454</v>
      </c>
      <c r="D82" s="305" t="s">
        <v>330</v>
      </c>
      <c r="E82" s="544">
        <f t="shared" si="8"/>
        <v>0.06</v>
      </c>
      <c r="F82" s="117">
        <v>11</v>
      </c>
      <c r="G82" s="119" t="s">
        <v>47</v>
      </c>
      <c r="H82" s="118"/>
      <c r="I82" s="395">
        <f t="shared" si="6"/>
        <v>0</v>
      </c>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v>0.06</v>
      </c>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t="s">
        <v>387</v>
      </c>
      <c r="BJ82" s="117" t="s">
        <v>1067</v>
      </c>
      <c r="BK82" s="567">
        <f t="shared" si="7"/>
        <v>0.06</v>
      </c>
    </row>
    <row r="83" spans="1:63" ht="20.25" customHeight="1">
      <c r="A83" s="134">
        <v>3</v>
      </c>
      <c r="B83" s="117">
        <v>66</v>
      </c>
      <c r="C83" s="304" t="s">
        <v>590</v>
      </c>
      <c r="D83" s="305" t="s">
        <v>330</v>
      </c>
      <c r="E83" s="529">
        <f t="shared" si="8"/>
        <v>5.6</v>
      </c>
      <c r="F83" s="117" t="s">
        <v>462</v>
      </c>
      <c r="G83" s="119" t="s">
        <v>48</v>
      </c>
      <c r="H83" s="118"/>
      <c r="I83" s="395">
        <f t="shared" si="6"/>
        <v>0.82</v>
      </c>
      <c r="J83" s="117">
        <v>0.82</v>
      </c>
      <c r="K83" s="117"/>
      <c r="L83" s="117">
        <v>0.8</v>
      </c>
      <c r="M83" s="117">
        <v>2.99</v>
      </c>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v>0.01</v>
      </c>
      <c r="AR83" s="117"/>
      <c r="AS83" s="117"/>
      <c r="AT83" s="117"/>
      <c r="AU83" s="117"/>
      <c r="AV83" s="117"/>
      <c r="AW83" s="117"/>
      <c r="AX83" s="117">
        <v>0.98</v>
      </c>
      <c r="AY83" s="117"/>
      <c r="AZ83" s="117"/>
      <c r="BA83" s="117"/>
      <c r="BB83" s="117"/>
      <c r="BC83" s="117"/>
      <c r="BD83" s="117"/>
      <c r="BE83" s="117"/>
      <c r="BF83" s="117"/>
      <c r="BG83" s="117"/>
      <c r="BH83" s="117"/>
      <c r="BI83" s="117" t="s">
        <v>387</v>
      </c>
      <c r="BJ83" s="117" t="s">
        <v>1085</v>
      </c>
      <c r="BK83" s="567">
        <f t="shared" si="7"/>
        <v>5.6</v>
      </c>
    </row>
    <row r="84" spans="1:63" s="125" customFormat="1" ht="20.25" customHeight="1">
      <c r="A84" s="134">
        <v>3</v>
      </c>
      <c r="B84" s="117">
        <v>67</v>
      </c>
      <c r="C84" s="304" t="s">
        <v>455</v>
      </c>
      <c r="D84" s="305" t="s">
        <v>330</v>
      </c>
      <c r="E84" s="529">
        <f t="shared" si="8"/>
        <v>0.24000000000000002</v>
      </c>
      <c r="F84" s="117">
        <v>13</v>
      </c>
      <c r="G84" s="119" t="s">
        <v>48</v>
      </c>
      <c r="H84" s="118"/>
      <c r="I84" s="395">
        <f t="shared" si="6"/>
        <v>0.05</v>
      </c>
      <c r="J84" s="117">
        <v>0.05</v>
      </c>
      <c r="K84" s="117"/>
      <c r="L84" s="117">
        <v>7.0000000000000007E-2</v>
      </c>
      <c r="M84" s="117">
        <v>0.11</v>
      </c>
      <c r="N84" s="117"/>
      <c r="O84" s="117"/>
      <c r="P84" s="117"/>
      <c r="Q84" s="117"/>
      <c r="R84" s="117"/>
      <c r="S84" s="117"/>
      <c r="T84" s="117"/>
      <c r="U84" s="117"/>
      <c r="V84" s="117"/>
      <c r="W84" s="117"/>
      <c r="X84" s="117"/>
      <c r="Y84" s="117"/>
      <c r="Z84" s="117"/>
      <c r="AA84" s="117"/>
      <c r="AB84" s="117"/>
      <c r="AC84" s="117"/>
      <c r="AD84" s="117"/>
      <c r="AE84" s="117"/>
      <c r="AF84" s="117">
        <v>0.01</v>
      </c>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t="s">
        <v>387</v>
      </c>
      <c r="BJ84" s="117" t="s">
        <v>1067</v>
      </c>
      <c r="BK84" s="567">
        <f t="shared" si="7"/>
        <v>0.24000000000000002</v>
      </c>
    </row>
    <row r="85" spans="1:63" ht="20.25" customHeight="1">
      <c r="A85" s="134">
        <v>3</v>
      </c>
      <c r="B85" s="117">
        <v>68</v>
      </c>
      <c r="C85" s="304" t="s">
        <v>456</v>
      </c>
      <c r="D85" s="305" t="s">
        <v>330</v>
      </c>
      <c r="E85" s="529">
        <f t="shared" si="8"/>
        <v>0.26</v>
      </c>
      <c r="F85" s="117">
        <v>18</v>
      </c>
      <c r="G85" s="119" t="s">
        <v>48</v>
      </c>
      <c r="H85" s="118"/>
      <c r="I85" s="395">
        <f t="shared" si="6"/>
        <v>0</v>
      </c>
      <c r="J85" s="117"/>
      <c r="K85" s="117"/>
      <c r="L85" s="117"/>
      <c r="M85" s="117">
        <v>0.26</v>
      </c>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t="s">
        <v>387</v>
      </c>
      <c r="BJ85" s="117" t="s">
        <v>1067</v>
      </c>
      <c r="BK85" s="567">
        <f t="shared" si="7"/>
        <v>0.26</v>
      </c>
    </row>
    <row r="86" spans="1:63" ht="20.25" customHeight="1">
      <c r="A86" s="134">
        <v>3</v>
      </c>
      <c r="B86" s="117">
        <v>69</v>
      </c>
      <c r="C86" s="304" t="s">
        <v>457</v>
      </c>
      <c r="D86" s="305" t="s">
        <v>330</v>
      </c>
      <c r="E86" s="529">
        <f t="shared" si="8"/>
        <v>4.839999999999999</v>
      </c>
      <c r="F86" s="117" t="s">
        <v>463</v>
      </c>
      <c r="G86" s="119" t="s">
        <v>48</v>
      </c>
      <c r="H86" s="118"/>
      <c r="I86" s="395">
        <f t="shared" si="6"/>
        <v>3.93</v>
      </c>
      <c r="J86" s="117">
        <v>3.85</v>
      </c>
      <c r="K86" s="117">
        <v>0.08</v>
      </c>
      <c r="L86" s="117">
        <v>0.62</v>
      </c>
      <c r="M86" s="117"/>
      <c r="N86" s="117"/>
      <c r="O86" s="117"/>
      <c r="P86" s="117"/>
      <c r="Q86" s="117"/>
      <c r="R86" s="117"/>
      <c r="S86" s="117"/>
      <c r="T86" s="117"/>
      <c r="U86" s="117"/>
      <c r="V86" s="117"/>
      <c r="W86" s="117"/>
      <c r="X86" s="117"/>
      <c r="Y86" s="117"/>
      <c r="Z86" s="117"/>
      <c r="AA86" s="117"/>
      <c r="AB86" s="117"/>
      <c r="AC86" s="117"/>
      <c r="AD86" s="117"/>
      <c r="AE86" s="117">
        <v>0.02</v>
      </c>
      <c r="AF86" s="117">
        <v>0.22</v>
      </c>
      <c r="AG86" s="117"/>
      <c r="AH86" s="117"/>
      <c r="AI86" s="117"/>
      <c r="AJ86" s="117"/>
      <c r="AK86" s="117"/>
      <c r="AL86" s="117"/>
      <c r="AM86" s="117"/>
      <c r="AN86" s="117"/>
      <c r="AO86" s="117"/>
      <c r="AP86" s="117"/>
      <c r="AQ86" s="117">
        <v>0.03</v>
      </c>
      <c r="AR86" s="117"/>
      <c r="AS86" s="117"/>
      <c r="AT86" s="117"/>
      <c r="AU86" s="117"/>
      <c r="AV86" s="117"/>
      <c r="AW86" s="117"/>
      <c r="AX86" s="117"/>
      <c r="AY86" s="117"/>
      <c r="AZ86" s="117"/>
      <c r="BA86" s="117"/>
      <c r="BB86" s="117"/>
      <c r="BC86" s="117"/>
      <c r="BD86" s="117"/>
      <c r="BE86" s="117"/>
      <c r="BF86" s="117"/>
      <c r="BG86" s="117">
        <v>0.02</v>
      </c>
      <c r="BH86" s="117"/>
      <c r="BI86" s="117" t="s">
        <v>387</v>
      </c>
      <c r="BJ86" s="117" t="s">
        <v>1067</v>
      </c>
      <c r="BK86" s="567">
        <f t="shared" si="7"/>
        <v>4.839999999999999</v>
      </c>
    </row>
    <row r="87" spans="1:63" ht="20.25" customHeight="1">
      <c r="A87" s="134">
        <v>3</v>
      </c>
      <c r="B87" s="119">
        <v>71</v>
      </c>
      <c r="C87" s="521" t="s">
        <v>354</v>
      </c>
      <c r="D87" s="522" t="s">
        <v>330</v>
      </c>
      <c r="E87" s="532">
        <v>0.16</v>
      </c>
      <c r="F87" s="119">
        <v>30</v>
      </c>
      <c r="G87" s="119" t="s">
        <v>24</v>
      </c>
      <c r="H87" s="121" t="s">
        <v>1099</v>
      </c>
      <c r="I87" s="395">
        <f t="shared" si="6"/>
        <v>0</v>
      </c>
      <c r="J87" s="119"/>
      <c r="K87" s="119"/>
      <c r="L87" s="119"/>
      <c r="M87" s="119"/>
      <c r="N87" s="119"/>
      <c r="O87" s="119"/>
      <c r="P87" s="119"/>
      <c r="Q87" s="119"/>
      <c r="R87" s="119"/>
      <c r="S87" s="119"/>
      <c r="T87" s="119"/>
      <c r="U87" s="119"/>
      <c r="V87" s="119"/>
      <c r="W87" s="119"/>
      <c r="X87" s="119"/>
      <c r="Y87" s="119"/>
      <c r="Z87" s="119"/>
      <c r="AA87" s="119"/>
      <c r="AB87" s="119"/>
      <c r="AC87" s="119"/>
      <c r="AD87" s="119"/>
      <c r="AE87" s="119"/>
      <c r="AF87" s="119"/>
      <c r="AG87" s="119"/>
      <c r="AH87" s="119"/>
      <c r="AI87" s="119"/>
      <c r="AJ87" s="119"/>
      <c r="AK87" s="119"/>
      <c r="AL87" s="119"/>
      <c r="AM87" s="119"/>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t="s">
        <v>387</v>
      </c>
      <c r="BJ87" s="119" t="s">
        <v>1069</v>
      </c>
      <c r="BK87" s="567">
        <f t="shared" si="7"/>
        <v>0</v>
      </c>
    </row>
    <row r="88" spans="1:63" ht="20.25" customHeight="1">
      <c r="A88" s="134">
        <v>3</v>
      </c>
      <c r="B88" s="117">
        <v>75</v>
      </c>
      <c r="C88" s="304" t="s">
        <v>459</v>
      </c>
      <c r="D88" s="305" t="s">
        <v>330</v>
      </c>
      <c r="E88" s="531">
        <f>SUM(J88:BH88)</f>
        <v>5</v>
      </c>
      <c r="F88" s="117" t="s">
        <v>1089</v>
      </c>
      <c r="G88" s="119" t="s">
        <v>18</v>
      </c>
      <c r="H88" s="118"/>
      <c r="I88" s="395">
        <f t="shared" si="6"/>
        <v>0</v>
      </c>
      <c r="J88" s="117"/>
      <c r="K88" s="117"/>
      <c r="L88" s="117"/>
      <c r="M88" s="117"/>
      <c r="N88" s="117"/>
      <c r="O88" s="117"/>
      <c r="P88" s="117">
        <v>5</v>
      </c>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8" t="s">
        <v>1090</v>
      </c>
      <c r="BJ88" s="118" t="s">
        <v>1091</v>
      </c>
      <c r="BK88" s="567">
        <f t="shared" si="7"/>
        <v>5</v>
      </c>
    </row>
    <row r="89" spans="1:63" ht="20.25" customHeight="1">
      <c r="A89" s="134">
        <v>3</v>
      </c>
      <c r="B89" s="117">
        <v>76</v>
      </c>
      <c r="C89" s="304" t="s">
        <v>472</v>
      </c>
      <c r="D89" s="305" t="s">
        <v>330</v>
      </c>
      <c r="E89" s="529">
        <f>SUM(J89:BH89)</f>
        <v>0.06</v>
      </c>
      <c r="F89" s="117">
        <v>26</v>
      </c>
      <c r="G89" s="119" t="s">
        <v>24</v>
      </c>
      <c r="H89" s="118"/>
      <c r="I89" s="395">
        <f t="shared" si="6"/>
        <v>0</v>
      </c>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v>0.06</v>
      </c>
      <c r="BA89" s="117"/>
      <c r="BB89" s="117"/>
      <c r="BC89" s="117"/>
      <c r="BD89" s="117"/>
      <c r="BE89" s="117"/>
      <c r="BF89" s="117"/>
      <c r="BG89" s="117"/>
      <c r="BH89" s="117"/>
      <c r="BI89" s="117" t="s">
        <v>388</v>
      </c>
      <c r="BJ89" s="117"/>
      <c r="BK89" s="567">
        <f t="shared" si="7"/>
        <v>0.06</v>
      </c>
    </row>
    <row r="90" spans="1:63" s="125" customFormat="1" ht="20.25" customHeight="1">
      <c r="A90" s="134">
        <v>3</v>
      </c>
      <c r="B90" s="117">
        <v>77</v>
      </c>
      <c r="C90" s="304" t="s">
        <v>473</v>
      </c>
      <c r="D90" s="305" t="s">
        <v>330</v>
      </c>
      <c r="E90" s="529">
        <f>SUM(J90:BH90)</f>
        <v>0.2</v>
      </c>
      <c r="F90" s="117">
        <v>31</v>
      </c>
      <c r="G90" s="119" t="s">
        <v>24</v>
      </c>
      <c r="H90" s="118"/>
      <c r="I90" s="395">
        <f t="shared" si="6"/>
        <v>0</v>
      </c>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v>0.2</v>
      </c>
      <c r="BB90" s="117"/>
      <c r="BC90" s="117"/>
      <c r="BD90" s="117"/>
      <c r="BE90" s="117"/>
      <c r="BF90" s="117"/>
      <c r="BG90" s="117"/>
      <c r="BH90" s="117"/>
      <c r="BI90" s="117" t="s">
        <v>388</v>
      </c>
      <c r="BJ90" s="117"/>
      <c r="BK90" s="567">
        <f t="shared" si="7"/>
        <v>0.2</v>
      </c>
    </row>
    <row r="91" spans="1:63" ht="20.25" customHeight="1">
      <c r="A91" s="134">
        <v>3</v>
      </c>
      <c r="B91" s="117">
        <v>78</v>
      </c>
      <c r="C91" s="304" t="s">
        <v>474</v>
      </c>
      <c r="D91" s="305" t="s">
        <v>330</v>
      </c>
      <c r="E91" s="117">
        <f>SUM(J91:BH91)</f>
        <v>10.62</v>
      </c>
      <c r="F91" s="117" t="s">
        <v>475</v>
      </c>
      <c r="G91" s="119" t="s">
        <v>27</v>
      </c>
      <c r="H91" s="118"/>
      <c r="I91" s="395">
        <f t="shared" si="6"/>
        <v>0</v>
      </c>
      <c r="J91" s="117"/>
      <c r="K91" s="117"/>
      <c r="L91" s="117"/>
      <c r="M91" s="117"/>
      <c r="N91" s="117"/>
      <c r="O91" s="117"/>
      <c r="P91" s="117">
        <v>10.1</v>
      </c>
      <c r="Q91" s="117"/>
      <c r="R91" s="117"/>
      <c r="S91" s="117"/>
      <c r="T91" s="117"/>
      <c r="U91" s="117"/>
      <c r="V91" s="117"/>
      <c r="W91" s="117"/>
      <c r="X91" s="117"/>
      <c r="Y91" s="117"/>
      <c r="Z91" s="117"/>
      <c r="AA91" s="117"/>
      <c r="AB91" s="117"/>
      <c r="AC91" s="117"/>
      <c r="AD91" s="117"/>
      <c r="AE91" s="117">
        <v>0.52</v>
      </c>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t="s">
        <v>388</v>
      </c>
      <c r="BJ91" s="117"/>
      <c r="BK91" s="567">
        <f t="shared" si="7"/>
        <v>10.62</v>
      </c>
    </row>
    <row r="92" spans="1:63" ht="20.25" customHeight="1">
      <c r="A92" s="134">
        <v>3</v>
      </c>
      <c r="B92" s="117">
        <v>79</v>
      </c>
      <c r="C92" s="304" t="s">
        <v>572</v>
      </c>
      <c r="D92" s="305" t="s">
        <v>330</v>
      </c>
      <c r="E92" s="117">
        <f>SUM(J92:BH92)</f>
        <v>0.05</v>
      </c>
      <c r="F92" s="117">
        <v>26</v>
      </c>
      <c r="G92" s="119" t="s">
        <v>25</v>
      </c>
      <c r="H92" s="118"/>
      <c r="I92" s="395">
        <f t="shared" si="6"/>
        <v>0</v>
      </c>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v>0.03</v>
      </c>
      <c r="AG92" s="117"/>
      <c r="AH92" s="117"/>
      <c r="AI92" s="117"/>
      <c r="AJ92" s="117"/>
      <c r="AK92" s="117"/>
      <c r="AL92" s="117"/>
      <c r="AM92" s="117"/>
      <c r="AN92" s="117"/>
      <c r="AO92" s="117"/>
      <c r="AP92" s="117"/>
      <c r="AQ92" s="117"/>
      <c r="AR92" s="117"/>
      <c r="AS92" s="117"/>
      <c r="AT92" s="117"/>
      <c r="AU92" s="117"/>
      <c r="AV92" s="117"/>
      <c r="AW92" s="117"/>
      <c r="AX92" s="117"/>
      <c r="AY92" s="117"/>
      <c r="AZ92" s="117">
        <v>0.02</v>
      </c>
      <c r="BA92" s="117"/>
      <c r="BB92" s="117"/>
      <c r="BC92" s="117"/>
      <c r="BD92" s="117"/>
      <c r="BE92" s="117"/>
      <c r="BF92" s="117"/>
      <c r="BG92" s="117"/>
      <c r="BH92" s="117"/>
      <c r="BI92" s="117"/>
      <c r="BJ92" s="117"/>
      <c r="BK92" s="567">
        <f t="shared" si="7"/>
        <v>0.05</v>
      </c>
    </row>
    <row r="93" spans="1:63" ht="20.25" customHeight="1">
      <c r="A93" s="134">
        <v>3</v>
      </c>
      <c r="B93" s="119">
        <v>153</v>
      </c>
      <c r="C93" s="523" t="s">
        <v>329</v>
      </c>
      <c r="D93" s="119" t="s">
        <v>330</v>
      </c>
      <c r="E93" s="532">
        <v>7.5</v>
      </c>
      <c r="F93" s="119"/>
      <c r="G93" s="119" t="s">
        <v>48</v>
      </c>
      <c r="H93" s="121" t="s">
        <v>1099</v>
      </c>
      <c r="I93" s="395">
        <f t="shared" si="6"/>
        <v>0</v>
      </c>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119"/>
      <c r="AS93" s="119"/>
      <c r="AT93" s="119"/>
      <c r="AU93" s="119"/>
      <c r="AV93" s="119"/>
      <c r="AW93" s="119"/>
      <c r="AX93" s="119"/>
      <c r="AY93" s="119"/>
      <c r="AZ93" s="119"/>
      <c r="BA93" s="119"/>
      <c r="BB93" s="119"/>
      <c r="BC93" s="119"/>
      <c r="BD93" s="119"/>
      <c r="BE93" s="119"/>
      <c r="BF93" s="119"/>
      <c r="BG93" s="119"/>
      <c r="BH93" s="119"/>
      <c r="BI93" s="119"/>
      <c r="BJ93" s="119"/>
      <c r="BK93" s="567">
        <f t="shared" si="7"/>
        <v>0</v>
      </c>
    </row>
    <row r="94" spans="1:63" ht="20.25" customHeight="1">
      <c r="A94" s="134">
        <v>3</v>
      </c>
      <c r="B94" s="117"/>
      <c r="C94" s="135" t="s">
        <v>708</v>
      </c>
      <c r="D94" s="118" t="s">
        <v>330</v>
      </c>
      <c r="E94" s="117">
        <f t="shared" ref="E94:E104" si="9">SUM(J94:BH94)</f>
        <v>10.130000000000001</v>
      </c>
      <c r="F94" s="118" t="s">
        <v>939</v>
      </c>
      <c r="G94" s="121" t="s">
        <v>27</v>
      </c>
      <c r="H94" s="118"/>
      <c r="I94" s="395">
        <f t="shared" si="6"/>
        <v>0</v>
      </c>
      <c r="J94" s="530"/>
      <c r="K94" s="530"/>
      <c r="L94" s="530"/>
      <c r="M94" s="530"/>
      <c r="N94" s="530"/>
      <c r="O94" s="530"/>
      <c r="P94" s="530">
        <v>10.130000000000001</v>
      </c>
      <c r="Q94" s="530"/>
      <c r="R94" s="530"/>
      <c r="S94" s="530"/>
      <c r="T94" s="530"/>
      <c r="U94" s="530"/>
      <c r="V94" s="530"/>
      <c r="W94" s="530"/>
      <c r="X94" s="530"/>
      <c r="Y94" s="530"/>
      <c r="Z94" s="530"/>
      <c r="AA94" s="530"/>
      <c r="AB94" s="530"/>
      <c r="AC94" s="530"/>
      <c r="AD94" s="530"/>
      <c r="AE94" s="530"/>
      <c r="AF94" s="530"/>
      <c r="AG94" s="530"/>
      <c r="AH94" s="530"/>
      <c r="AI94" s="530"/>
      <c r="AJ94" s="530"/>
      <c r="AK94" s="530"/>
      <c r="AL94" s="530"/>
      <c r="AM94" s="530"/>
      <c r="AN94" s="530"/>
      <c r="AO94" s="530"/>
      <c r="AP94" s="530"/>
      <c r="AQ94" s="530"/>
      <c r="AR94" s="530"/>
      <c r="AS94" s="530"/>
      <c r="AT94" s="530"/>
      <c r="AU94" s="530"/>
      <c r="AV94" s="530"/>
      <c r="AW94" s="530"/>
      <c r="AX94" s="530"/>
      <c r="AY94" s="530"/>
      <c r="AZ94" s="530"/>
      <c r="BA94" s="530"/>
      <c r="BB94" s="530"/>
      <c r="BC94" s="530"/>
      <c r="BD94" s="530"/>
      <c r="BE94" s="530"/>
      <c r="BF94" s="530"/>
      <c r="BG94" s="530"/>
      <c r="BH94" s="530"/>
      <c r="BI94" s="117"/>
      <c r="BJ94" s="117"/>
      <c r="BK94" s="567">
        <f t="shared" si="7"/>
        <v>10.130000000000001</v>
      </c>
    </row>
    <row r="95" spans="1:63" ht="20.25" customHeight="1">
      <c r="A95" s="134">
        <v>4</v>
      </c>
      <c r="B95" s="117">
        <v>9</v>
      </c>
      <c r="C95" s="294" t="s">
        <v>389</v>
      </c>
      <c r="D95" s="296" t="s">
        <v>309</v>
      </c>
      <c r="E95" s="117">
        <f t="shared" si="9"/>
        <v>12</v>
      </c>
      <c r="F95" s="512" t="s">
        <v>390</v>
      </c>
      <c r="G95" s="121" t="s">
        <v>41</v>
      </c>
      <c r="H95" s="118"/>
      <c r="I95" s="395">
        <f t="shared" si="6"/>
        <v>0</v>
      </c>
      <c r="J95" s="395"/>
      <c r="K95" s="395"/>
      <c r="L95" s="395"/>
      <c r="M95" s="513">
        <v>12</v>
      </c>
      <c r="N95" s="395"/>
      <c r="O95" s="395"/>
      <c r="P95" s="395"/>
      <c r="Q95" s="395"/>
      <c r="R95" s="395"/>
      <c r="S95" s="395"/>
      <c r="T95" s="395"/>
      <c r="U95" s="395"/>
      <c r="V95" s="395"/>
      <c r="W95" s="395"/>
      <c r="X95" s="395"/>
      <c r="Y95" s="395"/>
      <c r="Z95" s="395"/>
      <c r="AA95" s="395"/>
      <c r="AB95" s="395"/>
      <c r="AC95" s="395"/>
      <c r="AD95" s="395"/>
      <c r="AE95" s="395"/>
      <c r="AF95" s="395"/>
      <c r="AG95" s="395"/>
      <c r="AH95" s="395"/>
      <c r="AI95" s="395"/>
      <c r="AJ95" s="395"/>
      <c r="AK95" s="395"/>
      <c r="AL95" s="395"/>
      <c r="AM95" s="395"/>
      <c r="AN95" s="395"/>
      <c r="AO95" s="395"/>
      <c r="AP95" s="395"/>
      <c r="AQ95" s="395"/>
      <c r="AR95" s="395"/>
      <c r="AS95" s="395"/>
      <c r="AT95" s="395"/>
      <c r="AU95" s="395"/>
      <c r="AV95" s="395"/>
      <c r="AW95" s="395"/>
      <c r="AX95" s="395"/>
      <c r="AY95" s="395"/>
      <c r="AZ95" s="395"/>
      <c r="BA95" s="395"/>
      <c r="BB95" s="395"/>
      <c r="BC95" s="395"/>
      <c r="BD95" s="395"/>
      <c r="BE95" s="395"/>
      <c r="BF95" s="395"/>
      <c r="BG95" s="395"/>
      <c r="BH95" s="395"/>
      <c r="BI95" s="117" t="s">
        <v>387</v>
      </c>
      <c r="BJ95" s="117" t="s">
        <v>1068</v>
      </c>
      <c r="BK95" s="567">
        <f t="shared" si="7"/>
        <v>12</v>
      </c>
    </row>
    <row r="96" spans="1:63" ht="20.25" customHeight="1">
      <c r="A96" s="134">
        <v>4</v>
      </c>
      <c r="B96" s="117">
        <v>10</v>
      </c>
      <c r="C96" s="304" t="s">
        <v>391</v>
      </c>
      <c r="D96" s="296" t="s">
        <v>309</v>
      </c>
      <c r="E96" s="117">
        <f t="shared" si="9"/>
        <v>0.56000000000000005</v>
      </c>
      <c r="F96" s="512">
        <v>9</v>
      </c>
      <c r="G96" s="121" t="s">
        <v>41</v>
      </c>
      <c r="H96" s="118"/>
      <c r="I96" s="395">
        <f t="shared" si="6"/>
        <v>0</v>
      </c>
      <c r="J96" s="395"/>
      <c r="K96" s="395"/>
      <c r="L96" s="395"/>
      <c r="M96" s="395">
        <v>0.56000000000000005</v>
      </c>
      <c r="N96" s="395"/>
      <c r="O96" s="395"/>
      <c r="P96" s="395"/>
      <c r="Q96" s="395"/>
      <c r="R96" s="395"/>
      <c r="S96" s="395"/>
      <c r="T96" s="395"/>
      <c r="U96" s="395"/>
      <c r="V96" s="395"/>
      <c r="W96" s="395"/>
      <c r="X96" s="395"/>
      <c r="Y96" s="395"/>
      <c r="Z96" s="395"/>
      <c r="AA96" s="395"/>
      <c r="AB96" s="395"/>
      <c r="AC96" s="395"/>
      <c r="AD96" s="395"/>
      <c r="AE96" s="395"/>
      <c r="AF96" s="395"/>
      <c r="AG96" s="395"/>
      <c r="AH96" s="395"/>
      <c r="AI96" s="395"/>
      <c r="AJ96" s="395"/>
      <c r="AK96" s="395"/>
      <c r="AL96" s="395"/>
      <c r="AM96" s="395"/>
      <c r="AN96" s="395"/>
      <c r="AO96" s="395"/>
      <c r="AP96" s="395"/>
      <c r="AQ96" s="395"/>
      <c r="AR96" s="395"/>
      <c r="AS96" s="395"/>
      <c r="AT96" s="395"/>
      <c r="AU96" s="395"/>
      <c r="AV96" s="395"/>
      <c r="AW96" s="395"/>
      <c r="AX96" s="395"/>
      <c r="AY96" s="395"/>
      <c r="AZ96" s="395"/>
      <c r="BA96" s="395"/>
      <c r="BB96" s="395"/>
      <c r="BC96" s="395"/>
      <c r="BD96" s="395"/>
      <c r="BE96" s="395"/>
      <c r="BF96" s="395"/>
      <c r="BG96" s="395"/>
      <c r="BH96" s="395"/>
      <c r="BI96" s="117" t="s">
        <v>387</v>
      </c>
      <c r="BJ96" s="117" t="s">
        <v>1068</v>
      </c>
      <c r="BK96" s="567">
        <f t="shared" si="7"/>
        <v>0.56000000000000005</v>
      </c>
    </row>
    <row r="97" spans="1:63" ht="20.25" customHeight="1">
      <c r="A97" s="134">
        <v>4</v>
      </c>
      <c r="B97" s="117">
        <v>11</v>
      </c>
      <c r="C97" s="304" t="s">
        <v>392</v>
      </c>
      <c r="D97" s="296" t="s">
        <v>309</v>
      </c>
      <c r="E97" s="514">
        <f t="shared" si="9"/>
        <v>0.18</v>
      </c>
      <c r="F97" s="512">
        <v>11</v>
      </c>
      <c r="G97" s="121" t="s">
        <v>31</v>
      </c>
      <c r="H97" s="118"/>
      <c r="I97" s="395">
        <f t="shared" si="6"/>
        <v>0</v>
      </c>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c r="AI97" s="395">
        <v>0.18</v>
      </c>
      <c r="AJ97" s="395"/>
      <c r="AK97" s="395"/>
      <c r="AL97" s="395"/>
      <c r="AM97" s="395"/>
      <c r="AN97" s="395"/>
      <c r="AO97" s="395"/>
      <c r="AP97" s="395"/>
      <c r="AQ97" s="395"/>
      <c r="AR97" s="395"/>
      <c r="AS97" s="395"/>
      <c r="AT97" s="395"/>
      <c r="AU97" s="395"/>
      <c r="AV97" s="395"/>
      <c r="AW97" s="395"/>
      <c r="AX97" s="395"/>
      <c r="AY97" s="395"/>
      <c r="AZ97" s="395"/>
      <c r="BA97" s="395"/>
      <c r="BB97" s="395"/>
      <c r="BC97" s="395"/>
      <c r="BD97" s="395"/>
      <c r="BE97" s="395"/>
      <c r="BF97" s="395"/>
      <c r="BG97" s="395"/>
      <c r="BH97" s="395"/>
      <c r="BI97" s="117" t="s">
        <v>387</v>
      </c>
      <c r="BJ97" s="117" t="s">
        <v>1067</v>
      </c>
      <c r="BK97" s="567">
        <f t="shared" si="7"/>
        <v>0.18</v>
      </c>
    </row>
    <row r="98" spans="1:63" ht="20.25" customHeight="1">
      <c r="A98" s="134">
        <v>4</v>
      </c>
      <c r="B98" s="117">
        <v>12</v>
      </c>
      <c r="C98" s="304" t="s">
        <v>393</v>
      </c>
      <c r="D98" s="296" t="s">
        <v>309</v>
      </c>
      <c r="E98" s="529">
        <f t="shared" si="9"/>
        <v>0.08</v>
      </c>
      <c r="F98" s="512">
        <v>16</v>
      </c>
      <c r="G98" s="121" t="s">
        <v>48</v>
      </c>
      <c r="H98" s="118"/>
      <c r="I98" s="395">
        <f t="shared" si="6"/>
        <v>0</v>
      </c>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395"/>
      <c r="BC98" s="395"/>
      <c r="BD98" s="395"/>
      <c r="BE98" s="395"/>
      <c r="BF98" s="395"/>
      <c r="BG98" s="395">
        <v>0.08</v>
      </c>
      <c r="BH98" s="395"/>
      <c r="BI98" s="117" t="s">
        <v>388</v>
      </c>
      <c r="BJ98" s="117"/>
      <c r="BK98" s="567">
        <f t="shared" si="7"/>
        <v>0.08</v>
      </c>
    </row>
    <row r="99" spans="1:63" ht="20.25" customHeight="1">
      <c r="A99" s="134">
        <v>4</v>
      </c>
      <c r="B99" s="117">
        <v>13</v>
      </c>
      <c r="C99" s="304" t="s">
        <v>394</v>
      </c>
      <c r="D99" s="296" t="s">
        <v>309</v>
      </c>
      <c r="E99" s="529">
        <f t="shared" si="9"/>
        <v>2.3370000000000002</v>
      </c>
      <c r="F99" s="512">
        <v>17</v>
      </c>
      <c r="G99" s="121" t="s">
        <v>48</v>
      </c>
      <c r="H99" s="118"/>
      <c r="I99" s="395">
        <f t="shared" si="6"/>
        <v>1.6700000000000002</v>
      </c>
      <c r="J99" s="395">
        <v>1.57</v>
      </c>
      <c r="K99" s="395">
        <v>0.1</v>
      </c>
      <c r="L99" s="395">
        <v>0.36</v>
      </c>
      <c r="M99" s="395"/>
      <c r="N99" s="395"/>
      <c r="O99" s="395"/>
      <c r="P99" s="395"/>
      <c r="Q99" s="395"/>
      <c r="R99" s="395"/>
      <c r="S99" s="395"/>
      <c r="T99" s="395"/>
      <c r="U99" s="395"/>
      <c r="V99" s="395"/>
      <c r="W99" s="395"/>
      <c r="X99" s="395"/>
      <c r="Y99" s="395"/>
      <c r="Z99" s="395"/>
      <c r="AA99" s="395"/>
      <c r="AB99" s="395"/>
      <c r="AC99" s="395"/>
      <c r="AD99" s="395"/>
      <c r="AE99" s="395"/>
      <c r="AF99" s="395">
        <v>0.3</v>
      </c>
      <c r="AG99" s="395"/>
      <c r="AH99" s="395"/>
      <c r="AI99" s="395"/>
      <c r="AJ99" s="395"/>
      <c r="AK99" s="395"/>
      <c r="AL99" s="395"/>
      <c r="AM99" s="395"/>
      <c r="AN99" s="395"/>
      <c r="AO99" s="395"/>
      <c r="AP99" s="395"/>
      <c r="AQ99" s="395"/>
      <c r="AR99" s="395"/>
      <c r="AS99" s="395"/>
      <c r="AT99" s="395"/>
      <c r="AU99" s="395"/>
      <c r="AV99" s="395"/>
      <c r="AW99" s="395"/>
      <c r="AX99" s="395"/>
      <c r="AY99" s="395"/>
      <c r="AZ99" s="395"/>
      <c r="BA99" s="395"/>
      <c r="BB99" s="395"/>
      <c r="BC99" s="395"/>
      <c r="BD99" s="395"/>
      <c r="BE99" s="395"/>
      <c r="BF99" s="395"/>
      <c r="BG99" s="395">
        <v>7.0000000000000001E-3</v>
      </c>
      <c r="BH99" s="395"/>
      <c r="BI99" s="117" t="s">
        <v>388</v>
      </c>
      <c r="BJ99" s="117"/>
      <c r="BK99" s="567">
        <f t="shared" si="7"/>
        <v>2.3370000000000002</v>
      </c>
    </row>
    <row r="100" spans="1:63" ht="20.25" customHeight="1">
      <c r="A100" s="134">
        <v>4</v>
      </c>
      <c r="B100" s="117">
        <v>14</v>
      </c>
      <c r="C100" s="304" t="s">
        <v>397</v>
      </c>
      <c r="D100" s="296" t="s">
        <v>309</v>
      </c>
      <c r="E100" s="529">
        <f t="shared" si="9"/>
        <v>0.02</v>
      </c>
      <c r="F100" s="512">
        <v>11</v>
      </c>
      <c r="G100" s="121" t="s">
        <v>29</v>
      </c>
      <c r="H100" s="118"/>
      <c r="I100" s="395">
        <f t="shared" si="6"/>
        <v>0</v>
      </c>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v>0.02</v>
      </c>
      <c r="AG100" s="395"/>
      <c r="AH100" s="395"/>
      <c r="AI100" s="395"/>
      <c r="AJ100" s="395"/>
      <c r="AK100" s="395"/>
      <c r="AL100" s="395"/>
      <c r="AM100" s="395"/>
      <c r="AN100" s="395"/>
      <c r="AO100" s="395"/>
      <c r="AP100" s="395"/>
      <c r="AQ100" s="395"/>
      <c r="AR100" s="395"/>
      <c r="AS100" s="395"/>
      <c r="AT100" s="395"/>
      <c r="AU100" s="395"/>
      <c r="AV100" s="395"/>
      <c r="AW100" s="395"/>
      <c r="AX100" s="395"/>
      <c r="AY100" s="395"/>
      <c r="AZ100" s="395"/>
      <c r="BA100" s="395"/>
      <c r="BB100" s="395"/>
      <c r="BC100" s="395"/>
      <c r="BD100" s="395"/>
      <c r="BE100" s="395"/>
      <c r="BF100" s="395"/>
      <c r="BG100" s="395"/>
      <c r="BH100" s="395"/>
      <c r="BI100" s="117" t="s">
        <v>388</v>
      </c>
      <c r="BJ100" s="117"/>
      <c r="BK100" s="567">
        <f t="shared" si="7"/>
        <v>0.02</v>
      </c>
    </row>
    <row r="101" spans="1:63" ht="20.25" customHeight="1">
      <c r="A101" s="134">
        <v>4</v>
      </c>
      <c r="B101" s="117">
        <v>15</v>
      </c>
      <c r="C101" s="304" t="s">
        <v>398</v>
      </c>
      <c r="D101" s="296" t="s">
        <v>309</v>
      </c>
      <c r="E101" s="529">
        <f t="shared" si="9"/>
        <v>0.03</v>
      </c>
      <c r="F101" s="512">
        <v>12</v>
      </c>
      <c r="G101" s="121" t="s">
        <v>29</v>
      </c>
      <c r="H101" s="118"/>
      <c r="I101" s="395">
        <f t="shared" si="6"/>
        <v>0</v>
      </c>
      <c r="J101" s="395"/>
      <c r="K101" s="395"/>
      <c r="L101" s="395">
        <v>0.01</v>
      </c>
      <c r="M101" s="395"/>
      <c r="N101" s="395"/>
      <c r="O101" s="395"/>
      <c r="P101" s="395"/>
      <c r="Q101" s="395"/>
      <c r="R101" s="395"/>
      <c r="S101" s="395"/>
      <c r="T101" s="395"/>
      <c r="U101" s="395"/>
      <c r="V101" s="395"/>
      <c r="W101" s="395"/>
      <c r="X101" s="395"/>
      <c r="Y101" s="395"/>
      <c r="Z101" s="395"/>
      <c r="AA101" s="395"/>
      <c r="AB101" s="395"/>
      <c r="AC101" s="395"/>
      <c r="AD101" s="395"/>
      <c r="AE101" s="395"/>
      <c r="AF101" s="395">
        <v>0.02</v>
      </c>
      <c r="AG101" s="395"/>
      <c r="AH101" s="395"/>
      <c r="AI101" s="395"/>
      <c r="AJ101" s="395"/>
      <c r="AK101" s="395"/>
      <c r="AL101" s="395"/>
      <c r="AM101" s="395"/>
      <c r="AN101" s="395"/>
      <c r="AO101" s="395"/>
      <c r="AP101" s="395"/>
      <c r="AQ101" s="395"/>
      <c r="AR101" s="395"/>
      <c r="AS101" s="395"/>
      <c r="AT101" s="395"/>
      <c r="AU101" s="395"/>
      <c r="AV101" s="395"/>
      <c r="AW101" s="395"/>
      <c r="AX101" s="395"/>
      <c r="AY101" s="395"/>
      <c r="AZ101" s="395"/>
      <c r="BA101" s="395"/>
      <c r="BB101" s="395"/>
      <c r="BC101" s="395"/>
      <c r="BD101" s="395"/>
      <c r="BE101" s="395"/>
      <c r="BF101" s="395"/>
      <c r="BG101" s="395"/>
      <c r="BH101" s="395"/>
      <c r="BI101" s="117" t="s">
        <v>388</v>
      </c>
      <c r="BJ101" s="117"/>
      <c r="BK101" s="567">
        <f t="shared" si="7"/>
        <v>0.03</v>
      </c>
    </row>
    <row r="102" spans="1:63" ht="20.25" customHeight="1">
      <c r="A102" s="134">
        <v>4</v>
      </c>
      <c r="B102" s="117">
        <v>16</v>
      </c>
      <c r="C102" s="304" t="s">
        <v>399</v>
      </c>
      <c r="D102" s="296" t="s">
        <v>309</v>
      </c>
      <c r="E102" s="529">
        <f t="shared" si="9"/>
        <v>0.16</v>
      </c>
      <c r="F102" s="512">
        <v>18</v>
      </c>
      <c r="G102" s="121" t="s">
        <v>29</v>
      </c>
      <c r="H102" s="118"/>
      <c r="I102" s="395">
        <f t="shared" si="6"/>
        <v>0</v>
      </c>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v>0.05</v>
      </c>
      <c r="AF102" s="395"/>
      <c r="AG102" s="395"/>
      <c r="AH102" s="395"/>
      <c r="AI102" s="395"/>
      <c r="AJ102" s="395"/>
      <c r="AK102" s="395"/>
      <c r="AL102" s="395"/>
      <c r="AM102" s="395"/>
      <c r="AN102" s="395"/>
      <c r="AO102" s="395"/>
      <c r="AP102" s="395"/>
      <c r="AQ102" s="395"/>
      <c r="AR102" s="395"/>
      <c r="AS102" s="395"/>
      <c r="AT102" s="395"/>
      <c r="AU102" s="395"/>
      <c r="AV102" s="395"/>
      <c r="AW102" s="395"/>
      <c r="AX102" s="395">
        <v>0.04</v>
      </c>
      <c r="AY102" s="395"/>
      <c r="AZ102" s="395"/>
      <c r="BA102" s="395"/>
      <c r="BB102" s="395"/>
      <c r="BC102" s="395"/>
      <c r="BD102" s="395">
        <v>7.0000000000000007E-2</v>
      </c>
      <c r="BE102" s="395"/>
      <c r="BF102" s="395"/>
      <c r="BG102" s="395"/>
      <c r="BH102" s="395"/>
      <c r="BI102" s="117" t="s">
        <v>388</v>
      </c>
      <c r="BJ102" s="117"/>
      <c r="BK102" s="567">
        <f t="shared" si="7"/>
        <v>0.16</v>
      </c>
    </row>
    <row r="103" spans="1:63" s="125" customFormat="1" ht="20.25" customHeight="1">
      <c r="A103" s="134">
        <v>4</v>
      </c>
      <c r="B103" s="117">
        <v>17</v>
      </c>
      <c r="C103" s="304" t="s">
        <v>400</v>
      </c>
      <c r="D103" s="296" t="s">
        <v>309</v>
      </c>
      <c r="E103" s="529">
        <f t="shared" si="9"/>
        <v>0.21000000000000002</v>
      </c>
      <c r="F103" s="512" t="s">
        <v>589</v>
      </c>
      <c r="G103" s="121" t="s">
        <v>29</v>
      </c>
      <c r="H103" s="118"/>
      <c r="I103" s="395">
        <f t="shared" si="6"/>
        <v>0</v>
      </c>
      <c r="J103" s="395"/>
      <c r="K103" s="395"/>
      <c r="L103" s="395">
        <v>0.03</v>
      </c>
      <c r="M103" s="395"/>
      <c r="N103" s="395"/>
      <c r="O103" s="395"/>
      <c r="P103" s="395"/>
      <c r="Q103" s="395"/>
      <c r="R103" s="395"/>
      <c r="S103" s="395"/>
      <c r="T103" s="395"/>
      <c r="U103" s="395"/>
      <c r="V103" s="395"/>
      <c r="W103" s="395"/>
      <c r="X103" s="395"/>
      <c r="Y103" s="395"/>
      <c r="Z103" s="395"/>
      <c r="AA103" s="395"/>
      <c r="AB103" s="395"/>
      <c r="AC103" s="395"/>
      <c r="AD103" s="395"/>
      <c r="AE103" s="395">
        <v>0.13</v>
      </c>
      <c r="AF103" s="395"/>
      <c r="AG103" s="395"/>
      <c r="AH103" s="395"/>
      <c r="AI103" s="395"/>
      <c r="AJ103" s="395"/>
      <c r="AK103" s="395"/>
      <c r="AL103" s="395"/>
      <c r="AM103" s="395"/>
      <c r="AN103" s="395"/>
      <c r="AO103" s="395"/>
      <c r="AP103" s="395"/>
      <c r="AQ103" s="395"/>
      <c r="AR103" s="395"/>
      <c r="AS103" s="395"/>
      <c r="AT103" s="395"/>
      <c r="AU103" s="395"/>
      <c r="AV103" s="395"/>
      <c r="AW103" s="395"/>
      <c r="AX103" s="395">
        <v>0.01</v>
      </c>
      <c r="AY103" s="395"/>
      <c r="AZ103" s="395"/>
      <c r="BA103" s="395"/>
      <c r="BB103" s="395"/>
      <c r="BC103" s="395"/>
      <c r="BD103" s="395">
        <v>0.04</v>
      </c>
      <c r="BE103" s="395"/>
      <c r="BF103" s="395"/>
      <c r="BG103" s="395"/>
      <c r="BH103" s="395"/>
      <c r="BI103" s="117" t="s">
        <v>388</v>
      </c>
      <c r="BJ103" s="117"/>
      <c r="BK103" s="567">
        <f t="shared" si="7"/>
        <v>0.21000000000000002</v>
      </c>
    </row>
    <row r="104" spans="1:63" s="125" customFormat="1" ht="36" customHeight="1">
      <c r="A104" s="134">
        <v>4</v>
      </c>
      <c r="B104" s="117">
        <v>18</v>
      </c>
      <c r="C104" s="304" t="s">
        <v>566</v>
      </c>
      <c r="D104" s="296" t="s">
        <v>309</v>
      </c>
      <c r="E104" s="531">
        <f t="shared" si="9"/>
        <v>0</v>
      </c>
      <c r="F104" s="512"/>
      <c r="G104" s="121" t="s">
        <v>29</v>
      </c>
      <c r="H104" s="118"/>
      <c r="I104" s="395">
        <f t="shared" si="6"/>
        <v>0</v>
      </c>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395"/>
      <c r="AY104" s="395"/>
      <c r="AZ104" s="395"/>
      <c r="BA104" s="395"/>
      <c r="BB104" s="395"/>
      <c r="BC104" s="395"/>
      <c r="BD104" s="395"/>
      <c r="BE104" s="395"/>
      <c r="BF104" s="395"/>
      <c r="BG104" s="395"/>
      <c r="BH104" s="395"/>
      <c r="BI104" s="117" t="s">
        <v>388</v>
      </c>
      <c r="BJ104" s="118" t="s">
        <v>594</v>
      </c>
      <c r="BK104" s="567">
        <f t="shared" si="7"/>
        <v>0</v>
      </c>
    </row>
    <row r="105" spans="1:63" ht="20.25" customHeight="1">
      <c r="A105" s="134">
        <v>4</v>
      </c>
      <c r="B105" s="119">
        <v>19</v>
      </c>
      <c r="C105" s="521" t="s">
        <v>405</v>
      </c>
      <c r="D105" s="524" t="s">
        <v>309</v>
      </c>
      <c r="E105" s="532">
        <v>8.83</v>
      </c>
      <c r="F105" s="519"/>
      <c r="G105" s="121" t="s">
        <v>48</v>
      </c>
      <c r="H105" s="121" t="s">
        <v>1099</v>
      </c>
      <c r="I105" s="395">
        <f t="shared" si="6"/>
        <v>0</v>
      </c>
      <c r="J105" s="520"/>
      <c r="K105" s="520"/>
      <c r="L105" s="520"/>
      <c r="M105" s="520"/>
      <c r="N105" s="520"/>
      <c r="O105" s="520"/>
      <c r="P105" s="520"/>
      <c r="Q105" s="520"/>
      <c r="R105" s="520"/>
      <c r="S105" s="520"/>
      <c r="T105" s="520"/>
      <c r="U105" s="520"/>
      <c r="V105" s="520"/>
      <c r="W105" s="520"/>
      <c r="X105" s="520"/>
      <c r="Y105" s="520"/>
      <c r="Z105" s="520"/>
      <c r="AA105" s="520"/>
      <c r="AB105" s="520"/>
      <c r="AC105" s="520"/>
      <c r="AD105" s="520"/>
      <c r="AE105" s="520"/>
      <c r="AF105" s="520"/>
      <c r="AG105" s="520"/>
      <c r="AH105" s="520"/>
      <c r="AI105" s="520"/>
      <c r="AJ105" s="520"/>
      <c r="AK105" s="520"/>
      <c r="AL105" s="520"/>
      <c r="AM105" s="520"/>
      <c r="AN105" s="520"/>
      <c r="AO105" s="520"/>
      <c r="AP105" s="520"/>
      <c r="AQ105" s="520"/>
      <c r="AR105" s="520"/>
      <c r="AS105" s="520"/>
      <c r="AT105" s="520"/>
      <c r="AU105" s="520"/>
      <c r="AV105" s="520"/>
      <c r="AW105" s="520"/>
      <c r="AX105" s="520"/>
      <c r="AY105" s="520"/>
      <c r="AZ105" s="520"/>
      <c r="BA105" s="520"/>
      <c r="BB105" s="520"/>
      <c r="BC105" s="520"/>
      <c r="BD105" s="520"/>
      <c r="BE105" s="520"/>
      <c r="BF105" s="520"/>
      <c r="BG105" s="520"/>
      <c r="BH105" s="520"/>
      <c r="BI105" s="119" t="s">
        <v>388</v>
      </c>
      <c r="BJ105" s="119"/>
      <c r="BK105" s="567">
        <f t="shared" si="7"/>
        <v>0</v>
      </c>
    </row>
    <row r="106" spans="1:63" ht="20.25" customHeight="1">
      <c r="A106" s="134">
        <v>4</v>
      </c>
      <c r="B106" s="119">
        <v>20</v>
      </c>
      <c r="C106" s="521" t="s">
        <v>404</v>
      </c>
      <c r="D106" s="524" t="s">
        <v>309</v>
      </c>
      <c r="E106" s="532">
        <v>6.56</v>
      </c>
      <c r="F106" s="519"/>
      <c r="G106" s="121" t="s">
        <v>48</v>
      </c>
      <c r="H106" s="121" t="s">
        <v>1099</v>
      </c>
      <c r="I106" s="395">
        <f t="shared" si="6"/>
        <v>0</v>
      </c>
      <c r="J106" s="520"/>
      <c r="K106" s="520"/>
      <c r="L106" s="520"/>
      <c r="M106" s="520"/>
      <c r="N106" s="520"/>
      <c r="O106" s="520"/>
      <c r="P106" s="520"/>
      <c r="Q106" s="520"/>
      <c r="R106" s="520"/>
      <c r="S106" s="520"/>
      <c r="T106" s="520"/>
      <c r="U106" s="520"/>
      <c r="V106" s="520"/>
      <c r="W106" s="520"/>
      <c r="X106" s="520"/>
      <c r="Y106" s="520"/>
      <c r="Z106" s="520"/>
      <c r="AA106" s="520"/>
      <c r="AB106" s="520"/>
      <c r="AC106" s="520"/>
      <c r="AD106" s="520"/>
      <c r="AE106" s="520"/>
      <c r="AF106" s="520"/>
      <c r="AG106" s="520"/>
      <c r="AH106" s="520"/>
      <c r="AI106" s="520"/>
      <c r="AJ106" s="520"/>
      <c r="AK106" s="520"/>
      <c r="AL106" s="520"/>
      <c r="AM106" s="520"/>
      <c r="AN106" s="520"/>
      <c r="AO106" s="520"/>
      <c r="AP106" s="520"/>
      <c r="AQ106" s="520"/>
      <c r="AR106" s="520"/>
      <c r="AS106" s="520"/>
      <c r="AT106" s="520"/>
      <c r="AU106" s="520"/>
      <c r="AV106" s="520"/>
      <c r="AW106" s="520"/>
      <c r="AX106" s="520"/>
      <c r="AY106" s="520"/>
      <c r="AZ106" s="520"/>
      <c r="BA106" s="520"/>
      <c r="BB106" s="520"/>
      <c r="BC106" s="520"/>
      <c r="BD106" s="520"/>
      <c r="BE106" s="520"/>
      <c r="BF106" s="520"/>
      <c r="BG106" s="520"/>
      <c r="BH106" s="520"/>
      <c r="BI106" s="119" t="s">
        <v>388</v>
      </c>
      <c r="BJ106" s="119"/>
      <c r="BK106" s="567">
        <f t="shared" si="7"/>
        <v>0</v>
      </c>
    </row>
    <row r="107" spans="1:63" ht="20.25" customHeight="1">
      <c r="A107" s="134">
        <v>4</v>
      </c>
      <c r="B107" s="117">
        <v>21</v>
      </c>
      <c r="C107" s="304" t="s">
        <v>1115</v>
      </c>
      <c r="D107" s="296" t="s">
        <v>309</v>
      </c>
      <c r="E107" s="529">
        <f t="shared" ref="E107:E134" si="10">SUM(J107:BH107)</f>
        <v>0.3</v>
      </c>
      <c r="F107" s="512">
        <v>21</v>
      </c>
      <c r="G107" s="121" t="s">
        <v>30</v>
      </c>
      <c r="H107" s="118"/>
      <c r="I107" s="395">
        <f t="shared" si="6"/>
        <v>0</v>
      </c>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c r="AI107" s="395"/>
      <c r="AJ107" s="395"/>
      <c r="AK107" s="395"/>
      <c r="AL107" s="395"/>
      <c r="AM107" s="395"/>
      <c r="AN107" s="395"/>
      <c r="AO107" s="395"/>
      <c r="AP107" s="395"/>
      <c r="AQ107" s="395"/>
      <c r="AR107" s="395"/>
      <c r="AS107" s="395"/>
      <c r="AT107" s="395"/>
      <c r="AU107" s="395"/>
      <c r="AV107" s="395"/>
      <c r="AW107" s="395"/>
      <c r="AX107" s="395"/>
      <c r="AY107" s="395"/>
      <c r="AZ107" s="395"/>
      <c r="BA107" s="395"/>
      <c r="BB107" s="395"/>
      <c r="BC107" s="395"/>
      <c r="BD107" s="395">
        <v>0.3</v>
      </c>
      <c r="BE107" s="395"/>
      <c r="BF107" s="395"/>
      <c r="BG107" s="395"/>
      <c r="BH107" s="395"/>
      <c r="BI107" s="117" t="s">
        <v>388</v>
      </c>
      <c r="BJ107" s="117"/>
      <c r="BK107" s="567">
        <f t="shared" si="7"/>
        <v>0.3</v>
      </c>
    </row>
    <row r="108" spans="1:63" ht="20.25" customHeight="1">
      <c r="A108" s="134">
        <v>4</v>
      </c>
      <c r="B108" s="117">
        <v>22</v>
      </c>
      <c r="C108" s="304" t="s">
        <v>407</v>
      </c>
      <c r="D108" s="296" t="s">
        <v>309</v>
      </c>
      <c r="E108" s="529">
        <f t="shared" si="10"/>
        <v>0.27</v>
      </c>
      <c r="F108" s="512" t="s">
        <v>406</v>
      </c>
      <c r="G108" s="121" t="s">
        <v>30</v>
      </c>
      <c r="H108" s="118"/>
      <c r="I108" s="395">
        <f t="shared" si="6"/>
        <v>0</v>
      </c>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c r="AI108" s="395"/>
      <c r="AJ108" s="395"/>
      <c r="AK108" s="395"/>
      <c r="AL108" s="395"/>
      <c r="AM108" s="395"/>
      <c r="AN108" s="395"/>
      <c r="AO108" s="395"/>
      <c r="AP108" s="395"/>
      <c r="AQ108" s="395"/>
      <c r="AR108" s="395"/>
      <c r="AS108" s="395"/>
      <c r="AT108" s="395"/>
      <c r="AU108" s="395"/>
      <c r="AV108" s="395"/>
      <c r="AW108" s="395"/>
      <c r="AX108" s="395"/>
      <c r="AY108" s="395"/>
      <c r="AZ108" s="395"/>
      <c r="BA108" s="395"/>
      <c r="BB108" s="395"/>
      <c r="BC108" s="395"/>
      <c r="BD108" s="395">
        <v>0.27</v>
      </c>
      <c r="BE108" s="395"/>
      <c r="BF108" s="395"/>
      <c r="BG108" s="395"/>
      <c r="BH108" s="395"/>
      <c r="BI108" s="117" t="s">
        <v>388</v>
      </c>
      <c r="BJ108" s="117"/>
      <c r="BK108" s="567">
        <f t="shared" si="7"/>
        <v>0.27</v>
      </c>
    </row>
    <row r="109" spans="1:63" ht="20.25" customHeight="1">
      <c r="A109" s="134">
        <v>4</v>
      </c>
      <c r="B109" s="117">
        <v>23</v>
      </c>
      <c r="C109" s="304" t="s">
        <v>402</v>
      </c>
      <c r="D109" s="296" t="s">
        <v>309</v>
      </c>
      <c r="E109" s="529">
        <f t="shared" si="10"/>
        <v>0.8</v>
      </c>
      <c r="F109" s="512">
        <v>24</v>
      </c>
      <c r="G109" s="121" t="s">
        <v>30</v>
      </c>
      <c r="H109" s="118"/>
      <c r="I109" s="395">
        <f t="shared" si="6"/>
        <v>0</v>
      </c>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c r="AG109" s="395"/>
      <c r="AH109" s="395"/>
      <c r="AI109" s="395"/>
      <c r="AJ109" s="395"/>
      <c r="AK109" s="395"/>
      <c r="AL109" s="395"/>
      <c r="AM109" s="395"/>
      <c r="AN109" s="395"/>
      <c r="AO109" s="395"/>
      <c r="AP109" s="395"/>
      <c r="AQ109" s="395"/>
      <c r="AR109" s="395"/>
      <c r="AS109" s="395"/>
      <c r="AT109" s="395"/>
      <c r="AU109" s="395"/>
      <c r="AV109" s="395"/>
      <c r="AW109" s="395"/>
      <c r="AX109" s="395"/>
      <c r="AY109" s="395"/>
      <c r="AZ109" s="395"/>
      <c r="BA109" s="395"/>
      <c r="BB109" s="395"/>
      <c r="BC109" s="395"/>
      <c r="BD109" s="395">
        <v>0.6</v>
      </c>
      <c r="BE109" s="395"/>
      <c r="BF109" s="395"/>
      <c r="BG109" s="395">
        <v>0.2</v>
      </c>
      <c r="BH109" s="395"/>
      <c r="BI109" s="117" t="s">
        <v>388</v>
      </c>
      <c r="BJ109" s="117"/>
      <c r="BK109" s="567">
        <f t="shared" si="7"/>
        <v>0.8</v>
      </c>
    </row>
    <row r="110" spans="1:63" ht="20.25" customHeight="1">
      <c r="A110" s="134">
        <v>4</v>
      </c>
      <c r="B110" s="117">
        <v>24</v>
      </c>
      <c r="C110" s="304" t="s">
        <v>403</v>
      </c>
      <c r="D110" s="296" t="s">
        <v>309</v>
      </c>
      <c r="E110" s="529">
        <f t="shared" si="10"/>
        <v>0.05</v>
      </c>
      <c r="F110" s="512" t="s">
        <v>408</v>
      </c>
      <c r="G110" s="121" t="s">
        <v>31</v>
      </c>
      <c r="H110" s="118"/>
      <c r="I110" s="395">
        <f t="shared" si="6"/>
        <v>0</v>
      </c>
      <c r="J110" s="395"/>
      <c r="K110" s="395"/>
      <c r="L110" s="395"/>
      <c r="M110" s="395"/>
      <c r="N110" s="395"/>
      <c r="O110" s="395"/>
      <c r="P110" s="395">
        <v>0.05</v>
      </c>
      <c r="Q110" s="395"/>
      <c r="R110" s="395"/>
      <c r="S110" s="395"/>
      <c r="T110" s="395"/>
      <c r="U110" s="395"/>
      <c r="V110" s="395"/>
      <c r="W110" s="395"/>
      <c r="X110" s="395"/>
      <c r="Y110" s="395"/>
      <c r="Z110" s="395"/>
      <c r="AA110" s="395"/>
      <c r="AB110" s="395"/>
      <c r="AC110" s="395"/>
      <c r="AD110" s="395"/>
      <c r="AE110" s="395"/>
      <c r="AF110" s="395"/>
      <c r="AG110" s="395"/>
      <c r="AH110" s="395"/>
      <c r="AI110" s="395"/>
      <c r="AJ110" s="395"/>
      <c r="AK110" s="395"/>
      <c r="AL110" s="395"/>
      <c r="AM110" s="395"/>
      <c r="AN110" s="395"/>
      <c r="AO110" s="395"/>
      <c r="AP110" s="395"/>
      <c r="AQ110" s="395"/>
      <c r="AR110" s="395"/>
      <c r="AS110" s="395"/>
      <c r="AT110" s="395"/>
      <c r="AU110" s="395"/>
      <c r="AV110" s="395"/>
      <c r="AW110" s="395"/>
      <c r="AX110" s="395"/>
      <c r="AY110" s="395"/>
      <c r="AZ110" s="395"/>
      <c r="BA110" s="395"/>
      <c r="BB110" s="395"/>
      <c r="BC110" s="395"/>
      <c r="BD110" s="395"/>
      <c r="BE110" s="395"/>
      <c r="BF110" s="395"/>
      <c r="BG110" s="395"/>
      <c r="BH110" s="395"/>
      <c r="BI110" s="117" t="s">
        <v>388</v>
      </c>
      <c r="BJ110" s="117"/>
      <c r="BK110" s="567">
        <f t="shared" si="7"/>
        <v>0.05</v>
      </c>
    </row>
    <row r="111" spans="1:63" ht="20.25" customHeight="1">
      <c r="A111" s="134">
        <v>4</v>
      </c>
      <c r="B111" s="117">
        <v>25</v>
      </c>
      <c r="C111" s="304" t="s">
        <v>576</v>
      </c>
      <c r="D111" s="296" t="s">
        <v>309</v>
      </c>
      <c r="E111" s="529">
        <f t="shared" si="10"/>
        <v>0.06</v>
      </c>
      <c r="F111" s="512">
        <v>10</v>
      </c>
      <c r="G111" s="121" t="s">
        <v>48</v>
      </c>
      <c r="H111" s="118"/>
      <c r="I111" s="395">
        <f t="shared" si="6"/>
        <v>0</v>
      </c>
      <c r="J111" s="395"/>
      <c r="K111" s="395"/>
      <c r="L111" s="395"/>
      <c r="M111" s="395">
        <v>0.02</v>
      </c>
      <c r="N111" s="395"/>
      <c r="O111" s="395"/>
      <c r="P111" s="395"/>
      <c r="Q111" s="395"/>
      <c r="R111" s="395"/>
      <c r="S111" s="395"/>
      <c r="T111" s="395"/>
      <c r="U111" s="395"/>
      <c r="V111" s="395"/>
      <c r="W111" s="395"/>
      <c r="X111" s="395"/>
      <c r="Y111" s="395"/>
      <c r="Z111" s="395"/>
      <c r="AA111" s="395">
        <v>0.04</v>
      </c>
      <c r="AB111" s="395"/>
      <c r="AC111" s="395"/>
      <c r="AD111" s="395"/>
      <c r="AE111" s="395"/>
      <c r="AF111" s="395"/>
      <c r="AG111" s="395"/>
      <c r="AH111" s="395"/>
      <c r="AI111" s="395"/>
      <c r="AJ111" s="395"/>
      <c r="AK111" s="395"/>
      <c r="AL111" s="395"/>
      <c r="AM111" s="395"/>
      <c r="AN111" s="395"/>
      <c r="AO111" s="395"/>
      <c r="AP111" s="395"/>
      <c r="AQ111" s="395"/>
      <c r="AR111" s="395"/>
      <c r="AS111" s="395"/>
      <c r="AT111" s="395"/>
      <c r="AU111" s="395"/>
      <c r="AV111" s="395"/>
      <c r="AW111" s="395"/>
      <c r="AX111" s="395"/>
      <c r="AY111" s="395"/>
      <c r="AZ111" s="395"/>
      <c r="BA111" s="395"/>
      <c r="BB111" s="395"/>
      <c r="BC111" s="395"/>
      <c r="BD111" s="395"/>
      <c r="BE111" s="395"/>
      <c r="BF111" s="395"/>
      <c r="BG111" s="395"/>
      <c r="BH111" s="395"/>
      <c r="BI111" s="117" t="s">
        <v>388</v>
      </c>
      <c r="BJ111" s="117"/>
      <c r="BK111" s="567">
        <f t="shared" si="7"/>
        <v>0.06</v>
      </c>
    </row>
    <row r="112" spans="1:63" ht="20.25" customHeight="1">
      <c r="A112" s="134">
        <v>4</v>
      </c>
      <c r="B112" s="117">
        <v>26</v>
      </c>
      <c r="C112" s="304" t="s">
        <v>411</v>
      </c>
      <c r="D112" s="296" t="s">
        <v>309</v>
      </c>
      <c r="E112" s="544">
        <f t="shared" si="10"/>
        <v>0.28999999999999998</v>
      </c>
      <c r="F112" s="512">
        <v>20</v>
      </c>
      <c r="G112" s="121" t="s">
        <v>34</v>
      </c>
      <c r="H112" s="118"/>
      <c r="I112" s="395">
        <f t="shared" si="6"/>
        <v>0</v>
      </c>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c r="AG112" s="395"/>
      <c r="AH112" s="395"/>
      <c r="AI112" s="395">
        <v>0.28999999999999998</v>
      </c>
      <c r="AJ112" s="395"/>
      <c r="AK112" s="395"/>
      <c r="AL112" s="395"/>
      <c r="AM112" s="395"/>
      <c r="AN112" s="395"/>
      <c r="AO112" s="395"/>
      <c r="AP112" s="395"/>
      <c r="AQ112" s="395"/>
      <c r="AR112" s="395"/>
      <c r="AS112" s="395"/>
      <c r="AT112" s="395"/>
      <c r="AU112" s="395"/>
      <c r="AV112" s="395"/>
      <c r="AW112" s="395"/>
      <c r="AX112" s="395"/>
      <c r="AY112" s="395"/>
      <c r="AZ112" s="395"/>
      <c r="BA112" s="395"/>
      <c r="BB112" s="395"/>
      <c r="BC112" s="395"/>
      <c r="BD112" s="395"/>
      <c r="BE112" s="395"/>
      <c r="BF112" s="395"/>
      <c r="BG112" s="395"/>
      <c r="BH112" s="395"/>
      <c r="BI112" s="117" t="s">
        <v>388</v>
      </c>
      <c r="BJ112" s="117"/>
      <c r="BK112" s="567">
        <f t="shared" si="7"/>
        <v>0.28999999999999998</v>
      </c>
    </row>
    <row r="113" spans="1:63" ht="20.25" customHeight="1">
      <c r="A113" s="134">
        <v>4</v>
      </c>
      <c r="B113" s="117">
        <v>27</v>
      </c>
      <c r="C113" s="304" t="s">
        <v>410</v>
      </c>
      <c r="D113" s="296" t="s">
        <v>309</v>
      </c>
      <c r="E113" s="544">
        <f t="shared" si="10"/>
        <v>0.12</v>
      </c>
      <c r="F113" s="512">
        <v>25</v>
      </c>
      <c r="G113" s="121" t="s">
        <v>34</v>
      </c>
      <c r="H113" s="118"/>
      <c r="I113" s="395">
        <f t="shared" si="6"/>
        <v>0</v>
      </c>
      <c r="J113" s="395"/>
      <c r="K113" s="395"/>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c r="AG113" s="395"/>
      <c r="AH113" s="395"/>
      <c r="AI113" s="395">
        <v>0.12</v>
      </c>
      <c r="AJ113" s="395"/>
      <c r="AK113" s="395"/>
      <c r="AL113" s="395"/>
      <c r="AM113" s="395"/>
      <c r="AN113" s="395"/>
      <c r="AO113" s="395"/>
      <c r="AP113" s="395"/>
      <c r="AQ113" s="395"/>
      <c r="AR113" s="395"/>
      <c r="AS113" s="395"/>
      <c r="AT113" s="395"/>
      <c r="AU113" s="395"/>
      <c r="AV113" s="395"/>
      <c r="AW113" s="395"/>
      <c r="AX113" s="395"/>
      <c r="AY113" s="395"/>
      <c r="AZ113" s="395"/>
      <c r="BA113" s="395"/>
      <c r="BB113" s="395"/>
      <c r="BC113" s="395"/>
      <c r="BD113" s="395"/>
      <c r="BE113" s="395"/>
      <c r="BF113" s="395"/>
      <c r="BG113" s="395"/>
      <c r="BH113" s="395"/>
      <c r="BI113" s="117" t="s">
        <v>388</v>
      </c>
      <c r="BJ113" s="117"/>
      <c r="BK113" s="567">
        <f t="shared" si="7"/>
        <v>0.12</v>
      </c>
    </row>
    <row r="114" spans="1:63" ht="20.25" customHeight="1">
      <c r="A114" s="134">
        <v>4</v>
      </c>
      <c r="B114" s="117">
        <v>29</v>
      </c>
      <c r="C114" s="304" t="s">
        <v>409</v>
      </c>
      <c r="D114" s="296" t="s">
        <v>309</v>
      </c>
      <c r="E114" s="529">
        <f t="shared" si="10"/>
        <v>0.13</v>
      </c>
      <c r="F114" s="117" t="s">
        <v>412</v>
      </c>
      <c r="G114" s="121" t="s">
        <v>29</v>
      </c>
      <c r="H114" s="118"/>
      <c r="I114" s="395">
        <f t="shared" si="6"/>
        <v>0</v>
      </c>
      <c r="J114" s="395"/>
      <c r="K114" s="395"/>
      <c r="L114" s="395">
        <v>0.04</v>
      </c>
      <c r="M114" s="395"/>
      <c r="N114" s="395"/>
      <c r="O114" s="395"/>
      <c r="P114" s="395"/>
      <c r="Q114" s="395"/>
      <c r="R114" s="395"/>
      <c r="S114" s="395"/>
      <c r="T114" s="395"/>
      <c r="U114" s="395"/>
      <c r="V114" s="395"/>
      <c r="W114" s="395"/>
      <c r="X114" s="395"/>
      <c r="Y114" s="395"/>
      <c r="Z114" s="395"/>
      <c r="AA114" s="395"/>
      <c r="AB114" s="395"/>
      <c r="AC114" s="395"/>
      <c r="AD114" s="395"/>
      <c r="AE114" s="395">
        <v>0.02</v>
      </c>
      <c r="AF114" s="395"/>
      <c r="AG114" s="395"/>
      <c r="AH114" s="395"/>
      <c r="AI114" s="395"/>
      <c r="AJ114" s="395"/>
      <c r="AK114" s="395"/>
      <c r="AL114" s="395"/>
      <c r="AM114" s="395"/>
      <c r="AN114" s="395"/>
      <c r="AO114" s="395"/>
      <c r="AP114" s="395"/>
      <c r="AQ114" s="395"/>
      <c r="AR114" s="395"/>
      <c r="AS114" s="395"/>
      <c r="AT114" s="395"/>
      <c r="AU114" s="395"/>
      <c r="AV114" s="395"/>
      <c r="AW114" s="395"/>
      <c r="AX114" s="395">
        <v>7.0000000000000007E-2</v>
      </c>
      <c r="AY114" s="395"/>
      <c r="AZ114" s="395"/>
      <c r="BA114" s="395"/>
      <c r="BB114" s="395"/>
      <c r="BC114" s="395"/>
      <c r="BD114" s="395"/>
      <c r="BE114" s="395"/>
      <c r="BF114" s="395"/>
      <c r="BG114" s="395"/>
      <c r="BH114" s="395"/>
      <c r="BI114" s="117" t="s">
        <v>388</v>
      </c>
      <c r="BJ114" s="117"/>
      <c r="BK114" s="567">
        <f t="shared" si="7"/>
        <v>0.13</v>
      </c>
    </row>
    <row r="115" spans="1:63" ht="18" customHeight="1">
      <c r="A115" s="134">
        <v>4</v>
      </c>
      <c r="B115" s="117">
        <v>157</v>
      </c>
      <c r="C115" s="333" t="s">
        <v>593</v>
      </c>
      <c r="D115" s="117" t="s">
        <v>309</v>
      </c>
      <c r="E115" s="117">
        <f t="shared" si="10"/>
        <v>0.1</v>
      </c>
      <c r="F115" s="117">
        <v>18</v>
      </c>
      <c r="G115" s="119" t="s">
        <v>41</v>
      </c>
      <c r="H115" s="118"/>
      <c r="I115" s="395">
        <f t="shared" si="6"/>
        <v>0</v>
      </c>
      <c r="J115" s="117"/>
      <c r="K115" s="117"/>
      <c r="L115" s="117">
        <v>0.1</v>
      </c>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567">
        <f t="shared" si="7"/>
        <v>0.1</v>
      </c>
    </row>
    <row r="116" spans="1:63" ht="18" customHeight="1">
      <c r="A116" s="134">
        <v>4</v>
      </c>
      <c r="B116" s="117"/>
      <c r="C116" s="135" t="s">
        <v>682</v>
      </c>
      <c r="D116" s="118" t="s">
        <v>120</v>
      </c>
      <c r="E116" s="529">
        <f t="shared" si="10"/>
        <v>10.330000000000002</v>
      </c>
      <c r="F116" s="118" t="s">
        <v>918</v>
      </c>
      <c r="G116" s="121" t="s">
        <v>9</v>
      </c>
      <c r="H116" s="118"/>
      <c r="I116" s="395">
        <f t="shared" si="6"/>
        <v>0</v>
      </c>
      <c r="J116" s="530"/>
      <c r="K116" s="530"/>
      <c r="L116" s="530">
        <v>10.330000000000002</v>
      </c>
      <c r="M116" s="530"/>
      <c r="N116" s="530"/>
      <c r="O116" s="530"/>
      <c r="P116" s="530"/>
      <c r="Q116" s="530"/>
      <c r="R116" s="530"/>
      <c r="S116" s="530"/>
      <c r="T116" s="530"/>
      <c r="U116" s="530"/>
      <c r="V116" s="530"/>
      <c r="W116" s="530"/>
      <c r="X116" s="530"/>
      <c r="Y116" s="530"/>
      <c r="Z116" s="530"/>
      <c r="AA116" s="530"/>
      <c r="AB116" s="530"/>
      <c r="AC116" s="530"/>
      <c r="AD116" s="530"/>
      <c r="AE116" s="530"/>
      <c r="AF116" s="530"/>
      <c r="AG116" s="530"/>
      <c r="AH116" s="530"/>
      <c r="AI116" s="530"/>
      <c r="AJ116" s="530"/>
      <c r="AK116" s="530"/>
      <c r="AL116" s="530"/>
      <c r="AM116" s="530"/>
      <c r="AN116" s="530"/>
      <c r="AO116" s="530"/>
      <c r="AP116" s="530"/>
      <c r="AQ116" s="530"/>
      <c r="AR116" s="530"/>
      <c r="AS116" s="530"/>
      <c r="AT116" s="530"/>
      <c r="AU116" s="530"/>
      <c r="AV116" s="530"/>
      <c r="AW116" s="530"/>
      <c r="AX116" s="530"/>
      <c r="AY116" s="530"/>
      <c r="AZ116" s="530"/>
      <c r="BA116" s="530"/>
      <c r="BB116" s="530"/>
      <c r="BC116" s="530"/>
      <c r="BD116" s="530"/>
      <c r="BE116" s="530"/>
      <c r="BF116" s="530"/>
      <c r="BG116" s="530"/>
      <c r="BH116" s="530"/>
      <c r="BI116" s="117"/>
      <c r="BJ116" s="117"/>
      <c r="BK116" s="567">
        <f t="shared" si="7"/>
        <v>10.330000000000002</v>
      </c>
    </row>
    <row r="117" spans="1:63" ht="18" customHeight="1">
      <c r="A117" s="134">
        <v>4</v>
      </c>
      <c r="B117" s="117"/>
      <c r="C117" s="135" t="s">
        <v>683</v>
      </c>
      <c r="D117" s="118" t="s">
        <v>120</v>
      </c>
      <c r="E117" s="531">
        <f t="shared" si="10"/>
        <v>17.700000000000003</v>
      </c>
      <c r="F117" s="118" t="s">
        <v>919</v>
      </c>
      <c r="G117" s="121" t="s">
        <v>11</v>
      </c>
      <c r="H117" s="118"/>
      <c r="I117" s="395">
        <f t="shared" si="6"/>
        <v>0</v>
      </c>
      <c r="J117" s="530"/>
      <c r="K117" s="530"/>
      <c r="L117" s="530">
        <v>17.690000000000001</v>
      </c>
      <c r="M117" s="530"/>
      <c r="N117" s="530"/>
      <c r="O117" s="530"/>
      <c r="P117" s="530"/>
      <c r="Q117" s="530"/>
      <c r="R117" s="530"/>
      <c r="S117" s="530"/>
      <c r="T117" s="530"/>
      <c r="U117" s="530"/>
      <c r="V117" s="530"/>
      <c r="W117" s="530"/>
      <c r="X117" s="530"/>
      <c r="Y117" s="530"/>
      <c r="Z117" s="530"/>
      <c r="AA117" s="530"/>
      <c r="AB117" s="530"/>
      <c r="AC117" s="530"/>
      <c r="AD117" s="530"/>
      <c r="AE117" s="530"/>
      <c r="AF117" s="530"/>
      <c r="AG117" s="530"/>
      <c r="AH117" s="530"/>
      <c r="AI117" s="530"/>
      <c r="AJ117" s="530"/>
      <c r="AK117" s="530"/>
      <c r="AL117" s="530"/>
      <c r="AM117" s="530"/>
      <c r="AN117" s="530"/>
      <c r="AO117" s="530"/>
      <c r="AP117" s="530"/>
      <c r="AQ117" s="530"/>
      <c r="AR117" s="530"/>
      <c r="AS117" s="530"/>
      <c r="AT117" s="530"/>
      <c r="AU117" s="530"/>
      <c r="AV117" s="530"/>
      <c r="AW117" s="530"/>
      <c r="AX117" s="530"/>
      <c r="AY117" s="530"/>
      <c r="AZ117" s="530"/>
      <c r="BA117" s="530"/>
      <c r="BB117" s="530"/>
      <c r="BC117" s="530"/>
      <c r="BD117" s="530"/>
      <c r="BE117" s="530"/>
      <c r="BF117" s="530"/>
      <c r="BG117" s="530">
        <v>0.01</v>
      </c>
      <c r="BH117" s="530"/>
      <c r="BI117" s="117"/>
      <c r="BJ117" s="117"/>
      <c r="BK117" s="567">
        <f t="shared" si="7"/>
        <v>17.700000000000003</v>
      </c>
    </row>
    <row r="118" spans="1:63" ht="18" customHeight="1">
      <c r="A118" s="134">
        <v>4</v>
      </c>
      <c r="B118" s="117"/>
      <c r="C118" s="135" t="s">
        <v>684</v>
      </c>
      <c r="D118" s="118" t="s">
        <v>120</v>
      </c>
      <c r="E118" s="531">
        <f t="shared" si="10"/>
        <v>6.74</v>
      </c>
      <c r="F118" s="118" t="s">
        <v>863</v>
      </c>
      <c r="G118" s="121" t="s">
        <v>11</v>
      </c>
      <c r="H118" s="118"/>
      <c r="I118" s="395">
        <f t="shared" si="6"/>
        <v>0.62000000000000011</v>
      </c>
      <c r="J118" s="530">
        <v>0.62000000000000011</v>
      </c>
      <c r="K118" s="530"/>
      <c r="L118" s="530">
        <v>6.12</v>
      </c>
      <c r="M118" s="530"/>
      <c r="N118" s="530"/>
      <c r="O118" s="530"/>
      <c r="P118" s="530"/>
      <c r="Q118" s="530"/>
      <c r="R118" s="530"/>
      <c r="S118" s="530"/>
      <c r="T118" s="530"/>
      <c r="U118" s="530"/>
      <c r="V118" s="530"/>
      <c r="W118" s="530"/>
      <c r="X118" s="530"/>
      <c r="Y118" s="530"/>
      <c r="Z118" s="530"/>
      <c r="AA118" s="530"/>
      <c r="AB118" s="530"/>
      <c r="AC118" s="530"/>
      <c r="AD118" s="530"/>
      <c r="AE118" s="530"/>
      <c r="AF118" s="530"/>
      <c r="AG118" s="530"/>
      <c r="AH118" s="530"/>
      <c r="AI118" s="530"/>
      <c r="AJ118" s="530"/>
      <c r="AK118" s="530"/>
      <c r="AL118" s="530"/>
      <c r="AM118" s="530"/>
      <c r="AN118" s="530"/>
      <c r="AO118" s="530"/>
      <c r="AP118" s="530"/>
      <c r="AQ118" s="530"/>
      <c r="AR118" s="530"/>
      <c r="AS118" s="530"/>
      <c r="AT118" s="530"/>
      <c r="AU118" s="530"/>
      <c r="AV118" s="530"/>
      <c r="AW118" s="530"/>
      <c r="AX118" s="530"/>
      <c r="AY118" s="530"/>
      <c r="AZ118" s="530"/>
      <c r="BA118" s="530"/>
      <c r="BB118" s="530"/>
      <c r="BC118" s="530"/>
      <c r="BD118" s="530"/>
      <c r="BE118" s="530"/>
      <c r="BF118" s="530"/>
      <c r="BG118" s="530"/>
      <c r="BH118" s="530"/>
      <c r="BI118" s="117"/>
      <c r="BJ118" s="117"/>
      <c r="BK118" s="567">
        <f t="shared" si="7"/>
        <v>6.74</v>
      </c>
    </row>
    <row r="119" spans="1:63" ht="18" customHeight="1">
      <c r="A119" s="134">
        <v>4</v>
      </c>
      <c r="B119" s="117"/>
      <c r="C119" s="135" t="s">
        <v>685</v>
      </c>
      <c r="D119" s="118" t="s">
        <v>120</v>
      </c>
      <c r="E119" s="531">
        <f t="shared" si="10"/>
        <v>1.26</v>
      </c>
      <c r="F119" s="118" t="s">
        <v>920</v>
      </c>
      <c r="G119" s="121" t="s">
        <v>11</v>
      </c>
      <c r="H119" s="118"/>
      <c r="I119" s="395">
        <f t="shared" si="6"/>
        <v>0</v>
      </c>
      <c r="J119" s="530"/>
      <c r="K119" s="530"/>
      <c r="L119" s="530">
        <v>1.24</v>
      </c>
      <c r="M119" s="530"/>
      <c r="N119" s="530"/>
      <c r="O119" s="530"/>
      <c r="P119" s="530"/>
      <c r="Q119" s="530"/>
      <c r="R119" s="530"/>
      <c r="S119" s="530"/>
      <c r="T119" s="530"/>
      <c r="U119" s="530"/>
      <c r="V119" s="530"/>
      <c r="W119" s="530"/>
      <c r="X119" s="530"/>
      <c r="Y119" s="530"/>
      <c r="Z119" s="530"/>
      <c r="AA119" s="530"/>
      <c r="AB119" s="530"/>
      <c r="AC119" s="530"/>
      <c r="AD119" s="530"/>
      <c r="AE119" s="530"/>
      <c r="AF119" s="530"/>
      <c r="AG119" s="530"/>
      <c r="AH119" s="530"/>
      <c r="AI119" s="530"/>
      <c r="AJ119" s="530"/>
      <c r="AK119" s="530"/>
      <c r="AL119" s="530"/>
      <c r="AM119" s="530"/>
      <c r="AN119" s="530"/>
      <c r="AO119" s="530"/>
      <c r="AP119" s="530"/>
      <c r="AQ119" s="530"/>
      <c r="AR119" s="530"/>
      <c r="AS119" s="530"/>
      <c r="AT119" s="530"/>
      <c r="AU119" s="530"/>
      <c r="AV119" s="530"/>
      <c r="AW119" s="530"/>
      <c r="AX119" s="530"/>
      <c r="AY119" s="530"/>
      <c r="AZ119" s="530"/>
      <c r="BA119" s="530"/>
      <c r="BB119" s="530"/>
      <c r="BC119" s="530"/>
      <c r="BD119" s="530"/>
      <c r="BE119" s="530"/>
      <c r="BF119" s="530"/>
      <c r="BG119" s="530">
        <v>0.02</v>
      </c>
      <c r="BH119" s="530"/>
      <c r="BI119" s="117"/>
      <c r="BJ119" s="117"/>
      <c r="BK119" s="567">
        <f t="shared" si="7"/>
        <v>1.26</v>
      </c>
    </row>
    <row r="120" spans="1:63" ht="18" customHeight="1">
      <c r="A120" s="134">
        <v>4</v>
      </c>
      <c r="B120" s="117"/>
      <c r="C120" s="135" t="s">
        <v>686</v>
      </c>
      <c r="D120" s="118" t="s">
        <v>120</v>
      </c>
      <c r="E120" s="531">
        <f t="shared" si="10"/>
        <v>7.5400000000000009</v>
      </c>
      <c r="F120" s="118" t="s">
        <v>921</v>
      </c>
      <c r="G120" s="121" t="s">
        <v>11</v>
      </c>
      <c r="H120" s="118"/>
      <c r="I120" s="395">
        <f t="shared" si="6"/>
        <v>1.04</v>
      </c>
      <c r="J120" s="530">
        <v>0.56000000000000005</v>
      </c>
      <c r="K120" s="530">
        <v>0.48</v>
      </c>
      <c r="L120" s="530">
        <v>6.5000000000000009</v>
      </c>
      <c r="M120" s="530"/>
      <c r="N120" s="530"/>
      <c r="O120" s="530"/>
      <c r="P120" s="530"/>
      <c r="Q120" s="530"/>
      <c r="R120" s="530"/>
      <c r="S120" s="530"/>
      <c r="T120" s="530"/>
      <c r="U120" s="530"/>
      <c r="V120" s="530"/>
      <c r="W120" s="530"/>
      <c r="X120" s="530"/>
      <c r="Y120" s="530"/>
      <c r="Z120" s="530"/>
      <c r="AA120" s="530"/>
      <c r="AB120" s="530"/>
      <c r="AC120" s="530"/>
      <c r="AD120" s="530"/>
      <c r="AE120" s="530"/>
      <c r="AF120" s="530"/>
      <c r="AG120" s="530"/>
      <c r="AH120" s="530"/>
      <c r="AI120" s="530"/>
      <c r="AJ120" s="530"/>
      <c r="AK120" s="530"/>
      <c r="AL120" s="530"/>
      <c r="AM120" s="530"/>
      <c r="AN120" s="530"/>
      <c r="AO120" s="530"/>
      <c r="AP120" s="530"/>
      <c r="AQ120" s="530"/>
      <c r="AR120" s="530"/>
      <c r="AS120" s="530"/>
      <c r="AT120" s="530"/>
      <c r="AU120" s="530"/>
      <c r="AV120" s="530"/>
      <c r="AW120" s="530"/>
      <c r="AX120" s="530"/>
      <c r="AY120" s="530"/>
      <c r="AZ120" s="530"/>
      <c r="BA120" s="530"/>
      <c r="BB120" s="530"/>
      <c r="BC120" s="530"/>
      <c r="BD120" s="530"/>
      <c r="BE120" s="530"/>
      <c r="BF120" s="530"/>
      <c r="BG120" s="530"/>
      <c r="BH120" s="530"/>
      <c r="BI120" s="117"/>
      <c r="BJ120" s="117"/>
      <c r="BK120" s="567">
        <f t="shared" si="7"/>
        <v>7.5400000000000009</v>
      </c>
    </row>
    <row r="121" spans="1:63" ht="18" customHeight="1">
      <c r="A121" s="134">
        <v>4</v>
      </c>
      <c r="B121" s="117"/>
      <c r="C121" s="135" t="s">
        <v>687</v>
      </c>
      <c r="D121" s="118" t="s">
        <v>120</v>
      </c>
      <c r="E121" s="531">
        <f t="shared" si="10"/>
        <v>12.98</v>
      </c>
      <c r="F121" s="118" t="s">
        <v>922</v>
      </c>
      <c r="G121" s="121" t="s">
        <v>11</v>
      </c>
      <c r="H121" s="118"/>
      <c r="I121" s="395">
        <f t="shared" si="6"/>
        <v>0</v>
      </c>
      <c r="J121" s="530"/>
      <c r="K121" s="530"/>
      <c r="L121" s="530">
        <v>12.96</v>
      </c>
      <c r="M121" s="530"/>
      <c r="N121" s="530"/>
      <c r="O121" s="530"/>
      <c r="P121" s="530"/>
      <c r="Q121" s="530"/>
      <c r="R121" s="530"/>
      <c r="S121" s="530"/>
      <c r="T121" s="530"/>
      <c r="U121" s="530"/>
      <c r="V121" s="530"/>
      <c r="W121" s="530"/>
      <c r="X121" s="530"/>
      <c r="Y121" s="530"/>
      <c r="Z121" s="530"/>
      <c r="AA121" s="530"/>
      <c r="AB121" s="530"/>
      <c r="AC121" s="530"/>
      <c r="AD121" s="530"/>
      <c r="AE121" s="530"/>
      <c r="AF121" s="530"/>
      <c r="AG121" s="530"/>
      <c r="AH121" s="530"/>
      <c r="AI121" s="530"/>
      <c r="AJ121" s="530"/>
      <c r="AK121" s="530"/>
      <c r="AL121" s="530"/>
      <c r="AM121" s="530"/>
      <c r="AN121" s="530"/>
      <c r="AO121" s="530"/>
      <c r="AP121" s="530"/>
      <c r="AQ121" s="530"/>
      <c r="AR121" s="530"/>
      <c r="AS121" s="530"/>
      <c r="AT121" s="530"/>
      <c r="AU121" s="530"/>
      <c r="AV121" s="530"/>
      <c r="AW121" s="530"/>
      <c r="AX121" s="530"/>
      <c r="AY121" s="530"/>
      <c r="AZ121" s="530"/>
      <c r="BA121" s="530"/>
      <c r="BB121" s="530"/>
      <c r="BC121" s="530"/>
      <c r="BD121" s="530"/>
      <c r="BE121" s="530"/>
      <c r="BF121" s="530"/>
      <c r="BG121" s="530">
        <v>0.02</v>
      </c>
      <c r="BH121" s="530"/>
      <c r="BI121" s="117"/>
      <c r="BJ121" s="117"/>
      <c r="BK121" s="567">
        <f t="shared" si="7"/>
        <v>12.98</v>
      </c>
    </row>
    <row r="122" spans="1:63" ht="18" customHeight="1">
      <c r="A122" s="134">
        <v>4</v>
      </c>
      <c r="B122" s="117"/>
      <c r="C122" s="135" t="s">
        <v>688</v>
      </c>
      <c r="D122" s="118" t="s">
        <v>120</v>
      </c>
      <c r="E122" s="531">
        <f t="shared" si="10"/>
        <v>4.6399999999999997</v>
      </c>
      <c r="F122" s="118" t="s">
        <v>923</v>
      </c>
      <c r="G122" s="121" t="s">
        <v>11</v>
      </c>
      <c r="H122" s="118"/>
      <c r="I122" s="395">
        <f t="shared" si="6"/>
        <v>0</v>
      </c>
      <c r="J122" s="530"/>
      <c r="K122" s="530"/>
      <c r="L122" s="530">
        <v>4.63</v>
      </c>
      <c r="M122" s="530"/>
      <c r="N122" s="530"/>
      <c r="O122" s="530"/>
      <c r="P122" s="530"/>
      <c r="Q122" s="530"/>
      <c r="R122" s="530"/>
      <c r="S122" s="530"/>
      <c r="T122" s="530"/>
      <c r="U122" s="530"/>
      <c r="V122" s="530"/>
      <c r="W122" s="530"/>
      <c r="X122" s="530"/>
      <c r="Y122" s="530"/>
      <c r="Z122" s="530"/>
      <c r="AA122" s="530"/>
      <c r="AB122" s="530"/>
      <c r="AC122" s="530"/>
      <c r="AD122" s="530"/>
      <c r="AE122" s="530"/>
      <c r="AF122" s="530"/>
      <c r="AG122" s="530"/>
      <c r="AH122" s="530"/>
      <c r="AI122" s="530"/>
      <c r="AJ122" s="530"/>
      <c r="AK122" s="530"/>
      <c r="AL122" s="530"/>
      <c r="AM122" s="530"/>
      <c r="AN122" s="530"/>
      <c r="AO122" s="530"/>
      <c r="AP122" s="530"/>
      <c r="AQ122" s="530"/>
      <c r="AR122" s="530"/>
      <c r="AS122" s="530"/>
      <c r="AT122" s="530"/>
      <c r="AU122" s="530"/>
      <c r="AV122" s="530"/>
      <c r="AW122" s="530"/>
      <c r="AX122" s="530"/>
      <c r="AY122" s="530"/>
      <c r="AZ122" s="530"/>
      <c r="BA122" s="530"/>
      <c r="BB122" s="530"/>
      <c r="BC122" s="530"/>
      <c r="BD122" s="530"/>
      <c r="BE122" s="530"/>
      <c r="BF122" s="530"/>
      <c r="BG122" s="530">
        <v>0.01</v>
      </c>
      <c r="BH122" s="530"/>
      <c r="BI122" s="117"/>
      <c r="BJ122" s="117"/>
      <c r="BK122" s="567">
        <f t="shared" si="7"/>
        <v>4.6399999999999997</v>
      </c>
    </row>
    <row r="123" spans="1:63" ht="18" customHeight="1">
      <c r="A123" s="134">
        <v>4</v>
      </c>
      <c r="B123" s="117"/>
      <c r="C123" s="135" t="s">
        <v>689</v>
      </c>
      <c r="D123" s="118" t="s">
        <v>120</v>
      </c>
      <c r="E123" s="531">
        <f t="shared" si="10"/>
        <v>6.9399999999999995</v>
      </c>
      <c r="F123" s="118" t="s">
        <v>924</v>
      </c>
      <c r="G123" s="121" t="s">
        <v>11</v>
      </c>
      <c r="H123" s="118"/>
      <c r="I123" s="395">
        <f t="shared" si="6"/>
        <v>4.1899999999999995</v>
      </c>
      <c r="J123" s="530"/>
      <c r="K123" s="530">
        <v>4.1899999999999995</v>
      </c>
      <c r="L123" s="530">
        <v>2.4199999999999995</v>
      </c>
      <c r="M123" s="530"/>
      <c r="N123" s="530"/>
      <c r="O123" s="530"/>
      <c r="P123" s="530"/>
      <c r="Q123" s="530"/>
      <c r="R123" s="530"/>
      <c r="S123" s="530"/>
      <c r="T123" s="530"/>
      <c r="U123" s="530"/>
      <c r="V123" s="530"/>
      <c r="W123" s="530"/>
      <c r="X123" s="530"/>
      <c r="Y123" s="530"/>
      <c r="Z123" s="530"/>
      <c r="AA123" s="530"/>
      <c r="AB123" s="530"/>
      <c r="AC123" s="530"/>
      <c r="AD123" s="530"/>
      <c r="AE123" s="530"/>
      <c r="AF123" s="530"/>
      <c r="AG123" s="530"/>
      <c r="AH123" s="530"/>
      <c r="AI123" s="530"/>
      <c r="AJ123" s="530"/>
      <c r="AK123" s="530"/>
      <c r="AL123" s="530"/>
      <c r="AM123" s="530"/>
      <c r="AN123" s="530"/>
      <c r="AO123" s="530"/>
      <c r="AP123" s="530"/>
      <c r="AQ123" s="530"/>
      <c r="AR123" s="530"/>
      <c r="AS123" s="530"/>
      <c r="AT123" s="530"/>
      <c r="AU123" s="530"/>
      <c r="AV123" s="530"/>
      <c r="AW123" s="530"/>
      <c r="AX123" s="530"/>
      <c r="AY123" s="530"/>
      <c r="AZ123" s="530"/>
      <c r="BA123" s="530"/>
      <c r="BB123" s="530"/>
      <c r="BC123" s="530"/>
      <c r="BD123" s="530"/>
      <c r="BE123" s="530"/>
      <c r="BF123" s="530"/>
      <c r="BG123" s="530">
        <v>0.33</v>
      </c>
      <c r="BH123" s="530"/>
      <c r="BI123" s="117"/>
      <c r="BJ123" s="117"/>
      <c r="BK123" s="567">
        <f t="shared" si="7"/>
        <v>6.9399999999999995</v>
      </c>
    </row>
    <row r="124" spans="1:63" ht="20.25" customHeight="1">
      <c r="A124" s="134">
        <v>4</v>
      </c>
      <c r="B124" s="117"/>
      <c r="C124" s="135" t="s">
        <v>690</v>
      </c>
      <c r="D124" s="118" t="s">
        <v>120</v>
      </c>
      <c r="E124" s="531">
        <f t="shared" si="10"/>
        <v>3.3499999999999996</v>
      </c>
      <c r="F124" s="118" t="s">
        <v>923</v>
      </c>
      <c r="G124" s="121" t="s">
        <v>11</v>
      </c>
      <c r="H124" s="118"/>
      <c r="I124" s="395">
        <f t="shared" si="6"/>
        <v>0.35</v>
      </c>
      <c r="J124" s="530">
        <v>0.35</v>
      </c>
      <c r="K124" s="530"/>
      <c r="L124" s="530">
        <v>2.9999999999999996</v>
      </c>
      <c r="M124" s="530"/>
      <c r="N124" s="530"/>
      <c r="O124" s="530"/>
      <c r="P124" s="530"/>
      <c r="Q124" s="530"/>
      <c r="R124" s="530"/>
      <c r="S124" s="530"/>
      <c r="T124" s="530"/>
      <c r="U124" s="530"/>
      <c r="V124" s="530"/>
      <c r="W124" s="530"/>
      <c r="X124" s="530"/>
      <c r="Y124" s="530"/>
      <c r="Z124" s="530"/>
      <c r="AA124" s="530"/>
      <c r="AB124" s="530"/>
      <c r="AC124" s="530"/>
      <c r="AD124" s="530"/>
      <c r="AE124" s="530"/>
      <c r="AF124" s="530"/>
      <c r="AG124" s="530"/>
      <c r="AH124" s="530"/>
      <c r="AI124" s="530"/>
      <c r="AJ124" s="530"/>
      <c r="AK124" s="530"/>
      <c r="AL124" s="530"/>
      <c r="AM124" s="530"/>
      <c r="AN124" s="530"/>
      <c r="AO124" s="530"/>
      <c r="AP124" s="530"/>
      <c r="AQ124" s="530"/>
      <c r="AR124" s="530"/>
      <c r="AS124" s="530"/>
      <c r="AT124" s="530"/>
      <c r="AU124" s="530"/>
      <c r="AV124" s="530"/>
      <c r="AW124" s="530"/>
      <c r="AX124" s="530"/>
      <c r="AY124" s="530"/>
      <c r="AZ124" s="530"/>
      <c r="BA124" s="530"/>
      <c r="BB124" s="530"/>
      <c r="BC124" s="530"/>
      <c r="BD124" s="530"/>
      <c r="BE124" s="530"/>
      <c r="BF124" s="530"/>
      <c r="BG124" s="530"/>
      <c r="BH124" s="530"/>
      <c r="BI124" s="117"/>
      <c r="BJ124" s="117"/>
      <c r="BK124" s="567">
        <f t="shared" si="7"/>
        <v>3.3499999999999996</v>
      </c>
    </row>
    <row r="125" spans="1:63" ht="20.25" customHeight="1">
      <c r="A125" s="134">
        <v>4</v>
      </c>
      <c r="B125" s="117"/>
      <c r="C125" s="135" t="s">
        <v>691</v>
      </c>
      <c r="D125" s="118" t="s">
        <v>120</v>
      </c>
      <c r="E125" s="531">
        <f t="shared" si="10"/>
        <v>11.17</v>
      </c>
      <c r="F125" s="118" t="s">
        <v>919</v>
      </c>
      <c r="G125" s="121" t="s">
        <v>11</v>
      </c>
      <c r="H125" s="118"/>
      <c r="I125" s="395">
        <f t="shared" si="6"/>
        <v>0</v>
      </c>
      <c r="J125" s="530"/>
      <c r="K125" s="530"/>
      <c r="L125" s="530">
        <v>11.17</v>
      </c>
      <c r="M125" s="530"/>
      <c r="N125" s="530"/>
      <c r="O125" s="530"/>
      <c r="P125" s="530"/>
      <c r="Q125" s="530"/>
      <c r="R125" s="530"/>
      <c r="S125" s="530"/>
      <c r="T125" s="530"/>
      <c r="U125" s="530"/>
      <c r="V125" s="530"/>
      <c r="W125" s="530"/>
      <c r="X125" s="530"/>
      <c r="Y125" s="530"/>
      <c r="Z125" s="530"/>
      <c r="AA125" s="530"/>
      <c r="AB125" s="530"/>
      <c r="AC125" s="530"/>
      <c r="AD125" s="530"/>
      <c r="AE125" s="530"/>
      <c r="AF125" s="530"/>
      <c r="AG125" s="530"/>
      <c r="AH125" s="530"/>
      <c r="AI125" s="530"/>
      <c r="AJ125" s="530"/>
      <c r="AK125" s="530"/>
      <c r="AL125" s="530"/>
      <c r="AM125" s="530"/>
      <c r="AN125" s="530"/>
      <c r="AO125" s="530"/>
      <c r="AP125" s="530"/>
      <c r="AQ125" s="530"/>
      <c r="AR125" s="530"/>
      <c r="AS125" s="530"/>
      <c r="AT125" s="530"/>
      <c r="AU125" s="530"/>
      <c r="AV125" s="530"/>
      <c r="AW125" s="530"/>
      <c r="AX125" s="530"/>
      <c r="AY125" s="530"/>
      <c r="AZ125" s="530"/>
      <c r="BA125" s="530"/>
      <c r="BB125" s="530"/>
      <c r="BC125" s="530"/>
      <c r="BD125" s="530"/>
      <c r="BE125" s="530"/>
      <c r="BF125" s="530"/>
      <c r="BG125" s="530"/>
      <c r="BH125" s="530"/>
      <c r="BI125" s="117"/>
      <c r="BJ125" s="117"/>
      <c r="BK125" s="567">
        <f t="shared" si="7"/>
        <v>11.17</v>
      </c>
    </row>
    <row r="126" spans="1:63" ht="20.25" customHeight="1">
      <c r="A126" s="134">
        <v>4</v>
      </c>
      <c r="B126" s="117"/>
      <c r="C126" s="135" t="s">
        <v>692</v>
      </c>
      <c r="D126" s="118" t="s">
        <v>120</v>
      </c>
      <c r="E126" s="531">
        <f t="shared" si="10"/>
        <v>0.24</v>
      </c>
      <c r="F126" s="118" t="s">
        <v>925</v>
      </c>
      <c r="G126" s="121" t="s">
        <v>21</v>
      </c>
      <c r="H126" s="118"/>
      <c r="I126" s="395">
        <f t="shared" si="6"/>
        <v>0</v>
      </c>
      <c r="J126" s="530"/>
      <c r="K126" s="530"/>
      <c r="L126" s="530"/>
      <c r="M126" s="530"/>
      <c r="N126" s="530"/>
      <c r="O126" s="530"/>
      <c r="P126" s="530"/>
      <c r="Q126" s="530"/>
      <c r="R126" s="530"/>
      <c r="S126" s="530"/>
      <c r="T126" s="530"/>
      <c r="U126" s="530"/>
      <c r="V126" s="530"/>
      <c r="W126" s="530"/>
      <c r="X126" s="530"/>
      <c r="Y126" s="530"/>
      <c r="Z126" s="530"/>
      <c r="AA126" s="530"/>
      <c r="AB126" s="530"/>
      <c r="AC126" s="530"/>
      <c r="AD126" s="530"/>
      <c r="AE126" s="530"/>
      <c r="AF126" s="530"/>
      <c r="AG126" s="530">
        <v>0.24</v>
      </c>
      <c r="AH126" s="530"/>
      <c r="AI126" s="530"/>
      <c r="AJ126" s="530"/>
      <c r="AK126" s="530"/>
      <c r="AL126" s="530"/>
      <c r="AM126" s="530"/>
      <c r="AN126" s="530"/>
      <c r="AO126" s="530"/>
      <c r="AP126" s="530"/>
      <c r="AQ126" s="530"/>
      <c r="AR126" s="530"/>
      <c r="AS126" s="530"/>
      <c r="AT126" s="530"/>
      <c r="AU126" s="530"/>
      <c r="AV126" s="530"/>
      <c r="AW126" s="530"/>
      <c r="AX126" s="530"/>
      <c r="AY126" s="530"/>
      <c r="AZ126" s="530"/>
      <c r="BA126" s="530"/>
      <c r="BB126" s="530"/>
      <c r="BC126" s="530"/>
      <c r="BD126" s="530"/>
      <c r="BE126" s="530"/>
      <c r="BF126" s="530"/>
      <c r="BG126" s="530"/>
      <c r="BH126" s="530"/>
      <c r="BI126" s="117"/>
      <c r="BJ126" s="117"/>
      <c r="BK126" s="567">
        <f t="shared" si="7"/>
        <v>0.24</v>
      </c>
    </row>
    <row r="127" spans="1:63" ht="20.25" customHeight="1">
      <c r="A127" s="134">
        <v>4</v>
      </c>
      <c r="B127" s="117"/>
      <c r="C127" s="135" t="s">
        <v>693</v>
      </c>
      <c r="D127" s="118" t="s">
        <v>120</v>
      </c>
      <c r="E127" s="529">
        <f t="shared" si="10"/>
        <v>34.57</v>
      </c>
      <c r="F127" s="118" t="s">
        <v>896</v>
      </c>
      <c r="G127" s="121" t="s">
        <v>24</v>
      </c>
      <c r="H127" s="118"/>
      <c r="I127" s="395">
        <f t="shared" si="6"/>
        <v>0.44</v>
      </c>
      <c r="J127" s="530"/>
      <c r="K127" s="530">
        <v>0.44</v>
      </c>
      <c r="L127" s="530"/>
      <c r="M127" s="530">
        <v>0.46</v>
      </c>
      <c r="N127" s="530"/>
      <c r="O127" s="530"/>
      <c r="P127" s="530">
        <v>31.46</v>
      </c>
      <c r="Q127" s="530"/>
      <c r="R127" s="530"/>
      <c r="S127" s="530"/>
      <c r="T127" s="530"/>
      <c r="U127" s="530"/>
      <c r="V127" s="530"/>
      <c r="W127" s="530"/>
      <c r="X127" s="530"/>
      <c r="Y127" s="530"/>
      <c r="Z127" s="530"/>
      <c r="AA127" s="530"/>
      <c r="AB127" s="530"/>
      <c r="AC127" s="530"/>
      <c r="AD127" s="530"/>
      <c r="AE127" s="530">
        <v>1.6800000000000002</v>
      </c>
      <c r="AF127" s="530">
        <v>0</v>
      </c>
      <c r="AG127" s="530"/>
      <c r="AH127" s="530"/>
      <c r="AI127" s="530"/>
      <c r="AJ127" s="530"/>
      <c r="AK127" s="530"/>
      <c r="AL127" s="530"/>
      <c r="AM127" s="530"/>
      <c r="AN127" s="530"/>
      <c r="AO127" s="530"/>
      <c r="AP127" s="530"/>
      <c r="AQ127" s="530"/>
      <c r="AR127" s="530"/>
      <c r="AS127" s="530"/>
      <c r="AT127" s="530"/>
      <c r="AU127" s="530"/>
      <c r="AV127" s="530"/>
      <c r="AW127" s="530"/>
      <c r="AX127" s="530"/>
      <c r="AY127" s="530"/>
      <c r="AZ127" s="530"/>
      <c r="BA127" s="530"/>
      <c r="BB127" s="530"/>
      <c r="BC127" s="530"/>
      <c r="BD127" s="530"/>
      <c r="BE127" s="530"/>
      <c r="BF127" s="530"/>
      <c r="BG127" s="530">
        <v>0.53</v>
      </c>
      <c r="BH127" s="530"/>
      <c r="BI127" s="117"/>
      <c r="BJ127" s="117"/>
      <c r="BK127" s="567">
        <f t="shared" si="7"/>
        <v>34.57</v>
      </c>
    </row>
    <row r="128" spans="1:63" ht="20.25" customHeight="1">
      <c r="A128" s="134">
        <v>4</v>
      </c>
      <c r="B128" s="117"/>
      <c r="C128" s="135" t="s">
        <v>694</v>
      </c>
      <c r="D128" s="118" t="s">
        <v>120</v>
      </c>
      <c r="E128" s="117">
        <f t="shared" si="10"/>
        <v>50</v>
      </c>
      <c r="F128" s="118" t="s">
        <v>926</v>
      </c>
      <c r="G128" s="121" t="s">
        <v>27</v>
      </c>
      <c r="H128" s="118"/>
      <c r="I128" s="395">
        <f t="shared" si="6"/>
        <v>0</v>
      </c>
      <c r="J128" s="530"/>
      <c r="K128" s="530"/>
      <c r="L128" s="530"/>
      <c r="M128" s="530"/>
      <c r="N128" s="530"/>
      <c r="O128" s="530"/>
      <c r="P128" s="530">
        <v>50</v>
      </c>
      <c r="Q128" s="530"/>
      <c r="R128" s="530"/>
      <c r="S128" s="530"/>
      <c r="T128" s="530"/>
      <c r="U128" s="530"/>
      <c r="V128" s="530"/>
      <c r="W128" s="530"/>
      <c r="X128" s="530"/>
      <c r="Y128" s="530"/>
      <c r="Z128" s="530"/>
      <c r="AA128" s="530"/>
      <c r="AB128" s="530"/>
      <c r="AC128" s="530"/>
      <c r="AD128" s="530"/>
      <c r="AE128" s="530"/>
      <c r="AF128" s="530"/>
      <c r="AG128" s="530"/>
      <c r="AH128" s="530"/>
      <c r="AI128" s="530"/>
      <c r="AJ128" s="530"/>
      <c r="AK128" s="530"/>
      <c r="AL128" s="530"/>
      <c r="AM128" s="530"/>
      <c r="AN128" s="530"/>
      <c r="AO128" s="530"/>
      <c r="AP128" s="530"/>
      <c r="AQ128" s="530"/>
      <c r="AR128" s="530"/>
      <c r="AS128" s="530"/>
      <c r="AT128" s="530"/>
      <c r="AU128" s="530"/>
      <c r="AV128" s="530"/>
      <c r="AW128" s="530"/>
      <c r="AX128" s="530"/>
      <c r="AY128" s="530"/>
      <c r="AZ128" s="530"/>
      <c r="BA128" s="530"/>
      <c r="BB128" s="530"/>
      <c r="BC128" s="530"/>
      <c r="BD128" s="530"/>
      <c r="BE128" s="530"/>
      <c r="BF128" s="530"/>
      <c r="BG128" s="530"/>
      <c r="BH128" s="530"/>
      <c r="BI128" s="117"/>
      <c r="BJ128" s="117"/>
      <c r="BK128" s="567">
        <f t="shared" si="7"/>
        <v>50</v>
      </c>
    </row>
    <row r="129" spans="1:63" ht="20.25" customHeight="1">
      <c r="A129" s="134">
        <v>4</v>
      </c>
      <c r="B129" s="117"/>
      <c r="C129" s="135" t="s">
        <v>695</v>
      </c>
      <c r="D129" s="118" t="s">
        <v>120</v>
      </c>
      <c r="E129" s="529">
        <f t="shared" si="10"/>
        <v>0.1</v>
      </c>
      <c r="F129" s="118"/>
      <c r="G129" s="121" t="s">
        <v>29</v>
      </c>
      <c r="H129" s="118"/>
      <c r="I129" s="395">
        <f t="shared" si="6"/>
        <v>0.02</v>
      </c>
      <c r="J129" s="530">
        <v>0.02</v>
      </c>
      <c r="K129" s="530"/>
      <c r="L129" s="530"/>
      <c r="M129" s="530"/>
      <c r="N129" s="530"/>
      <c r="O129" s="530"/>
      <c r="P129" s="530"/>
      <c r="Q129" s="530"/>
      <c r="R129" s="530"/>
      <c r="S129" s="530"/>
      <c r="T129" s="530"/>
      <c r="U129" s="530"/>
      <c r="V129" s="530"/>
      <c r="W129" s="530"/>
      <c r="X129" s="530"/>
      <c r="Y129" s="530"/>
      <c r="Z129" s="530"/>
      <c r="AA129" s="530"/>
      <c r="AB129" s="530">
        <v>0</v>
      </c>
      <c r="AC129" s="530"/>
      <c r="AD129" s="530"/>
      <c r="AE129" s="530"/>
      <c r="AF129" s="530">
        <v>0.02</v>
      </c>
      <c r="AG129" s="530"/>
      <c r="AH129" s="530"/>
      <c r="AI129" s="530"/>
      <c r="AJ129" s="530"/>
      <c r="AK129" s="530"/>
      <c r="AL129" s="530"/>
      <c r="AM129" s="530"/>
      <c r="AN129" s="530"/>
      <c r="AO129" s="530"/>
      <c r="AP129" s="530"/>
      <c r="AQ129" s="530"/>
      <c r="AR129" s="530"/>
      <c r="AS129" s="530"/>
      <c r="AT129" s="530"/>
      <c r="AU129" s="530"/>
      <c r="AV129" s="530"/>
      <c r="AW129" s="530"/>
      <c r="AX129" s="530">
        <v>0.02</v>
      </c>
      <c r="AY129" s="530"/>
      <c r="AZ129" s="530"/>
      <c r="BA129" s="530"/>
      <c r="BB129" s="530"/>
      <c r="BC129" s="530"/>
      <c r="BD129" s="530"/>
      <c r="BE129" s="530"/>
      <c r="BF129" s="530"/>
      <c r="BG129" s="530">
        <v>0.04</v>
      </c>
      <c r="BH129" s="530"/>
      <c r="BI129" s="117"/>
      <c r="BJ129" s="117"/>
      <c r="BK129" s="567">
        <f t="shared" si="7"/>
        <v>0.1</v>
      </c>
    </row>
    <row r="130" spans="1:63" ht="20.25" customHeight="1">
      <c r="A130" s="134">
        <v>4</v>
      </c>
      <c r="B130" s="117"/>
      <c r="C130" s="135" t="s">
        <v>696</v>
      </c>
      <c r="D130" s="118" t="s">
        <v>120</v>
      </c>
      <c r="E130" s="529">
        <f t="shared" si="10"/>
        <v>1.2200000000000002</v>
      </c>
      <c r="F130" s="118" t="s">
        <v>927</v>
      </c>
      <c r="G130" s="121" t="s">
        <v>30</v>
      </c>
      <c r="H130" s="118"/>
      <c r="I130" s="395">
        <f t="shared" ref="I130:I193" si="11">J130+K130</f>
        <v>0</v>
      </c>
      <c r="J130" s="530"/>
      <c r="K130" s="530"/>
      <c r="L130" s="530">
        <v>0.15</v>
      </c>
      <c r="M130" s="530"/>
      <c r="N130" s="530"/>
      <c r="O130" s="530"/>
      <c r="P130" s="530"/>
      <c r="Q130" s="530"/>
      <c r="R130" s="530"/>
      <c r="S130" s="530"/>
      <c r="T130" s="530"/>
      <c r="U130" s="530"/>
      <c r="V130" s="530"/>
      <c r="W130" s="530"/>
      <c r="X130" s="530"/>
      <c r="Y130" s="530"/>
      <c r="Z130" s="530"/>
      <c r="AA130" s="530"/>
      <c r="AB130" s="530"/>
      <c r="AC130" s="530"/>
      <c r="AD130" s="530"/>
      <c r="AE130" s="530">
        <v>0</v>
      </c>
      <c r="AF130" s="530"/>
      <c r="AG130" s="530"/>
      <c r="AH130" s="530"/>
      <c r="AI130" s="530"/>
      <c r="AJ130" s="530"/>
      <c r="AK130" s="530"/>
      <c r="AL130" s="530"/>
      <c r="AM130" s="530"/>
      <c r="AN130" s="530"/>
      <c r="AO130" s="530"/>
      <c r="AP130" s="530"/>
      <c r="AQ130" s="530"/>
      <c r="AR130" s="530"/>
      <c r="AS130" s="530"/>
      <c r="AT130" s="530"/>
      <c r="AU130" s="530"/>
      <c r="AV130" s="530"/>
      <c r="AW130" s="530"/>
      <c r="AX130" s="530">
        <v>0.63000000000000012</v>
      </c>
      <c r="AY130" s="530"/>
      <c r="AZ130" s="530"/>
      <c r="BA130" s="530"/>
      <c r="BB130" s="530"/>
      <c r="BC130" s="530"/>
      <c r="BD130" s="530">
        <v>0.2</v>
      </c>
      <c r="BE130" s="530"/>
      <c r="BF130" s="530"/>
      <c r="BG130" s="530">
        <v>0.24</v>
      </c>
      <c r="BH130" s="530"/>
      <c r="BI130" s="117"/>
      <c r="BJ130" s="117"/>
      <c r="BK130" s="567">
        <f t="shared" ref="BK130:BK193" si="12">SUM(J130:BH130)</f>
        <v>1.2200000000000002</v>
      </c>
    </row>
    <row r="131" spans="1:63" ht="20.25" customHeight="1">
      <c r="A131" s="134">
        <v>4</v>
      </c>
      <c r="B131" s="117"/>
      <c r="C131" s="135" t="s">
        <v>697</v>
      </c>
      <c r="D131" s="118" t="s">
        <v>120</v>
      </c>
      <c r="E131" s="544">
        <f t="shared" si="10"/>
        <v>7.0000000000000007E-2</v>
      </c>
      <c r="F131" s="118" t="s">
        <v>928</v>
      </c>
      <c r="G131" s="121" t="s">
        <v>33</v>
      </c>
      <c r="H131" s="118"/>
      <c r="I131" s="395">
        <f t="shared" si="11"/>
        <v>0</v>
      </c>
      <c r="J131" s="530"/>
      <c r="K131" s="530"/>
      <c r="L131" s="530"/>
      <c r="M131" s="530"/>
      <c r="N131" s="530"/>
      <c r="O131" s="530"/>
      <c r="P131" s="530"/>
      <c r="Q131" s="530"/>
      <c r="R131" s="530"/>
      <c r="S131" s="530"/>
      <c r="T131" s="530"/>
      <c r="U131" s="530"/>
      <c r="V131" s="530"/>
      <c r="W131" s="530"/>
      <c r="X131" s="530"/>
      <c r="Y131" s="530"/>
      <c r="Z131" s="530"/>
      <c r="AA131" s="530"/>
      <c r="AB131" s="530"/>
      <c r="AC131" s="530"/>
      <c r="AD131" s="530"/>
      <c r="AE131" s="530"/>
      <c r="AF131" s="530"/>
      <c r="AG131" s="530"/>
      <c r="AH131" s="530"/>
      <c r="AI131" s="530"/>
      <c r="AJ131" s="530"/>
      <c r="AK131" s="530"/>
      <c r="AL131" s="530"/>
      <c r="AM131" s="530"/>
      <c r="AN131" s="530"/>
      <c r="AO131" s="530"/>
      <c r="AP131" s="530"/>
      <c r="AQ131" s="530"/>
      <c r="AR131" s="530"/>
      <c r="AS131" s="530"/>
      <c r="AT131" s="530"/>
      <c r="AU131" s="530"/>
      <c r="AV131" s="530"/>
      <c r="AW131" s="530"/>
      <c r="AX131" s="530"/>
      <c r="AY131" s="530"/>
      <c r="AZ131" s="530"/>
      <c r="BA131" s="530"/>
      <c r="BB131" s="530"/>
      <c r="BC131" s="530"/>
      <c r="BD131" s="530"/>
      <c r="BE131" s="530"/>
      <c r="BF131" s="530"/>
      <c r="BG131" s="530">
        <v>7.0000000000000007E-2</v>
      </c>
      <c r="BH131" s="530"/>
      <c r="BI131" s="117"/>
      <c r="BJ131" s="117"/>
      <c r="BK131" s="567">
        <f t="shared" si="12"/>
        <v>7.0000000000000007E-2</v>
      </c>
    </row>
    <row r="132" spans="1:63" ht="20.25" customHeight="1">
      <c r="A132" s="134">
        <v>4</v>
      </c>
      <c r="B132" s="117"/>
      <c r="C132" s="135" t="s">
        <v>1116</v>
      </c>
      <c r="D132" s="118" t="s">
        <v>120</v>
      </c>
      <c r="E132" s="514">
        <f t="shared" si="10"/>
        <v>0.76</v>
      </c>
      <c r="F132" s="118" t="s">
        <v>867</v>
      </c>
      <c r="G132" s="121" t="s">
        <v>31</v>
      </c>
      <c r="H132" s="118"/>
      <c r="I132" s="395">
        <f t="shared" si="11"/>
        <v>0</v>
      </c>
      <c r="J132" s="530"/>
      <c r="K132" s="530"/>
      <c r="L132" s="530"/>
      <c r="M132" s="530"/>
      <c r="N132" s="530"/>
      <c r="O132" s="530"/>
      <c r="P132" s="530"/>
      <c r="Q132" s="530"/>
      <c r="R132" s="530"/>
      <c r="S132" s="530"/>
      <c r="T132" s="530"/>
      <c r="U132" s="530"/>
      <c r="V132" s="530"/>
      <c r="W132" s="530"/>
      <c r="X132" s="530"/>
      <c r="Y132" s="530"/>
      <c r="Z132" s="530"/>
      <c r="AA132" s="530"/>
      <c r="AB132" s="530"/>
      <c r="AC132" s="530"/>
      <c r="AD132" s="530"/>
      <c r="AE132" s="530"/>
      <c r="AF132" s="530"/>
      <c r="AG132" s="530"/>
      <c r="AH132" s="530"/>
      <c r="AI132" s="530">
        <v>0.76</v>
      </c>
      <c r="AJ132" s="530"/>
      <c r="AK132" s="530"/>
      <c r="AL132" s="530"/>
      <c r="AM132" s="530"/>
      <c r="AN132" s="530"/>
      <c r="AO132" s="530"/>
      <c r="AP132" s="530"/>
      <c r="AQ132" s="530"/>
      <c r="AR132" s="530"/>
      <c r="AS132" s="530"/>
      <c r="AT132" s="530"/>
      <c r="AU132" s="530"/>
      <c r="AV132" s="530"/>
      <c r="AW132" s="530"/>
      <c r="AX132" s="530"/>
      <c r="AY132" s="530"/>
      <c r="AZ132" s="530"/>
      <c r="BA132" s="530"/>
      <c r="BB132" s="530"/>
      <c r="BC132" s="530"/>
      <c r="BD132" s="530"/>
      <c r="BE132" s="530"/>
      <c r="BF132" s="530"/>
      <c r="BG132" s="530"/>
      <c r="BH132" s="530"/>
      <c r="BI132" s="117"/>
      <c r="BJ132" s="117"/>
      <c r="BK132" s="567">
        <f t="shared" si="12"/>
        <v>0.76</v>
      </c>
    </row>
    <row r="133" spans="1:63" s="125" customFormat="1" ht="52.5" customHeight="1">
      <c r="A133" s="134">
        <v>4</v>
      </c>
      <c r="B133" s="117"/>
      <c r="C133" s="135" t="s">
        <v>700</v>
      </c>
      <c r="D133" s="118" t="s">
        <v>120</v>
      </c>
      <c r="E133" s="544">
        <f t="shared" si="10"/>
        <v>0.1</v>
      </c>
      <c r="F133" s="118" t="s">
        <v>930</v>
      </c>
      <c r="G133" s="121" t="s">
        <v>47</v>
      </c>
      <c r="H133" s="118"/>
      <c r="I133" s="395">
        <f t="shared" si="11"/>
        <v>0</v>
      </c>
      <c r="J133" s="530"/>
      <c r="K133" s="530"/>
      <c r="L133" s="530"/>
      <c r="M133" s="530"/>
      <c r="N133" s="530"/>
      <c r="O133" s="530"/>
      <c r="P133" s="530"/>
      <c r="Q133" s="530"/>
      <c r="R133" s="530"/>
      <c r="S133" s="530"/>
      <c r="T133" s="530"/>
      <c r="U133" s="530"/>
      <c r="V133" s="530"/>
      <c r="W133" s="530"/>
      <c r="X133" s="530"/>
      <c r="Y133" s="530"/>
      <c r="Z133" s="530"/>
      <c r="AA133" s="530"/>
      <c r="AB133" s="530"/>
      <c r="AC133" s="530"/>
      <c r="AD133" s="530"/>
      <c r="AE133" s="530"/>
      <c r="AF133" s="530"/>
      <c r="AG133" s="530"/>
      <c r="AH133" s="530"/>
      <c r="AI133" s="530">
        <v>0.1</v>
      </c>
      <c r="AJ133" s="530"/>
      <c r="AK133" s="530"/>
      <c r="AL133" s="530"/>
      <c r="AM133" s="530"/>
      <c r="AN133" s="530"/>
      <c r="AO133" s="530"/>
      <c r="AP133" s="530"/>
      <c r="AQ133" s="530"/>
      <c r="AR133" s="530"/>
      <c r="AS133" s="530"/>
      <c r="AT133" s="530"/>
      <c r="AU133" s="530"/>
      <c r="AV133" s="530"/>
      <c r="AW133" s="530"/>
      <c r="AX133" s="530"/>
      <c r="AY133" s="530"/>
      <c r="AZ133" s="530"/>
      <c r="BA133" s="530"/>
      <c r="BB133" s="530"/>
      <c r="BC133" s="530"/>
      <c r="BD133" s="530"/>
      <c r="BE133" s="530"/>
      <c r="BF133" s="530"/>
      <c r="BG133" s="530"/>
      <c r="BH133" s="530"/>
      <c r="BI133" s="117"/>
      <c r="BJ133" s="117"/>
      <c r="BK133" s="567">
        <f t="shared" si="12"/>
        <v>0.1</v>
      </c>
    </row>
    <row r="134" spans="1:63" ht="20.25" customHeight="1">
      <c r="A134" s="134">
        <v>4</v>
      </c>
      <c r="B134" s="117"/>
      <c r="C134" s="135" t="s">
        <v>486</v>
      </c>
      <c r="D134" s="118" t="s">
        <v>120</v>
      </c>
      <c r="E134" s="529">
        <f t="shared" si="10"/>
        <v>17.73</v>
      </c>
      <c r="F134" s="118" t="s">
        <v>931</v>
      </c>
      <c r="G134" s="121" t="s">
        <v>48</v>
      </c>
      <c r="H134" s="118"/>
      <c r="I134" s="395">
        <f t="shared" si="11"/>
        <v>0.01</v>
      </c>
      <c r="J134" s="530"/>
      <c r="K134" s="530">
        <v>0.01</v>
      </c>
      <c r="L134" s="530">
        <v>12.98</v>
      </c>
      <c r="M134" s="530">
        <v>4.67</v>
      </c>
      <c r="N134" s="530"/>
      <c r="O134" s="530"/>
      <c r="P134" s="530"/>
      <c r="Q134" s="530"/>
      <c r="R134" s="530"/>
      <c r="S134" s="530"/>
      <c r="T134" s="530"/>
      <c r="U134" s="530"/>
      <c r="V134" s="530"/>
      <c r="W134" s="530"/>
      <c r="X134" s="530"/>
      <c r="Y134" s="530"/>
      <c r="Z134" s="530"/>
      <c r="AA134" s="530"/>
      <c r="AB134" s="530"/>
      <c r="AC134" s="530"/>
      <c r="AD134" s="530"/>
      <c r="AE134" s="530">
        <v>0.03</v>
      </c>
      <c r="AF134" s="530"/>
      <c r="AG134" s="530"/>
      <c r="AH134" s="530"/>
      <c r="AI134" s="530"/>
      <c r="AJ134" s="530"/>
      <c r="AK134" s="530"/>
      <c r="AL134" s="530"/>
      <c r="AM134" s="530"/>
      <c r="AN134" s="530"/>
      <c r="AO134" s="530"/>
      <c r="AP134" s="530"/>
      <c r="AQ134" s="530"/>
      <c r="AR134" s="530"/>
      <c r="AS134" s="530"/>
      <c r="AT134" s="530"/>
      <c r="AU134" s="530"/>
      <c r="AV134" s="530"/>
      <c r="AW134" s="530"/>
      <c r="AX134" s="530"/>
      <c r="AY134" s="530"/>
      <c r="AZ134" s="530"/>
      <c r="BA134" s="530"/>
      <c r="BB134" s="530"/>
      <c r="BC134" s="530"/>
      <c r="BD134" s="530"/>
      <c r="BE134" s="530"/>
      <c r="BF134" s="530"/>
      <c r="BG134" s="530">
        <v>0.04</v>
      </c>
      <c r="BH134" s="530"/>
      <c r="BI134" s="117"/>
      <c r="BJ134" s="117"/>
      <c r="BK134" s="567">
        <f t="shared" si="12"/>
        <v>17.73</v>
      </c>
    </row>
    <row r="135" spans="1:63" ht="20.25" customHeight="1">
      <c r="A135" s="134">
        <v>4</v>
      </c>
      <c r="B135" s="119"/>
      <c r="C135" s="120" t="s">
        <v>701</v>
      </c>
      <c r="D135" s="121" t="s">
        <v>120</v>
      </c>
      <c r="E135" s="532">
        <v>8.1</v>
      </c>
      <c r="F135" s="121" t="s">
        <v>932</v>
      </c>
      <c r="G135" s="121" t="s">
        <v>48</v>
      </c>
      <c r="H135" s="121" t="s">
        <v>1099</v>
      </c>
      <c r="I135" s="395">
        <f t="shared" si="11"/>
        <v>0</v>
      </c>
      <c r="J135" s="533"/>
      <c r="K135" s="533"/>
      <c r="L135" s="533"/>
      <c r="M135" s="533"/>
      <c r="N135" s="533"/>
      <c r="O135" s="533"/>
      <c r="P135" s="533"/>
      <c r="Q135" s="533"/>
      <c r="R135" s="533"/>
      <c r="S135" s="533"/>
      <c r="T135" s="533"/>
      <c r="U135" s="533"/>
      <c r="V135" s="533"/>
      <c r="W135" s="533"/>
      <c r="X135" s="533"/>
      <c r="Y135" s="533"/>
      <c r="Z135" s="533"/>
      <c r="AA135" s="533"/>
      <c r="AB135" s="533"/>
      <c r="AC135" s="533"/>
      <c r="AD135" s="533"/>
      <c r="AE135" s="533"/>
      <c r="AF135" s="533"/>
      <c r="AG135" s="533"/>
      <c r="AH135" s="533"/>
      <c r="AI135" s="533"/>
      <c r="AJ135" s="533"/>
      <c r="AK135" s="533"/>
      <c r="AL135" s="533"/>
      <c r="AM135" s="533"/>
      <c r="AN135" s="533"/>
      <c r="AO135" s="533"/>
      <c r="AP135" s="533"/>
      <c r="AQ135" s="533"/>
      <c r="AR135" s="533"/>
      <c r="AS135" s="533"/>
      <c r="AT135" s="533"/>
      <c r="AU135" s="533"/>
      <c r="AV135" s="533"/>
      <c r="AW135" s="533"/>
      <c r="AX135" s="533"/>
      <c r="AY135" s="533"/>
      <c r="AZ135" s="533"/>
      <c r="BA135" s="533"/>
      <c r="BB135" s="533"/>
      <c r="BC135" s="533"/>
      <c r="BD135" s="533"/>
      <c r="BE135" s="533"/>
      <c r="BF135" s="533"/>
      <c r="BG135" s="533"/>
      <c r="BH135" s="533"/>
      <c r="BI135" s="119"/>
      <c r="BJ135" s="119"/>
      <c r="BK135" s="567">
        <f t="shared" si="12"/>
        <v>0</v>
      </c>
    </row>
    <row r="136" spans="1:63" ht="20.25" customHeight="1">
      <c r="A136" s="134">
        <v>4</v>
      </c>
      <c r="B136" s="117"/>
      <c r="C136" s="135" t="s">
        <v>227</v>
      </c>
      <c r="D136" s="118" t="s">
        <v>120</v>
      </c>
      <c r="E136" s="529">
        <f t="shared" ref="E136:E175" si="13">SUM(J136:BH136)</f>
        <v>0.01</v>
      </c>
      <c r="F136" s="118" t="s">
        <v>226</v>
      </c>
      <c r="G136" s="121" t="s">
        <v>48</v>
      </c>
      <c r="H136" s="118"/>
      <c r="I136" s="395">
        <f t="shared" si="11"/>
        <v>0</v>
      </c>
      <c r="J136" s="530"/>
      <c r="K136" s="530"/>
      <c r="L136" s="530"/>
      <c r="M136" s="530"/>
      <c r="N136" s="530"/>
      <c r="O136" s="530"/>
      <c r="P136" s="530"/>
      <c r="Q136" s="530"/>
      <c r="R136" s="530"/>
      <c r="S136" s="530"/>
      <c r="T136" s="530"/>
      <c r="U136" s="530"/>
      <c r="V136" s="530"/>
      <c r="W136" s="530"/>
      <c r="X136" s="530"/>
      <c r="Y136" s="530"/>
      <c r="Z136" s="530"/>
      <c r="AA136" s="530"/>
      <c r="AB136" s="530"/>
      <c r="AC136" s="530"/>
      <c r="AD136" s="530"/>
      <c r="AE136" s="530"/>
      <c r="AF136" s="530"/>
      <c r="AG136" s="530"/>
      <c r="AH136" s="530"/>
      <c r="AI136" s="530"/>
      <c r="AJ136" s="530"/>
      <c r="AK136" s="530"/>
      <c r="AL136" s="530"/>
      <c r="AM136" s="530"/>
      <c r="AN136" s="530"/>
      <c r="AO136" s="530"/>
      <c r="AP136" s="530"/>
      <c r="AQ136" s="530"/>
      <c r="AR136" s="530"/>
      <c r="AS136" s="530"/>
      <c r="AT136" s="530"/>
      <c r="AU136" s="530"/>
      <c r="AV136" s="530"/>
      <c r="AW136" s="530"/>
      <c r="AX136" s="530"/>
      <c r="AY136" s="530"/>
      <c r="AZ136" s="530">
        <v>0.01</v>
      </c>
      <c r="BA136" s="530"/>
      <c r="BB136" s="530"/>
      <c r="BC136" s="530"/>
      <c r="BD136" s="530"/>
      <c r="BE136" s="530"/>
      <c r="BF136" s="530"/>
      <c r="BG136" s="530"/>
      <c r="BH136" s="530"/>
      <c r="BI136" s="117"/>
      <c r="BJ136" s="117"/>
      <c r="BK136" s="567">
        <f t="shared" si="12"/>
        <v>0.01</v>
      </c>
    </row>
    <row r="137" spans="1:63" ht="20.25" customHeight="1">
      <c r="A137" s="134">
        <v>4</v>
      </c>
      <c r="B137" s="117"/>
      <c r="C137" s="135" t="s">
        <v>702</v>
      </c>
      <c r="D137" s="118" t="s">
        <v>120</v>
      </c>
      <c r="E137" s="529">
        <f t="shared" si="13"/>
        <v>2.6100000000000003</v>
      </c>
      <c r="F137" s="118" t="s">
        <v>933</v>
      </c>
      <c r="G137" s="121" t="s">
        <v>48</v>
      </c>
      <c r="H137" s="118"/>
      <c r="I137" s="395">
        <f t="shared" si="11"/>
        <v>0.95000000000000007</v>
      </c>
      <c r="J137" s="530"/>
      <c r="K137" s="530">
        <v>0.95000000000000007</v>
      </c>
      <c r="L137" s="530">
        <v>0.21</v>
      </c>
      <c r="M137" s="530">
        <v>1.4300000000000002</v>
      </c>
      <c r="N137" s="530"/>
      <c r="O137" s="530"/>
      <c r="P137" s="530"/>
      <c r="Q137" s="530"/>
      <c r="R137" s="530"/>
      <c r="S137" s="530"/>
      <c r="T137" s="530"/>
      <c r="U137" s="530"/>
      <c r="V137" s="530"/>
      <c r="W137" s="530"/>
      <c r="X137" s="530"/>
      <c r="Y137" s="530"/>
      <c r="Z137" s="530"/>
      <c r="AA137" s="530"/>
      <c r="AB137" s="530"/>
      <c r="AC137" s="530"/>
      <c r="AD137" s="530"/>
      <c r="AE137" s="530"/>
      <c r="AF137" s="530">
        <v>0.02</v>
      </c>
      <c r="AG137" s="530"/>
      <c r="AH137" s="530"/>
      <c r="AI137" s="530"/>
      <c r="AJ137" s="530"/>
      <c r="AK137" s="530"/>
      <c r="AL137" s="530"/>
      <c r="AM137" s="530"/>
      <c r="AN137" s="530"/>
      <c r="AO137" s="530"/>
      <c r="AP137" s="530"/>
      <c r="AQ137" s="530"/>
      <c r="AR137" s="530"/>
      <c r="AS137" s="530"/>
      <c r="AT137" s="530"/>
      <c r="AU137" s="530"/>
      <c r="AV137" s="530"/>
      <c r="AW137" s="530"/>
      <c r="AX137" s="530"/>
      <c r="AY137" s="530"/>
      <c r="AZ137" s="530"/>
      <c r="BA137" s="530"/>
      <c r="BB137" s="530"/>
      <c r="BC137" s="530"/>
      <c r="BD137" s="530"/>
      <c r="BE137" s="530"/>
      <c r="BF137" s="530"/>
      <c r="BG137" s="530"/>
      <c r="BH137" s="530"/>
      <c r="BI137" s="117"/>
      <c r="BJ137" s="117"/>
      <c r="BK137" s="567">
        <f t="shared" si="12"/>
        <v>2.6100000000000003</v>
      </c>
    </row>
    <row r="138" spans="1:63" ht="20.25" customHeight="1">
      <c r="A138" s="134">
        <v>4</v>
      </c>
      <c r="B138" s="117"/>
      <c r="C138" s="135" t="s">
        <v>71</v>
      </c>
      <c r="D138" s="118" t="s">
        <v>120</v>
      </c>
      <c r="E138" s="529">
        <f t="shared" si="13"/>
        <v>0.95000000000000007</v>
      </c>
      <c r="F138" s="118" t="s">
        <v>934</v>
      </c>
      <c r="G138" s="121" t="s">
        <v>48</v>
      </c>
      <c r="H138" s="118"/>
      <c r="I138" s="395">
        <f t="shared" si="11"/>
        <v>0.73</v>
      </c>
      <c r="J138" s="530">
        <v>0.73</v>
      </c>
      <c r="K138" s="530"/>
      <c r="L138" s="530">
        <v>0.16</v>
      </c>
      <c r="M138" s="530">
        <v>0.02</v>
      </c>
      <c r="N138" s="530"/>
      <c r="O138" s="530"/>
      <c r="P138" s="530"/>
      <c r="Q138" s="530"/>
      <c r="R138" s="530"/>
      <c r="S138" s="530"/>
      <c r="T138" s="530"/>
      <c r="U138" s="530"/>
      <c r="V138" s="530"/>
      <c r="W138" s="530"/>
      <c r="X138" s="530"/>
      <c r="Y138" s="530"/>
      <c r="Z138" s="530"/>
      <c r="AA138" s="530"/>
      <c r="AB138" s="530"/>
      <c r="AC138" s="530"/>
      <c r="AD138" s="530"/>
      <c r="AE138" s="530"/>
      <c r="AF138" s="530">
        <v>0.01</v>
      </c>
      <c r="AG138" s="530"/>
      <c r="AH138" s="530"/>
      <c r="AI138" s="530"/>
      <c r="AJ138" s="530"/>
      <c r="AK138" s="530"/>
      <c r="AL138" s="530"/>
      <c r="AM138" s="530"/>
      <c r="AN138" s="530"/>
      <c r="AO138" s="530"/>
      <c r="AP138" s="530"/>
      <c r="AQ138" s="530"/>
      <c r="AR138" s="530"/>
      <c r="AS138" s="530"/>
      <c r="AT138" s="530"/>
      <c r="AU138" s="530"/>
      <c r="AV138" s="530"/>
      <c r="AW138" s="530"/>
      <c r="AX138" s="530"/>
      <c r="AY138" s="530"/>
      <c r="AZ138" s="530"/>
      <c r="BA138" s="530"/>
      <c r="BB138" s="530"/>
      <c r="BC138" s="530"/>
      <c r="BD138" s="530">
        <v>0.02</v>
      </c>
      <c r="BE138" s="530"/>
      <c r="BF138" s="530"/>
      <c r="BG138" s="530">
        <v>0.01</v>
      </c>
      <c r="BH138" s="530"/>
      <c r="BI138" s="117"/>
      <c r="BJ138" s="117"/>
      <c r="BK138" s="567">
        <f t="shared" si="12"/>
        <v>0.95000000000000007</v>
      </c>
    </row>
    <row r="139" spans="1:63" ht="20.25" customHeight="1">
      <c r="A139" s="134">
        <v>4</v>
      </c>
      <c r="B139" s="117"/>
      <c r="C139" s="135" t="s">
        <v>703</v>
      </c>
      <c r="D139" s="118" t="s">
        <v>120</v>
      </c>
      <c r="E139" s="529">
        <f t="shared" si="13"/>
        <v>5.0599999999999996</v>
      </c>
      <c r="F139" s="118" t="s">
        <v>935</v>
      </c>
      <c r="G139" s="121" t="s">
        <v>48</v>
      </c>
      <c r="H139" s="118"/>
      <c r="I139" s="395">
        <f t="shared" si="11"/>
        <v>0</v>
      </c>
      <c r="J139" s="530"/>
      <c r="K139" s="530"/>
      <c r="L139" s="530">
        <v>1.39</v>
      </c>
      <c r="M139" s="530">
        <v>3.67</v>
      </c>
      <c r="N139" s="530"/>
      <c r="O139" s="530"/>
      <c r="P139" s="530"/>
      <c r="Q139" s="530"/>
      <c r="R139" s="530"/>
      <c r="S139" s="530"/>
      <c r="T139" s="530"/>
      <c r="U139" s="530"/>
      <c r="V139" s="530"/>
      <c r="W139" s="530"/>
      <c r="X139" s="530"/>
      <c r="Y139" s="530"/>
      <c r="Z139" s="530"/>
      <c r="AA139" s="530"/>
      <c r="AB139" s="530"/>
      <c r="AC139" s="530"/>
      <c r="AD139" s="530"/>
      <c r="AE139" s="530"/>
      <c r="AF139" s="530"/>
      <c r="AG139" s="530"/>
      <c r="AH139" s="530"/>
      <c r="AI139" s="530"/>
      <c r="AJ139" s="530"/>
      <c r="AK139" s="530"/>
      <c r="AL139" s="530"/>
      <c r="AM139" s="530"/>
      <c r="AN139" s="530"/>
      <c r="AO139" s="530"/>
      <c r="AP139" s="530"/>
      <c r="AQ139" s="530"/>
      <c r="AR139" s="530"/>
      <c r="AS139" s="530"/>
      <c r="AT139" s="530"/>
      <c r="AU139" s="530"/>
      <c r="AV139" s="530"/>
      <c r="AW139" s="530"/>
      <c r="AX139" s="530"/>
      <c r="AY139" s="530"/>
      <c r="AZ139" s="530"/>
      <c r="BA139" s="530"/>
      <c r="BB139" s="530"/>
      <c r="BC139" s="530"/>
      <c r="BD139" s="530"/>
      <c r="BE139" s="530"/>
      <c r="BF139" s="530"/>
      <c r="BG139" s="530"/>
      <c r="BH139" s="530"/>
      <c r="BI139" s="117"/>
      <c r="BJ139" s="117"/>
      <c r="BK139" s="567">
        <f t="shared" si="12"/>
        <v>5.0599999999999996</v>
      </c>
    </row>
    <row r="140" spans="1:63" ht="20.25" customHeight="1">
      <c r="A140" s="134">
        <v>4</v>
      </c>
      <c r="B140" s="117"/>
      <c r="C140" s="135" t="s">
        <v>704</v>
      </c>
      <c r="D140" s="118" t="s">
        <v>120</v>
      </c>
      <c r="E140" s="529">
        <f t="shared" si="13"/>
        <v>1.01</v>
      </c>
      <c r="F140" s="118" t="s">
        <v>936</v>
      </c>
      <c r="G140" s="121" t="s">
        <v>48</v>
      </c>
      <c r="H140" s="118"/>
      <c r="I140" s="395">
        <f t="shared" si="11"/>
        <v>0.82000000000000006</v>
      </c>
      <c r="J140" s="530">
        <v>0.36</v>
      </c>
      <c r="K140" s="530">
        <v>0.46</v>
      </c>
      <c r="L140" s="530">
        <v>0.14000000000000001</v>
      </c>
      <c r="M140" s="530"/>
      <c r="N140" s="530"/>
      <c r="O140" s="530"/>
      <c r="P140" s="530"/>
      <c r="Q140" s="530"/>
      <c r="R140" s="530"/>
      <c r="S140" s="530"/>
      <c r="T140" s="530"/>
      <c r="U140" s="530"/>
      <c r="V140" s="530"/>
      <c r="W140" s="530"/>
      <c r="X140" s="530"/>
      <c r="Y140" s="530"/>
      <c r="Z140" s="530"/>
      <c r="AA140" s="530"/>
      <c r="AB140" s="530"/>
      <c r="AC140" s="530"/>
      <c r="AD140" s="530"/>
      <c r="AE140" s="530"/>
      <c r="AF140" s="530">
        <v>0.05</v>
      </c>
      <c r="AG140" s="530"/>
      <c r="AH140" s="530"/>
      <c r="AI140" s="530"/>
      <c r="AJ140" s="530"/>
      <c r="AK140" s="530"/>
      <c r="AL140" s="530"/>
      <c r="AM140" s="530"/>
      <c r="AN140" s="530"/>
      <c r="AO140" s="530"/>
      <c r="AP140" s="530"/>
      <c r="AQ140" s="530"/>
      <c r="AR140" s="530"/>
      <c r="AS140" s="530"/>
      <c r="AT140" s="530"/>
      <c r="AU140" s="530"/>
      <c r="AV140" s="530"/>
      <c r="AW140" s="530"/>
      <c r="AX140" s="530"/>
      <c r="AY140" s="530"/>
      <c r="AZ140" s="530"/>
      <c r="BA140" s="530"/>
      <c r="BB140" s="530"/>
      <c r="BC140" s="530"/>
      <c r="BD140" s="530"/>
      <c r="BE140" s="530"/>
      <c r="BF140" s="530"/>
      <c r="BG140" s="530"/>
      <c r="BH140" s="530"/>
      <c r="BI140" s="117"/>
      <c r="BJ140" s="117"/>
      <c r="BK140" s="567">
        <f t="shared" si="12"/>
        <v>1.01</v>
      </c>
    </row>
    <row r="141" spans="1:63" ht="20.25" customHeight="1">
      <c r="A141" s="134">
        <v>4</v>
      </c>
      <c r="B141" s="117"/>
      <c r="C141" s="135" t="s">
        <v>705</v>
      </c>
      <c r="D141" s="118" t="s">
        <v>120</v>
      </c>
      <c r="E141" s="529">
        <f t="shared" si="13"/>
        <v>1.1600000000000001</v>
      </c>
      <c r="F141" s="118" t="s">
        <v>937</v>
      </c>
      <c r="G141" s="121" t="s">
        <v>48</v>
      </c>
      <c r="H141" s="118"/>
      <c r="I141" s="395">
        <f t="shared" si="11"/>
        <v>0</v>
      </c>
      <c r="J141" s="530"/>
      <c r="K141" s="530"/>
      <c r="L141" s="530">
        <v>1.1600000000000001</v>
      </c>
      <c r="M141" s="530"/>
      <c r="N141" s="530"/>
      <c r="O141" s="530"/>
      <c r="P141" s="530"/>
      <c r="Q141" s="530"/>
      <c r="R141" s="530"/>
      <c r="S141" s="530"/>
      <c r="T141" s="530"/>
      <c r="U141" s="530"/>
      <c r="V141" s="530"/>
      <c r="W141" s="530"/>
      <c r="X141" s="530"/>
      <c r="Y141" s="530"/>
      <c r="Z141" s="530"/>
      <c r="AA141" s="530"/>
      <c r="AB141" s="530"/>
      <c r="AC141" s="530"/>
      <c r="AD141" s="530"/>
      <c r="AE141" s="530"/>
      <c r="AF141" s="530"/>
      <c r="AG141" s="530"/>
      <c r="AH141" s="530"/>
      <c r="AI141" s="530"/>
      <c r="AJ141" s="530"/>
      <c r="AK141" s="530"/>
      <c r="AL141" s="530"/>
      <c r="AM141" s="530"/>
      <c r="AN141" s="530"/>
      <c r="AO141" s="530"/>
      <c r="AP141" s="530"/>
      <c r="AQ141" s="530"/>
      <c r="AR141" s="530"/>
      <c r="AS141" s="530"/>
      <c r="AT141" s="530"/>
      <c r="AU141" s="530"/>
      <c r="AV141" s="530"/>
      <c r="AW141" s="530"/>
      <c r="AX141" s="530"/>
      <c r="AY141" s="530"/>
      <c r="AZ141" s="530"/>
      <c r="BA141" s="530"/>
      <c r="BB141" s="530"/>
      <c r="BC141" s="530"/>
      <c r="BD141" s="530"/>
      <c r="BE141" s="530"/>
      <c r="BF141" s="530"/>
      <c r="BG141" s="530"/>
      <c r="BH141" s="530"/>
      <c r="BI141" s="117"/>
      <c r="BJ141" s="117"/>
      <c r="BK141" s="567">
        <f t="shared" si="12"/>
        <v>1.1600000000000001</v>
      </c>
    </row>
    <row r="142" spans="1:63" ht="20.25" customHeight="1">
      <c r="A142" s="134">
        <v>4</v>
      </c>
      <c r="B142" s="117"/>
      <c r="C142" s="135" t="s">
        <v>706</v>
      </c>
      <c r="D142" s="118" t="s">
        <v>120</v>
      </c>
      <c r="E142" s="529">
        <f t="shared" si="13"/>
        <v>1.02</v>
      </c>
      <c r="F142" s="118" t="s">
        <v>933</v>
      </c>
      <c r="G142" s="121" t="s">
        <v>48</v>
      </c>
      <c r="H142" s="118"/>
      <c r="I142" s="395">
        <f t="shared" si="11"/>
        <v>0.43</v>
      </c>
      <c r="J142" s="530">
        <v>0.43</v>
      </c>
      <c r="K142" s="530"/>
      <c r="L142" s="530">
        <v>0.49</v>
      </c>
      <c r="M142" s="530">
        <v>0.1</v>
      </c>
      <c r="N142" s="530"/>
      <c r="O142" s="530"/>
      <c r="P142" s="530"/>
      <c r="Q142" s="530"/>
      <c r="R142" s="530"/>
      <c r="S142" s="530"/>
      <c r="T142" s="530"/>
      <c r="U142" s="530"/>
      <c r="V142" s="530"/>
      <c r="W142" s="530"/>
      <c r="X142" s="530"/>
      <c r="Y142" s="530"/>
      <c r="Z142" s="530"/>
      <c r="AA142" s="530"/>
      <c r="AB142" s="530"/>
      <c r="AC142" s="530"/>
      <c r="AD142" s="530"/>
      <c r="AE142" s="530"/>
      <c r="AF142" s="530"/>
      <c r="AG142" s="530"/>
      <c r="AH142" s="530"/>
      <c r="AI142" s="530"/>
      <c r="AJ142" s="530"/>
      <c r="AK142" s="530"/>
      <c r="AL142" s="530"/>
      <c r="AM142" s="530"/>
      <c r="AN142" s="530"/>
      <c r="AO142" s="530"/>
      <c r="AP142" s="530"/>
      <c r="AQ142" s="530"/>
      <c r="AR142" s="530"/>
      <c r="AS142" s="530"/>
      <c r="AT142" s="530"/>
      <c r="AU142" s="530"/>
      <c r="AV142" s="530"/>
      <c r="AW142" s="530"/>
      <c r="AX142" s="530"/>
      <c r="AY142" s="530"/>
      <c r="AZ142" s="530"/>
      <c r="BA142" s="530"/>
      <c r="BB142" s="530"/>
      <c r="BC142" s="530"/>
      <c r="BD142" s="530">
        <v>0</v>
      </c>
      <c r="BE142" s="530"/>
      <c r="BF142" s="530"/>
      <c r="BG142" s="530"/>
      <c r="BH142" s="530"/>
      <c r="BI142" s="117"/>
      <c r="BJ142" s="117"/>
      <c r="BK142" s="567">
        <f t="shared" si="12"/>
        <v>1.02</v>
      </c>
    </row>
    <row r="143" spans="1:63" ht="20.25" customHeight="1">
      <c r="A143" s="134">
        <v>4</v>
      </c>
      <c r="B143" s="117"/>
      <c r="C143" s="135" t="s">
        <v>707</v>
      </c>
      <c r="D143" s="118" t="s">
        <v>120</v>
      </c>
      <c r="E143" s="529">
        <f t="shared" si="13"/>
        <v>1.07</v>
      </c>
      <c r="F143" s="118" t="s">
        <v>938</v>
      </c>
      <c r="G143" s="121" t="s">
        <v>48</v>
      </c>
      <c r="H143" s="118"/>
      <c r="I143" s="395">
        <f t="shared" si="11"/>
        <v>0.9900000000000001</v>
      </c>
      <c r="J143" s="530">
        <v>0.9900000000000001</v>
      </c>
      <c r="K143" s="530"/>
      <c r="L143" s="530">
        <v>0.04</v>
      </c>
      <c r="M143" s="530">
        <v>0.02</v>
      </c>
      <c r="N143" s="530"/>
      <c r="O143" s="530"/>
      <c r="P143" s="530"/>
      <c r="Q143" s="530"/>
      <c r="R143" s="530"/>
      <c r="S143" s="530"/>
      <c r="T143" s="530"/>
      <c r="U143" s="530"/>
      <c r="V143" s="530"/>
      <c r="W143" s="530"/>
      <c r="X143" s="530"/>
      <c r="Y143" s="530"/>
      <c r="Z143" s="530"/>
      <c r="AA143" s="530"/>
      <c r="AB143" s="530"/>
      <c r="AC143" s="530"/>
      <c r="AD143" s="530"/>
      <c r="AE143" s="530"/>
      <c r="AF143" s="530">
        <v>0.02</v>
      </c>
      <c r="AG143" s="530"/>
      <c r="AH143" s="530"/>
      <c r="AI143" s="530"/>
      <c r="AJ143" s="530"/>
      <c r="AK143" s="530"/>
      <c r="AL143" s="530"/>
      <c r="AM143" s="530"/>
      <c r="AN143" s="530"/>
      <c r="AO143" s="530"/>
      <c r="AP143" s="530"/>
      <c r="AQ143" s="530"/>
      <c r="AR143" s="530"/>
      <c r="AS143" s="530"/>
      <c r="AT143" s="530"/>
      <c r="AU143" s="530"/>
      <c r="AV143" s="530"/>
      <c r="AW143" s="530"/>
      <c r="AX143" s="530"/>
      <c r="AY143" s="530"/>
      <c r="AZ143" s="530"/>
      <c r="BA143" s="530"/>
      <c r="BB143" s="530"/>
      <c r="BC143" s="530"/>
      <c r="BD143" s="530"/>
      <c r="BE143" s="530"/>
      <c r="BF143" s="530"/>
      <c r="BG143" s="530"/>
      <c r="BH143" s="530"/>
      <c r="BI143" s="117"/>
      <c r="BJ143" s="117"/>
      <c r="BK143" s="567">
        <f t="shared" si="12"/>
        <v>1.07</v>
      </c>
    </row>
    <row r="144" spans="1:63" ht="20.25" customHeight="1">
      <c r="A144" s="134">
        <v>5</v>
      </c>
      <c r="B144" s="117">
        <v>80</v>
      </c>
      <c r="C144" s="135" t="s">
        <v>477</v>
      </c>
      <c r="D144" s="117" t="s">
        <v>324</v>
      </c>
      <c r="E144" s="529">
        <f t="shared" si="13"/>
        <v>0.9900000000000001</v>
      </c>
      <c r="F144" s="117">
        <v>14</v>
      </c>
      <c r="G144" s="119" t="s">
        <v>48</v>
      </c>
      <c r="H144" s="118"/>
      <c r="I144" s="395">
        <f t="shared" si="11"/>
        <v>0.92</v>
      </c>
      <c r="J144" s="117">
        <v>0.92</v>
      </c>
      <c r="K144" s="117"/>
      <c r="L144" s="117"/>
      <c r="M144" s="117"/>
      <c r="N144" s="117"/>
      <c r="O144" s="117"/>
      <c r="P144" s="117"/>
      <c r="Q144" s="117"/>
      <c r="R144" s="117"/>
      <c r="S144" s="117"/>
      <c r="T144" s="117"/>
      <c r="U144" s="117"/>
      <c r="V144" s="117"/>
      <c r="W144" s="117"/>
      <c r="X144" s="117"/>
      <c r="Y144" s="117"/>
      <c r="Z144" s="117"/>
      <c r="AA144" s="117"/>
      <c r="AB144" s="117"/>
      <c r="AC144" s="117"/>
      <c r="AD144" s="117"/>
      <c r="AE144" s="117">
        <v>0.05</v>
      </c>
      <c r="AF144" s="117">
        <v>0.02</v>
      </c>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t="s">
        <v>387</v>
      </c>
      <c r="BJ144" s="117" t="s">
        <v>1068</v>
      </c>
      <c r="BK144" s="567">
        <f t="shared" si="12"/>
        <v>0.9900000000000001</v>
      </c>
    </row>
    <row r="145" spans="1:63" ht="20.25" customHeight="1">
      <c r="A145" s="134">
        <v>5</v>
      </c>
      <c r="B145" s="117">
        <v>81</v>
      </c>
      <c r="C145" s="304" t="s">
        <v>478</v>
      </c>
      <c r="D145" s="117" t="s">
        <v>324</v>
      </c>
      <c r="E145" s="529">
        <f t="shared" si="13"/>
        <v>0</v>
      </c>
      <c r="F145" s="117"/>
      <c r="G145" s="119" t="s">
        <v>30</v>
      </c>
      <c r="H145" s="118"/>
      <c r="I145" s="395">
        <f t="shared" si="11"/>
        <v>0</v>
      </c>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t="s">
        <v>388</v>
      </c>
      <c r="BJ145" s="118" t="s">
        <v>480</v>
      </c>
      <c r="BK145" s="567">
        <f t="shared" si="12"/>
        <v>0</v>
      </c>
    </row>
    <row r="146" spans="1:63" ht="18" customHeight="1">
      <c r="A146" s="134">
        <v>5</v>
      </c>
      <c r="B146" s="117">
        <v>82</v>
      </c>
      <c r="C146" s="304" t="s">
        <v>574</v>
      </c>
      <c r="D146" s="117" t="s">
        <v>324</v>
      </c>
      <c r="E146" s="529">
        <f t="shared" si="13"/>
        <v>0.03</v>
      </c>
      <c r="F146" s="117">
        <v>2</v>
      </c>
      <c r="G146" s="119" t="s">
        <v>29</v>
      </c>
      <c r="H146" s="118"/>
      <c r="I146" s="395">
        <f t="shared" si="11"/>
        <v>0</v>
      </c>
      <c r="J146" s="117"/>
      <c r="K146" s="117"/>
      <c r="L146" s="117"/>
      <c r="M146" s="117">
        <v>0.01</v>
      </c>
      <c r="N146" s="117"/>
      <c r="O146" s="117"/>
      <c r="P146" s="117"/>
      <c r="Q146" s="117"/>
      <c r="R146" s="117"/>
      <c r="S146" s="117"/>
      <c r="T146" s="117"/>
      <c r="U146" s="117"/>
      <c r="V146" s="117"/>
      <c r="W146" s="117"/>
      <c r="X146" s="117"/>
      <c r="Y146" s="117"/>
      <c r="Z146" s="117"/>
      <c r="AA146" s="117"/>
      <c r="AB146" s="117"/>
      <c r="AC146" s="117"/>
      <c r="AD146" s="117"/>
      <c r="AE146" s="117">
        <v>0.02</v>
      </c>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t="s">
        <v>388</v>
      </c>
      <c r="BJ146" s="118" t="s">
        <v>575</v>
      </c>
      <c r="BK146" s="567">
        <f t="shared" si="12"/>
        <v>0.03</v>
      </c>
    </row>
    <row r="147" spans="1:63" ht="20.25" customHeight="1">
      <c r="A147" s="134">
        <v>5</v>
      </c>
      <c r="B147" s="117"/>
      <c r="C147" s="545" t="s">
        <v>1105</v>
      </c>
      <c r="D147" s="118" t="s">
        <v>124</v>
      </c>
      <c r="E147" s="531">
        <f t="shared" si="13"/>
        <v>44.87</v>
      </c>
      <c r="F147" s="546" t="s">
        <v>940</v>
      </c>
      <c r="G147" s="564" t="s">
        <v>11</v>
      </c>
      <c r="H147" s="546"/>
      <c r="I147" s="395">
        <f t="shared" si="11"/>
        <v>6.25</v>
      </c>
      <c r="J147" s="547"/>
      <c r="K147" s="547">
        <v>6.25</v>
      </c>
      <c r="L147" s="534">
        <v>38.559999999999995</v>
      </c>
      <c r="M147" s="547"/>
      <c r="N147" s="547"/>
      <c r="O147" s="547"/>
      <c r="P147" s="547"/>
      <c r="Q147" s="547"/>
      <c r="R147" s="547"/>
      <c r="S147" s="548"/>
      <c r="T147" s="547"/>
      <c r="U147" s="549"/>
      <c r="V147" s="301"/>
      <c r="W147" s="301"/>
      <c r="X147" s="549"/>
      <c r="Y147" s="549"/>
      <c r="Z147" s="549"/>
      <c r="AA147" s="549"/>
      <c r="AB147" s="549"/>
      <c r="AC147" s="549"/>
      <c r="AD147" s="549"/>
      <c r="AE147" s="549"/>
      <c r="AF147" s="549"/>
      <c r="AG147" s="549"/>
      <c r="AH147" s="549"/>
      <c r="AI147" s="549"/>
      <c r="AJ147" s="549"/>
      <c r="AK147" s="549"/>
      <c r="AL147" s="549"/>
      <c r="AM147" s="549"/>
      <c r="AN147" s="549"/>
      <c r="AO147" s="549"/>
      <c r="AP147" s="549"/>
      <c r="AQ147" s="549"/>
      <c r="AR147" s="549"/>
      <c r="AS147" s="549"/>
      <c r="AT147" s="549"/>
      <c r="AU147" s="549"/>
      <c r="AV147" s="549"/>
      <c r="AW147" s="549"/>
      <c r="AX147" s="549"/>
      <c r="AY147" s="549"/>
      <c r="AZ147" s="549"/>
      <c r="BA147" s="549"/>
      <c r="BB147" s="549"/>
      <c r="BC147" s="549"/>
      <c r="BD147" s="549"/>
      <c r="BE147" s="549"/>
      <c r="BF147" s="549"/>
      <c r="BG147" s="549">
        <v>6.0000000000000005E-2</v>
      </c>
      <c r="BH147" s="534"/>
      <c r="BI147" s="117"/>
      <c r="BJ147" s="117"/>
      <c r="BK147" s="567">
        <f t="shared" si="12"/>
        <v>44.87</v>
      </c>
    </row>
    <row r="148" spans="1:63" ht="20.25" customHeight="1">
      <c r="A148" s="134">
        <v>5</v>
      </c>
      <c r="B148" s="117"/>
      <c r="C148" s="545" t="s">
        <v>710</v>
      </c>
      <c r="D148" s="118" t="s">
        <v>124</v>
      </c>
      <c r="E148" s="529">
        <f t="shared" si="13"/>
        <v>55.030000000000015</v>
      </c>
      <c r="F148" s="546" t="s">
        <v>941</v>
      </c>
      <c r="G148" s="564" t="s">
        <v>18</v>
      </c>
      <c r="H148" s="546"/>
      <c r="I148" s="395">
        <f t="shared" si="11"/>
        <v>17.490000000000002</v>
      </c>
      <c r="J148" s="547">
        <v>17.490000000000002</v>
      </c>
      <c r="K148" s="547"/>
      <c r="L148" s="534">
        <v>18.280000000000005</v>
      </c>
      <c r="M148" s="547">
        <v>17.060000000000002</v>
      </c>
      <c r="N148" s="547"/>
      <c r="O148" s="547"/>
      <c r="P148" s="547"/>
      <c r="Q148" s="547"/>
      <c r="R148" s="547"/>
      <c r="S148" s="548"/>
      <c r="T148" s="547"/>
      <c r="U148" s="549"/>
      <c r="V148" s="301"/>
      <c r="W148" s="301"/>
      <c r="X148" s="549"/>
      <c r="Y148" s="549"/>
      <c r="Z148" s="549"/>
      <c r="AA148" s="549"/>
      <c r="AB148" s="549"/>
      <c r="AC148" s="549"/>
      <c r="AD148" s="549"/>
      <c r="AE148" s="549"/>
      <c r="AF148" s="549"/>
      <c r="AG148" s="549"/>
      <c r="AH148" s="549"/>
      <c r="AI148" s="549"/>
      <c r="AJ148" s="549"/>
      <c r="AK148" s="549"/>
      <c r="AL148" s="549"/>
      <c r="AM148" s="549"/>
      <c r="AN148" s="549"/>
      <c r="AO148" s="549"/>
      <c r="AP148" s="549"/>
      <c r="AQ148" s="549"/>
      <c r="AR148" s="549"/>
      <c r="AS148" s="549"/>
      <c r="AT148" s="549"/>
      <c r="AU148" s="549"/>
      <c r="AV148" s="549"/>
      <c r="AW148" s="549"/>
      <c r="AX148" s="549"/>
      <c r="AY148" s="549"/>
      <c r="AZ148" s="549"/>
      <c r="BA148" s="549"/>
      <c r="BB148" s="549"/>
      <c r="BC148" s="549"/>
      <c r="BD148" s="549"/>
      <c r="BE148" s="549"/>
      <c r="BF148" s="549"/>
      <c r="BG148" s="549">
        <v>2.2000000000000002</v>
      </c>
      <c r="BH148" s="534"/>
      <c r="BI148" s="117"/>
      <c r="BJ148" s="117"/>
      <c r="BK148" s="567">
        <f t="shared" si="12"/>
        <v>55.030000000000015</v>
      </c>
    </row>
    <row r="149" spans="1:63" ht="20.25" customHeight="1">
      <c r="A149" s="134">
        <v>5</v>
      </c>
      <c r="B149" s="117"/>
      <c r="C149" s="135" t="s">
        <v>711</v>
      </c>
      <c r="D149" s="118" t="s">
        <v>124</v>
      </c>
      <c r="E149" s="531">
        <f t="shared" si="13"/>
        <v>0.1</v>
      </c>
      <c r="F149" s="118" t="s">
        <v>942</v>
      </c>
      <c r="G149" s="121" t="s">
        <v>21</v>
      </c>
      <c r="H149" s="118"/>
      <c r="I149" s="395">
        <f t="shared" si="11"/>
        <v>0</v>
      </c>
      <c r="J149" s="530"/>
      <c r="K149" s="530"/>
      <c r="L149" s="530"/>
      <c r="M149" s="530"/>
      <c r="N149" s="530"/>
      <c r="O149" s="530"/>
      <c r="P149" s="530"/>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0"/>
      <c r="AM149" s="530"/>
      <c r="AN149" s="530"/>
      <c r="AO149" s="530"/>
      <c r="AP149" s="530"/>
      <c r="AQ149" s="530"/>
      <c r="AR149" s="530"/>
      <c r="AS149" s="530"/>
      <c r="AT149" s="530"/>
      <c r="AU149" s="530"/>
      <c r="AV149" s="530"/>
      <c r="AW149" s="530"/>
      <c r="AX149" s="530"/>
      <c r="AY149" s="530"/>
      <c r="AZ149" s="530">
        <v>0.1</v>
      </c>
      <c r="BA149" s="530"/>
      <c r="BB149" s="530"/>
      <c r="BC149" s="530"/>
      <c r="BD149" s="530"/>
      <c r="BE149" s="530"/>
      <c r="BF149" s="530"/>
      <c r="BG149" s="530"/>
      <c r="BH149" s="530"/>
      <c r="BI149" s="117"/>
      <c r="BJ149" s="117"/>
      <c r="BK149" s="567">
        <f t="shared" si="12"/>
        <v>0.1</v>
      </c>
    </row>
    <row r="150" spans="1:63" ht="20.25" customHeight="1">
      <c r="A150" s="134">
        <v>5</v>
      </c>
      <c r="B150" s="117"/>
      <c r="C150" s="135" t="s">
        <v>712</v>
      </c>
      <c r="D150" s="118" t="s">
        <v>124</v>
      </c>
      <c r="E150" s="529">
        <f t="shared" si="13"/>
        <v>0.25</v>
      </c>
      <c r="F150" s="118" t="s">
        <v>943</v>
      </c>
      <c r="G150" s="121" t="s">
        <v>24</v>
      </c>
      <c r="H150" s="118"/>
      <c r="I150" s="395">
        <f t="shared" si="11"/>
        <v>0</v>
      </c>
      <c r="J150" s="530"/>
      <c r="K150" s="530"/>
      <c r="L150" s="530">
        <v>0.25</v>
      </c>
      <c r="M150" s="530"/>
      <c r="N150" s="530"/>
      <c r="O150" s="530"/>
      <c r="P150" s="530"/>
      <c r="Q150" s="530"/>
      <c r="R150" s="530"/>
      <c r="S150" s="530"/>
      <c r="T150" s="530"/>
      <c r="U150" s="530"/>
      <c r="V150" s="530"/>
      <c r="W150" s="530"/>
      <c r="X150" s="530"/>
      <c r="Y150" s="530"/>
      <c r="Z150" s="530"/>
      <c r="AA150" s="530"/>
      <c r="AB150" s="530"/>
      <c r="AC150" s="530"/>
      <c r="AD150" s="530"/>
      <c r="AE150" s="530"/>
      <c r="AF150" s="530"/>
      <c r="AG150" s="530"/>
      <c r="AH150" s="530"/>
      <c r="AI150" s="530"/>
      <c r="AJ150" s="530"/>
      <c r="AK150" s="530"/>
      <c r="AL150" s="530"/>
      <c r="AM150" s="530"/>
      <c r="AN150" s="530"/>
      <c r="AO150" s="530"/>
      <c r="AP150" s="530"/>
      <c r="AQ150" s="530"/>
      <c r="AR150" s="530"/>
      <c r="AS150" s="530"/>
      <c r="AT150" s="530"/>
      <c r="AU150" s="530"/>
      <c r="AV150" s="530"/>
      <c r="AW150" s="530"/>
      <c r="AX150" s="530"/>
      <c r="AY150" s="530"/>
      <c r="AZ150" s="530"/>
      <c r="BA150" s="530"/>
      <c r="BB150" s="530"/>
      <c r="BC150" s="530"/>
      <c r="BD150" s="530"/>
      <c r="BE150" s="530"/>
      <c r="BF150" s="530"/>
      <c r="BG150" s="530"/>
      <c r="BH150" s="530"/>
      <c r="BI150" s="117"/>
      <c r="BJ150" s="117"/>
      <c r="BK150" s="567">
        <f t="shared" si="12"/>
        <v>0.25</v>
      </c>
    </row>
    <row r="151" spans="1:63" ht="20.25" customHeight="1">
      <c r="A151" s="134">
        <v>5</v>
      </c>
      <c r="B151" s="117"/>
      <c r="C151" s="135" t="s">
        <v>713</v>
      </c>
      <c r="D151" s="118" t="s">
        <v>124</v>
      </c>
      <c r="E151" s="117">
        <f t="shared" si="13"/>
        <v>10.18</v>
      </c>
      <c r="F151" s="118" t="s">
        <v>944</v>
      </c>
      <c r="G151" s="121" t="s">
        <v>27</v>
      </c>
      <c r="H151" s="118"/>
      <c r="I151" s="395">
        <f t="shared" si="11"/>
        <v>0</v>
      </c>
      <c r="J151" s="530"/>
      <c r="K151" s="530"/>
      <c r="L151" s="530"/>
      <c r="M151" s="530"/>
      <c r="N151" s="530"/>
      <c r="O151" s="530"/>
      <c r="P151" s="530">
        <v>10.18</v>
      </c>
      <c r="Q151" s="530"/>
      <c r="R151" s="530"/>
      <c r="S151" s="530"/>
      <c r="T151" s="530"/>
      <c r="U151" s="530"/>
      <c r="V151" s="530"/>
      <c r="W151" s="530"/>
      <c r="X151" s="530"/>
      <c r="Y151" s="530"/>
      <c r="Z151" s="530"/>
      <c r="AA151" s="530"/>
      <c r="AB151" s="530"/>
      <c r="AC151" s="530"/>
      <c r="AD151" s="530"/>
      <c r="AE151" s="530"/>
      <c r="AF151" s="530"/>
      <c r="AG151" s="530"/>
      <c r="AH151" s="530"/>
      <c r="AI151" s="530"/>
      <c r="AJ151" s="530"/>
      <c r="AK151" s="530"/>
      <c r="AL151" s="530"/>
      <c r="AM151" s="530"/>
      <c r="AN151" s="530"/>
      <c r="AO151" s="530"/>
      <c r="AP151" s="530"/>
      <c r="AQ151" s="530"/>
      <c r="AR151" s="530"/>
      <c r="AS151" s="530"/>
      <c r="AT151" s="530"/>
      <c r="AU151" s="530"/>
      <c r="AV151" s="530"/>
      <c r="AW151" s="530"/>
      <c r="AX151" s="530"/>
      <c r="AY151" s="530"/>
      <c r="AZ151" s="530"/>
      <c r="BA151" s="530"/>
      <c r="BB151" s="530"/>
      <c r="BC151" s="530"/>
      <c r="BD151" s="530"/>
      <c r="BE151" s="530"/>
      <c r="BF151" s="530"/>
      <c r="BG151" s="530"/>
      <c r="BH151" s="530"/>
      <c r="BI151" s="117"/>
      <c r="BJ151" s="117"/>
      <c r="BK151" s="567">
        <f t="shared" si="12"/>
        <v>10.18</v>
      </c>
    </row>
    <row r="152" spans="1:63" ht="20.25" customHeight="1">
      <c r="A152" s="134">
        <v>5</v>
      </c>
      <c r="B152" s="117"/>
      <c r="C152" s="135" t="s">
        <v>714</v>
      </c>
      <c r="D152" s="118" t="s">
        <v>124</v>
      </c>
      <c r="E152" s="529">
        <f t="shared" si="13"/>
        <v>0.25</v>
      </c>
      <c r="F152" s="118" t="s">
        <v>893</v>
      </c>
      <c r="G152" s="121" t="s">
        <v>30</v>
      </c>
      <c r="H152" s="118"/>
      <c r="I152" s="395">
        <f t="shared" si="11"/>
        <v>0</v>
      </c>
      <c r="J152" s="530"/>
      <c r="K152" s="530"/>
      <c r="L152" s="530">
        <v>0.25</v>
      </c>
      <c r="M152" s="530"/>
      <c r="N152" s="530"/>
      <c r="O152" s="530"/>
      <c r="P152" s="530"/>
      <c r="Q152" s="530"/>
      <c r="R152" s="530"/>
      <c r="S152" s="530"/>
      <c r="T152" s="530"/>
      <c r="U152" s="530"/>
      <c r="V152" s="530"/>
      <c r="W152" s="530"/>
      <c r="X152" s="530"/>
      <c r="Y152" s="530"/>
      <c r="Z152" s="530"/>
      <c r="AA152" s="530"/>
      <c r="AB152" s="530"/>
      <c r="AC152" s="530"/>
      <c r="AD152" s="530"/>
      <c r="AE152" s="530"/>
      <c r="AF152" s="530"/>
      <c r="AG152" s="530"/>
      <c r="AH152" s="530"/>
      <c r="AI152" s="530"/>
      <c r="AJ152" s="530"/>
      <c r="AK152" s="530"/>
      <c r="AL152" s="530"/>
      <c r="AM152" s="530"/>
      <c r="AN152" s="530"/>
      <c r="AO152" s="530"/>
      <c r="AP152" s="530"/>
      <c r="AQ152" s="530"/>
      <c r="AR152" s="530"/>
      <c r="AS152" s="530"/>
      <c r="AT152" s="530"/>
      <c r="AU152" s="530"/>
      <c r="AV152" s="530"/>
      <c r="AW152" s="530"/>
      <c r="AX152" s="530"/>
      <c r="AY152" s="530"/>
      <c r="AZ152" s="530"/>
      <c r="BA152" s="530"/>
      <c r="BB152" s="530"/>
      <c r="BC152" s="530"/>
      <c r="BD152" s="530"/>
      <c r="BE152" s="530"/>
      <c r="BF152" s="530"/>
      <c r="BG152" s="530"/>
      <c r="BH152" s="530"/>
      <c r="BI152" s="117"/>
      <c r="BJ152" s="117"/>
      <c r="BK152" s="567">
        <f t="shared" si="12"/>
        <v>0.25</v>
      </c>
    </row>
    <row r="153" spans="1:63" ht="20.25" customHeight="1">
      <c r="A153" s="134">
        <v>5</v>
      </c>
      <c r="B153" s="117"/>
      <c r="C153" s="135" t="s">
        <v>715</v>
      </c>
      <c r="D153" s="118" t="s">
        <v>124</v>
      </c>
      <c r="E153" s="529">
        <f t="shared" si="13"/>
        <v>3.0000000000000004</v>
      </c>
      <c r="F153" s="118" t="s">
        <v>945</v>
      </c>
      <c r="G153" s="121" t="s">
        <v>30</v>
      </c>
      <c r="H153" s="118"/>
      <c r="I153" s="395">
        <f t="shared" si="11"/>
        <v>7.0000000000000007E-2</v>
      </c>
      <c r="J153" s="530">
        <v>7.0000000000000007E-2</v>
      </c>
      <c r="K153" s="530"/>
      <c r="L153" s="530">
        <v>0.96</v>
      </c>
      <c r="M153" s="530">
        <v>0.92</v>
      </c>
      <c r="N153" s="530"/>
      <c r="O153" s="530"/>
      <c r="P153" s="530"/>
      <c r="Q153" s="530"/>
      <c r="R153" s="530"/>
      <c r="S153" s="530"/>
      <c r="T153" s="530"/>
      <c r="U153" s="530"/>
      <c r="V153" s="530"/>
      <c r="W153" s="530"/>
      <c r="X153" s="530"/>
      <c r="Y153" s="530"/>
      <c r="Z153" s="530"/>
      <c r="AA153" s="530"/>
      <c r="AB153" s="530"/>
      <c r="AC153" s="530"/>
      <c r="AD153" s="530"/>
      <c r="AE153" s="530">
        <v>0.18</v>
      </c>
      <c r="AF153" s="530"/>
      <c r="AG153" s="530"/>
      <c r="AH153" s="530"/>
      <c r="AI153" s="530"/>
      <c r="AJ153" s="530"/>
      <c r="AK153" s="530"/>
      <c r="AL153" s="530"/>
      <c r="AM153" s="530"/>
      <c r="AN153" s="530"/>
      <c r="AO153" s="530"/>
      <c r="AP153" s="530"/>
      <c r="AQ153" s="530"/>
      <c r="AR153" s="530"/>
      <c r="AS153" s="530"/>
      <c r="AT153" s="530"/>
      <c r="AU153" s="530"/>
      <c r="AV153" s="530"/>
      <c r="AW153" s="530"/>
      <c r="AX153" s="530">
        <v>0.08</v>
      </c>
      <c r="AY153" s="530"/>
      <c r="AZ153" s="530"/>
      <c r="BA153" s="530"/>
      <c r="BB153" s="530"/>
      <c r="BC153" s="530"/>
      <c r="BD153" s="530">
        <v>0.5</v>
      </c>
      <c r="BE153" s="530"/>
      <c r="BF153" s="530"/>
      <c r="BG153" s="530">
        <v>0.28999999999999998</v>
      </c>
      <c r="BH153" s="530"/>
      <c r="BI153" s="117"/>
      <c r="BJ153" s="117"/>
      <c r="BK153" s="567">
        <f t="shared" si="12"/>
        <v>3.0000000000000004</v>
      </c>
    </row>
    <row r="154" spans="1:63" ht="20.25" customHeight="1">
      <c r="A154" s="134">
        <v>5</v>
      </c>
      <c r="B154" s="117"/>
      <c r="C154" s="535" t="s">
        <v>716</v>
      </c>
      <c r="D154" s="514" t="s">
        <v>124</v>
      </c>
      <c r="E154" s="544">
        <f t="shared" si="13"/>
        <v>0</v>
      </c>
      <c r="F154" s="514" t="s">
        <v>896</v>
      </c>
      <c r="G154" s="550" t="s">
        <v>33</v>
      </c>
      <c r="H154" s="514"/>
      <c r="I154" s="395">
        <f t="shared" si="11"/>
        <v>0</v>
      </c>
      <c r="J154" s="530"/>
      <c r="K154" s="530"/>
      <c r="L154" s="530"/>
      <c r="M154" s="530"/>
      <c r="N154" s="530"/>
      <c r="O154" s="530"/>
      <c r="P154" s="530"/>
      <c r="Q154" s="530"/>
      <c r="R154" s="530"/>
      <c r="S154" s="530"/>
      <c r="T154" s="530"/>
      <c r="U154" s="530"/>
      <c r="V154" s="530"/>
      <c r="W154" s="530"/>
      <c r="X154" s="530"/>
      <c r="Y154" s="530"/>
      <c r="Z154" s="530"/>
      <c r="AA154" s="530"/>
      <c r="AB154" s="530"/>
      <c r="AC154" s="530"/>
      <c r="AD154" s="530"/>
      <c r="AE154" s="530"/>
      <c r="AF154" s="530"/>
      <c r="AG154" s="530"/>
      <c r="AH154" s="530"/>
      <c r="AI154" s="530"/>
      <c r="AJ154" s="530"/>
      <c r="AK154" s="530"/>
      <c r="AL154" s="530"/>
      <c r="AM154" s="530"/>
      <c r="AN154" s="530"/>
      <c r="AO154" s="530"/>
      <c r="AP154" s="530"/>
      <c r="AQ154" s="530"/>
      <c r="AR154" s="530"/>
      <c r="AS154" s="530"/>
      <c r="AT154" s="530"/>
      <c r="AU154" s="530"/>
      <c r="AV154" s="530"/>
      <c r="AW154" s="530"/>
      <c r="AX154" s="530"/>
      <c r="AY154" s="530"/>
      <c r="AZ154" s="530"/>
      <c r="BA154" s="530"/>
      <c r="BB154" s="530"/>
      <c r="BC154" s="530"/>
      <c r="BD154" s="530"/>
      <c r="BE154" s="530"/>
      <c r="BF154" s="530"/>
      <c r="BG154" s="530"/>
      <c r="BH154" s="530"/>
      <c r="BI154" s="117"/>
      <c r="BJ154" s="117"/>
      <c r="BK154" s="567">
        <f t="shared" si="12"/>
        <v>0</v>
      </c>
    </row>
    <row r="155" spans="1:63" ht="20.25" customHeight="1">
      <c r="A155" s="134">
        <v>5</v>
      </c>
      <c r="B155" s="117"/>
      <c r="C155" s="135" t="s">
        <v>717</v>
      </c>
      <c r="D155" s="118" t="s">
        <v>124</v>
      </c>
      <c r="E155" s="544">
        <f t="shared" si="13"/>
        <v>2.61</v>
      </c>
      <c r="F155" s="514" t="s">
        <v>946</v>
      </c>
      <c r="G155" s="550" t="s">
        <v>34</v>
      </c>
      <c r="H155" s="514"/>
      <c r="I155" s="395">
        <f t="shared" si="11"/>
        <v>1.05</v>
      </c>
      <c r="J155" s="530">
        <v>1.05</v>
      </c>
      <c r="K155" s="530"/>
      <c r="L155" s="530">
        <v>1.4100000000000001</v>
      </c>
      <c r="M155" s="530"/>
      <c r="N155" s="530"/>
      <c r="O155" s="530"/>
      <c r="P155" s="530"/>
      <c r="Q155" s="530"/>
      <c r="R155" s="530"/>
      <c r="S155" s="530"/>
      <c r="T155" s="530"/>
      <c r="U155" s="530"/>
      <c r="V155" s="530"/>
      <c r="W155" s="530"/>
      <c r="X155" s="530"/>
      <c r="Y155" s="530"/>
      <c r="Z155" s="530"/>
      <c r="AA155" s="530"/>
      <c r="AB155" s="530"/>
      <c r="AC155" s="530"/>
      <c r="AD155" s="530"/>
      <c r="AE155" s="530"/>
      <c r="AF155" s="530"/>
      <c r="AG155" s="530"/>
      <c r="AH155" s="530"/>
      <c r="AI155" s="530"/>
      <c r="AJ155" s="530"/>
      <c r="AK155" s="530"/>
      <c r="AL155" s="530"/>
      <c r="AM155" s="530"/>
      <c r="AN155" s="530"/>
      <c r="AO155" s="530"/>
      <c r="AP155" s="530"/>
      <c r="AQ155" s="530">
        <v>0.13</v>
      </c>
      <c r="AR155" s="530"/>
      <c r="AS155" s="530"/>
      <c r="AT155" s="530"/>
      <c r="AU155" s="530"/>
      <c r="AV155" s="530"/>
      <c r="AW155" s="530"/>
      <c r="AX155" s="530"/>
      <c r="AY155" s="530"/>
      <c r="AZ155" s="530"/>
      <c r="BA155" s="530"/>
      <c r="BB155" s="530"/>
      <c r="BC155" s="530"/>
      <c r="BD155" s="530"/>
      <c r="BE155" s="530"/>
      <c r="BF155" s="530"/>
      <c r="BG155" s="530">
        <v>0.02</v>
      </c>
      <c r="BH155" s="530"/>
      <c r="BI155" s="117"/>
      <c r="BJ155" s="117"/>
      <c r="BK155" s="567">
        <f t="shared" si="12"/>
        <v>2.61</v>
      </c>
    </row>
    <row r="156" spans="1:63" ht="20.25" customHeight="1">
      <c r="A156" s="134">
        <v>5</v>
      </c>
      <c r="B156" s="117"/>
      <c r="C156" s="135" t="s">
        <v>718</v>
      </c>
      <c r="D156" s="118" t="s">
        <v>124</v>
      </c>
      <c r="E156" s="544">
        <f t="shared" si="13"/>
        <v>0.01</v>
      </c>
      <c r="F156" s="514" t="s">
        <v>947</v>
      </c>
      <c r="G156" s="550" t="s">
        <v>36</v>
      </c>
      <c r="H156" s="514"/>
      <c r="I156" s="395">
        <f t="shared" si="11"/>
        <v>0</v>
      </c>
      <c r="J156" s="530"/>
      <c r="K156" s="530"/>
      <c r="L156" s="530"/>
      <c r="M156" s="530"/>
      <c r="N156" s="530"/>
      <c r="O156" s="530"/>
      <c r="P156" s="530"/>
      <c r="Q156" s="530"/>
      <c r="R156" s="530"/>
      <c r="S156" s="530"/>
      <c r="T156" s="530"/>
      <c r="U156" s="530"/>
      <c r="V156" s="530"/>
      <c r="W156" s="530"/>
      <c r="X156" s="530"/>
      <c r="Y156" s="530"/>
      <c r="Z156" s="530"/>
      <c r="AA156" s="530"/>
      <c r="AB156" s="530"/>
      <c r="AC156" s="530"/>
      <c r="AD156" s="530"/>
      <c r="AE156" s="530"/>
      <c r="AF156" s="530"/>
      <c r="AG156" s="530"/>
      <c r="AH156" s="530"/>
      <c r="AI156" s="530"/>
      <c r="AJ156" s="530"/>
      <c r="AK156" s="530"/>
      <c r="AL156" s="530"/>
      <c r="AM156" s="530"/>
      <c r="AN156" s="530"/>
      <c r="AO156" s="530"/>
      <c r="AP156" s="530"/>
      <c r="AQ156" s="530"/>
      <c r="AR156" s="530"/>
      <c r="AS156" s="530"/>
      <c r="AT156" s="530"/>
      <c r="AU156" s="530"/>
      <c r="AV156" s="530"/>
      <c r="AW156" s="530"/>
      <c r="AX156" s="530"/>
      <c r="AY156" s="530"/>
      <c r="AZ156" s="530">
        <v>0.01</v>
      </c>
      <c r="BA156" s="530"/>
      <c r="BB156" s="530"/>
      <c r="BC156" s="530"/>
      <c r="BD156" s="530"/>
      <c r="BE156" s="530"/>
      <c r="BF156" s="530"/>
      <c r="BG156" s="530"/>
      <c r="BH156" s="530"/>
      <c r="BI156" s="117"/>
      <c r="BJ156" s="117"/>
      <c r="BK156" s="567">
        <f t="shared" si="12"/>
        <v>0.01</v>
      </c>
    </row>
    <row r="157" spans="1:63" ht="20.25" customHeight="1">
      <c r="A157" s="134">
        <v>5</v>
      </c>
      <c r="B157" s="117"/>
      <c r="C157" s="135" t="s">
        <v>719</v>
      </c>
      <c r="D157" s="118" t="s">
        <v>124</v>
      </c>
      <c r="E157" s="531">
        <f t="shared" si="13"/>
        <v>0.02</v>
      </c>
      <c r="F157" s="118" t="s">
        <v>948</v>
      </c>
      <c r="G157" s="121" t="s">
        <v>44</v>
      </c>
      <c r="H157" s="118"/>
      <c r="I157" s="395">
        <f t="shared" si="11"/>
        <v>0</v>
      </c>
      <c r="J157" s="530"/>
      <c r="K157" s="530"/>
      <c r="L157" s="530"/>
      <c r="M157" s="530"/>
      <c r="N157" s="530"/>
      <c r="O157" s="530"/>
      <c r="P157" s="530"/>
      <c r="Q157" s="530"/>
      <c r="R157" s="530"/>
      <c r="S157" s="530"/>
      <c r="T157" s="530"/>
      <c r="U157" s="530"/>
      <c r="V157" s="530"/>
      <c r="W157" s="530"/>
      <c r="X157" s="530"/>
      <c r="Y157" s="530"/>
      <c r="Z157" s="530"/>
      <c r="AA157" s="530"/>
      <c r="AB157" s="530"/>
      <c r="AC157" s="530"/>
      <c r="AD157" s="530"/>
      <c r="AE157" s="530"/>
      <c r="AF157" s="530"/>
      <c r="AG157" s="530"/>
      <c r="AH157" s="530"/>
      <c r="AI157" s="530"/>
      <c r="AJ157" s="530"/>
      <c r="AK157" s="530"/>
      <c r="AL157" s="530">
        <v>0.01</v>
      </c>
      <c r="AM157" s="530"/>
      <c r="AN157" s="530"/>
      <c r="AO157" s="530"/>
      <c r="AP157" s="530"/>
      <c r="AQ157" s="530"/>
      <c r="AR157" s="530"/>
      <c r="AS157" s="530"/>
      <c r="AT157" s="530"/>
      <c r="AU157" s="530"/>
      <c r="AV157" s="530"/>
      <c r="AW157" s="530"/>
      <c r="AX157" s="530">
        <v>0.01</v>
      </c>
      <c r="AY157" s="530"/>
      <c r="AZ157" s="530"/>
      <c r="BA157" s="530"/>
      <c r="BB157" s="530"/>
      <c r="BC157" s="530"/>
      <c r="BD157" s="530"/>
      <c r="BE157" s="530"/>
      <c r="BF157" s="530"/>
      <c r="BG157" s="530"/>
      <c r="BH157" s="530"/>
      <c r="BI157" s="117"/>
      <c r="BJ157" s="117"/>
      <c r="BK157" s="567">
        <f t="shared" si="12"/>
        <v>0.02</v>
      </c>
    </row>
    <row r="158" spans="1:63" ht="20.25" customHeight="1">
      <c r="A158" s="134">
        <v>5</v>
      </c>
      <c r="B158" s="117"/>
      <c r="C158" s="135" t="s">
        <v>720</v>
      </c>
      <c r="D158" s="118" t="s">
        <v>124</v>
      </c>
      <c r="E158" s="531">
        <f t="shared" si="13"/>
        <v>0.2</v>
      </c>
      <c r="F158" s="118" t="s">
        <v>949</v>
      </c>
      <c r="G158" s="121" t="s">
        <v>44</v>
      </c>
      <c r="H158" s="118"/>
      <c r="I158" s="395">
        <f t="shared" si="11"/>
        <v>0.09</v>
      </c>
      <c r="J158" s="530">
        <v>0.09</v>
      </c>
      <c r="K158" s="530"/>
      <c r="L158" s="530">
        <v>0.11</v>
      </c>
      <c r="M158" s="530"/>
      <c r="N158" s="530"/>
      <c r="O158" s="530"/>
      <c r="P158" s="530"/>
      <c r="Q158" s="530"/>
      <c r="R158" s="530"/>
      <c r="S158" s="530"/>
      <c r="T158" s="530"/>
      <c r="U158" s="530"/>
      <c r="V158" s="530"/>
      <c r="W158" s="530"/>
      <c r="X158" s="530"/>
      <c r="Y158" s="530"/>
      <c r="Z158" s="530"/>
      <c r="AA158" s="530"/>
      <c r="AB158" s="530"/>
      <c r="AC158" s="530"/>
      <c r="AD158" s="530"/>
      <c r="AE158" s="530"/>
      <c r="AF158" s="530"/>
      <c r="AG158" s="530"/>
      <c r="AH158" s="530"/>
      <c r="AI158" s="530"/>
      <c r="AJ158" s="530"/>
      <c r="AK158" s="530"/>
      <c r="AL158" s="530"/>
      <c r="AM158" s="530"/>
      <c r="AN158" s="530"/>
      <c r="AO158" s="530"/>
      <c r="AP158" s="530"/>
      <c r="AQ158" s="530"/>
      <c r="AR158" s="530"/>
      <c r="AS158" s="530"/>
      <c r="AT158" s="530"/>
      <c r="AU158" s="530"/>
      <c r="AV158" s="530"/>
      <c r="AW158" s="530"/>
      <c r="AX158" s="530"/>
      <c r="AY158" s="530"/>
      <c r="AZ158" s="530"/>
      <c r="BA158" s="530"/>
      <c r="BB158" s="530"/>
      <c r="BC158" s="530"/>
      <c r="BD158" s="530"/>
      <c r="BE158" s="530"/>
      <c r="BF158" s="530"/>
      <c r="BG158" s="530"/>
      <c r="BH158" s="530"/>
      <c r="BI158" s="117"/>
      <c r="BJ158" s="117"/>
      <c r="BK158" s="567">
        <f t="shared" si="12"/>
        <v>0.2</v>
      </c>
    </row>
    <row r="159" spans="1:63" ht="20.25" customHeight="1">
      <c r="A159" s="134">
        <v>5</v>
      </c>
      <c r="B159" s="117"/>
      <c r="C159" s="135" t="s">
        <v>721</v>
      </c>
      <c r="D159" s="118" t="s">
        <v>124</v>
      </c>
      <c r="E159" s="544">
        <f t="shared" si="13"/>
        <v>0.3</v>
      </c>
      <c r="F159" s="514" t="s">
        <v>870</v>
      </c>
      <c r="G159" s="550" t="s">
        <v>47</v>
      </c>
      <c r="H159" s="514"/>
      <c r="I159" s="395">
        <f t="shared" si="11"/>
        <v>0</v>
      </c>
      <c r="J159" s="530"/>
      <c r="K159" s="530"/>
      <c r="L159" s="530"/>
      <c r="M159" s="530"/>
      <c r="N159" s="530"/>
      <c r="O159" s="530"/>
      <c r="P159" s="530"/>
      <c r="Q159" s="530"/>
      <c r="R159" s="530"/>
      <c r="S159" s="530"/>
      <c r="T159" s="530"/>
      <c r="U159" s="530"/>
      <c r="V159" s="530"/>
      <c r="W159" s="530"/>
      <c r="X159" s="530"/>
      <c r="Y159" s="530"/>
      <c r="Z159" s="530"/>
      <c r="AA159" s="530"/>
      <c r="AB159" s="530"/>
      <c r="AC159" s="530"/>
      <c r="AD159" s="530"/>
      <c r="AE159" s="530"/>
      <c r="AF159" s="530"/>
      <c r="AG159" s="530"/>
      <c r="AH159" s="530"/>
      <c r="AI159" s="530"/>
      <c r="AJ159" s="530"/>
      <c r="AK159" s="530"/>
      <c r="AL159" s="530"/>
      <c r="AM159" s="530"/>
      <c r="AN159" s="530"/>
      <c r="AO159" s="530"/>
      <c r="AP159" s="530"/>
      <c r="AQ159" s="530">
        <v>0.3</v>
      </c>
      <c r="AR159" s="530"/>
      <c r="AS159" s="530"/>
      <c r="AT159" s="530"/>
      <c r="AU159" s="530"/>
      <c r="AV159" s="530"/>
      <c r="AW159" s="530"/>
      <c r="AX159" s="530"/>
      <c r="AY159" s="530"/>
      <c r="AZ159" s="530"/>
      <c r="BA159" s="530"/>
      <c r="BB159" s="530"/>
      <c r="BC159" s="530"/>
      <c r="BD159" s="530"/>
      <c r="BE159" s="530"/>
      <c r="BF159" s="530"/>
      <c r="BG159" s="530"/>
      <c r="BH159" s="530"/>
      <c r="BI159" s="117"/>
      <c r="BJ159" s="117"/>
      <c r="BK159" s="567">
        <f t="shared" si="12"/>
        <v>0.3</v>
      </c>
    </row>
    <row r="160" spans="1:63" ht="20.25" customHeight="1">
      <c r="A160" s="134">
        <v>5</v>
      </c>
      <c r="B160" s="117"/>
      <c r="C160" s="135" t="s">
        <v>722</v>
      </c>
      <c r="D160" s="118" t="s">
        <v>124</v>
      </c>
      <c r="E160" s="529">
        <f t="shared" si="13"/>
        <v>3.85</v>
      </c>
      <c r="F160" s="118" t="s">
        <v>950</v>
      </c>
      <c r="G160" s="121" t="s">
        <v>48</v>
      </c>
      <c r="H160" s="118"/>
      <c r="I160" s="395">
        <f t="shared" si="11"/>
        <v>0.22</v>
      </c>
      <c r="J160" s="530">
        <v>0.22</v>
      </c>
      <c r="K160" s="530"/>
      <c r="L160" s="530">
        <v>3.63</v>
      </c>
      <c r="M160" s="530"/>
      <c r="N160" s="530"/>
      <c r="O160" s="530"/>
      <c r="P160" s="530"/>
      <c r="Q160" s="530"/>
      <c r="R160" s="530"/>
      <c r="S160" s="530"/>
      <c r="T160" s="530"/>
      <c r="U160" s="530"/>
      <c r="V160" s="530"/>
      <c r="W160" s="530"/>
      <c r="X160" s="530"/>
      <c r="Y160" s="530"/>
      <c r="Z160" s="530"/>
      <c r="AA160" s="530"/>
      <c r="AB160" s="530"/>
      <c r="AC160" s="530"/>
      <c r="AD160" s="530"/>
      <c r="AE160" s="530"/>
      <c r="AF160" s="530"/>
      <c r="AG160" s="530"/>
      <c r="AH160" s="530"/>
      <c r="AI160" s="530"/>
      <c r="AJ160" s="530"/>
      <c r="AK160" s="530"/>
      <c r="AL160" s="530"/>
      <c r="AM160" s="530"/>
      <c r="AN160" s="530"/>
      <c r="AO160" s="530"/>
      <c r="AP160" s="530"/>
      <c r="AQ160" s="530"/>
      <c r="AR160" s="530"/>
      <c r="AS160" s="530"/>
      <c r="AT160" s="530"/>
      <c r="AU160" s="530"/>
      <c r="AV160" s="530"/>
      <c r="AW160" s="530"/>
      <c r="AX160" s="530"/>
      <c r="AY160" s="530"/>
      <c r="AZ160" s="530"/>
      <c r="BA160" s="530"/>
      <c r="BB160" s="530"/>
      <c r="BC160" s="530"/>
      <c r="BD160" s="530"/>
      <c r="BE160" s="530"/>
      <c r="BF160" s="530"/>
      <c r="BG160" s="530"/>
      <c r="BH160" s="530"/>
      <c r="BI160" s="117"/>
      <c r="BJ160" s="117"/>
      <c r="BK160" s="567">
        <f t="shared" si="12"/>
        <v>3.85</v>
      </c>
    </row>
    <row r="161" spans="1:63" ht="20.25" customHeight="1">
      <c r="A161" s="134">
        <v>5</v>
      </c>
      <c r="B161" s="117"/>
      <c r="C161" s="135" t="s">
        <v>723</v>
      </c>
      <c r="D161" s="118" t="s">
        <v>124</v>
      </c>
      <c r="E161" s="529">
        <f t="shared" si="13"/>
        <v>0.01</v>
      </c>
      <c r="F161" s="118" t="s">
        <v>951</v>
      </c>
      <c r="G161" s="121" t="s">
        <v>48</v>
      </c>
      <c r="H161" s="118"/>
      <c r="I161" s="395">
        <f t="shared" si="11"/>
        <v>0</v>
      </c>
      <c r="J161" s="530"/>
      <c r="K161" s="530"/>
      <c r="L161" s="530"/>
      <c r="M161" s="530"/>
      <c r="N161" s="530"/>
      <c r="O161" s="530"/>
      <c r="P161" s="530"/>
      <c r="Q161" s="530"/>
      <c r="R161" s="530"/>
      <c r="S161" s="530"/>
      <c r="T161" s="530"/>
      <c r="U161" s="530"/>
      <c r="V161" s="530"/>
      <c r="W161" s="530"/>
      <c r="X161" s="530"/>
      <c r="Y161" s="530"/>
      <c r="Z161" s="530"/>
      <c r="AA161" s="530"/>
      <c r="AB161" s="530"/>
      <c r="AC161" s="530"/>
      <c r="AD161" s="530"/>
      <c r="AE161" s="530"/>
      <c r="AF161" s="530"/>
      <c r="AG161" s="530"/>
      <c r="AH161" s="530"/>
      <c r="AI161" s="530"/>
      <c r="AJ161" s="530"/>
      <c r="AK161" s="530"/>
      <c r="AL161" s="530"/>
      <c r="AM161" s="530"/>
      <c r="AN161" s="530"/>
      <c r="AO161" s="530"/>
      <c r="AP161" s="530"/>
      <c r="AQ161" s="530"/>
      <c r="AR161" s="530"/>
      <c r="AS161" s="530"/>
      <c r="AT161" s="530"/>
      <c r="AU161" s="530"/>
      <c r="AV161" s="530">
        <v>0.01</v>
      </c>
      <c r="AW161" s="530"/>
      <c r="AX161" s="530"/>
      <c r="AY161" s="530"/>
      <c r="AZ161" s="530"/>
      <c r="BA161" s="530"/>
      <c r="BB161" s="530"/>
      <c r="BC161" s="530"/>
      <c r="BD161" s="530"/>
      <c r="BE161" s="530"/>
      <c r="BF161" s="530"/>
      <c r="BG161" s="530"/>
      <c r="BH161" s="530"/>
      <c r="BI161" s="117"/>
      <c r="BJ161" s="117"/>
      <c r="BK161" s="567">
        <f t="shared" si="12"/>
        <v>0.01</v>
      </c>
    </row>
    <row r="162" spans="1:63" ht="20.25" customHeight="1">
      <c r="A162" s="134">
        <v>5</v>
      </c>
      <c r="B162" s="117"/>
      <c r="C162" s="135" t="s">
        <v>724</v>
      </c>
      <c r="D162" s="118" t="s">
        <v>124</v>
      </c>
      <c r="E162" s="529">
        <f t="shared" si="13"/>
        <v>7.0000000000000007E-2</v>
      </c>
      <c r="F162" s="118" t="s">
        <v>878</v>
      </c>
      <c r="G162" s="121" t="s">
        <v>48</v>
      </c>
      <c r="H162" s="118"/>
      <c r="I162" s="395">
        <f t="shared" si="11"/>
        <v>0</v>
      </c>
      <c r="J162" s="301"/>
      <c r="K162" s="301"/>
      <c r="L162" s="301"/>
      <c r="M162" s="301"/>
      <c r="N162" s="301"/>
      <c r="O162" s="301"/>
      <c r="P162" s="534"/>
      <c r="Q162" s="534"/>
      <c r="R162" s="301"/>
      <c r="S162" s="301"/>
      <c r="T162" s="301"/>
      <c r="U162" s="301"/>
      <c r="V162" s="301"/>
      <c r="W162" s="301"/>
      <c r="X162" s="301"/>
      <c r="Y162" s="301"/>
      <c r="Z162" s="301"/>
      <c r="AA162" s="301"/>
      <c r="AB162" s="301"/>
      <c r="AC162" s="301"/>
      <c r="AD162" s="301"/>
      <c r="AE162" s="301"/>
      <c r="AF162" s="301"/>
      <c r="AG162" s="301"/>
      <c r="AH162" s="301"/>
      <c r="AI162" s="301">
        <v>7.0000000000000007E-2</v>
      </c>
      <c r="AJ162" s="301"/>
      <c r="AK162" s="301"/>
      <c r="AL162" s="301"/>
      <c r="AM162" s="301"/>
      <c r="AN162" s="301"/>
      <c r="AO162" s="301"/>
      <c r="AP162" s="301"/>
      <c r="AQ162" s="301"/>
      <c r="AR162" s="301"/>
      <c r="AS162" s="301"/>
      <c r="AT162" s="301"/>
      <c r="AU162" s="301"/>
      <c r="AV162" s="301"/>
      <c r="AW162" s="301"/>
      <c r="AX162" s="301"/>
      <c r="AY162" s="301"/>
      <c r="AZ162" s="301"/>
      <c r="BA162" s="301"/>
      <c r="BB162" s="301"/>
      <c r="BC162" s="301"/>
      <c r="BD162" s="301"/>
      <c r="BE162" s="301"/>
      <c r="BF162" s="301"/>
      <c r="BG162" s="301"/>
      <c r="BH162" s="301"/>
      <c r="BI162" s="117"/>
      <c r="BJ162" s="117"/>
      <c r="BK162" s="567">
        <f t="shared" si="12"/>
        <v>7.0000000000000007E-2</v>
      </c>
    </row>
    <row r="163" spans="1:63" ht="20.25" customHeight="1">
      <c r="A163" s="134">
        <v>5</v>
      </c>
      <c r="B163" s="117"/>
      <c r="C163" s="135" t="s">
        <v>725</v>
      </c>
      <c r="D163" s="118" t="s">
        <v>124</v>
      </c>
      <c r="E163" s="529">
        <f t="shared" si="13"/>
        <v>0.55000000000000004</v>
      </c>
      <c r="F163" s="118" t="s">
        <v>862</v>
      </c>
      <c r="G163" s="121" t="s">
        <v>48</v>
      </c>
      <c r="H163" s="118"/>
      <c r="I163" s="395">
        <f t="shared" si="11"/>
        <v>0</v>
      </c>
      <c r="J163" s="530"/>
      <c r="K163" s="530"/>
      <c r="L163" s="530">
        <v>0.55000000000000004</v>
      </c>
      <c r="M163" s="530"/>
      <c r="N163" s="530"/>
      <c r="O163" s="530"/>
      <c r="P163" s="530"/>
      <c r="Q163" s="530"/>
      <c r="R163" s="530"/>
      <c r="S163" s="530"/>
      <c r="T163" s="530"/>
      <c r="U163" s="530"/>
      <c r="V163" s="530"/>
      <c r="W163" s="530"/>
      <c r="X163" s="530"/>
      <c r="Y163" s="530"/>
      <c r="Z163" s="530"/>
      <c r="AA163" s="530"/>
      <c r="AB163" s="530"/>
      <c r="AC163" s="530"/>
      <c r="AD163" s="530"/>
      <c r="AE163" s="530"/>
      <c r="AF163" s="530"/>
      <c r="AG163" s="530"/>
      <c r="AH163" s="530"/>
      <c r="AI163" s="530"/>
      <c r="AJ163" s="530"/>
      <c r="AK163" s="530"/>
      <c r="AL163" s="530"/>
      <c r="AM163" s="530"/>
      <c r="AN163" s="530"/>
      <c r="AO163" s="530"/>
      <c r="AP163" s="530"/>
      <c r="AQ163" s="530">
        <v>0</v>
      </c>
      <c r="AR163" s="530"/>
      <c r="AS163" s="530"/>
      <c r="AT163" s="530"/>
      <c r="AU163" s="530"/>
      <c r="AV163" s="530"/>
      <c r="AW163" s="530"/>
      <c r="AX163" s="530"/>
      <c r="AY163" s="530"/>
      <c r="AZ163" s="530"/>
      <c r="BA163" s="530"/>
      <c r="BB163" s="530"/>
      <c r="BC163" s="530"/>
      <c r="BD163" s="530"/>
      <c r="BE163" s="530"/>
      <c r="BF163" s="530"/>
      <c r="BG163" s="530"/>
      <c r="BH163" s="530"/>
      <c r="BI163" s="117"/>
      <c r="BJ163" s="117"/>
      <c r="BK163" s="567">
        <f t="shared" si="12"/>
        <v>0.55000000000000004</v>
      </c>
    </row>
    <row r="164" spans="1:63" ht="20.25" customHeight="1">
      <c r="A164" s="134">
        <v>5</v>
      </c>
      <c r="B164" s="117"/>
      <c r="C164" s="135" t="s">
        <v>726</v>
      </c>
      <c r="D164" s="118" t="s">
        <v>124</v>
      </c>
      <c r="E164" s="529">
        <f t="shared" si="13"/>
        <v>2.4799999999999995</v>
      </c>
      <c r="F164" s="118" t="s">
        <v>952</v>
      </c>
      <c r="G164" s="121" t="s">
        <v>48</v>
      </c>
      <c r="H164" s="118"/>
      <c r="I164" s="395">
        <f t="shared" si="11"/>
        <v>7.0000000000000007E-2</v>
      </c>
      <c r="J164" s="530">
        <v>7.0000000000000007E-2</v>
      </c>
      <c r="K164" s="530"/>
      <c r="L164" s="530">
        <v>2.38</v>
      </c>
      <c r="M164" s="530"/>
      <c r="N164" s="530"/>
      <c r="O164" s="530"/>
      <c r="P164" s="530"/>
      <c r="Q164" s="530"/>
      <c r="R164" s="530"/>
      <c r="S164" s="530"/>
      <c r="T164" s="530"/>
      <c r="U164" s="530"/>
      <c r="V164" s="530"/>
      <c r="W164" s="530"/>
      <c r="X164" s="530"/>
      <c r="Y164" s="530"/>
      <c r="Z164" s="530"/>
      <c r="AA164" s="530"/>
      <c r="AB164" s="530"/>
      <c r="AC164" s="530"/>
      <c r="AD164" s="530"/>
      <c r="AE164" s="530"/>
      <c r="AF164" s="530"/>
      <c r="AG164" s="530"/>
      <c r="AH164" s="530"/>
      <c r="AI164" s="530"/>
      <c r="AJ164" s="530"/>
      <c r="AK164" s="530"/>
      <c r="AL164" s="530"/>
      <c r="AM164" s="530"/>
      <c r="AN164" s="530"/>
      <c r="AO164" s="530"/>
      <c r="AP164" s="530"/>
      <c r="AQ164" s="530">
        <v>0.02</v>
      </c>
      <c r="AR164" s="530"/>
      <c r="AS164" s="530"/>
      <c r="AT164" s="530"/>
      <c r="AU164" s="530"/>
      <c r="AV164" s="530"/>
      <c r="AW164" s="530"/>
      <c r="AX164" s="530"/>
      <c r="AY164" s="530"/>
      <c r="AZ164" s="530"/>
      <c r="BA164" s="530"/>
      <c r="BB164" s="530"/>
      <c r="BC164" s="530"/>
      <c r="BD164" s="530"/>
      <c r="BE164" s="530"/>
      <c r="BF164" s="530"/>
      <c r="BG164" s="530">
        <v>0.01</v>
      </c>
      <c r="BH164" s="530"/>
      <c r="BI164" s="117"/>
      <c r="BJ164" s="117"/>
      <c r="BK164" s="567">
        <f t="shared" si="12"/>
        <v>2.4799999999999995</v>
      </c>
    </row>
    <row r="165" spans="1:63" ht="20.25" customHeight="1">
      <c r="A165" s="134">
        <v>5</v>
      </c>
      <c r="B165" s="117"/>
      <c r="C165" s="135" t="s">
        <v>727</v>
      </c>
      <c r="D165" s="118" t="s">
        <v>124</v>
      </c>
      <c r="E165" s="529">
        <f t="shared" si="13"/>
        <v>1.9500000000000002</v>
      </c>
      <c r="F165" s="118" t="s">
        <v>953</v>
      </c>
      <c r="G165" s="121" t="s">
        <v>48</v>
      </c>
      <c r="H165" s="118"/>
      <c r="I165" s="395">
        <f t="shared" si="11"/>
        <v>0.82000000000000006</v>
      </c>
      <c r="J165" s="530">
        <v>0.82000000000000006</v>
      </c>
      <c r="K165" s="530"/>
      <c r="L165" s="530">
        <v>1.07</v>
      </c>
      <c r="M165" s="530">
        <v>0.05</v>
      </c>
      <c r="N165" s="530"/>
      <c r="O165" s="530"/>
      <c r="P165" s="530"/>
      <c r="Q165" s="530"/>
      <c r="R165" s="530"/>
      <c r="S165" s="530"/>
      <c r="T165" s="530"/>
      <c r="U165" s="530"/>
      <c r="V165" s="530"/>
      <c r="W165" s="530"/>
      <c r="X165" s="530"/>
      <c r="Y165" s="530"/>
      <c r="Z165" s="530"/>
      <c r="AA165" s="530"/>
      <c r="AB165" s="530"/>
      <c r="AC165" s="530"/>
      <c r="AD165" s="530"/>
      <c r="AE165" s="530">
        <v>0</v>
      </c>
      <c r="AF165" s="530">
        <v>0</v>
      </c>
      <c r="AG165" s="530"/>
      <c r="AH165" s="530"/>
      <c r="AI165" s="530"/>
      <c r="AJ165" s="530"/>
      <c r="AK165" s="530"/>
      <c r="AL165" s="530"/>
      <c r="AM165" s="530"/>
      <c r="AN165" s="530"/>
      <c r="AO165" s="530"/>
      <c r="AP165" s="530"/>
      <c r="AQ165" s="530">
        <v>0.01</v>
      </c>
      <c r="AR165" s="530"/>
      <c r="AS165" s="530"/>
      <c r="AT165" s="530"/>
      <c r="AU165" s="530"/>
      <c r="AV165" s="530"/>
      <c r="AW165" s="530"/>
      <c r="AX165" s="530"/>
      <c r="AY165" s="530"/>
      <c r="AZ165" s="530"/>
      <c r="BA165" s="530"/>
      <c r="BB165" s="530"/>
      <c r="BC165" s="530"/>
      <c r="BD165" s="530"/>
      <c r="BE165" s="530"/>
      <c r="BF165" s="530"/>
      <c r="BG165" s="530"/>
      <c r="BH165" s="530"/>
      <c r="BI165" s="117"/>
      <c r="BJ165" s="117"/>
      <c r="BK165" s="567">
        <f t="shared" si="12"/>
        <v>1.9500000000000002</v>
      </c>
    </row>
    <row r="166" spans="1:63" ht="20.25" customHeight="1">
      <c r="A166" s="134">
        <v>5</v>
      </c>
      <c r="B166" s="117"/>
      <c r="C166" s="135" t="s">
        <v>728</v>
      </c>
      <c r="D166" s="118" t="s">
        <v>124</v>
      </c>
      <c r="E166" s="529">
        <f t="shared" si="13"/>
        <v>2.5</v>
      </c>
      <c r="F166" s="118" t="s">
        <v>954</v>
      </c>
      <c r="G166" s="121" t="s">
        <v>48</v>
      </c>
      <c r="H166" s="118"/>
      <c r="I166" s="395">
        <f t="shared" si="11"/>
        <v>0</v>
      </c>
      <c r="J166" s="301"/>
      <c r="K166" s="301"/>
      <c r="L166" s="301">
        <v>2.5</v>
      </c>
      <c r="M166" s="301"/>
      <c r="N166" s="301"/>
      <c r="O166" s="301"/>
      <c r="P166" s="534"/>
      <c r="Q166" s="534"/>
      <c r="R166" s="301"/>
      <c r="S166" s="301"/>
      <c r="T166" s="301"/>
      <c r="U166" s="301"/>
      <c r="V166" s="301"/>
      <c r="W166" s="301"/>
      <c r="X166" s="301"/>
      <c r="Y166" s="301"/>
      <c r="Z166" s="301"/>
      <c r="AA166" s="301"/>
      <c r="AB166" s="301"/>
      <c r="AC166" s="301"/>
      <c r="AD166" s="301"/>
      <c r="AE166" s="301"/>
      <c r="AF166" s="301"/>
      <c r="AG166" s="301"/>
      <c r="AH166" s="301"/>
      <c r="AI166" s="301"/>
      <c r="AJ166" s="301"/>
      <c r="AK166" s="301"/>
      <c r="AL166" s="301"/>
      <c r="AM166" s="301"/>
      <c r="AN166" s="301"/>
      <c r="AO166" s="301"/>
      <c r="AP166" s="301"/>
      <c r="AQ166" s="301"/>
      <c r="AR166" s="301"/>
      <c r="AS166" s="301"/>
      <c r="AT166" s="301"/>
      <c r="AU166" s="301"/>
      <c r="AV166" s="301"/>
      <c r="AW166" s="301"/>
      <c r="AX166" s="301"/>
      <c r="AY166" s="301"/>
      <c r="AZ166" s="301"/>
      <c r="BA166" s="301"/>
      <c r="BB166" s="301"/>
      <c r="BC166" s="301"/>
      <c r="BD166" s="301"/>
      <c r="BE166" s="301"/>
      <c r="BF166" s="301"/>
      <c r="BG166" s="301"/>
      <c r="BH166" s="301"/>
      <c r="BI166" s="117"/>
      <c r="BJ166" s="117"/>
      <c r="BK166" s="567">
        <f t="shared" si="12"/>
        <v>2.5</v>
      </c>
    </row>
    <row r="167" spans="1:63" ht="20.25" customHeight="1">
      <c r="A167" s="134">
        <v>5</v>
      </c>
      <c r="B167" s="117"/>
      <c r="C167" s="304" t="s">
        <v>729</v>
      </c>
      <c r="D167" s="118" t="s">
        <v>124</v>
      </c>
      <c r="E167" s="529">
        <f t="shared" si="13"/>
        <v>2.2799999999999998</v>
      </c>
      <c r="F167" s="118" t="s">
        <v>862</v>
      </c>
      <c r="G167" s="121" t="s">
        <v>48</v>
      </c>
      <c r="H167" s="118"/>
      <c r="I167" s="395">
        <f t="shared" si="11"/>
        <v>0.44</v>
      </c>
      <c r="J167" s="530">
        <v>0.44</v>
      </c>
      <c r="K167" s="530"/>
      <c r="L167" s="530">
        <v>1.8399999999999999</v>
      </c>
      <c r="M167" s="530"/>
      <c r="N167" s="530"/>
      <c r="O167" s="530"/>
      <c r="P167" s="530"/>
      <c r="Q167" s="530"/>
      <c r="R167" s="530"/>
      <c r="S167" s="530"/>
      <c r="T167" s="530"/>
      <c r="U167" s="530"/>
      <c r="V167" s="530"/>
      <c r="W167" s="530"/>
      <c r="X167" s="530"/>
      <c r="Y167" s="530"/>
      <c r="Z167" s="530"/>
      <c r="AA167" s="530"/>
      <c r="AB167" s="530"/>
      <c r="AC167" s="530"/>
      <c r="AD167" s="530"/>
      <c r="AE167" s="530">
        <v>0</v>
      </c>
      <c r="AF167" s="530">
        <v>0</v>
      </c>
      <c r="AG167" s="530"/>
      <c r="AH167" s="530"/>
      <c r="AI167" s="530"/>
      <c r="AJ167" s="530"/>
      <c r="AK167" s="530"/>
      <c r="AL167" s="530"/>
      <c r="AM167" s="530"/>
      <c r="AN167" s="530"/>
      <c r="AO167" s="530"/>
      <c r="AP167" s="530"/>
      <c r="AQ167" s="530"/>
      <c r="AR167" s="530"/>
      <c r="AS167" s="530"/>
      <c r="AT167" s="530"/>
      <c r="AU167" s="530"/>
      <c r="AV167" s="530"/>
      <c r="AW167" s="530"/>
      <c r="AX167" s="530"/>
      <c r="AY167" s="530"/>
      <c r="AZ167" s="530"/>
      <c r="BA167" s="530"/>
      <c r="BB167" s="530"/>
      <c r="BC167" s="530"/>
      <c r="BD167" s="530"/>
      <c r="BE167" s="530"/>
      <c r="BF167" s="530"/>
      <c r="BG167" s="530"/>
      <c r="BH167" s="530"/>
      <c r="BI167" s="117"/>
      <c r="BJ167" s="117"/>
      <c r="BK167" s="567">
        <f t="shared" si="12"/>
        <v>2.2799999999999998</v>
      </c>
    </row>
    <row r="168" spans="1:63" s="125" customFormat="1" ht="20.25" customHeight="1">
      <c r="A168" s="134">
        <v>5</v>
      </c>
      <c r="B168" s="117"/>
      <c r="C168" s="135" t="s">
        <v>730</v>
      </c>
      <c r="D168" s="118" t="s">
        <v>124</v>
      </c>
      <c r="E168" s="529">
        <f t="shared" si="13"/>
        <v>0.57999999999999996</v>
      </c>
      <c r="F168" s="118" t="s">
        <v>955</v>
      </c>
      <c r="G168" s="121" t="s">
        <v>48</v>
      </c>
      <c r="H168" s="118"/>
      <c r="I168" s="395">
        <f t="shared" si="11"/>
        <v>0</v>
      </c>
      <c r="J168" s="530"/>
      <c r="K168" s="530"/>
      <c r="L168" s="530">
        <v>0.57999999999999996</v>
      </c>
      <c r="M168" s="530"/>
      <c r="N168" s="530"/>
      <c r="O168" s="530"/>
      <c r="P168" s="530"/>
      <c r="Q168" s="530"/>
      <c r="R168" s="530"/>
      <c r="S168" s="530"/>
      <c r="T168" s="530"/>
      <c r="U168" s="530"/>
      <c r="V168" s="530"/>
      <c r="W168" s="530"/>
      <c r="X168" s="530"/>
      <c r="Y168" s="530"/>
      <c r="Z168" s="530"/>
      <c r="AA168" s="530"/>
      <c r="AB168" s="530"/>
      <c r="AC168" s="530"/>
      <c r="AD168" s="530"/>
      <c r="AE168" s="530"/>
      <c r="AF168" s="530">
        <v>0</v>
      </c>
      <c r="AG168" s="530"/>
      <c r="AH168" s="530"/>
      <c r="AI168" s="530"/>
      <c r="AJ168" s="530"/>
      <c r="AK168" s="530"/>
      <c r="AL168" s="530"/>
      <c r="AM168" s="530"/>
      <c r="AN168" s="530"/>
      <c r="AO168" s="530"/>
      <c r="AP168" s="530"/>
      <c r="AQ168" s="530"/>
      <c r="AR168" s="530"/>
      <c r="AS168" s="530"/>
      <c r="AT168" s="530"/>
      <c r="AU168" s="530"/>
      <c r="AV168" s="530"/>
      <c r="AW168" s="530"/>
      <c r="AX168" s="530"/>
      <c r="AY168" s="530"/>
      <c r="AZ168" s="530"/>
      <c r="BA168" s="530"/>
      <c r="BB168" s="530"/>
      <c r="BC168" s="530"/>
      <c r="BD168" s="530"/>
      <c r="BE168" s="530"/>
      <c r="BF168" s="530"/>
      <c r="BG168" s="530"/>
      <c r="BH168" s="530"/>
      <c r="BI168" s="117"/>
      <c r="BJ168" s="117"/>
      <c r="BK168" s="567">
        <f t="shared" si="12"/>
        <v>0.57999999999999996</v>
      </c>
    </row>
    <row r="169" spans="1:63" ht="20.25" customHeight="1">
      <c r="A169" s="134">
        <v>6</v>
      </c>
      <c r="B169" s="117">
        <v>58</v>
      </c>
      <c r="C169" s="135" t="s">
        <v>434</v>
      </c>
      <c r="D169" s="118" t="s">
        <v>435</v>
      </c>
      <c r="E169" s="544">
        <f t="shared" si="13"/>
        <v>0.1</v>
      </c>
      <c r="F169" s="118">
        <v>8</v>
      </c>
      <c r="G169" s="119" t="s">
        <v>33</v>
      </c>
      <c r="H169" s="118"/>
      <c r="I169" s="395">
        <f t="shared" si="11"/>
        <v>0</v>
      </c>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v>0.1</v>
      </c>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t="s">
        <v>448</v>
      </c>
      <c r="BJ169" s="118" t="s">
        <v>560</v>
      </c>
      <c r="BK169" s="567">
        <f t="shared" si="12"/>
        <v>0.1</v>
      </c>
    </row>
    <row r="170" spans="1:63" ht="20.25" customHeight="1">
      <c r="A170" s="134">
        <v>6</v>
      </c>
      <c r="B170" s="117"/>
      <c r="C170" s="135" t="s">
        <v>731</v>
      </c>
      <c r="D170" s="118" t="s">
        <v>122</v>
      </c>
      <c r="E170" s="529">
        <f t="shared" si="13"/>
        <v>15.7</v>
      </c>
      <c r="F170" s="118" t="s">
        <v>872</v>
      </c>
      <c r="G170" s="121" t="s">
        <v>18</v>
      </c>
      <c r="H170" s="118"/>
      <c r="I170" s="395">
        <f t="shared" si="11"/>
        <v>0.80999999999999994</v>
      </c>
      <c r="J170" s="530">
        <v>0.80999999999999994</v>
      </c>
      <c r="K170" s="530"/>
      <c r="L170" s="530">
        <v>7.46</v>
      </c>
      <c r="M170" s="530">
        <v>7.43</v>
      </c>
      <c r="N170" s="530"/>
      <c r="O170" s="530"/>
      <c r="P170" s="530"/>
      <c r="Q170" s="530"/>
      <c r="R170" s="530"/>
      <c r="S170" s="530"/>
      <c r="T170" s="530"/>
      <c r="U170" s="530"/>
      <c r="V170" s="530"/>
      <c r="W170" s="530"/>
      <c r="X170" s="530"/>
      <c r="Y170" s="530"/>
      <c r="Z170" s="530"/>
      <c r="AA170" s="530"/>
      <c r="AB170" s="530"/>
      <c r="AC170" s="530"/>
      <c r="AD170" s="530"/>
      <c r="AE170" s="530"/>
      <c r="AF170" s="530"/>
      <c r="AG170" s="530"/>
      <c r="AH170" s="530"/>
      <c r="AI170" s="530"/>
      <c r="AJ170" s="530"/>
      <c r="AK170" s="530"/>
      <c r="AL170" s="530"/>
      <c r="AM170" s="530"/>
      <c r="AN170" s="530"/>
      <c r="AO170" s="530"/>
      <c r="AP170" s="530"/>
      <c r="AQ170" s="530"/>
      <c r="AR170" s="530"/>
      <c r="AS170" s="530"/>
      <c r="AT170" s="530"/>
      <c r="AU170" s="530"/>
      <c r="AV170" s="530"/>
      <c r="AW170" s="530"/>
      <c r="AX170" s="530"/>
      <c r="AY170" s="530"/>
      <c r="AZ170" s="530"/>
      <c r="BA170" s="530"/>
      <c r="BB170" s="530"/>
      <c r="BC170" s="530"/>
      <c r="BD170" s="530"/>
      <c r="BE170" s="530"/>
      <c r="BF170" s="530"/>
      <c r="BG170" s="530"/>
      <c r="BH170" s="530"/>
      <c r="BI170" s="117"/>
      <c r="BJ170" s="117"/>
      <c r="BK170" s="567">
        <f t="shared" si="12"/>
        <v>15.7</v>
      </c>
    </row>
    <row r="171" spans="1:63" ht="20.25" customHeight="1">
      <c r="A171" s="134">
        <v>6</v>
      </c>
      <c r="B171" s="117"/>
      <c r="C171" s="135" t="s">
        <v>732</v>
      </c>
      <c r="D171" s="118" t="s">
        <v>122</v>
      </c>
      <c r="E171" s="529">
        <f t="shared" si="13"/>
        <v>1.43</v>
      </c>
      <c r="F171" s="118" t="s">
        <v>908</v>
      </c>
      <c r="G171" s="121" t="s">
        <v>20</v>
      </c>
      <c r="H171" s="118"/>
      <c r="I171" s="395">
        <f t="shared" si="11"/>
        <v>0</v>
      </c>
      <c r="J171" s="530"/>
      <c r="K171" s="530"/>
      <c r="L171" s="530"/>
      <c r="M171" s="530"/>
      <c r="N171" s="530"/>
      <c r="O171" s="530"/>
      <c r="P171" s="530">
        <v>1.43</v>
      </c>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0"/>
      <c r="AZ171" s="530"/>
      <c r="BA171" s="530"/>
      <c r="BB171" s="530"/>
      <c r="BC171" s="530"/>
      <c r="BD171" s="530"/>
      <c r="BE171" s="530"/>
      <c r="BF171" s="530"/>
      <c r="BG171" s="530"/>
      <c r="BH171" s="530"/>
      <c r="BI171" s="117"/>
      <c r="BJ171" s="117"/>
      <c r="BK171" s="567">
        <f t="shared" si="12"/>
        <v>1.43</v>
      </c>
    </row>
    <row r="172" spans="1:63" ht="20.25" customHeight="1">
      <c r="A172" s="134">
        <v>6</v>
      </c>
      <c r="B172" s="117"/>
      <c r="C172" s="135" t="s">
        <v>733</v>
      </c>
      <c r="D172" s="118" t="s">
        <v>122</v>
      </c>
      <c r="E172" s="529">
        <f t="shared" si="13"/>
        <v>64.09</v>
      </c>
      <c r="F172" s="118" t="s">
        <v>930</v>
      </c>
      <c r="G172" s="121" t="s">
        <v>24</v>
      </c>
      <c r="H172" s="118"/>
      <c r="I172" s="395">
        <f t="shared" si="11"/>
        <v>0</v>
      </c>
      <c r="J172" s="530"/>
      <c r="K172" s="530"/>
      <c r="L172" s="530"/>
      <c r="M172" s="530">
        <v>16.36</v>
      </c>
      <c r="N172" s="530"/>
      <c r="O172" s="530"/>
      <c r="P172" s="530">
        <v>47.199999999999996</v>
      </c>
      <c r="Q172" s="530"/>
      <c r="R172" s="530"/>
      <c r="S172" s="530"/>
      <c r="T172" s="530"/>
      <c r="U172" s="530"/>
      <c r="V172" s="530"/>
      <c r="W172" s="530"/>
      <c r="X172" s="530"/>
      <c r="Y172" s="530"/>
      <c r="Z172" s="530"/>
      <c r="AA172" s="530"/>
      <c r="AB172" s="530"/>
      <c r="AC172" s="530"/>
      <c r="AD172" s="530"/>
      <c r="AE172" s="530"/>
      <c r="AF172" s="530"/>
      <c r="AG172" s="530"/>
      <c r="AH172" s="530"/>
      <c r="AI172" s="530"/>
      <c r="AJ172" s="530"/>
      <c r="AK172" s="530"/>
      <c r="AL172" s="530"/>
      <c r="AM172" s="530"/>
      <c r="AN172" s="530"/>
      <c r="AO172" s="530"/>
      <c r="AP172" s="530"/>
      <c r="AQ172" s="530">
        <v>0.33999999999999997</v>
      </c>
      <c r="AR172" s="530"/>
      <c r="AS172" s="530"/>
      <c r="AT172" s="530"/>
      <c r="AU172" s="530"/>
      <c r="AV172" s="530"/>
      <c r="AW172" s="530"/>
      <c r="AX172" s="530">
        <v>0.19</v>
      </c>
      <c r="AY172" s="530"/>
      <c r="AZ172" s="530"/>
      <c r="BA172" s="530"/>
      <c r="BB172" s="530"/>
      <c r="BC172" s="530"/>
      <c r="BD172" s="530"/>
      <c r="BE172" s="530"/>
      <c r="BF172" s="530"/>
      <c r="BG172" s="530"/>
      <c r="BH172" s="530"/>
      <c r="BI172" s="117"/>
      <c r="BJ172" s="117"/>
      <c r="BK172" s="567">
        <f t="shared" si="12"/>
        <v>64.09</v>
      </c>
    </row>
    <row r="173" spans="1:63" ht="20.25" customHeight="1">
      <c r="A173" s="134">
        <v>6</v>
      </c>
      <c r="B173" s="117"/>
      <c r="C173" s="135" t="s">
        <v>734</v>
      </c>
      <c r="D173" s="118" t="s">
        <v>122</v>
      </c>
      <c r="E173" s="117">
        <f t="shared" si="13"/>
        <v>18</v>
      </c>
      <c r="F173" s="118" t="s">
        <v>938</v>
      </c>
      <c r="G173" s="121" t="s">
        <v>25</v>
      </c>
      <c r="H173" s="118"/>
      <c r="I173" s="395">
        <f t="shared" si="11"/>
        <v>0</v>
      </c>
      <c r="J173" s="530"/>
      <c r="K173" s="530"/>
      <c r="L173" s="530">
        <v>1.97</v>
      </c>
      <c r="M173" s="530">
        <v>13.07</v>
      </c>
      <c r="N173" s="530"/>
      <c r="O173" s="530"/>
      <c r="P173" s="530"/>
      <c r="Q173" s="530"/>
      <c r="R173" s="530"/>
      <c r="S173" s="530"/>
      <c r="T173" s="530"/>
      <c r="U173" s="530"/>
      <c r="V173" s="530"/>
      <c r="W173" s="530"/>
      <c r="X173" s="530"/>
      <c r="Y173" s="530"/>
      <c r="Z173" s="530"/>
      <c r="AA173" s="530"/>
      <c r="AB173" s="530"/>
      <c r="AC173" s="530"/>
      <c r="AD173" s="530"/>
      <c r="AE173" s="530"/>
      <c r="AF173" s="530">
        <v>0.46</v>
      </c>
      <c r="AG173" s="530"/>
      <c r="AH173" s="530"/>
      <c r="AI173" s="530"/>
      <c r="AJ173" s="530"/>
      <c r="AK173" s="530"/>
      <c r="AL173" s="530"/>
      <c r="AM173" s="530"/>
      <c r="AN173" s="530"/>
      <c r="AO173" s="530"/>
      <c r="AP173" s="530"/>
      <c r="AQ173" s="530">
        <v>0.01</v>
      </c>
      <c r="AR173" s="530"/>
      <c r="AS173" s="530"/>
      <c r="AT173" s="530"/>
      <c r="AU173" s="530"/>
      <c r="AV173" s="530"/>
      <c r="AW173" s="530"/>
      <c r="AX173" s="530">
        <v>2.4900000000000002</v>
      </c>
      <c r="AY173" s="530"/>
      <c r="AZ173" s="530"/>
      <c r="BA173" s="530"/>
      <c r="BB173" s="530"/>
      <c r="BC173" s="530"/>
      <c r="BD173" s="530"/>
      <c r="BE173" s="530"/>
      <c r="BF173" s="530"/>
      <c r="BG173" s="530"/>
      <c r="BH173" s="530"/>
      <c r="BI173" s="117"/>
      <c r="BJ173" s="117"/>
      <c r="BK173" s="567">
        <f t="shared" si="12"/>
        <v>18</v>
      </c>
    </row>
    <row r="174" spans="1:63" ht="20.25" customHeight="1">
      <c r="A174" s="134">
        <v>6</v>
      </c>
      <c r="B174" s="117"/>
      <c r="C174" s="135" t="s">
        <v>735</v>
      </c>
      <c r="D174" s="118" t="s">
        <v>122</v>
      </c>
      <c r="E174" s="117">
        <f t="shared" si="13"/>
        <v>3.32</v>
      </c>
      <c r="F174" s="118" t="s">
        <v>956</v>
      </c>
      <c r="G174" s="121" t="s">
        <v>27</v>
      </c>
      <c r="H174" s="118"/>
      <c r="I174" s="395">
        <f t="shared" si="11"/>
        <v>0</v>
      </c>
      <c r="J174" s="530"/>
      <c r="K174" s="530"/>
      <c r="L174" s="530"/>
      <c r="M174" s="530">
        <v>3.32</v>
      </c>
      <c r="N174" s="530"/>
      <c r="O174" s="530"/>
      <c r="P174" s="530"/>
      <c r="Q174" s="530"/>
      <c r="R174" s="530"/>
      <c r="S174" s="530"/>
      <c r="T174" s="530"/>
      <c r="U174" s="530"/>
      <c r="V174" s="530"/>
      <c r="W174" s="530"/>
      <c r="X174" s="530"/>
      <c r="Y174" s="530"/>
      <c r="Z174" s="530"/>
      <c r="AA174" s="530"/>
      <c r="AB174" s="530"/>
      <c r="AC174" s="530"/>
      <c r="AD174" s="530"/>
      <c r="AE174" s="530"/>
      <c r="AF174" s="530"/>
      <c r="AG174" s="530"/>
      <c r="AH174" s="530"/>
      <c r="AI174" s="530"/>
      <c r="AJ174" s="530"/>
      <c r="AK174" s="530"/>
      <c r="AL174" s="530"/>
      <c r="AM174" s="530"/>
      <c r="AN174" s="530"/>
      <c r="AO174" s="530"/>
      <c r="AP174" s="530"/>
      <c r="AQ174" s="530"/>
      <c r="AR174" s="530"/>
      <c r="AS174" s="530"/>
      <c r="AT174" s="530"/>
      <c r="AU174" s="530"/>
      <c r="AV174" s="530"/>
      <c r="AW174" s="530"/>
      <c r="AX174" s="530"/>
      <c r="AY174" s="530"/>
      <c r="AZ174" s="530"/>
      <c r="BA174" s="530"/>
      <c r="BB174" s="530"/>
      <c r="BC174" s="530"/>
      <c r="BD174" s="530"/>
      <c r="BE174" s="530"/>
      <c r="BF174" s="530"/>
      <c r="BG174" s="530"/>
      <c r="BH174" s="530"/>
      <c r="BI174" s="117"/>
      <c r="BJ174" s="117"/>
      <c r="BK174" s="567">
        <f t="shared" si="12"/>
        <v>3.32</v>
      </c>
    </row>
    <row r="175" spans="1:63" ht="20.25" customHeight="1">
      <c r="A175" s="134">
        <v>6</v>
      </c>
      <c r="B175" s="117"/>
      <c r="C175" s="135" t="s">
        <v>736</v>
      </c>
      <c r="D175" s="118" t="s">
        <v>122</v>
      </c>
      <c r="E175" s="117">
        <f t="shared" si="13"/>
        <v>11.55</v>
      </c>
      <c r="F175" s="118" t="s">
        <v>957</v>
      </c>
      <c r="G175" s="121" t="s">
        <v>27</v>
      </c>
      <c r="H175" s="118"/>
      <c r="I175" s="395">
        <f t="shared" si="11"/>
        <v>0</v>
      </c>
      <c r="J175" s="530"/>
      <c r="K175" s="530"/>
      <c r="L175" s="530"/>
      <c r="M175" s="530"/>
      <c r="N175" s="530"/>
      <c r="O175" s="530"/>
      <c r="P175" s="530">
        <v>11.55</v>
      </c>
      <c r="Q175" s="530"/>
      <c r="R175" s="530"/>
      <c r="S175" s="530"/>
      <c r="T175" s="530"/>
      <c r="U175" s="530"/>
      <c r="V175" s="530"/>
      <c r="W175" s="530"/>
      <c r="X175" s="530"/>
      <c r="Y175" s="530"/>
      <c r="Z175" s="530"/>
      <c r="AA175" s="530"/>
      <c r="AB175" s="530"/>
      <c r="AC175" s="530"/>
      <c r="AD175" s="530"/>
      <c r="AE175" s="530"/>
      <c r="AF175" s="530"/>
      <c r="AG175" s="530"/>
      <c r="AH175" s="530"/>
      <c r="AI175" s="530"/>
      <c r="AJ175" s="530"/>
      <c r="AK175" s="530"/>
      <c r="AL175" s="530"/>
      <c r="AM175" s="530"/>
      <c r="AN175" s="530"/>
      <c r="AO175" s="530"/>
      <c r="AP175" s="530"/>
      <c r="AQ175" s="530"/>
      <c r="AR175" s="530"/>
      <c r="AS175" s="530"/>
      <c r="AT175" s="530"/>
      <c r="AU175" s="530"/>
      <c r="AV175" s="530"/>
      <c r="AW175" s="530"/>
      <c r="AX175" s="530"/>
      <c r="AY175" s="530"/>
      <c r="AZ175" s="530"/>
      <c r="BA175" s="530"/>
      <c r="BB175" s="530"/>
      <c r="BC175" s="530"/>
      <c r="BD175" s="530"/>
      <c r="BE175" s="530"/>
      <c r="BF175" s="530"/>
      <c r="BG175" s="530"/>
      <c r="BH175" s="530"/>
      <c r="BI175" s="117"/>
      <c r="BJ175" s="117"/>
      <c r="BK175" s="567">
        <f t="shared" si="12"/>
        <v>11.55</v>
      </c>
    </row>
    <row r="176" spans="1:63" s="125" customFormat="1" ht="20.25" customHeight="1">
      <c r="A176" s="134">
        <v>6</v>
      </c>
      <c r="B176" s="119"/>
      <c r="C176" s="539" t="s">
        <v>737</v>
      </c>
      <c r="D176" s="550" t="s">
        <v>122</v>
      </c>
      <c r="E176" s="551">
        <v>0.05</v>
      </c>
      <c r="F176" s="550" t="s">
        <v>958</v>
      </c>
      <c r="G176" s="550" t="s">
        <v>30</v>
      </c>
      <c r="H176" s="550" t="s">
        <v>1099</v>
      </c>
      <c r="I176" s="395">
        <f t="shared" si="11"/>
        <v>0</v>
      </c>
      <c r="J176" s="533"/>
      <c r="K176" s="533"/>
      <c r="L176" s="533"/>
      <c r="M176" s="533"/>
      <c r="N176" s="533"/>
      <c r="O176" s="533"/>
      <c r="P176" s="533"/>
      <c r="Q176" s="533"/>
      <c r="R176" s="533"/>
      <c r="S176" s="533"/>
      <c r="T176" s="533"/>
      <c r="U176" s="533"/>
      <c r="V176" s="533"/>
      <c r="W176" s="533"/>
      <c r="X176" s="533"/>
      <c r="Y176" s="533"/>
      <c r="Z176" s="533"/>
      <c r="AA176" s="533"/>
      <c r="AB176" s="533"/>
      <c r="AC176" s="533"/>
      <c r="AD176" s="533"/>
      <c r="AE176" s="533"/>
      <c r="AF176" s="533"/>
      <c r="AG176" s="533"/>
      <c r="AH176" s="533"/>
      <c r="AI176" s="533"/>
      <c r="AJ176" s="533"/>
      <c r="AK176" s="533"/>
      <c r="AL176" s="533"/>
      <c r="AM176" s="533"/>
      <c r="AN176" s="533"/>
      <c r="AO176" s="533"/>
      <c r="AP176" s="533"/>
      <c r="AQ176" s="533"/>
      <c r="AR176" s="533"/>
      <c r="AS176" s="533"/>
      <c r="AT176" s="533"/>
      <c r="AU176" s="533"/>
      <c r="AV176" s="533"/>
      <c r="AW176" s="533"/>
      <c r="AX176" s="533"/>
      <c r="AY176" s="533"/>
      <c r="AZ176" s="533"/>
      <c r="BA176" s="533"/>
      <c r="BB176" s="533"/>
      <c r="BC176" s="533"/>
      <c r="BD176" s="533"/>
      <c r="BE176" s="533"/>
      <c r="BF176" s="533"/>
      <c r="BG176" s="533"/>
      <c r="BH176" s="533"/>
      <c r="BI176" s="119"/>
      <c r="BJ176" s="119"/>
      <c r="BK176" s="567">
        <f t="shared" si="12"/>
        <v>0</v>
      </c>
    </row>
    <row r="177" spans="1:63" ht="20.25" customHeight="1">
      <c r="A177" s="134">
        <v>6</v>
      </c>
      <c r="B177" s="117"/>
      <c r="C177" s="135" t="s">
        <v>738</v>
      </c>
      <c r="D177" s="118" t="s">
        <v>122</v>
      </c>
      <c r="E177" s="514">
        <f t="shared" ref="E177:E185" si="14">SUM(J177:BH177)</f>
        <v>0.38</v>
      </c>
      <c r="F177" s="118" t="s">
        <v>959</v>
      </c>
      <c r="G177" s="121" t="s">
        <v>31</v>
      </c>
      <c r="H177" s="118"/>
      <c r="I177" s="395">
        <f t="shared" si="11"/>
        <v>0</v>
      </c>
      <c r="J177" s="530"/>
      <c r="K177" s="530"/>
      <c r="L177" s="530">
        <v>0.09</v>
      </c>
      <c r="M177" s="530"/>
      <c r="N177" s="530"/>
      <c r="O177" s="530"/>
      <c r="P177" s="530"/>
      <c r="Q177" s="530"/>
      <c r="R177" s="530"/>
      <c r="S177" s="530"/>
      <c r="T177" s="530"/>
      <c r="U177" s="530"/>
      <c r="V177" s="530"/>
      <c r="W177" s="530"/>
      <c r="X177" s="530"/>
      <c r="Y177" s="530"/>
      <c r="Z177" s="530"/>
      <c r="AA177" s="530"/>
      <c r="AB177" s="530"/>
      <c r="AC177" s="530"/>
      <c r="AD177" s="530"/>
      <c r="AE177" s="530"/>
      <c r="AF177" s="530"/>
      <c r="AG177" s="530"/>
      <c r="AH177" s="530"/>
      <c r="AI177" s="530"/>
      <c r="AJ177" s="530"/>
      <c r="AK177" s="530"/>
      <c r="AL177" s="530"/>
      <c r="AM177" s="530"/>
      <c r="AN177" s="530"/>
      <c r="AO177" s="530"/>
      <c r="AP177" s="530"/>
      <c r="AQ177" s="530">
        <v>0.28999999999999998</v>
      </c>
      <c r="AR177" s="530"/>
      <c r="AS177" s="530"/>
      <c r="AT177" s="530"/>
      <c r="AU177" s="530"/>
      <c r="AV177" s="530"/>
      <c r="AW177" s="530"/>
      <c r="AX177" s="530"/>
      <c r="AY177" s="530"/>
      <c r="AZ177" s="530"/>
      <c r="BA177" s="530"/>
      <c r="BB177" s="530"/>
      <c r="BC177" s="530"/>
      <c r="BD177" s="530"/>
      <c r="BE177" s="530"/>
      <c r="BF177" s="530"/>
      <c r="BG177" s="530"/>
      <c r="BH177" s="530"/>
      <c r="BI177" s="117"/>
      <c r="BJ177" s="117"/>
      <c r="BK177" s="567">
        <f t="shared" si="12"/>
        <v>0.38</v>
      </c>
    </row>
    <row r="178" spans="1:63" ht="20.25" customHeight="1">
      <c r="A178" s="134">
        <v>6</v>
      </c>
      <c r="B178" s="117"/>
      <c r="C178" s="135" t="s">
        <v>221</v>
      </c>
      <c r="D178" s="118" t="s">
        <v>122</v>
      </c>
      <c r="E178" s="529">
        <f t="shared" si="14"/>
        <v>0.01</v>
      </c>
      <c r="F178" s="118" t="s">
        <v>220</v>
      </c>
      <c r="G178" s="121" t="s">
        <v>48</v>
      </c>
      <c r="H178" s="118"/>
      <c r="I178" s="395">
        <f t="shared" si="11"/>
        <v>0</v>
      </c>
      <c r="J178" s="530"/>
      <c r="K178" s="530"/>
      <c r="L178" s="530"/>
      <c r="M178" s="530"/>
      <c r="N178" s="530"/>
      <c r="O178" s="530"/>
      <c r="P178" s="530"/>
      <c r="Q178" s="530"/>
      <c r="R178" s="530"/>
      <c r="S178" s="530"/>
      <c r="T178" s="530"/>
      <c r="U178" s="530"/>
      <c r="V178" s="530"/>
      <c r="W178" s="530"/>
      <c r="X178" s="530"/>
      <c r="Y178" s="530"/>
      <c r="Z178" s="530"/>
      <c r="AA178" s="530"/>
      <c r="AB178" s="530"/>
      <c r="AC178" s="530"/>
      <c r="AD178" s="530"/>
      <c r="AE178" s="530"/>
      <c r="AF178" s="530"/>
      <c r="AG178" s="530"/>
      <c r="AH178" s="530"/>
      <c r="AI178" s="530"/>
      <c r="AJ178" s="530"/>
      <c r="AK178" s="530"/>
      <c r="AL178" s="530"/>
      <c r="AM178" s="530"/>
      <c r="AN178" s="530"/>
      <c r="AO178" s="530"/>
      <c r="AP178" s="530"/>
      <c r="AQ178" s="530"/>
      <c r="AR178" s="530"/>
      <c r="AS178" s="530"/>
      <c r="AT178" s="530"/>
      <c r="AU178" s="530"/>
      <c r="AV178" s="530"/>
      <c r="AW178" s="530"/>
      <c r="AX178" s="530"/>
      <c r="AY178" s="530"/>
      <c r="AZ178" s="530">
        <v>0.01</v>
      </c>
      <c r="BA178" s="530"/>
      <c r="BB178" s="530"/>
      <c r="BC178" s="530"/>
      <c r="BD178" s="530"/>
      <c r="BE178" s="530"/>
      <c r="BF178" s="530"/>
      <c r="BG178" s="530"/>
      <c r="BH178" s="530"/>
      <c r="BI178" s="117"/>
      <c r="BJ178" s="117"/>
      <c r="BK178" s="567">
        <f t="shared" si="12"/>
        <v>0.01</v>
      </c>
    </row>
    <row r="179" spans="1:63" ht="20.25" customHeight="1">
      <c r="A179" s="134">
        <v>6</v>
      </c>
      <c r="B179" s="117"/>
      <c r="C179" s="135" t="s">
        <v>565</v>
      </c>
      <c r="D179" s="118" t="s">
        <v>122</v>
      </c>
      <c r="E179" s="529">
        <f t="shared" si="14"/>
        <v>17.64</v>
      </c>
      <c r="F179" s="118" t="s">
        <v>1096</v>
      </c>
      <c r="G179" s="121" t="s">
        <v>48</v>
      </c>
      <c r="H179" s="118"/>
      <c r="I179" s="395">
        <f t="shared" si="11"/>
        <v>0.12000000000000001</v>
      </c>
      <c r="J179" s="530">
        <v>0.12000000000000001</v>
      </c>
      <c r="K179" s="530"/>
      <c r="L179" s="530">
        <v>9.9800000000000022</v>
      </c>
      <c r="M179" s="530">
        <v>7.4599999999999991</v>
      </c>
      <c r="N179" s="530"/>
      <c r="O179" s="530"/>
      <c r="P179" s="530"/>
      <c r="Q179" s="530"/>
      <c r="R179" s="530"/>
      <c r="S179" s="530"/>
      <c r="T179" s="530"/>
      <c r="U179" s="530"/>
      <c r="V179" s="530"/>
      <c r="W179" s="530"/>
      <c r="X179" s="530"/>
      <c r="Y179" s="530"/>
      <c r="Z179" s="530"/>
      <c r="AA179" s="530"/>
      <c r="AB179" s="530"/>
      <c r="AC179" s="530"/>
      <c r="AD179" s="530"/>
      <c r="AE179" s="530"/>
      <c r="AF179" s="530"/>
      <c r="AG179" s="530"/>
      <c r="AH179" s="530"/>
      <c r="AI179" s="530"/>
      <c r="AJ179" s="530"/>
      <c r="AK179" s="530"/>
      <c r="AL179" s="530"/>
      <c r="AM179" s="530"/>
      <c r="AN179" s="530"/>
      <c r="AO179" s="530"/>
      <c r="AP179" s="530"/>
      <c r="AQ179" s="530">
        <v>0.08</v>
      </c>
      <c r="AR179" s="530"/>
      <c r="AS179" s="530"/>
      <c r="AT179" s="530"/>
      <c r="AU179" s="530"/>
      <c r="AV179" s="530"/>
      <c r="AW179" s="530"/>
      <c r="AX179" s="530"/>
      <c r="AY179" s="530"/>
      <c r="AZ179" s="530"/>
      <c r="BA179" s="530"/>
      <c r="BB179" s="530"/>
      <c r="BC179" s="530"/>
      <c r="BD179" s="530"/>
      <c r="BE179" s="530"/>
      <c r="BF179" s="530"/>
      <c r="BG179" s="530"/>
      <c r="BH179" s="530"/>
      <c r="BI179" s="117" t="s">
        <v>388</v>
      </c>
      <c r="BJ179" s="117" t="s">
        <v>1087</v>
      </c>
      <c r="BK179" s="567">
        <f t="shared" si="12"/>
        <v>17.64</v>
      </c>
    </row>
    <row r="180" spans="1:63" ht="20.25" customHeight="1">
      <c r="A180" s="134">
        <v>6</v>
      </c>
      <c r="B180" s="117"/>
      <c r="C180" s="135" t="s">
        <v>1106</v>
      </c>
      <c r="D180" s="118" t="s">
        <v>122</v>
      </c>
      <c r="E180" s="529">
        <f t="shared" si="14"/>
        <v>1.05</v>
      </c>
      <c r="F180" s="118" t="s">
        <v>960</v>
      </c>
      <c r="G180" s="121" t="s">
        <v>48</v>
      </c>
      <c r="H180" s="118"/>
      <c r="I180" s="395">
        <f t="shared" si="11"/>
        <v>1.05</v>
      </c>
      <c r="J180" s="530">
        <v>1.05</v>
      </c>
      <c r="K180" s="530"/>
      <c r="L180" s="530"/>
      <c r="M180" s="530"/>
      <c r="N180" s="530"/>
      <c r="O180" s="530"/>
      <c r="P180" s="530"/>
      <c r="Q180" s="530"/>
      <c r="R180" s="530"/>
      <c r="S180" s="530"/>
      <c r="T180" s="530"/>
      <c r="U180" s="530"/>
      <c r="V180" s="530"/>
      <c r="W180" s="530"/>
      <c r="X180" s="530"/>
      <c r="Y180" s="530"/>
      <c r="Z180" s="530"/>
      <c r="AA180" s="530"/>
      <c r="AB180" s="530"/>
      <c r="AC180" s="530"/>
      <c r="AD180" s="530"/>
      <c r="AE180" s="530"/>
      <c r="AF180" s="530"/>
      <c r="AG180" s="530"/>
      <c r="AH180" s="530"/>
      <c r="AI180" s="530"/>
      <c r="AJ180" s="530"/>
      <c r="AK180" s="530"/>
      <c r="AL180" s="530"/>
      <c r="AM180" s="530"/>
      <c r="AN180" s="530"/>
      <c r="AO180" s="530"/>
      <c r="AP180" s="530"/>
      <c r="AQ180" s="530"/>
      <c r="AR180" s="530"/>
      <c r="AS180" s="530"/>
      <c r="AT180" s="530"/>
      <c r="AU180" s="530"/>
      <c r="AV180" s="530"/>
      <c r="AW180" s="530"/>
      <c r="AX180" s="530"/>
      <c r="AY180" s="530"/>
      <c r="AZ180" s="530"/>
      <c r="BA180" s="530"/>
      <c r="BB180" s="530"/>
      <c r="BC180" s="530"/>
      <c r="BD180" s="530"/>
      <c r="BE180" s="530"/>
      <c r="BF180" s="530"/>
      <c r="BG180" s="530"/>
      <c r="BH180" s="530"/>
      <c r="BI180" s="117"/>
      <c r="BJ180" s="117"/>
      <c r="BK180" s="567">
        <f t="shared" si="12"/>
        <v>1.05</v>
      </c>
    </row>
    <row r="181" spans="1:63" ht="20.25" customHeight="1">
      <c r="A181" s="134">
        <v>6</v>
      </c>
      <c r="B181" s="117">
        <v>31</v>
      </c>
      <c r="C181" s="135" t="s">
        <v>413</v>
      </c>
      <c r="D181" s="298" t="s">
        <v>414</v>
      </c>
      <c r="E181" s="529">
        <f t="shared" si="14"/>
        <v>0.21</v>
      </c>
      <c r="F181" s="512">
        <v>10</v>
      </c>
      <c r="G181" s="121" t="s">
        <v>24</v>
      </c>
      <c r="H181" s="118"/>
      <c r="I181" s="395">
        <f t="shared" si="11"/>
        <v>0</v>
      </c>
      <c r="J181" s="395"/>
      <c r="K181" s="395"/>
      <c r="L181" s="395">
        <v>0.21</v>
      </c>
      <c r="M181" s="395"/>
      <c r="N181" s="395"/>
      <c r="O181" s="395"/>
      <c r="P181" s="395"/>
      <c r="Q181" s="395"/>
      <c r="R181" s="395"/>
      <c r="S181" s="395"/>
      <c r="T181" s="395"/>
      <c r="U181" s="395"/>
      <c r="V181" s="395"/>
      <c r="W181" s="395"/>
      <c r="X181" s="395"/>
      <c r="Y181" s="395"/>
      <c r="Z181" s="395"/>
      <c r="AA181" s="395"/>
      <c r="AB181" s="395"/>
      <c r="AC181" s="395"/>
      <c r="AD181" s="395"/>
      <c r="AE181" s="395"/>
      <c r="AF181" s="395"/>
      <c r="AG181" s="395"/>
      <c r="AH181" s="395"/>
      <c r="AI181" s="395"/>
      <c r="AJ181" s="395"/>
      <c r="AK181" s="395"/>
      <c r="AL181" s="395"/>
      <c r="AM181" s="395"/>
      <c r="AN181" s="395"/>
      <c r="AO181" s="395"/>
      <c r="AP181" s="395"/>
      <c r="AQ181" s="395"/>
      <c r="AR181" s="395"/>
      <c r="AS181" s="395"/>
      <c r="AT181" s="395"/>
      <c r="AU181" s="395"/>
      <c r="AV181" s="395"/>
      <c r="AW181" s="395"/>
      <c r="AX181" s="395"/>
      <c r="AY181" s="395"/>
      <c r="AZ181" s="395"/>
      <c r="BA181" s="395"/>
      <c r="BB181" s="395"/>
      <c r="BC181" s="395"/>
      <c r="BD181" s="395"/>
      <c r="BE181" s="395"/>
      <c r="BF181" s="395"/>
      <c r="BG181" s="395"/>
      <c r="BH181" s="395"/>
      <c r="BI181" s="117" t="s">
        <v>387</v>
      </c>
      <c r="BJ181" s="117" t="s">
        <v>1067</v>
      </c>
      <c r="BK181" s="567">
        <f t="shared" si="12"/>
        <v>0.21</v>
      </c>
    </row>
    <row r="182" spans="1:63" ht="20.25" customHeight="1">
      <c r="A182" s="134">
        <v>6</v>
      </c>
      <c r="B182" s="117">
        <v>32</v>
      </c>
      <c r="C182" s="135" t="s">
        <v>415</v>
      </c>
      <c r="D182" s="298" t="s">
        <v>414</v>
      </c>
      <c r="E182" s="514">
        <f t="shared" si="14"/>
        <v>0.17</v>
      </c>
      <c r="F182" s="512">
        <v>15</v>
      </c>
      <c r="G182" s="121" t="s">
        <v>31</v>
      </c>
      <c r="H182" s="118"/>
      <c r="I182" s="395">
        <f t="shared" si="11"/>
        <v>0</v>
      </c>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c r="AG182" s="395"/>
      <c r="AH182" s="395"/>
      <c r="AI182" s="395">
        <v>0.17</v>
      </c>
      <c r="AJ182" s="395"/>
      <c r="AK182" s="395"/>
      <c r="AL182" s="395"/>
      <c r="AM182" s="395"/>
      <c r="AN182" s="395"/>
      <c r="AO182" s="395"/>
      <c r="AP182" s="395"/>
      <c r="AQ182" s="395"/>
      <c r="AR182" s="395"/>
      <c r="AS182" s="395"/>
      <c r="AT182" s="395"/>
      <c r="AU182" s="395"/>
      <c r="AV182" s="395"/>
      <c r="AW182" s="395"/>
      <c r="AX182" s="395"/>
      <c r="AY182" s="395"/>
      <c r="AZ182" s="395"/>
      <c r="BA182" s="395"/>
      <c r="BB182" s="395"/>
      <c r="BC182" s="395"/>
      <c r="BD182" s="395"/>
      <c r="BE182" s="395"/>
      <c r="BF182" s="395"/>
      <c r="BG182" s="395"/>
      <c r="BH182" s="395"/>
      <c r="BI182" s="117" t="s">
        <v>387</v>
      </c>
      <c r="BJ182" s="117" t="s">
        <v>1070</v>
      </c>
      <c r="BK182" s="567">
        <f t="shared" si="12"/>
        <v>0.17</v>
      </c>
    </row>
    <row r="183" spans="1:63" ht="20.25" customHeight="1">
      <c r="A183" s="134">
        <v>6</v>
      </c>
      <c r="B183" s="117">
        <v>33</v>
      </c>
      <c r="C183" s="135" t="s">
        <v>416</v>
      </c>
      <c r="D183" s="298" t="s">
        <v>414</v>
      </c>
      <c r="E183" s="529">
        <f t="shared" si="14"/>
        <v>0.04</v>
      </c>
      <c r="F183" s="512">
        <v>10</v>
      </c>
      <c r="G183" s="121" t="s">
        <v>48</v>
      </c>
      <c r="H183" s="118"/>
      <c r="I183" s="395">
        <f t="shared" si="11"/>
        <v>0</v>
      </c>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c r="AG183" s="395">
        <v>0.04</v>
      </c>
      <c r="AH183" s="395"/>
      <c r="AI183" s="395"/>
      <c r="AJ183" s="395"/>
      <c r="AK183" s="395"/>
      <c r="AL183" s="395"/>
      <c r="AM183" s="395"/>
      <c r="AN183" s="395"/>
      <c r="AO183" s="395"/>
      <c r="AP183" s="395"/>
      <c r="AQ183" s="395"/>
      <c r="AR183" s="395"/>
      <c r="AS183" s="395"/>
      <c r="AT183" s="395"/>
      <c r="AU183" s="395"/>
      <c r="AV183" s="395"/>
      <c r="AW183" s="395"/>
      <c r="AX183" s="395"/>
      <c r="AY183" s="395"/>
      <c r="AZ183" s="395"/>
      <c r="BA183" s="395"/>
      <c r="BB183" s="395"/>
      <c r="BC183" s="395"/>
      <c r="BD183" s="395"/>
      <c r="BE183" s="395"/>
      <c r="BF183" s="395"/>
      <c r="BG183" s="395"/>
      <c r="BH183" s="395"/>
      <c r="BI183" s="117" t="s">
        <v>387</v>
      </c>
      <c r="BJ183" s="117" t="s">
        <v>1067</v>
      </c>
      <c r="BK183" s="567">
        <f t="shared" si="12"/>
        <v>0.04</v>
      </c>
    </row>
    <row r="184" spans="1:63" ht="20.25" customHeight="1">
      <c r="A184" s="134">
        <v>6</v>
      </c>
      <c r="B184" s="117">
        <v>34</v>
      </c>
      <c r="C184" s="135" t="s">
        <v>417</v>
      </c>
      <c r="D184" s="298" t="s">
        <v>414</v>
      </c>
      <c r="E184" s="529">
        <f t="shared" si="14"/>
        <v>0.18</v>
      </c>
      <c r="F184" s="512">
        <v>12</v>
      </c>
      <c r="G184" s="121" t="s">
        <v>48</v>
      </c>
      <c r="H184" s="118"/>
      <c r="I184" s="395">
        <f t="shared" si="11"/>
        <v>0</v>
      </c>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c r="AG184" s="395"/>
      <c r="AH184" s="395"/>
      <c r="AI184" s="395">
        <v>0.18</v>
      </c>
      <c r="AJ184" s="395"/>
      <c r="AK184" s="395"/>
      <c r="AL184" s="395"/>
      <c r="AM184" s="395"/>
      <c r="AN184" s="395"/>
      <c r="AO184" s="395"/>
      <c r="AP184" s="395"/>
      <c r="AQ184" s="395"/>
      <c r="AR184" s="395"/>
      <c r="AS184" s="395"/>
      <c r="AT184" s="395"/>
      <c r="AU184" s="395"/>
      <c r="AV184" s="395"/>
      <c r="AW184" s="395"/>
      <c r="AX184" s="395"/>
      <c r="AY184" s="395"/>
      <c r="AZ184" s="395"/>
      <c r="BA184" s="395"/>
      <c r="BB184" s="395"/>
      <c r="BC184" s="395"/>
      <c r="BD184" s="395"/>
      <c r="BE184" s="395"/>
      <c r="BF184" s="395"/>
      <c r="BG184" s="395"/>
      <c r="BH184" s="395"/>
      <c r="BI184" s="117" t="s">
        <v>387</v>
      </c>
      <c r="BJ184" s="117" t="s">
        <v>1067</v>
      </c>
      <c r="BK184" s="567">
        <f t="shared" si="12"/>
        <v>0.18</v>
      </c>
    </row>
    <row r="185" spans="1:63" ht="20.25" customHeight="1">
      <c r="A185" s="134">
        <v>6</v>
      </c>
      <c r="B185" s="117">
        <v>35</v>
      </c>
      <c r="C185" s="135" t="s">
        <v>418</v>
      </c>
      <c r="D185" s="298" t="s">
        <v>414</v>
      </c>
      <c r="E185" s="529">
        <f t="shared" si="14"/>
        <v>0.39400000000000002</v>
      </c>
      <c r="F185" s="512">
        <v>17</v>
      </c>
      <c r="G185" s="121" t="s">
        <v>48</v>
      </c>
      <c r="H185" s="118"/>
      <c r="I185" s="395">
        <f t="shared" si="11"/>
        <v>0.02</v>
      </c>
      <c r="J185" s="395">
        <v>0.02</v>
      </c>
      <c r="K185" s="395"/>
      <c r="L185" s="395">
        <v>0.37</v>
      </c>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395"/>
      <c r="AL185" s="395"/>
      <c r="AM185" s="395"/>
      <c r="AN185" s="395"/>
      <c r="AO185" s="395"/>
      <c r="AP185" s="395"/>
      <c r="AQ185" s="395"/>
      <c r="AR185" s="395"/>
      <c r="AS185" s="395"/>
      <c r="AT185" s="395"/>
      <c r="AU185" s="395"/>
      <c r="AV185" s="395"/>
      <c r="AW185" s="395"/>
      <c r="AX185" s="395"/>
      <c r="AY185" s="395"/>
      <c r="AZ185" s="395"/>
      <c r="BA185" s="395"/>
      <c r="BB185" s="395"/>
      <c r="BC185" s="395"/>
      <c r="BD185" s="395"/>
      <c r="BE185" s="395"/>
      <c r="BF185" s="395"/>
      <c r="BG185" s="515">
        <v>4.0000000000000001E-3</v>
      </c>
      <c r="BH185" s="515"/>
      <c r="BI185" s="117" t="s">
        <v>387</v>
      </c>
      <c r="BJ185" s="117" t="s">
        <v>1067</v>
      </c>
      <c r="BK185" s="567">
        <f t="shared" si="12"/>
        <v>0.39400000000000002</v>
      </c>
    </row>
    <row r="186" spans="1:63" s="125" customFormat="1" ht="20.25" customHeight="1">
      <c r="A186" s="134">
        <v>6</v>
      </c>
      <c r="B186" s="119">
        <v>36</v>
      </c>
      <c r="C186" s="120" t="s">
        <v>1103</v>
      </c>
      <c r="D186" s="525" t="s">
        <v>414</v>
      </c>
      <c r="E186" s="532">
        <v>0.73</v>
      </c>
      <c r="F186" s="519" t="s">
        <v>420</v>
      </c>
      <c r="G186" s="121" t="s">
        <v>48</v>
      </c>
      <c r="H186" s="121" t="s">
        <v>1099</v>
      </c>
      <c r="I186" s="395">
        <f t="shared" si="11"/>
        <v>0</v>
      </c>
      <c r="J186" s="520"/>
      <c r="K186" s="520"/>
      <c r="L186" s="520"/>
      <c r="M186" s="520"/>
      <c r="N186" s="520"/>
      <c r="O186" s="520"/>
      <c r="P186" s="520"/>
      <c r="Q186" s="520"/>
      <c r="R186" s="520"/>
      <c r="S186" s="520"/>
      <c r="T186" s="520"/>
      <c r="U186" s="520"/>
      <c r="V186" s="520"/>
      <c r="W186" s="520"/>
      <c r="X186" s="520"/>
      <c r="Y186" s="520"/>
      <c r="Z186" s="520"/>
      <c r="AA186" s="520"/>
      <c r="AB186" s="520"/>
      <c r="AC186" s="520"/>
      <c r="AD186" s="520"/>
      <c r="AE186" s="520"/>
      <c r="AF186" s="520"/>
      <c r="AG186" s="520"/>
      <c r="AH186" s="520"/>
      <c r="AI186" s="520"/>
      <c r="AJ186" s="520"/>
      <c r="AK186" s="520"/>
      <c r="AL186" s="520"/>
      <c r="AM186" s="520"/>
      <c r="AN186" s="520"/>
      <c r="AO186" s="520"/>
      <c r="AP186" s="520"/>
      <c r="AQ186" s="520"/>
      <c r="AR186" s="520"/>
      <c r="AS186" s="520"/>
      <c r="AT186" s="520"/>
      <c r="AU186" s="520"/>
      <c r="AV186" s="520"/>
      <c r="AW186" s="520"/>
      <c r="AX186" s="520"/>
      <c r="AY186" s="520"/>
      <c r="AZ186" s="520"/>
      <c r="BA186" s="520"/>
      <c r="BB186" s="520"/>
      <c r="BC186" s="520"/>
      <c r="BD186" s="520"/>
      <c r="BE186" s="520"/>
      <c r="BF186" s="520"/>
      <c r="BG186" s="520"/>
      <c r="BH186" s="520"/>
      <c r="BI186" s="119" t="s">
        <v>387</v>
      </c>
      <c r="BJ186" s="119" t="s">
        <v>1068</v>
      </c>
      <c r="BK186" s="567">
        <f t="shared" si="12"/>
        <v>0</v>
      </c>
    </row>
    <row r="187" spans="1:63" ht="20.25" customHeight="1">
      <c r="A187" s="134">
        <v>6</v>
      </c>
      <c r="B187" s="117">
        <v>37</v>
      </c>
      <c r="C187" s="135" t="s">
        <v>419</v>
      </c>
      <c r="D187" s="298" t="s">
        <v>414</v>
      </c>
      <c r="E187" s="529">
        <f t="shared" ref="E187:E205" si="15">SUM(J187:BH187)</f>
        <v>7.0000000000000007E-2</v>
      </c>
      <c r="F187" s="512">
        <v>11</v>
      </c>
      <c r="G187" s="121" t="s">
        <v>29</v>
      </c>
      <c r="H187" s="118"/>
      <c r="I187" s="395">
        <f t="shared" si="11"/>
        <v>0</v>
      </c>
      <c r="J187" s="395"/>
      <c r="K187" s="395"/>
      <c r="L187" s="395">
        <v>7.0000000000000007E-2</v>
      </c>
      <c r="M187" s="395"/>
      <c r="N187" s="395"/>
      <c r="O187" s="395"/>
      <c r="P187" s="395"/>
      <c r="Q187" s="395"/>
      <c r="R187" s="395"/>
      <c r="S187" s="395"/>
      <c r="T187" s="395"/>
      <c r="U187" s="395"/>
      <c r="V187" s="395"/>
      <c r="W187" s="395"/>
      <c r="X187" s="395"/>
      <c r="Y187" s="395"/>
      <c r="Z187" s="395"/>
      <c r="AA187" s="395"/>
      <c r="AB187" s="395"/>
      <c r="AC187" s="395"/>
      <c r="AD187" s="395"/>
      <c r="AE187" s="395"/>
      <c r="AF187" s="395"/>
      <c r="AG187" s="395"/>
      <c r="AH187" s="395"/>
      <c r="AI187" s="395"/>
      <c r="AJ187" s="395"/>
      <c r="AK187" s="395"/>
      <c r="AL187" s="395"/>
      <c r="AM187" s="395"/>
      <c r="AN187" s="395"/>
      <c r="AO187" s="395"/>
      <c r="AP187" s="395"/>
      <c r="AQ187" s="395"/>
      <c r="AR187" s="395"/>
      <c r="AS187" s="395"/>
      <c r="AT187" s="395"/>
      <c r="AU187" s="395"/>
      <c r="AV187" s="395"/>
      <c r="AW187" s="395"/>
      <c r="AX187" s="395"/>
      <c r="AY187" s="395"/>
      <c r="AZ187" s="395"/>
      <c r="BA187" s="395"/>
      <c r="BB187" s="395"/>
      <c r="BC187" s="395"/>
      <c r="BD187" s="395"/>
      <c r="BE187" s="395"/>
      <c r="BF187" s="395"/>
      <c r="BG187" s="395"/>
      <c r="BH187" s="395"/>
      <c r="BI187" s="117" t="s">
        <v>387</v>
      </c>
      <c r="BJ187" s="117" t="s">
        <v>1067</v>
      </c>
      <c r="BK187" s="567">
        <f t="shared" si="12"/>
        <v>7.0000000000000007E-2</v>
      </c>
    </row>
    <row r="188" spans="1:63" ht="20.25" customHeight="1">
      <c r="A188" s="134">
        <v>6</v>
      </c>
      <c r="B188" s="117">
        <v>39</v>
      </c>
      <c r="C188" s="304" t="s">
        <v>437</v>
      </c>
      <c r="D188" s="117" t="s">
        <v>414</v>
      </c>
      <c r="E188" s="529">
        <f t="shared" si="15"/>
        <v>0.11</v>
      </c>
      <c r="F188" s="117">
        <v>4</v>
      </c>
      <c r="G188" s="121" t="s">
        <v>31</v>
      </c>
      <c r="H188" s="118"/>
      <c r="I188" s="395">
        <f t="shared" si="11"/>
        <v>0.11</v>
      </c>
      <c r="J188" s="395">
        <v>0.11</v>
      </c>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c r="AG188" s="395"/>
      <c r="AH188" s="395"/>
      <c r="AI188" s="395"/>
      <c r="AJ188" s="395"/>
      <c r="AK188" s="395"/>
      <c r="AL188" s="395"/>
      <c r="AM188" s="395"/>
      <c r="AN188" s="395"/>
      <c r="AO188" s="395"/>
      <c r="AP188" s="395"/>
      <c r="AQ188" s="395"/>
      <c r="AR188" s="395"/>
      <c r="AS188" s="395"/>
      <c r="AT188" s="395"/>
      <c r="AU188" s="395"/>
      <c r="AV188" s="395"/>
      <c r="AW188" s="395"/>
      <c r="AX188" s="395"/>
      <c r="AY188" s="395"/>
      <c r="AZ188" s="395"/>
      <c r="BA188" s="395"/>
      <c r="BB188" s="395"/>
      <c r="BC188" s="395"/>
      <c r="BD188" s="395"/>
      <c r="BE188" s="395"/>
      <c r="BF188" s="395"/>
      <c r="BG188" s="395"/>
      <c r="BH188" s="395"/>
      <c r="BI188" s="117" t="s">
        <v>388</v>
      </c>
      <c r="BJ188" s="117"/>
      <c r="BK188" s="567">
        <f t="shared" si="12"/>
        <v>0.11</v>
      </c>
    </row>
    <row r="189" spans="1:63" ht="20.25" customHeight="1">
      <c r="A189" s="134">
        <v>6</v>
      </c>
      <c r="B189" s="117">
        <v>40</v>
      </c>
      <c r="C189" s="304" t="s">
        <v>438</v>
      </c>
      <c r="D189" s="117" t="s">
        <v>414</v>
      </c>
      <c r="E189" s="529">
        <f t="shared" si="15"/>
        <v>0.08</v>
      </c>
      <c r="F189" s="117">
        <v>10</v>
      </c>
      <c r="G189" s="121" t="s">
        <v>31</v>
      </c>
      <c r="H189" s="118"/>
      <c r="I189" s="395">
        <f t="shared" si="11"/>
        <v>0</v>
      </c>
      <c r="J189" s="395"/>
      <c r="K189" s="395"/>
      <c r="L189" s="395">
        <v>0.08</v>
      </c>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c r="AH189" s="395"/>
      <c r="AI189" s="395"/>
      <c r="AJ189" s="395"/>
      <c r="AK189" s="395"/>
      <c r="AL189" s="395"/>
      <c r="AM189" s="395"/>
      <c r="AN189" s="395"/>
      <c r="AO189" s="395"/>
      <c r="AP189" s="395"/>
      <c r="AQ189" s="395"/>
      <c r="AR189" s="395"/>
      <c r="AS189" s="395"/>
      <c r="AT189" s="395"/>
      <c r="AU189" s="395"/>
      <c r="AV189" s="395"/>
      <c r="AW189" s="395"/>
      <c r="AX189" s="395"/>
      <c r="AY189" s="395"/>
      <c r="AZ189" s="395"/>
      <c r="BA189" s="395"/>
      <c r="BB189" s="395"/>
      <c r="BC189" s="395"/>
      <c r="BD189" s="395"/>
      <c r="BE189" s="395"/>
      <c r="BF189" s="395"/>
      <c r="BG189" s="395"/>
      <c r="BH189" s="395"/>
      <c r="BI189" s="117" t="s">
        <v>388</v>
      </c>
      <c r="BJ189" s="117"/>
      <c r="BK189" s="567">
        <f t="shared" si="12"/>
        <v>0.08</v>
      </c>
    </row>
    <row r="190" spans="1:63" ht="20.25" customHeight="1">
      <c r="A190" s="134">
        <v>6</v>
      </c>
      <c r="B190" s="117">
        <v>41</v>
      </c>
      <c r="C190" s="304" t="s">
        <v>439</v>
      </c>
      <c r="D190" s="117" t="s">
        <v>414</v>
      </c>
      <c r="E190" s="544">
        <f t="shared" si="15"/>
        <v>0.28000000000000003</v>
      </c>
      <c r="F190" s="117">
        <v>10</v>
      </c>
      <c r="G190" s="121" t="s">
        <v>34</v>
      </c>
      <c r="H190" s="118"/>
      <c r="I190" s="395">
        <f t="shared" si="11"/>
        <v>0</v>
      </c>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c r="AG190" s="395"/>
      <c r="AH190" s="395"/>
      <c r="AI190" s="395"/>
      <c r="AJ190" s="395"/>
      <c r="AK190" s="395"/>
      <c r="AL190" s="395"/>
      <c r="AM190" s="395"/>
      <c r="AN190" s="395"/>
      <c r="AO190" s="395"/>
      <c r="AP190" s="395"/>
      <c r="AQ190" s="395">
        <v>0.28000000000000003</v>
      </c>
      <c r="AR190" s="395"/>
      <c r="AS190" s="395"/>
      <c r="AT190" s="395"/>
      <c r="AU190" s="395"/>
      <c r="AV190" s="395"/>
      <c r="AW190" s="395"/>
      <c r="AX190" s="395"/>
      <c r="AY190" s="395"/>
      <c r="AZ190" s="395"/>
      <c r="BA190" s="395"/>
      <c r="BB190" s="395"/>
      <c r="BC190" s="395"/>
      <c r="BD190" s="395"/>
      <c r="BE190" s="395"/>
      <c r="BF190" s="395"/>
      <c r="BG190" s="395"/>
      <c r="BH190" s="395"/>
      <c r="BI190" s="117" t="s">
        <v>388</v>
      </c>
      <c r="BJ190" s="117"/>
      <c r="BK190" s="567">
        <f t="shared" si="12"/>
        <v>0.28000000000000003</v>
      </c>
    </row>
    <row r="191" spans="1:63" ht="20.25" customHeight="1">
      <c r="A191" s="134">
        <v>6</v>
      </c>
      <c r="B191" s="117">
        <v>42</v>
      </c>
      <c r="C191" s="304" t="s">
        <v>422</v>
      </c>
      <c r="D191" s="117" t="s">
        <v>414</v>
      </c>
      <c r="E191" s="529">
        <f t="shared" si="15"/>
        <v>0.505</v>
      </c>
      <c r="F191" s="117">
        <v>4</v>
      </c>
      <c r="G191" s="121" t="s">
        <v>48</v>
      </c>
      <c r="H191" s="118"/>
      <c r="I191" s="395">
        <f t="shared" si="11"/>
        <v>0.41</v>
      </c>
      <c r="J191" s="395">
        <v>0.41</v>
      </c>
      <c r="K191" s="395"/>
      <c r="L191" s="395">
        <v>0.09</v>
      </c>
      <c r="M191" s="395"/>
      <c r="N191" s="395"/>
      <c r="O191" s="395"/>
      <c r="P191" s="395"/>
      <c r="Q191" s="395"/>
      <c r="R191" s="395"/>
      <c r="S191" s="395"/>
      <c r="T191" s="395"/>
      <c r="U191" s="395"/>
      <c r="V191" s="395"/>
      <c r="W191" s="395"/>
      <c r="X191" s="395"/>
      <c r="Y191" s="395"/>
      <c r="Z191" s="395"/>
      <c r="AA191" s="395"/>
      <c r="AB191" s="395"/>
      <c r="AC191" s="395"/>
      <c r="AD191" s="395"/>
      <c r="AE191" s="395">
        <v>5.0000000000000001E-3</v>
      </c>
      <c r="AF191" s="395"/>
      <c r="AG191" s="395"/>
      <c r="AH191" s="395"/>
      <c r="AI191" s="395"/>
      <c r="AJ191" s="395"/>
      <c r="AK191" s="395"/>
      <c r="AL191" s="395"/>
      <c r="AM191" s="395"/>
      <c r="AN191" s="395"/>
      <c r="AO191" s="395"/>
      <c r="AP191" s="395"/>
      <c r="AQ191" s="395"/>
      <c r="AR191" s="395"/>
      <c r="AS191" s="395"/>
      <c r="AT191" s="395"/>
      <c r="AU191" s="395"/>
      <c r="AV191" s="395"/>
      <c r="AW191" s="395"/>
      <c r="AX191" s="395"/>
      <c r="AY191" s="395"/>
      <c r="AZ191" s="395"/>
      <c r="BA191" s="395"/>
      <c r="BB191" s="395"/>
      <c r="BC191" s="395"/>
      <c r="BD191" s="395"/>
      <c r="BE191" s="395"/>
      <c r="BF191" s="395"/>
      <c r="BG191" s="395"/>
      <c r="BH191" s="395"/>
      <c r="BI191" s="117" t="s">
        <v>388</v>
      </c>
      <c r="BJ191" s="117"/>
      <c r="BK191" s="567">
        <f t="shared" si="12"/>
        <v>0.505</v>
      </c>
    </row>
    <row r="192" spans="1:63" ht="20.25" customHeight="1">
      <c r="A192" s="134">
        <v>6</v>
      </c>
      <c r="B192" s="117">
        <v>43</v>
      </c>
      <c r="C192" s="304" t="s">
        <v>423</v>
      </c>
      <c r="D192" s="117" t="s">
        <v>414</v>
      </c>
      <c r="E192" s="529">
        <f t="shared" si="15"/>
        <v>0.17700000000000002</v>
      </c>
      <c r="F192" s="117">
        <v>14</v>
      </c>
      <c r="G192" s="121" t="s">
        <v>48</v>
      </c>
      <c r="H192" s="118"/>
      <c r="I192" s="395">
        <f t="shared" si="11"/>
        <v>0.17</v>
      </c>
      <c r="J192" s="395">
        <v>0.17</v>
      </c>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c r="AG192" s="395"/>
      <c r="AH192" s="395"/>
      <c r="AI192" s="395"/>
      <c r="AJ192" s="395"/>
      <c r="AK192" s="395"/>
      <c r="AL192" s="395"/>
      <c r="AM192" s="395"/>
      <c r="AN192" s="395"/>
      <c r="AO192" s="395"/>
      <c r="AP192" s="395"/>
      <c r="AQ192" s="395"/>
      <c r="AR192" s="395"/>
      <c r="AS192" s="395"/>
      <c r="AT192" s="395"/>
      <c r="AU192" s="395"/>
      <c r="AV192" s="395"/>
      <c r="AW192" s="395"/>
      <c r="AX192" s="395"/>
      <c r="AY192" s="395"/>
      <c r="AZ192" s="395"/>
      <c r="BA192" s="395"/>
      <c r="BB192" s="395"/>
      <c r="BC192" s="395"/>
      <c r="BD192" s="395"/>
      <c r="BE192" s="395"/>
      <c r="BF192" s="395"/>
      <c r="BG192" s="395">
        <v>7.0000000000000001E-3</v>
      </c>
      <c r="BH192" s="395"/>
      <c r="BI192" s="117" t="s">
        <v>388</v>
      </c>
      <c r="BJ192" s="117"/>
      <c r="BK192" s="567">
        <f t="shared" si="12"/>
        <v>0.17700000000000002</v>
      </c>
    </row>
    <row r="193" spans="1:63" ht="20.25" customHeight="1">
      <c r="A193" s="134">
        <v>6</v>
      </c>
      <c r="B193" s="117">
        <v>44</v>
      </c>
      <c r="C193" s="304" t="s">
        <v>424</v>
      </c>
      <c r="D193" s="117" t="s">
        <v>414</v>
      </c>
      <c r="E193" s="529">
        <f t="shared" si="15"/>
        <v>0.5</v>
      </c>
      <c r="F193" s="117">
        <v>8</v>
      </c>
      <c r="G193" s="121" t="s">
        <v>48</v>
      </c>
      <c r="H193" s="118"/>
      <c r="I193" s="395">
        <f t="shared" si="11"/>
        <v>0</v>
      </c>
      <c r="J193" s="395"/>
      <c r="K193" s="395"/>
      <c r="L193" s="395">
        <v>0.5</v>
      </c>
      <c r="M193" s="395"/>
      <c r="N193" s="395"/>
      <c r="O193" s="395"/>
      <c r="P193" s="395"/>
      <c r="Q193" s="395"/>
      <c r="R193" s="395"/>
      <c r="S193" s="395"/>
      <c r="T193" s="395"/>
      <c r="U193" s="395"/>
      <c r="V193" s="395"/>
      <c r="W193" s="395"/>
      <c r="X193" s="395"/>
      <c r="Y193" s="395"/>
      <c r="Z193" s="395"/>
      <c r="AA193" s="395"/>
      <c r="AB193" s="395"/>
      <c r="AC193" s="395"/>
      <c r="AD193" s="395"/>
      <c r="AE193" s="395"/>
      <c r="AF193" s="395"/>
      <c r="AG193" s="395"/>
      <c r="AH193" s="395"/>
      <c r="AI193" s="395"/>
      <c r="AJ193" s="395"/>
      <c r="AK193" s="395"/>
      <c r="AL193" s="395"/>
      <c r="AM193" s="395"/>
      <c r="AN193" s="395"/>
      <c r="AO193" s="395"/>
      <c r="AP193" s="395"/>
      <c r="AQ193" s="395"/>
      <c r="AR193" s="395"/>
      <c r="AS193" s="395"/>
      <c r="AT193" s="395"/>
      <c r="AU193" s="395"/>
      <c r="AV193" s="395"/>
      <c r="AW193" s="395"/>
      <c r="AX193" s="395"/>
      <c r="AY193" s="395"/>
      <c r="AZ193" s="395"/>
      <c r="BA193" s="395"/>
      <c r="BB193" s="395"/>
      <c r="BC193" s="395"/>
      <c r="BD193" s="395"/>
      <c r="BE193" s="395"/>
      <c r="BF193" s="395"/>
      <c r="BG193" s="395"/>
      <c r="BH193" s="395"/>
      <c r="BI193" s="117" t="s">
        <v>388</v>
      </c>
      <c r="BJ193" s="117"/>
      <c r="BK193" s="567">
        <f t="shared" si="12"/>
        <v>0.5</v>
      </c>
    </row>
    <row r="194" spans="1:63" ht="20.25" customHeight="1">
      <c r="A194" s="134">
        <v>6</v>
      </c>
      <c r="B194" s="117">
        <v>45</v>
      </c>
      <c r="C194" s="304" t="s">
        <v>425</v>
      </c>
      <c r="D194" s="117" t="s">
        <v>414</v>
      </c>
      <c r="E194" s="529">
        <f t="shared" si="15"/>
        <v>0.33999999999999997</v>
      </c>
      <c r="F194" s="117" t="s">
        <v>390</v>
      </c>
      <c r="G194" s="121" t="s">
        <v>48</v>
      </c>
      <c r="H194" s="118"/>
      <c r="I194" s="395">
        <f t="shared" ref="I194:I257" si="16">J194+K194</f>
        <v>0</v>
      </c>
      <c r="J194" s="117"/>
      <c r="K194" s="117"/>
      <c r="L194" s="117">
        <v>0.21</v>
      </c>
      <c r="M194" s="117">
        <v>0.13</v>
      </c>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t="s">
        <v>388</v>
      </c>
      <c r="BJ194" s="117"/>
      <c r="BK194" s="567">
        <f t="shared" ref="BK194:BK257" si="17">SUM(J194:BH194)</f>
        <v>0.33999999999999997</v>
      </c>
    </row>
    <row r="195" spans="1:63" ht="20.25" customHeight="1">
      <c r="A195" s="134">
        <v>6</v>
      </c>
      <c r="B195" s="117">
        <v>46</v>
      </c>
      <c r="C195" s="304" t="s">
        <v>441</v>
      </c>
      <c r="D195" s="117" t="s">
        <v>414</v>
      </c>
      <c r="E195" s="529">
        <f t="shared" si="15"/>
        <v>0.18</v>
      </c>
      <c r="F195" s="117">
        <v>10</v>
      </c>
      <c r="G195" s="119" t="s">
        <v>48</v>
      </c>
      <c r="H195" s="118"/>
      <c r="I195" s="395">
        <f t="shared" si="16"/>
        <v>0</v>
      </c>
      <c r="J195" s="117"/>
      <c r="K195" s="117"/>
      <c r="L195" s="117">
        <v>0.02</v>
      </c>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v>0.16</v>
      </c>
      <c r="AR195" s="117"/>
      <c r="AS195" s="117"/>
      <c r="AT195" s="117"/>
      <c r="AU195" s="117"/>
      <c r="AV195" s="117"/>
      <c r="AW195" s="117"/>
      <c r="AX195" s="117"/>
      <c r="AY195" s="117"/>
      <c r="AZ195" s="117"/>
      <c r="BA195" s="117"/>
      <c r="BB195" s="117"/>
      <c r="BC195" s="117"/>
      <c r="BD195" s="117"/>
      <c r="BE195" s="117"/>
      <c r="BF195" s="117"/>
      <c r="BG195" s="117"/>
      <c r="BH195" s="117"/>
      <c r="BI195" s="117" t="s">
        <v>388</v>
      </c>
      <c r="BJ195" s="117"/>
      <c r="BK195" s="567">
        <f t="shared" si="17"/>
        <v>0.18</v>
      </c>
    </row>
    <row r="196" spans="1:63" ht="20.25" customHeight="1">
      <c r="A196" s="134">
        <v>6</v>
      </c>
      <c r="B196" s="117">
        <v>47</v>
      </c>
      <c r="C196" s="304" t="s">
        <v>426</v>
      </c>
      <c r="D196" s="117" t="s">
        <v>414</v>
      </c>
      <c r="E196" s="529">
        <f t="shared" si="15"/>
        <v>1.28</v>
      </c>
      <c r="F196" s="117">
        <v>10</v>
      </c>
      <c r="G196" s="119" t="s">
        <v>48</v>
      </c>
      <c r="H196" s="118"/>
      <c r="I196" s="395">
        <f t="shared" si="16"/>
        <v>0</v>
      </c>
      <c r="J196" s="117"/>
      <c r="K196" s="117"/>
      <c r="L196" s="117"/>
      <c r="M196" s="117">
        <v>0.54</v>
      </c>
      <c r="N196" s="117"/>
      <c r="O196" s="117"/>
      <c r="P196" s="117">
        <v>0.74</v>
      </c>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t="s">
        <v>388</v>
      </c>
      <c r="BJ196" s="117"/>
      <c r="BK196" s="567">
        <f t="shared" si="17"/>
        <v>1.28</v>
      </c>
    </row>
    <row r="197" spans="1:63" ht="20.25" customHeight="1">
      <c r="A197" s="134">
        <v>6</v>
      </c>
      <c r="B197" s="117">
        <v>48</v>
      </c>
      <c r="C197" s="304" t="s">
        <v>427</v>
      </c>
      <c r="D197" s="117" t="s">
        <v>414</v>
      </c>
      <c r="E197" s="529">
        <f t="shared" si="15"/>
        <v>2.0500000000000003</v>
      </c>
      <c r="F197" s="117">
        <v>10</v>
      </c>
      <c r="G197" s="119" t="s">
        <v>48</v>
      </c>
      <c r="H197" s="118"/>
      <c r="I197" s="395">
        <f t="shared" si="16"/>
        <v>0</v>
      </c>
      <c r="J197" s="117"/>
      <c r="K197" s="117"/>
      <c r="L197" s="117">
        <v>1.86</v>
      </c>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v>0.19</v>
      </c>
      <c r="AR197" s="117"/>
      <c r="AS197" s="117"/>
      <c r="AT197" s="117"/>
      <c r="AU197" s="117"/>
      <c r="AV197" s="117"/>
      <c r="AW197" s="117"/>
      <c r="AX197" s="117"/>
      <c r="AY197" s="117"/>
      <c r="AZ197" s="117"/>
      <c r="BA197" s="117"/>
      <c r="BB197" s="117"/>
      <c r="BC197" s="117"/>
      <c r="BD197" s="117"/>
      <c r="BE197" s="117"/>
      <c r="BF197" s="117"/>
      <c r="BG197" s="117"/>
      <c r="BH197" s="117"/>
      <c r="BI197" s="117" t="s">
        <v>388</v>
      </c>
      <c r="BJ197" s="117"/>
      <c r="BK197" s="567">
        <f t="shared" si="17"/>
        <v>2.0500000000000003</v>
      </c>
    </row>
    <row r="198" spans="1:63" ht="20.25" customHeight="1">
      <c r="A198" s="134">
        <v>6</v>
      </c>
      <c r="B198" s="117">
        <v>49</v>
      </c>
      <c r="C198" s="304" t="s">
        <v>428</v>
      </c>
      <c r="D198" s="117" t="s">
        <v>414</v>
      </c>
      <c r="E198" s="529">
        <f t="shared" si="15"/>
        <v>0.57000000000000006</v>
      </c>
      <c r="F198" s="117">
        <v>27</v>
      </c>
      <c r="G198" s="119" t="s">
        <v>48</v>
      </c>
      <c r="H198" s="118"/>
      <c r="I198" s="395">
        <f t="shared" si="16"/>
        <v>0</v>
      </c>
      <c r="J198" s="117"/>
      <c r="K198" s="117"/>
      <c r="L198" s="117">
        <v>0.24</v>
      </c>
      <c r="M198" s="117"/>
      <c r="N198" s="117"/>
      <c r="O198" s="117"/>
      <c r="P198" s="117"/>
      <c r="Q198" s="117"/>
      <c r="R198" s="117"/>
      <c r="S198" s="117"/>
      <c r="T198" s="117"/>
      <c r="U198" s="117"/>
      <c r="V198" s="117"/>
      <c r="W198" s="117"/>
      <c r="X198" s="117"/>
      <c r="Y198" s="117"/>
      <c r="Z198" s="117"/>
      <c r="AA198" s="117"/>
      <c r="AB198" s="117"/>
      <c r="AC198" s="117"/>
      <c r="AD198" s="117"/>
      <c r="AE198" s="117">
        <v>0.02</v>
      </c>
      <c r="AF198" s="117"/>
      <c r="AG198" s="117"/>
      <c r="AH198" s="117"/>
      <c r="AI198" s="117"/>
      <c r="AJ198" s="117"/>
      <c r="AK198" s="117"/>
      <c r="AL198" s="117"/>
      <c r="AM198" s="117"/>
      <c r="AN198" s="117"/>
      <c r="AO198" s="117"/>
      <c r="AP198" s="117"/>
      <c r="AQ198" s="117">
        <v>0.26</v>
      </c>
      <c r="AR198" s="117"/>
      <c r="AS198" s="117"/>
      <c r="AT198" s="117"/>
      <c r="AU198" s="117"/>
      <c r="AV198" s="117"/>
      <c r="AW198" s="117"/>
      <c r="AX198" s="117">
        <v>0.05</v>
      </c>
      <c r="AY198" s="117"/>
      <c r="AZ198" s="117"/>
      <c r="BA198" s="117"/>
      <c r="BB198" s="117"/>
      <c r="BC198" s="117"/>
      <c r="BD198" s="117"/>
      <c r="BE198" s="117"/>
      <c r="BF198" s="117"/>
      <c r="BG198" s="117"/>
      <c r="BH198" s="117"/>
      <c r="BI198" s="117" t="s">
        <v>388</v>
      </c>
      <c r="BJ198" s="117"/>
      <c r="BK198" s="567">
        <f t="shared" si="17"/>
        <v>0.57000000000000006</v>
      </c>
    </row>
    <row r="199" spans="1:63" ht="20.25" customHeight="1">
      <c r="A199" s="134">
        <v>6</v>
      </c>
      <c r="B199" s="117">
        <v>50</v>
      </c>
      <c r="C199" s="304" t="s">
        <v>429</v>
      </c>
      <c r="D199" s="117" t="s">
        <v>414</v>
      </c>
      <c r="E199" s="531">
        <f t="shared" si="15"/>
        <v>1.5</v>
      </c>
      <c r="F199" s="117">
        <v>10</v>
      </c>
      <c r="G199" s="119" t="s">
        <v>44</v>
      </c>
      <c r="H199" s="118"/>
      <c r="I199" s="395">
        <f t="shared" si="16"/>
        <v>0</v>
      </c>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v>1.5</v>
      </c>
      <c r="AR199" s="117"/>
      <c r="AS199" s="117"/>
      <c r="AT199" s="117"/>
      <c r="AU199" s="117"/>
      <c r="AV199" s="117"/>
      <c r="AW199" s="117"/>
      <c r="AX199" s="117"/>
      <c r="AY199" s="117"/>
      <c r="AZ199" s="117"/>
      <c r="BA199" s="117"/>
      <c r="BB199" s="117"/>
      <c r="BC199" s="117"/>
      <c r="BD199" s="117"/>
      <c r="BE199" s="117"/>
      <c r="BF199" s="117"/>
      <c r="BG199" s="117"/>
      <c r="BH199" s="117"/>
      <c r="BI199" s="117" t="s">
        <v>388</v>
      </c>
      <c r="BJ199" s="117"/>
      <c r="BK199" s="567">
        <f t="shared" si="17"/>
        <v>1.5</v>
      </c>
    </row>
    <row r="200" spans="1:63" ht="20.25" customHeight="1">
      <c r="A200" s="134">
        <v>6</v>
      </c>
      <c r="B200" s="117">
        <v>51</v>
      </c>
      <c r="C200" s="304" t="s">
        <v>430</v>
      </c>
      <c r="D200" s="117" t="s">
        <v>414</v>
      </c>
      <c r="E200" s="544">
        <f t="shared" si="15"/>
        <v>0.5</v>
      </c>
      <c r="F200" s="117" t="s">
        <v>442</v>
      </c>
      <c r="G200" s="119" t="s">
        <v>34</v>
      </c>
      <c r="H200" s="118"/>
      <c r="I200" s="395">
        <f t="shared" si="16"/>
        <v>0</v>
      </c>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v>0.5</v>
      </c>
      <c r="AR200" s="117"/>
      <c r="AS200" s="117"/>
      <c r="AT200" s="117"/>
      <c r="AU200" s="117"/>
      <c r="AV200" s="117"/>
      <c r="AW200" s="117"/>
      <c r="AX200" s="117"/>
      <c r="AY200" s="117"/>
      <c r="AZ200" s="117"/>
      <c r="BA200" s="117"/>
      <c r="BB200" s="117"/>
      <c r="BC200" s="117"/>
      <c r="BD200" s="117"/>
      <c r="BE200" s="117"/>
      <c r="BF200" s="117"/>
      <c r="BG200" s="117"/>
      <c r="BH200" s="117"/>
      <c r="BI200" s="117" t="s">
        <v>388</v>
      </c>
      <c r="BJ200" s="117"/>
      <c r="BK200" s="567">
        <f t="shared" si="17"/>
        <v>0.5</v>
      </c>
    </row>
    <row r="201" spans="1:63" ht="20.25" customHeight="1">
      <c r="A201" s="134">
        <v>6</v>
      </c>
      <c r="B201" s="117">
        <v>52</v>
      </c>
      <c r="C201" s="304" t="s">
        <v>444</v>
      </c>
      <c r="D201" s="117" t="s">
        <v>414</v>
      </c>
      <c r="E201" s="529">
        <f t="shared" si="15"/>
        <v>23.56</v>
      </c>
      <c r="F201" s="117" t="s">
        <v>443</v>
      </c>
      <c r="G201" s="119" t="s">
        <v>18</v>
      </c>
      <c r="H201" s="118"/>
      <c r="I201" s="395">
        <f t="shared" si="16"/>
        <v>0</v>
      </c>
      <c r="J201" s="117"/>
      <c r="K201" s="117"/>
      <c r="L201" s="117">
        <v>10.88</v>
      </c>
      <c r="M201" s="117">
        <v>12.2</v>
      </c>
      <c r="N201" s="117"/>
      <c r="O201" s="117"/>
      <c r="P201" s="117"/>
      <c r="Q201" s="117"/>
      <c r="R201" s="117"/>
      <c r="S201" s="117"/>
      <c r="T201" s="117"/>
      <c r="U201" s="117"/>
      <c r="V201" s="117"/>
      <c r="W201" s="117"/>
      <c r="X201" s="117"/>
      <c r="Y201" s="117"/>
      <c r="Z201" s="117"/>
      <c r="AA201" s="117"/>
      <c r="AB201" s="117"/>
      <c r="AC201" s="117"/>
      <c r="AD201" s="117"/>
      <c r="AE201" s="117">
        <v>0.4</v>
      </c>
      <c r="AF201" s="117">
        <v>0.01</v>
      </c>
      <c r="AG201" s="117"/>
      <c r="AH201" s="117"/>
      <c r="AI201" s="117"/>
      <c r="AJ201" s="117"/>
      <c r="AK201" s="117"/>
      <c r="AL201" s="117"/>
      <c r="AM201" s="117"/>
      <c r="AN201" s="117"/>
      <c r="AO201" s="117"/>
      <c r="AP201" s="117"/>
      <c r="AQ201" s="117">
        <v>0.05</v>
      </c>
      <c r="AR201" s="117"/>
      <c r="AS201" s="117"/>
      <c r="AT201" s="117"/>
      <c r="AU201" s="117"/>
      <c r="AV201" s="117"/>
      <c r="AW201" s="117"/>
      <c r="AX201" s="117"/>
      <c r="AY201" s="117"/>
      <c r="AZ201" s="117"/>
      <c r="BA201" s="117"/>
      <c r="BB201" s="117"/>
      <c r="BC201" s="117"/>
      <c r="BD201" s="117"/>
      <c r="BE201" s="117"/>
      <c r="BF201" s="117"/>
      <c r="BG201" s="117">
        <v>0.02</v>
      </c>
      <c r="BH201" s="117"/>
      <c r="BI201" s="117" t="s">
        <v>388</v>
      </c>
      <c r="BJ201" s="117"/>
      <c r="BK201" s="567">
        <f t="shared" si="17"/>
        <v>23.56</v>
      </c>
    </row>
    <row r="202" spans="1:63" ht="20.25" customHeight="1">
      <c r="A202" s="134">
        <v>6</v>
      </c>
      <c r="B202" s="117">
        <v>53</v>
      </c>
      <c r="C202" s="304" t="s">
        <v>431</v>
      </c>
      <c r="D202" s="117" t="s">
        <v>414</v>
      </c>
      <c r="E202" s="529">
        <f t="shared" si="15"/>
        <v>14.21</v>
      </c>
      <c r="F202" s="117" t="s">
        <v>445</v>
      </c>
      <c r="G202" s="119" t="s">
        <v>18</v>
      </c>
      <c r="H202" s="118"/>
      <c r="I202" s="395">
        <f t="shared" si="16"/>
        <v>0</v>
      </c>
      <c r="J202" s="117"/>
      <c r="K202" s="117"/>
      <c r="L202" s="117">
        <v>0.94</v>
      </c>
      <c r="M202" s="117"/>
      <c r="N202" s="117"/>
      <c r="O202" s="117"/>
      <c r="P202" s="117">
        <v>12.88</v>
      </c>
      <c r="Q202" s="117"/>
      <c r="R202" s="117"/>
      <c r="S202" s="117"/>
      <c r="T202" s="117"/>
      <c r="U202" s="117"/>
      <c r="V202" s="117"/>
      <c r="W202" s="117"/>
      <c r="X202" s="117"/>
      <c r="Y202" s="117"/>
      <c r="Z202" s="117"/>
      <c r="AA202" s="117"/>
      <c r="AB202" s="117"/>
      <c r="AC202" s="117"/>
      <c r="AD202" s="117"/>
      <c r="AE202" s="117">
        <v>0.39</v>
      </c>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t="s">
        <v>388</v>
      </c>
      <c r="BJ202" s="117"/>
      <c r="BK202" s="567">
        <f t="shared" si="17"/>
        <v>14.21</v>
      </c>
    </row>
    <row r="203" spans="1:63" ht="20.25" customHeight="1">
      <c r="A203" s="134">
        <v>6</v>
      </c>
      <c r="B203" s="117">
        <v>54</v>
      </c>
      <c r="C203" s="304" t="s">
        <v>432</v>
      </c>
      <c r="D203" s="117" t="s">
        <v>414</v>
      </c>
      <c r="E203" s="529">
        <f t="shared" si="15"/>
        <v>11.98</v>
      </c>
      <c r="F203" s="117" t="s">
        <v>446</v>
      </c>
      <c r="G203" s="119" t="s">
        <v>18</v>
      </c>
      <c r="H203" s="118"/>
      <c r="I203" s="395">
        <f t="shared" si="16"/>
        <v>0</v>
      </c>
      <c r="J203" s="117"/>
      <c r="K203" s="117"/>
      <c r="L203" s="117">
        <v>6.5</v>
      </c>
      <c r="M203" s="117">
        <v>2.9</v>
      </c>
      <c r="N203" s="117"/>
      <c r="O203" s="117"/>
      <c r="P203" s="117">
        <v>1.35</v>
      </c>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v>0.11</v>
      </c>
      <c r="AR203" s="117"/>
      <c r="AS203" s="117"/>
      <c r="AT203" s="117"/>
      <c r="AU203" s="117"/>
      <c r="AV203" s="117"/>
      <c r="AW203" s="117"/>
      <c r="AX203" s="117">
        <v>1.1200000000000001</v>
      </c>
      <c r="AY203" s="117"/>
      <c r="AZ203" s="117"/>
      <c r="BA203" s="117"/>
      <c r="BB203" s="117"/>
      <c r="BC203" s="117"/>
      <c r="BD203" s="117"/>
      <c r="BE203" s="117"/>
      <c r="BF203" s="117"/>
      <c r="BG203" s="117"/>
      <c r="BH203" s="117"/>
      <c r="BI203" s="117" t="s">
        <v>388</v>
      </c>
      <c r="BJ203" s="117"/>
      <c r="BK203" s="567">
        <f t="shared" si="17"/>
        <v>11.98</v>
      </c>
    </row>
    <row r="204" spans="1:63" ht="20.25" customHeight="1">
      <c r="A204" s="134">
        <v>6</v>
      </c>
      <c r="B204" s="117">
        <v>55</v>
      </c>
      <c r="C204" s="304" t="s">
        <v>433</v>
      </c>
      <c r="D204" s="117" t="s">
        <v>414</v>
      </c>
      <c r="E204" s="529">
        <f t="shared" si="15"/>
        <v>8.4420000000000002</v>
      </c>
      <c r="F204" s="117">
        <v>9</v>
      </c>
      <c r="G204" s="119" t="s">
        <v>18</v>
      </c>
      <c r="H204" s="118"/>
      <c r="I204" s="395">
        <f t="shared" si="16"/>
        <v>0.24</v>
      </c>
      <c r="J204" s="117">
        <v>0.24</v>
      </c>
      <c r="K204" s="117"/>
      <c r="L204" s="117">
        <v>8.19</v>
      </c>
      <c r="M204" s="117"/>
      <c r="N204" s="117"/>
      <c r="O204" s="117"/>
      <c r="P204" s="117"/>
      <c r="Q204" s="117"/>
      <c r="R204" s="117"/>
      <c r="S204" s="117"/>
      <c r="T204" s="117"/>
      <c r="U204" s="117"/>
      <c r="V204" s="117"/>
      <c r="W204" s="117"/>
      <c r="X204" s="117"/>
      <c r="Y204" s="117"/>
      <c r="Z204" s="117"/>
      <c r="AA204" s="117"/>
      <c r="AB204" s="117"/>
      <c r="AC204" s="117"/>
      <c r="AD204" s="117"/>
      <c r="AE204" s="117">
        <v>2E-3</v>
      </c>
      <c r="AF204" s="117"/>
      <c r="AG204" s="117"/>
      <c r="AH204" s="117"/>
      <c r="AI204" s="117"/>
      <c r="AJ204" s="117"/>
      <c r="AK204" s="117"/>
      <c r="AL204" s="117"/>
      <c r="AM204" s="117"/>
      <c r="AN204" s="117"/>
      <c r="AO204" s="117"/>
      <c r="AP204" s="117"/>
      <c r="AQ204" s="117">
        <v>0.01</v>
      </c>
      <c r="AR204" s="117"/>
      <c r="AS204" s="117"/>
      <c r="AT204" s="117"/>
      <c r="AU204" s="117"/>
      <c r="AV204" s="117"/>
      <c r="AW204" s="117"/>
      <c r="AX204" s="117"/>
      <c r="AY204" s="117"/>
      <c r="AZ204" s="117"/>
      <c r="BA204" s="117"/>
      <c r="BB204" s="117"/>
      <c r="BC204" s="117"/>
      <c r="BD204" s="117"/>
      <c r="BE204" s="117"/>
      <c r="BF204" s="117"/>
      <c r="BG204" s="117"/>
      <c r="BH204" s="117"/>
      <c r="BI204" s="117" t="s">
        <v>388</v>
      </c>
      <c r="BJ204" s="117"/>
      <c r="BK204" s="567">
        <f t="shared" si="17"/>
        <v>8.4420000000000002</v>
      </c>
    </row>
    <row r="205" spans="1:63" ht="20.25" customHeight="1">
      <c r="A205" s="134">
        <v>6</v>
      </c>
      <c r="B205" s="117">
        <v>56</v>
      </c>
      <c r="C205" s="304" t="s">
        <v>573</v>
      </c>
      <c r="D205" s="117" t="s">
        <v>414</v>
      </c>
      <c r="E205" s="531">
        <f t="shared" si="15"/>
        <v>0.1</v>
      </c>
      <c r="F205" s="117">
        <v>26</v>
      </c>
      <c r="G205" s="119" t="s">
        <v>21</v>
      </c>
      <c r="H205" s="118"/>
      <c r="I205" s="395">
        <f t="shared" si="16"/>
        <v>0</v>
      </c>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v>0.1</v>
      </c>
      <c r="BA205" s="117"/>
      <c r="BB205" s="117"/>
      <c r="BC205" s="117"/>
      <c r="BD205" s="117"/>
      <c r="BE205" s="117"/>
      <c r="BF205" s="117"/>
      <c r="BG205" s="117"/>
      <c r="BH205" s="117"/>
      <c r="BI205" s="117" t="s">
        <v>388</v>
      </c>
      <c r="BJ205" s="117"/>
      <c r="BK205" s="567">
        <f t="shared" si="17"/>
        <v>0.1</v>
      </c>
    </row>
    <row r="206" spans="1:63" s="125" customFormat="1" ht="20.25" customHeight="1">
      <c r="A206" s="134">
        <v>7</v>
      </c>
      <c r="B206" s="117">
        <v>116</v>
      </c>
      <c r="C206" s="135" t="s">
        <v>564</v>
      </c>
      <c r="D206" s="117" t="s">
        <v>306</v>
      </c>
      <c r="E206" s="117">
        <v>2.8</v>
      </c>
      <c r="F206" s="117" t="s">
        <v>523</v>
      </c>
      <c r="G206" s="119" t="s">
        <v>30</v>
      </c>
      <c r="H206" s="118"/>
      <c r="I206" s="395">
        <f t="shared" si="16"/>
        <v>0</v>
      </c>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t="s">
        <v>387</v>
      </c>
      <c r="BJ206" s="118" t="s">
        <v>1071</v>
      </c>
      <c r="BK206" s="567">
        <f t="shared" si="17"/>
        <v>0</v>
      </c>
    </row>
    <row r="207" spans="1:63" ht="42" customHeight="1">
      <c r="A207" s="134">
        <v>7</v>
      </c>
      <c r="B207" s="117">
        <v>117</v>
      </c>
      <c r="C207" s="135" t="s">
        <v>230</v>
      </c>
      <c r="D207" s="117" t="s">
        <v>306</v>
      </c>
      <c r="E207" s="529">
        <f t="shared" ref="E207:E237" si="18">SUM(J207:BH207)</f>
        <v>0.03</v>
      </c>
      <c r="F207" s="117">
        <v>28</v>
      </c>
      <c r="G207" s="119" t="s">
        <v>48</v>
      </c>
      <c r="H207" s="118"/>
      <c r="I207" s="395">
        <f t="shared" si="16"/>
        <v>0</v>
      </c>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v>0.03</v>
      </c>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t="s">
        <v>387</v>
      </c>
      <c r="BJ207" s="117" t="s">
        <v>1068</v>
      </c>
      <c r="BK207" s="567">
        <f t="shared" si="17"/>
        <v>0.03</v>
      </c>
    </row>
    <row r="208" spans="1:63" ht="20.25" customHeight="1">
      <c r="A208" s="134">
        <v>7</v>
      </c>
      <c r="B208" s="117">
        <v>118</v>
      </c>
      <c r="C208" s="304" t="s">
        <v>1114</v>
      </c>
      <c r="D208" s="117" t="s">
        <v>306</v>
      </c>
      <c r="E208" s="529">
        <f t="shared" si="18"/>
        <v>7.0000000000000007E-2</v>
      </c>
      <c r="F208" s="117">
        <v>6</v>
      </c>
      <c r="G208" s="119" t="s">
        <v>48</v>
      </c>
      <c r="H208" s="118"/>
      <c r="I208" s="395">
        <f t="shared" si="16"/>
        <v>0</v>
      </c>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v>7.0000000000000007E-2</v>
      </c>
      <c r="AY208" s="117"/>
      <c r="AZ208" s="117"/>
      <c r="BA208" s="117"/>
      <c r="BB208" s="117"/>
      <c r="BC208" s="117"/>
      <c r="BD208" s="117"/>
      <c r="BE208" s="117"/>
      <c r="BF208" s="117"/>
      <c r="BG208" s="117"/>
      <c r="BH208" s="117"/>
      <c r="BI208" s="117" t="s">
        <v>388</v>
      </c>
      <c r="BJ208" s="117"/>
      <c r="BK208" s="567">
        <f t="shared" si="17"/>
        <v>7.0000000000000007E-2</v>
      </c>
    </row>
    <row r="209" spans="1:63" ht="20.25" customHeight="1">
      <c r="A209" s="134">
        <v>7</v>
      </c>
      <c r="B209" s="117">
        <v>119</v>
      </c>
      <c r="C209" s="304" t="s">
        <v>526</v>
      </c>
      <c r="D209" s="117" t="s">
        <v>306</v>
      </c>
      <c r="E209" s="529">
        <f t="shared" si="18"/>
        <v>0.88</v>
      </c>
      <c r="F209" s="117">
        <v>6</v>
      </c>
      <c r="G209" s="119" t="s">
        <v>48</v>
      </c>
      <c r="H209" s="118"/>
      <c r="I209" s="395">
        <f t="shared" si="16"/>
        <v>0.86</v>
      </c>
      <c r="J209" s="117">
        <v>0.86</v>
      </c>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v>0.02</v>
      </c>
      <c r="AR209" s="117"/>
      <c r="AS209" s="117"/>
      <c r="AT209" s="117"/>
      <c r="AU209" s="117"/>
      <c r="AV209" s="117"/>
      <c r="AW209" s="117"/>
      <c r="AX209" s="117"/>
      <c r="AY209" s="117"/>
      <c r="AZ209" s="117"/>
      <c r="BA209" s="117"/>
      <c r="BB209" s="117"/>
      <c r="BC209" s="117"/>
      <c r="BD209" s="117"/>
      <c r="BE209" s="117"/>
      <c r="BF209" s="117"/>
      <c r="BG209" s="117"/>
      <c r="BH209" s="117"/>
      <c r="BI209" s="117" t="s">
        <v>388</v>
      </c>
      <c r="BJ209" s="117"/>
      <c r="BK209" s="567">
        <f t="shared" si="17"/>
        <v>0.88</v>
      </c>
    </row>
    <row r="210" spans="1:63" ht="20.25" customHeight="1">
      <c r="A210" s="134">
        <v>7</v>
      </c>
      <c r="B210" s="117">
        <v>120</v>
      </c>
      <c r="C210" s="304" t="s">
        <v>1109</v>
      </c>
      <c r="D210" s="117" t="s">
        <v>306</v>
      </c>
      <c r="E210" s="529">
        <f t="shared" si="18"/>
        <v>1.85</v>
      </c>
      <c r="F210" s="117" t="s">
        <v>554</v>
      </c>
      <c r="G210" s="119" t="s">
        <v>48</v>
      </c>
      <c r="H210" s="118"/>
      <c r="I210" s="395">
        <f t="shared" si="16"/>
        <v>1.8</v>
      </c>
      <c r="J210" s="117">
        <v>1.8</v>
      </c>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v>0.05</v>
      </c>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t="s">
        <v>388</v>
      </c>
      <c r="BJ210" s="117"/>
      <c r="BK210" s="567">
        <f t="shared" si="17"/>
        <v>1.85</v>
      </c>
    </row>
    <row r="211" spans="1:63" ht="20.25" customHeight="1">
      <c r="A211" s="134">
        <v>7</v>
      </c>
      <c r="B211" s="117">
        <v>121</v>
      </c>
      <c r="C211" s="304" t="s">
        <v>1111</v>
      </c>
      <c r="D211" s="117" t="s">
        <v>306</v>
      </c>
      <c r="E211" s="529">
        <f t="shared" si="18"/>
        <v>0.09</v>
      </c>
      <c r="F211" s="117">
        <v>32</v>
      </c>
      <c r="G211" s="119" t="s">
        <v>48</v>
      </c>
      <c r="H211" s="118"/>
      <c r="I211" s="395">
        <f t="shared" si="16"/>
        <v>0</v>
      </c>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v>0.09</v>
      </c>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t="s">
        <v>388</v>
      </c>
      <c r="BJ211" s="117"/>
      <c r="BK211" s="567">
        <f t="shared" si="17"/>
        <v>0.09</v>
      </c>
    </row>
    <row r="212" spans="1:63" ht="20.25" customHeight="1">
      <c r="A212" s="134">
        <v>7</v>
      </c>
      <c r="B212" s="117">
        <v>122</v>
      </c>
      <c r="C212" s="304" t="s">
        <v>1112</v>
      </c>
      <c r="D212" s="117" t="s">
        <v>306</v>
      </c>
      <c r="E212" s="529">
        <f t="shared" si="18"/>
        <v>0.02</v>
      </c>
      <c r="F212" s="117">
        <v>17</v>
      </c>
      <c r="G212" s="119" t="s">
        <v>48</v>
      </c>
      <c r="H212" s="118"/>
      <c r="I212" s="395">
        <f t="shared" si="16"/>
        <v>0</v>
      </c>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v>0.02</v>
      </c>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t="s">
        <v>388</v>
      </c>
      <c r="BJ212" s="117"/>
      <c r="BK212" s="567">
        <f t="shared" si="17"/>
        <v>0.02</v>
      </c>
    </row>
    <row r="213" spans="1:63" ht="20.25" customHeight="1">
      <c r="A213" s="134">
        <v>7</v>
      </c>
      <c r="B213" s="117">
        <v>123</v>
      </c>
      <c r="C213" s="304" t="s">
        <v>530</v>
      </c>
      <c r="D213" s="117" t="s">
        <v>306</v>
      </c>
      <c r="E213" s="529">
        <f t="shared" si="18"/>
        <v>0.05</v>
      </c>
      <c r="F213" s="117">
        <v>9</v>
      </c>
      <c r="G213" s="119" t="s">
        <v>48</v>
      </c>
      <c r="H213" s="118"/>
      <c r="I213" s="395">
        <f t="shared" si="16"/>
        <v>0</v>
      </c>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v>0.05</v>
      </c>
      <c r="AY213" s="117"/>
      <c r="AZ213" s="117"/>
      <c r="BA213" s="117"/>
      <c r="BB213" s="117"/>
      <c r="BC213" s="117"/>
      <c r="BD213" s="117"/>
      <c r="BE213" s="117"/>
      <c r="BF213" s="117"/>
      <c r="BG213" s="117"/>
      <c r="BH213" s="117"/>
      <c r="BI213" s="117" t="s">
        <v>388</v>
      </c>
      <c r="BJ213" s="117"/>
      <c r="BK213" s="567">
        <f t="shared" si="17"/>
        <v>0.05</v>
      </c>
    </row>
    <row r="214" spans="1:63" ht="20.25" customHeight="1">
      <c r="A214" s="134">
        <v>7</v>
      </c>
      <c r="B214" s="117">
        <v>124</v>
      </c>
      <c r="C214" s="304" t="s">
        <v>1113</v>
      </c>
      <c r="D214" s="117" t="s">
        <v>306</v>
      </c>
      <c r="E214" s="529">
        <f t="shared" si="18"/>
        <v>0.04</v>
      </c>
      <c r="F214" s="117">
        <v>20</v>
      </c>
      <c r="G214" s="119" t="s">
        <v>48</v>
      </c>
      <c r="H214" s="118"/>
      <c r="I214" s="395">
        <f t="shared" si="16"/>
        <v>0</v>
      </c>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v>0.04</v>
      </c>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t="s">
        <v>388</v>
      </c>
      <c r="BJ214" s="117"/>
      <c r="BK214" s="567">
        <f t="shared" si="17"/>
        <v>0.04</v>
      </c>
    </row>
    <row r="215" spans="1:63" ht="20.25" customHeight="1">
      <c r="A215" s="134">
        <v>7</v>
      </c>
      <c r="B215" s="117">
        <v>125</v>
      </c>
      <c r="C215" s="304" t="s">
        <v>1108</v>
      </c>
      <c r="D215" s="117" t="s">
        <v>306</v>
      </c>
      <c r="E215" s="529">
        <f t="shared" si="18"/>
        <v>0.16999999999999998</v>
      </c>
      <c r="F215" s="117">
        <v>20</v>
      </c>
      <c r="G215" s="119" t="s">
        <v>48</v>
      </c>
      <c r="H215" s="118"/>
      <c r="I215" s="395">
        <f t="shared" si="16"/>
        <v>0</v>
      </c>
      <c r="J215" s="117"/>
      <c r="K215" s="117"/>
      <c r="L215" s="117">
        <v>0.09</v>
      </c>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v>0.08</v>
      </c>
      <c r="AY215" s="117"/>
      <c r="AZ215" s="117"/>
      <c r="BA215" s="117"/>
      <c r="BB215" s="117"/>
      <c r="BC215" s="117"/>
      <c r="BD215" s="117"/>
      <c r="BE215" s="117"/>
      <c r="BF215" s="117"/>
      <c r="BG215" s="117"/>
      <c r="BH215" s="117"/>
      <c r="BI215" s="117" t="s">
        <v>388</v>
      </c>
      <c r="BJ215" s="117"/>
      <c r="BK215" s="567">
        <f t="shared" si="17"/>
        <v>0.16999999999999998</v>
      </c>
    </row>
    <row r="216" spans="1:63" ht="20.25" customHeight="1">
      <c r="A216" s="134">
        <v>7</v>
      </c>
      <c r="B216" s="117">
        <v>126</v>
      </c>
      <c r="C216" s="304" t="s">
        <v>533</v>
      </c>
      <c r="D216" s="117" t="s">
        <v>306</v>
      </c>
      <c r="E216" s="529">
        <f t="shared" si="18"/>
        <v>0.1</v>
      </c>
      <c r="F216" s="117">
        <v>13</v>
      </c>
      <c r="G216" s="119" t="s">
        <v>48</v>
      </c>
      <c r="H216" s="118"/>
      <c r="I216" s="395">
        <f t="shared" si="16"/>
        <v>0.1</v>
      </c>
      <c r="J216" s="117">
        <v>0.1</v>
      </c>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t="s">
        <v>388</v>
      </c>
      <c r="BJ216" s="117"/>
      <c r="BK216" s="567">
        <f t="shared" si="17"/>
        <v>0.1</v>
      </c>
    </row>
    <row r="217" spans="1:63" ht="20.25" customHeight="1">
      <c r="A217" s="134">
        <v>7</v>
      </c>
      <c r="B217" s="117">
        <v>127</v>
      </c>
      <c r="C217" s="304" t="s">
        <v>534</v>
      </c>
      <c r="D217" s="117" t="s">
        <v>306</v>
      </c>
      <c r="E217" s="529">
        <f t="shared" si="18"/>
        <v>0.06</v>
      </c>
      <c r="F217" s="117">
        <v>30</v>
      </c>
      <c r="G217" s="119" t="s">
        <v>48</v>
      </c>
      <c r="H217" s="118"/>
      <c r="I217" s="395">
        <f t="shared" si="16"/>
        <v>0</v>
      </c>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v>0.06</v>
      </c>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t="s">
        <v>388</v>
      </c>
      <c r="BJ217" s="117"/>
      <c r="BK217" s="567">
        <f t="shared" si="17"/>
        <v>0.06</v>
      </c>
    </row>
    <row r="218" spans="1:63" ht="20.25" customHeight="1">
      <c r="A218" s="134">
        <v>7</v>
      </c>
      <c r="B218" s="117">
        <v>128</v>
      </c>
      <c r="C218" s="304" t="s">
        <v>535</v>
      </c>
      <c r="D218" s="117" t="s">
        <v>306</v>
      </c>
      <c r="E218" s="529">
        <f t="shared" si="18"/>
        <v>0.04</v>
      </c>
      <c r="F218" s="117">
        <v>34</v>
      </c>
      <c r="G218" s="119" t="s">
        <v>48</v>
      </c>
      <c r="H218" s="118"/>
      <c r="I218" s="395">
        <f t="shared" si="16"/>
        <v>0</v>
      </c>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v>0.04</v>
      </c>
      <c r="AU218" s="117"/>
      <c r="AV218" s="117"/>
      <c r="AW218" s="117"/>
      <c r="AX218" s="117"/>
      <c r="AY218" s="117"/>
      <c r="AZ218" s="117"/>
      <c r="BA218" s="117"/>
      <c r="BB218" s="117"/>
      <c r="BC218" s="117"/>
      <c r="BD218" s="117"/>
      <c r="BE218" s="117"/>
      <c r="BF218" s="117"/>
      <c r="BG218" s="117"/>
      <c r="BH218" s="117"/>
      <c r="BI218" s="117" t="s">
        <v>388</v>
      </c>
      <c r="BJ218" s="117"/>
      <c r="BK218" s="567">
        <f t="shared" si="17"/>
        <v>0.04</v>
      </c>
    </row>
    <row r="219" spans="1:63" ht="20.25" customHeight="1">
      <c r="A219" s="134">
        <v>7</v>
      </c>
      <c r="B219" s="117">
        <v>129</v>
      </c>
      <c r="C219" s="304" t="s">
        <v>536</v>
      </c>
      <c r="D219" s="117" t="s">
        <v>306</v>
      </c>
      <c r="E219" s="529">
        <f t="shared" si="18"/>
        <v>0.17</v>
      </c>
      <c r="F219" s="117">
        <v>17</v>
      </c>
      <c r="G219" s="119" t="s">
        <v>48</v>
      </c>
      <c r="H219" s="118"/>
      <c r="I219" s="395">
        <f t="shared" si="16"/>
        <v>0</v>
      </c>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v>0.17</v>
      </c>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t="s">
        <v>388</v>
      </c>
      <c r="BJ219" s="117"/>
      <c r="BK219" s="567">
        <f t="shared" si="17"/>
        <v>0.17</v>
      </c>
    </row>
    <row r="220" spans="1:63" ht="20.25" customHeight="1">
      <c r="A220" s="134">
        <v>7</v>
      </c>
      <c r="B220" s="117">
        <v>130</v>
      </c>
      <c r="C220" s="304" t="s">
        <v>537</v>
      </c>
      <c r="D220" s="117" t="s">
        <v>306</v>
      </c>
      <c r="E220" s="529">
        <f t="shared" si="18"/>
        <v>0.3</v>
      </c>
      <c r="F220" s="117">
        <v>17</v>
      </c>
      <c r="G220" s="119" t="s">
        <v>48</v>
      </c>
      <c r="H220" s="118"/>
      <c r="I220" s="395">
        <f t="shared" si="16"/>
        <v>0</v>
      </c>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v>0.3</v>
      </c>
      <c r="AW220" s="117"/>
      <c r="AX220" s="117"/>
      <c r="AY220" s="117"/>
      <c r="AZ220" s="117"/>
      <c r="BA220" s="117"/>
      <c r="BB220" s="117"/>
      <c r="BC220" s="117"/>
      <c r="BD220" s="117"/>
      <c r="BE220" s="117"/>
      <c r="BF220" s="117"/>
      <c r="BG220" s="117"/>
      <c r="BH220" s="117"/>
      <c r="BI220" s="117" t="s">
        <v>388</v>
      </c>
      <c r="BJ220" s="117"/>
      <c r="BK220" s="567">
        <f t="shared" si="17"/>
        <v>0.3</v>
      </c>
    </row>
    <row r="221" spans="1:63" ht="20.25" customHeight="1">
      <c r="A221" s="134">
        <v>7</v>
      </c>
      <c r="B221" s="117">
        <v>131</v>
      </c>
      <c r="C221" s="304" t="s">
        <v>538</v>
      </c>
      <c r="D221" s="117" t="s">
        <v>306</v>
      </c>
      <c r="E221" s="117">
        <f t="shared" si="18"/>
        <v>3.22</v>
      </c>
      <c r="F221" s="117" t="s">
        <v>555</v>
      </c>
      <c r="G221" s="119" t="s">
        <v>41</v>
      </c>
      <c r="H221" s="118"/>
      <c r="I221" s="395">
        <f t="shared" si="16"/>
        <v>0</v>
      </c>
      <c r="J221" s="117"/>
      <c r="K221" s="117"/>
      <c r="L221" s="117"/>
      <c r="M221" s="117"/>
      <c r="N221" s="117"/>
      <c r="O221" s="117"/>
      <c r="P221" s="117">
        <v>3.2</v>
      </c>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v>0.02</v>
      </c>
      <c r="AR221" s="117"/>
      <c r="AS221" s="117"/>
      <c r="AT221" s="117"/>
      <c r="AU221" s="117"/>
      <c r="AV221" s="117"/>
      <c r="AW221" s="117"/>
      <c r="AX221" s="117"/>
      <c r="AY221" s="117"/>
      <c r="AZ221" s="117"/>
      <c r="BA221" s="117"/>
      <c r="BB221" s="117"/>
      <c r="BC221" s="117"/>
      <c r="BD221" s="117"/>
      <c r="BE221" s="117"/>
      <c r="BF221" s="117"/>
      <c r="BG221" s="117"/>
      <c r="BH221" s="117"/>
      <c r="BI221" s="117" t="s">
        <v>388</v>
      </c>
      <c r="BJ221" s="117"/>
      <c r="BK221" s="567">
        <f t="shared" si="17"/>
        <v>3.22</v>
      </c>
    </row>
    <row r="222" spans="1:63" ht="20.25" customHeight="1">
      <c r="A222" s="134">
        <v>7</v>
      </c>
      <c r="B222" s="117">
        <v>132</v>
      </c>
      <c r="C222" s="304" t="s">
        <v>539</v>
      </c>
      <c r="D222" s="117" t="s">
        <v>306</v>
      </c>
      <c r="E222" s="117">
        <f t="shared" si="18"/>
        <v>2.21</v>
      </c>
      <c r="F222" s="117">
        <v>10</v>
      </c>
      <c r="G222" s="119" t="s">
        <v>41</v>
      </c>
      <c r="H222" s="118"/>
      <c r="I222" s="395">
        <f t="shared" si="16"/>
        <v>0.56999999999999995</v>
      </c>
      <c r="J222" s="117">
        <v>0.56999999999999995</v>
      </c>
      <c r="K222" s="117"/>
      <c r="L222" s="117"/>
      <c r="M222" s="117">
        <v>0.45</v>
      </c>
      <c r="N222" s="117"/>
      <c r="O222" s="117"/>
      <c r="P222" s="117"/>
      <c r="Q222" s="117"/>
      <c r="R222" s="117"/>
      <c r="S222" s="117"/>
      <c r="T222" s="117"/>
      <c r="U222" s="117"/>
      <c r="V222" s="117"/>
      <c r="W222" s="117"/>
      <c r="X222" s="117"/>
      <c r="Y222" s="117"/>
      <c r="Z222" s="117"/>
      <c r="AA222" s="117"/>
      <c r="AB222" s="117"/>
      <c r="AC222" s="117"/>
      <c r="AD222" s="117"/>
      <c r="AE222" s="117">
        <v>0.04</v>
      </c>
      <c r="AF222" s="117">
        <v>0.04</v>
      </c>
      <c r="AG222" s="117"/>
      <c r="AH222" s="117"/>
      <c r="AI222" s="117"/>
      <c r="AJ222" s="117"/>
      <c r="AK222" s="117"/>
      <c r="AL222" s="117"/>
      <c r="AM222" s="117"/>
      <c r="AN222" s="117"/>
      <c r="AO222" s="117"/>
      <c r="AP222" s="117"/>
      <c r="AQ222" s="117"/>
      <c r="AR222" s="117"/>
      <c r="AS222" s="117"/>
      <c r="AT222" s="117"/>
      <c r="AU222" s="117"/>
      <c r="AV222" s="117"/>
      <c r="AW222" s="117"/>
      <c r="AX222" s="117">
        <v>0.25</v>
      </c>
      <c r="AY222" s="117"/>
      <c r="AZ222" s="117"/>
      <c r="BA222" s="117"/>
      <c r="BB222" s="117"/>
      <c r="BC222" s="117"/>
      <c r="BD222" s="117"/>
      <c r="BE222" s="117"/>
      <c r="BF222" s="117"/>
      <c r="BG222" s="117">
        <v>0.86</v>
      </c>
      <c r="BH222" s="117"/>
      <c r="BI222" s="117" t="s">
        <v>388</v>
      </c>
      <c r="BJ222" s="117"/>
      <c r="BK222" s="567">
        <f t="shared" si="17"/>
        <v>2.21</v>
      </c>
    </row>
    <row r="223" spans="1:63" ht="20.25" customHeight="1">
      <c r="A223" s="134">
        <v>7</v>
      </c>
      <c r="B223" s="117">
        <v>133</v>
      </c>
      <c r="C223" s="304" t="s">
        <v>540</v>
      </c>
      <c r="D223" s="117" t="s">
        <v>306</v>
      </c>
      <c r="E223" s="544">
        <f t="shared" si="18"/>
        <v>0.47</v>
      </c>
      <c r="F223" s="117">
        <v>29</v>
      </c>
      <c r="G223" s="119" t="s">
        <v>33</v>
      </c>
      <c r="H223" s="118"/>
      <c r="I223" s="395">
        <f t="shared" si="16"/>
        <v>0</v>
      </c>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v>0.47</v>
      </c>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t="s">
        <v>388</v>
      </c>
      <c r="BJ223" s="117"/>
      <c r="BK223" s="567">
        <f t="shared" si="17"/>
        <v>0.47</v>
      </c>
    </row>
    <row r="224" spans="1:63" ht="20.25" customHeight="1">
      <c r="A224" s="134">
        <v>7</v>
      </c>
      <c r="B224" s="117">
        <v>134</v>
      </c>
      <c r="C224" s="304" t="s">
        <v>541</v>
      </c>
      <c r="D224" s="117" t="s">
        <v>306</v>
      </c>
      <c r="E224" s="544">
        <f t="shared" si="18"/>
        <v>0.27</v>
      </c>
      <c r="F224" s="117">
        <v>33</v>
      </c>
      <c r="G224" s="119" t="s">
        <v>33</v>
      </c>
      <c r="H224" s="118"/>
      <c r="I224" s="395">
        <f t="shared" si="16"/>
        <v>0</v>
      </c>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v>0.27</v>
      </c>
      <c r="AR224" s="117"/>
      <c r="AS224" s="117"/>
      <c r="AT224" s="117"/>
      <c r="AU224" s="117"/>
      <c r="AV224" s="117"/>
      <c r="AW224" s="117"/>
      <c r="AX224" s="117"/>
      <c r="AY224" s="117"/>
      <c r="AZ224" s="117"/>
      <c r="BA224" s="117"/>
      <c r="BB224" s="117"/>
      <c r="BC224" s="117"/>
      <c r="BD224" s="117"/>
      <c r="BE224" s="117"/>
      <c r="BF224" s="117"/>
      <c r="BG224" s="117"/>
      <c r="BH224" s="117"/>
      <c r="BI224" s="117" t="s">
        <v>388</v>
      </c>
      <c r="BJ224" s="117"/>
      <c r="BK224" s="567">
        <f t="shared" si="17"/>
        <v>0.27</v>
      </c>
    </row>
    <row r="225" spans="1:63" ht="20.25" customHeight="1">
      <c r="A225" s="134">
        <v>7</v>
      </c>
      <c r="B225" s="117">
        <v>135</v>
      </c>
      <c r="C225" s="304" t="s">
        <v>542</v>
      </c>
      <c r="D225" s="117" t="s">
        <v>306</v>
      </c>
      <c r="E225" s="529">
        <f t="shared" si="18"/>
        <v>0.01</v>
      </c>
      <c r="F225" s="117">
        <v>6</v>
      </c>
      <c r="G225" s="119" t="s">
        <v>48</v>
      </c>
      <c r="H225" s="118"/>
      <c r="I225" s="395">
        <f t="shared" si="16"/>
        <v>0</v>
      </c>
      <c r="J225" s="117"/>
      <c r="K225" s="117"/>
      <c r="L225" s="117">
        <v>0.01</v>
      </c>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t="s">
        <v>388</v>
      </c>
      <c r="BJ225" s="117"/>
      <c r="BK225" s="567">
        <f t="shared" si="17"/>
        <v>0.01</v>
      </c>
    </row>
    <row r="226" spans="1:63" ht="20.25" customHeight="1">
      <c r="A226" s="134">
        <v>7</v>
      </c>
      <c r="B226" s="117">
        <v>136</v>
      </c>
      <c r="C226" s="304" t="s">
        <v>543</v>
      </c>
      <c r="D226" s="117" t="s">
        <v>306</v>
      </c>
      <c r="E226" s="529">
        <f t="shared" si="18"/>
        <v>0.68</v>
      </c>
      <c r="F226" s="117" t="s">
        <v>556</v>
      </c>
      <c r="G226" s="119" t="s">
        <v>48</v>
      </c>
      <c r="H226" s="118"/>
      <c r="I226" s="395">
        <f t="shared" si="16"/>
        <v>0</v>
      </c>
      <c r="J226" s="117"/>
      <c r="K226" s="117"/>
      <c r="L226" s="117">
        <v>0.67</v>
      </c>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v>0.01</v>
      </c>
      <c r="AR226" s="117"/>
      <c r="AS226" s="117"/>
      <c r="AT226" s="117"/>
      <c r="AU226" s="117"/>
      <c r="AV226" s="117"/>
      <c r="AW226" s="117"/>
      <c r="AX226" s="117"/>
      <c r="AY226" s="117"/>
      <c r="AZ226" s="117"/>
      <c r="BA226" s="117"/>
      <c r="BB226" s="117"/>
      <c r="BC226" s="117"/>
      <c r="BD226" s="117"/>
      <c r="BE226" s="117"/>
      <c r="BF226" s="117"/>
      <c r="BG226" s="117"/>
      <c r="BH226" s="117"/>
      <c r="BI226" s="117" t="s">
        <v>388</v>
      </c>
      <c r="BJ226" s="117"/>
      <c r="BK226" s="567">
        <f t="shared" si="17"/>
        <v>0.68</v>
      </c>
    </row>
    <row r="227" spans="1:63" ht="20.25" customHeight="1">
      <c r="A227" s="134">
        <v>7</v>
      </c>
      <c r="B227" s="117">
        <v>137</v>
      </c>
      <c r="C227" s="304" t="s">
        <v>544</v>
      </c>
      <c r="D227" s="117" t="s">
        <v>306</v>
      </c>
      <c r="E227" s="529">
        <f t="shared" si="18"/>
        <v>0.26</v>
      </c>
      <c r="F227" s="117">
        <v>20</v>
      </c>
      <c r="G227" s="119" t="s">
        <v>48</v>
      </c>
      <c r="H227" s="118"/>
      <c r="I227" s="395">
        <f t="shared" si="16"/>
        <v>0</v>
      </c>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v>0.01</v>
      </c>
      <c r="AF227" s="117"/>
      <c r="AG227" s="117"/>
      <c r="AH227" s="117"/>
      <c r="AI227" s="117"/>
      <c r="AJ227" s="117"/>
      <c r="AK227" s="117"/>
      <c r="AL227" s="117"/>
      <c r="AM227" s="117"/>
      <c r="AN227" s="117"/>
      <c r="AO227" s="117"/>
      <c r="AP227" s="117"/>
      <c r="AQ227" s="117"/>
      <c r="AR227" s="117"/>
      <c r="AS227" s="117"/>
      <c r="AT227" s="117"/>
      <c r="AU227" s="117"/>
      <c r="AV227" s="117"/>
      <c r="AW227" s="117"/>
      <c r="AX227" s="117">
        <v>0.25</v>
      </c>
      <c r="AY227" s="117"/>
      <c r="AZ227" s="117"/>
      <c r="BA227" s="117"/>
      <c r="BB227" s="117"/>
      <c r="BC227" s="117"/>
      <c r="BD227" s="117"/>
      <c r="BE227" s="117"/>
      <c r="BF227" s="117"/>
      <c r="BG227" s="117"/>
      <c r="BH227" s="117"/>
      <c r="BI227" s="117" t="s">
        <v>388</v>
      </c>
      <c r="BJ227" s="117"/>
      <c r="BK227" s="567">
        <f t="shared" si="17"/>
        <v>0.26</v>
      </c>
    </row>
    <row r="228" spans="1:63" ht="20.25" customHeight="1">
      <c r="A228" s="134">
        <v>7</v>
      </c>
      <c r="B228" s="117">
        <v>138</v>
      </c>
      <c r="C228" s="304" t="s">
        <v>545</v>
      </c>
      <c r="D228" s="117" t="s">
        <v>306</v>
      </c>
      <c r="E228" s="529">
        <f t="shared" si="18"/>
        <v>2</v>
      </c>
      <c r="F228" s="117">
        <v>20</v>
      </c>
      <c r="G228" s="119" t="s">
        <v>18</v>
      </c>
      <c r="H228" s="118"/>
      <c r="I228" s="395">
        <f t="shared" si="16"/>
        <v>0</v>
      </c>
      <c r="J228" s="117"/>
      <c r="K228" s="117"/>
      <c r="L228" s="117"/>
      <c r="M228" s="117">
        <v>2</v>
      </c>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t="s">
        <v>388</v>
      </c>
      <c r="BJ228" s="117"/>
      <c r="BK228" s="567">
        <f t="shared" si="17"/>
        <v>2</v>
      </c>
    </row>
    <row r="229" spans="1:63" ht="20.25" customHeight="1">
      <c r="A229" s="134">
        <v>7</v>
      </c>
      <c r="B229" s="117">
        <v>139</v>
      </c>
      <c r="C229" s="304" t="s">
        <v>546</v>
      </c>
      <c r="D229" s="117" t="s">
        <v>306</v>
      </c>
      <c r="E229" s="529">
        <f t="shared" si="18"/>
        <v>1.6500000000000001</v>
      </c>
      <c r="F229" s="117">
        <v>20</v>
      </c>
      <c r="G229" s="119" t="s">
        <v>18</v>
      </c>
      <c r="H229" s="118"/>
      <c r="I229" s="395">
        <f t="shared" si="16"/>
        <v>0.11</v>
      </c>
      <c r="J229" s="117">
        <v>0.11</v>
      </c>
      <c r="K229" s="117"/>
      <c r="L229" s="117"/>
      <c r="M229" s="117">
        <v>1.48</v>
      </c>
      <c r="N229" s="117"/>
      <c r="O229" s="117"/>
      <c r="P229" s="117"/>
      <c r="Q229" s="117"/>
      <c r="R229" s="117"/>
      <c r="S229" s="117"/>
      <c r="T229" s="117"/>
      <c r="U229" s="117"/>
      <c r="V229" s="117"/>
      <c r="W229" s="117"/>
      <c r="X229" s="117"/>
      <c r="Y229" s="117"/>
      <c r="Z229" s="117"/>
      <c r="AA229" s="117"/>
      <c r="AB229" s="117"/>
      <c r="AC229" s="117"/>
      <c r="AD229" s="117"/>
      <c r="AE229" s="117">
        <v>0.01</v>
      </c>
      <c r="AF229" s="117">
        <v>0.05</v>
      </c>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t="s">
        <v>388</v>
      </c>
      <c r="BJ229" s="117"/>
      <c r="BK229" s="567">
        <f t="shared" si="17"/>
        <v>1.6500000000000001</v>
      </c>
    </row>
    <row r="230" spans="1:63" ht="20.25" customHeight="1">
      <c r="A230" s="134">
        <v>7</v>
      </c>
      <c r="B230" s="117">
        <v>140</v>
      </c>
      <c r="C230" s="304" t="s">
        <v>557</v>
      </c>
      <c r="D230" s="117" t="s">
        <v>306</v>
      </c>
      <c r="E230" s="531">
        <f t="shared" si="18"/>
        <v>13.399999999999999</v>
      </c>
      <c r="F230" s="117">
        <v>20</v>
      </c>
      <c r="G230" s="119" t="s">
        <v>11</v>
      </c>
      <c r="H230" s="118"/>
      <c r="I230" s="395">
        <f t="shared" si="16"/>
        <v>0</v>
      </c>
      <c r="J230" s="117"/>
      <c r="K230" s="117"/>
      <c r="L230" s="117">
        <v>0.25</v>
      </c>
      <c r="M230" s="117">
        <v>13.03</v>
      </c>
      <c r="N230" s="117"/>
      <c r="O230" s="117"/>
      <c r="P230" s="117">
        <v>0.03</v>
      </c>
      <c r="Q230" s="117"/>
      <c r="R230" s="117"/>
      <c r="S230" s="117"/>
      <c r="T230" s="117"/>
      <c r="U230" s="117"/>
      <c r="V230" s="117"/>
      <c r="W230" s="117"/>
      <c r="X230" s="117"/>
      <c r="Y230" s="117"/>
      <c r="Z230" s="117"/>
      <c r="AA230" s="117"/>
      <c r="AB230" s="117"/>
      <c r="AC230" s="117"/>
      <c r="AD230" s="117"/>
      <c r="AE230" s="117"/>
      <c r="AF230" s="117">
        <v>7.0000000000000007E-2</v>
      </c>
      <c r="AG230" s="117"/>
      <c r="AH230" s="117"/>
      <c r="AI230" s="117"/>
      <c r="AJ230" s="117"/>
      <c r="AK230" s="117"/>
      <c r="AL230" s="117"/>
      <c r="AM230" s="117"/>
      <c r="AN230" s="117"/>
      <c r="AO230" s="117"/>
      <c r="AP230" s="117"/>
      <c r="AQ230" s="117">
        <v>0.02</v>
      </c>
      <c r="AR230" s="117"/>
      <c r="AS230" s="117"/>
      <c r="AT230" s="117"/>
      <c r="AU230" s="117"/>
      <c r="AV230" s="117"/>
      <c r="AW230" s="117"/>
      <c r="AX230" s="117"/>
      <c r="AY230" s="117"/>
      <c r="AZ230" s="117"/>
      <c r="BA230" s="117"/>
      <c r="BB230" s="117"/>
      <c r="BC230" s="117"/>
      <c r="BD230" s="117"/>
      <c r="BE230" s="117"/>
      <c r="BF230" s="117"/>
      <c r="BG230" s="117"/>
      <c r="BH230" s="117"/>
      <c r="BI230" s="117" t="s">
        <v>388</v>
      </c>
      <c r="BJ230" s="117"/>
      <c r="BK230" s="567">
        <f t="shared" si="17"/>
        <v>13.399999999999999</v>
      </c>
    </row>
    <row r="231" spans="1:63" ht="18" customHeight="1">
      <c r="A231" s="134">
        <v>7</v>
      </c>
      <c r="B231" s="117">
        <v>141</v>
      </c>
      <c r="C231" s="304" t="s">
        <v>547</v>
      </c>
      <c r="D231" s="117" t="s">
        <v>306</v>
      </c>
      <c r="E231" s="531">
        <f t="shared" si="18"/>
        <v>8.23</v>
      </c>
      <c r="F231" s="117">
        <v>24</v>
      </c>
      <c r="G231" s="119" t="s">
        <v>11</v>
      </c>
      <c r="H231" s="118"/>
      <c r="I231" s="395">
        <f t="shared" si="16"/>
        <v>0.11</v>
      </c>
      <c r="J231" s="117">
        <v>0.11</v>
      </c>
      <c r="K231" s="117"/>
      <c r="L231" s="117">
        <v>5.32</v>
      </c>
      <c r="M231" s="117">
        <v>2.79</v>
      </c>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v>0.01</v>
      </c>
      <c r="AR231" s="117"/>
      <c r="AS231" s="117"/>
      <c r="AT231" s="117"/>
      <c r="AU231" s="117"/>
      <c r="AV231" s="117"/>
      <c r="AW231" s="117"/>
      <c r="AX231" s="117"/>
      <c r="AY231" s="117"/>
      <c r="AZ231" s="117"/>
      <c r="BA231" s="117"/>
      <c r="BB231" s="117"/>
      <c r="BC231" s="117"/>
      <c r="BD231" s="117"/>
      <c r="BE231" s="117"/>
      <c r="BF231" s="117"/>
      <c r="BG231" s="117"/>
      <c r="BH231" s="117"/>
      <c r="BI231" s="117" t="s">
        <v>388</v>
      </c>
      <c r="BJ231" s="117"/>
      <c r="BK231" s="567">
        <f t="shared" si="17"/>
        <v>8.23</v>
      </c>
    </row>
    <row r="232" spans="1:63" ht="18" customHeight="1">
      <c r="A232" s="134">
        <v>7</v>
      </c>
      <c r="B232" s="117">
        <v>142</v>
      </c>
      <c r="C232" s="304" t="s">
        <v>548</v>
      </c>
      <c r="D232" s="117" t="s">
        <v>306</v>
      </c>
      <c r="E232" s="531">
        <f t="shared" si="18"/>
        <v>2.1599999999999997</v>
      </c>
      <c r="F232" s="117">
        <v>20</v>
      </c>
      <c r="G232" s="119" t="s">
        <v>11</v>
      </c>
      <c r="H232" s="118"/>
      <c r="I232" s="395">
        <f t="shared" si="16"/>
        <v>2.06</v>
      </c>
      <c r="J232" s="117">
        <v>2.06</v>
      </c>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v>0.01</v>
      </c>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v>0.09</v>
      </c>
      <c r="BH232" s="117"/>
      <c r="BI232" s="117" t="s">
        <v>388</v>
      </c>
      <c r="BJ232" s="117"/>
      <c r="BK232" s="567">
        <f t="shared" si="17"/>
        <v>2.1599999999999997</v>
      </c>
    </row>
    <row r="233" spans="1:63" ht="18" customHeight="1">
      <c r="A233" s="134">
        <v>7</v>
      </c>
      <c r="B233" s="117">
        <v>143</v>
      </c>
      <c r="C233" s="304" t="s">
        <v>549</v>
      </c>
      <c r="D233" s="117" t="s">
        <v>306</v>
      </c>
      <c r="E233" s="531">
        <f t="shared" si="18"/>
        <v>4</v>
      </c>
      <c r="F233" s="117">
        <v>30</v>
      </c>
      <c r="G233" s="119" t="s">
        <v>11</v>
      </c>
      <c r="H233" s="118"/>
      <c r="I233" s="395">
        <f t="shared" si="16"/>
        <v>3.77</v>
      </c>
      <c r="J233" s="117">
        <v>3.77</v>
      </c>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v>7.0000000000000007E-2</v>
      </c>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v>0.16</v>
      </c>
      <c r="BH233" s="117"/>
      <c r="BI233" s="117" t="s">
        <v>388</v>
      </c>
      <c r="BJ233" s="117"/>
      <c r="BK233" s="567">
        <f t="shared" si="17"/>
        <v>4</v>
      </c>
    </row>
    <row r="234" spans="1:63" ht="18" customHeight="1">
      <c r="A234" s="134">
        <v>7</v>
      </c>
      <c r="B234" s="117">
        <v>144</v>
      </c>
      <c r="C234" s="304" t="s">
        <v>550</v>
      </c>
      <c r="D234" s="117" t="s">
        <v>306</v>
      </c>
      <c r="E234" s="117">
        <f t="shared" si="18"/>
        <v>0.63</v>
      </c>
      <c r="F234" s="117">
        <v>24</v>
      </c>
      <c r="G234" s="119" t="s">
        <v>25</v>
      </c>
      <c r="H234" s="118"/>
      <c r="I234" s="395">
        <f t="shared" si="16"/>
        <v>0</v>
      </c>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v>0.63</v>
      </c>
      <c r="BG234" s="117"/>
      <c r="BH234" s="117"/>
      <c r="BI234" s="117" t="s">
        <v>388</v>
      </c>
      <c r="BJ234" s="117"/>
      <c r="BK234" s="567">
        <f t="shared" si="17"/>
        <v>0.63</v>
      </c>
    </row>
    <row r="235" spans="1:63" ht="20.25" customHeight="1">
      <c r="A235" s="134">
        <v>7</v>
      </c>
      <c r="B235" s="117">
        <v>145</v>
      </c>
      <c r="C235" s="304" t="s">
        <v>558</v>
      </c>
      <c r="D235" s="117" t="s">
        <v>306</v>
      </c>
      <c r="E235" s="529">
        <f t="shared" si="18"/>
        <v>1.84</v>
      </c>
      <c r="F235" s="117">
        <v>17</v>
      </c>
      <c r="G235" s="119" t="s">
        <v>31</v>
      </c>
      <c r="H235" s="118"/>
      <c r="I235" s="395">
        <f t="shared" si="16"/>
        <v>1.83</v>
      </c>
      <c r="J235" s="117">
        <v>1.83</v>
      </c>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v>0.01</v>
      </c>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t="s">
        <v>388</v>
      </c>
      <c r="BJ235" s="117"/>
      <c r="BK235" s="567">
        <f t="shared" si="17"/>
        <v>1.84</v>
      </c>
    </row>
    <row r="236" spans="1:63" ht="20.25" customHeight="1">
      <c r="A236" s="134">
        <v>7</v>
      </c>
      <c r="B236" s="117">
        <v>146</v>
      </c>
      <c r="C236" s="304" t="s">
        <v>559</v>
      </c>
      <c r="D236" s="117" t="s">
        <v>306</v>
      </c>
      <c r="E236" s="529">
        <f t="shared" si="18"/>
        <v>7.0000000000000007E-2</v>
      </c>
      <c r="F236" s="117">
        <v>5</v>
      </c>
      <c r="G236" s="119" t="s">
        <v>24</v>
      </c>
      <c r="H236" s="118"/>
      <c r="I236" s="395">
        <f t="shared" si="16"/>
        <v>7.0000000000000007E-2</v>
      </c>
      <c r="J236" s="117">
        <v>7.0000000000000007E-2</v>
      </c>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t="s">
        <v>388</v>
      </c>
      <c r="BJ236" s="117"/>
      <c r="BK236" s="567">
        <f t="shared" si="17"/>
        <v>7.0000000000000007E-2</v>
      </c>
    </row>
    <row r="237" spans="1:63" ht="20.25" customHeight="1">
      <c r="A237" s="134">
        <v>7</v>
      </c>
      <c r="B237" s="117">
        <v>147</v>
      </c>
      <c r="C237" s="304" t="s">
        <v>551</v>
      </c>
      <c r="D237" s="117" t="s">
        <v>306</v>
      </c>
      <c r="E237" s="529">
        <f t="shared" si="18"/>
        <v>0.1</v>
      </c>
      <c r="F237" s="117">
        <v>29</v>
      </c>
      <c r="G237" s="119" t="s">
        <v>48</v>
      </c>
      <c r="H237" s="118"/>
      <c r="I237" s="395">
        <f t="shared" si="16"/>
        <v>0.1</v>
      </c>
      <c r="J237" s="117">
        <v>0.1</v>
      </c>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t="s">
        <v>388</v>
      </c>
      <c r="BJ237" s="117"/>
      <c r="BK237" s="567">
        <f t="shared" si="17"/>
        <v>0.1</v>
      </c>
    </row>
    <row r="238" spans="1:63" ht="20.25" customHeight="1">
      <c r="A238" s="134">
        <v>7</v>
      </c>
      <c r="B238" s="117">
        <v>148</v>
      </c>
      <c r="C238" s="135" t="s">
        <v>552</v>
      </c>
      <c r="D238" s="117" t="s">
        <v>306</v>
      </c>
      <c r="E238" s="117">
        <v>2.5</v>
      </c>
      <c r="F238" s="117"/>
      <c r="G238" s="119" t="s">
        <v>27</v>
      </c>
      <c r="H238" s="118"/>
      <c r="I238" s="395">
        <f t="shared" si="16"/>
        <v>0</v>
      </c>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t="s">
        <v>448</v>
      </c>
      <c r="BJ238" s="117"/>
      <c r="BK238" s="567">
        <f t="shared" si="17"/>
        <v>0</v>
      </c>
    </row>
    <row r="239" spans="1:63" ht="20.25" customHeight="1">
      <c r="A239" s="134">
        <v>7</v>
      </c>
      <c r="B239" s="117">
        <v>149</v>
      </c>
      <c r="C239" s="135" t="s">
        <v>553</v>
      </c>
      <c r="D239" s="117" t="s">
        <v>306</v>
      </c>
      <c r="E239" s="117">
        <v>1.7</v>
      </c>
      <c r="F239" s="117"/>
      <c r="G239" s="119" t="s">
        <v>27</v>
      </c>
      <c r="H239" s="118"/>
      <c r="I239" s="395">
        <f t="shared" si="16"/>
        <v>0</v>
      </c>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t="s">
        <v>448</v>
      </c>
      <c r="BJ239" s="117"/>
      <c r="BK239" s="567">
        <f t="shared" si="17"/>
        <v>0</v>
      </c>
    </row>
    <row r="240" spans="1:63" ht="20.25" customHeight="1">
      <c r="A240" s="134">
        <v>7</v>
      </c>
      <c r="B240" s="119">
        <v>150</v>
      </c>
      <c r="C240" s="120" t="s">
        <v>585</v>
      </c>
      <c r="D240" s="119" t="s">
        <v>306</v>
      </c>
      <c r="E240" s="532">
        <v>5.24</v>
      </c>
      <c r="F240" s="119" t="s">
        <v>586</v>
      </c>
      <c r="G240" s="119" t="s">
        <v>48</v>
      </c>
      <c r="H240" s="121" t="s">
        <v>1099</v>
      </c>
      <c r="I240" s="395">
        <f t="shared" si="16"/>
        <v>0</v>
      </c>
      <c r="J240" s="119"/>
      <c r="K240" s="119"/>
      <c r="L240" s="119"/>
      <c r="M240" s="119"/>
      <c r="N240" s="119"/>
      <c r="O240" s="119"/>
      <c r="P240" s="119"/>
      <c r="Q240" s="119"/>
      <c r="R240" s="119"/>
      <c r="S240" s="119"/>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19"/>
      <c r="BB240" s="119"/>
      <c r="BC240" s="119"/>
      <c r="BD240" s="119"/>
      <c r="BE240" s="119"/>
      <c r="BF240" s="119"/>
      <c r="BG240" s="119"/>
      <c r="BH240" s="119"/>
      <c r="BI240" s="119"/>
      <c r="BJ240" s="119"/>
      <c r="BK240" s="567">
        <f t="shared" si="17"/>
        <v>0</v>
      </c>
    </row>
    <row r="241" spans="1:63" s="125" customFormat="1" ht="20.25" customHeight="1">
      <c r="A241" s="134">
        <v>7</v>
      </c>
      <c r="B241" s="117">
        <v>165</v>
      </c>
      <c r="C241" s="345" t="s">
        <v>305</v>
      </c>
      <c r="D241" s="346" t="s">
        <v>306</v>
      </c>
      <c r="E241" s="117">
        <f t="shared" ref="E241:E251" si="19">SUM(J241:BH241)</f>
        <v>1.06</v>
      </c>
      <c r="F241" s="117"/>
      <c r="G241" s="119" t="s">
        <v>30</v>
      </c>
      <c r="H241" s="118"/>
      <c r="I241" s="395">
        <f t="shared" si="16"/>
        <v>0</v>
      </c>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v>0.09</v>
      </c>
      <c r="AF241" s="117"/>
      <c r="AG241" s="117"/>
      <c r="AH241" s="117"/>
      <c r="AI241" s="117"/>
      <c r="AJ241" s="117"/>
      <c r="AK241" s="117"/>
      <c r="AL241" s="117"/>
      <c r="AM241" s="117"/>
      <c r="AN241" s="117"/>
      <c r="AO241" s="117"/>
      <c r="AP241" s="117"/>
      <c r="AQ241" s="117"/>
      <c r="AR241" s="117"/>
      <c r="AS241" s="117"/>
      <c r="AT241" s="117"/>
      <c r="AU241" s="117"/>
      <c r="AV241" s="117"/>
      <c r="AW241" s="117"/>
      <c r="AX241" s="117">
        <v>0.01</v>
      </c>
      <c r="AY241" s="117"/>
      <c r="AZ241" s="117"/>
      <c r="BA241" s="117"/>
      <c r="BB241" s="117"/>
      <c r="BC241" s="117"/>
      <c r="BD241" s="117">
        <v>0.59</v>
      </c>
      <c r="BE241" s="117"/>
      <c r="BF241" s="117"/>
      <c r="BG241" s="117">
        <v>0.37</v>
      </c>
      <c r="BH241" s="117"/>
      <c r="BI241" s="117"/>
      <c r="BJ241" s="117"/>
      <c r="BK241" s="567">
        <f t="shared" si="17"/>
        <v>1.06</v>
      </c>
    </row>
    <row r="242" spans="1:63" ht="39" customHeight="1">
      <c r="A242" s="134">
        <v>7</v>
      </c>
      <c r="B242" s="117"/>
      <c r="C242" s="135" t="s">
        <v>740</v>
      </c>
      <c r="D242" s="118" t="s">
        <v>125</v>
      </c>
      <c r="E242" s="531">
        <f t="shared" si="19"/>
        <v>1.06</v>
      </c>
      <c r="F242" s="118" t="s">
        <v>961</v>
      </c>
      <c r="G242" s="121" t="s">
        <v>11</v>
      </c>
      <c r="H242" s="118"/>
      <c r="I242" s="395">
        <f t="shared" si="16"/>
        <v>0.42</v>
      </c>
      <c r="J242" s="530"/>
      <c r="K242" s="530">
        <v>0.42</v>
      </c>
      <c r="L242" s="530"/>
      <c r="M242" s="530"/>
      <c r="N242" s="530"/>
      <c r="O242" s="530"/>
      <c r="P242" s="530"/>
      <c r="Q242" s="530"/>
      <c r="R242" s="530"/>
      <c r="S242" s="530"/>
      <c r="T242" s="530"/>
      <c r="U242" s="530"/>
      <c r="V242" s="530"/>
      <c r="W242" s="530"/>
      <c r="X242" s="530"/>
      <c r="Y242" s="530"/>
      <c r="Z242" s="530"/>
      <c r="AA242" s="530"/>
      <c r="AB242" s="530"/>
      <c r="AC242" s="530"/>
      <c r="AD242" s="530"/>
      <c r="AE242" s="530"/>
      <c r="AF242" s="530"/>
      <c r="AG242" s="530"/>
      <c r="AH242" s="530"/>
      <c r="AI242" s="530"/>
      <c r="AJ242" s="530"/>
      <c r="AK242" s="530"/>
      <c r="AL242" s="530"/>
      <c r="AM242" s="530"/>
      <c r="AN242" s="530"/>
      <c r="AO242" s="530"/>
      <c r="AP242" s="530"/>
      <c r="AQ242" s="530"/>
      <c r="AR242" s="530"/>
      <c r="AS242" s="530"/>
      <c r="AT242" s="530"/>
      <c r="AU242" s="530"/>
      <c r="AV242" s="530"/>
      <c r="AW242" s="530"/>
      <c r="AX242" s="530"/>
      <c r="AY242" s="530"/>
      <c r="AZ242" s="530"/>
      <c r="BA242" s="530"/>
      <c r="BB242" s="530"/>
      <c r="BC242" s="530"/>
      <c r="BD242" s="530"/>
      <c r="BE242" s="530"/>
      <c r="BF242" s="530"/>
      <c r="BG242" s="530">
        <v>0.64</v>
      </c>
      <c r="BH242" s="530"/>
      <c r="BI242" s="117"/>
      <c r="BJ242" s="117"/>
      <c r="BK242" s="567">
        <f t="shared" si="17"/>
        <v>1.06</v>
      </c>
    </row>
    <row r="243" spans="1:63" ht="18" customHeight="1">
      <c r="A243" s="134">
        <v>7</v>
      </c>
      <c r="B243" s="117"/>
      <c r="C243" s="135" t="s">
        <v>741</v>
      </c>
      <c r="D243" s="118" t="s">
        <v>125</v>
      </c>
      <c r="E243" s="531">
        <f t="shared" si="19"/>
        <v>2.16</v>
      </c>
      <c r="F243" s="118" t="s">
        <v>962</v>
      </c>
      <c r="G243" s="121" t="s">
        <v>11</v>
      </c>
      <c r="H243" s="118"/>
      <c r="I243" s="395">
        <f t="shared" si="16"/>
        <v>2.16</v>
      </c>
      <c r="J243" s="530"/>
      <c r="K243" s="530">
        <v>2.16</v>
      </c>
      <c r="L243" s="530"/>
      <c r="M243" s="530"/>
      <c r="N243" s="530"/>
      <c r="O243" s="530"/>
      <c r="P243" s="530"/>
      <c r="Q243" s="530"/>
      <c r="R243" s="530"/>
      <c r="S243" s="530"/>
      <c r="T243" s="530"/>
      <c r="U243" s="530"/>
      <c r="V243" s="530"/>
      <c r="W243" s="530"/>
      <c r="X243" s="530"/>
      <c r="Y243" s="530"/>
      <c r="Z243" s="530"/>
      <c r="AA243" s="530"/>
      <c r="AB243" s="530"/>
      <c r="AC243" s="530"/>
      <c r="AD243" s="530"/>
      <c r="AE243" s="530"/>
      <c r="AF243" s="530"/>
      <c r="AG243" s="530"/>
      <c r="AH243" s="530"/>
      <c r="AI243" s="530"/>
      <c r="AJ243" s="530"/>
      <c r="AK243" s="530"/>
      <c r="AL243" s="530"/>
      <c r="AM243" s="530"/>
      <c r="AN243" s="530"/>
      <c r="AO243" s="530"/>
      <c r="AP243" s="530"/>
      <c r="AQ243" s="530"/>
      <c r="AR243" s="530"/>
      <c r="AS243" s="530"/>
      <c r="AT243" s="530"/>
      <c r="AU243" s="530"/>
      <c r="AV243" s="530"/>
      <c r="AW243" s="530"/>
      <c r="AX243" s="530"/>
      <c r="AY243" s="530"/>
      <c r="AZ243" s="530"/>
      <c r="BA243" s="530"/>
      <c r="BB243" s="530"/>
      <c r="BC243" s="530"/>
      <c r="BD243" s="530"/>
      <c r="BE243" s="530"/>
      <c r="BF243" s="530"/>
      <c r="BG243" s="530"/>
      <c r="BH243" s="530"/>
      <c r="BI243" s="117"/>
      <c r="BJ243" s="117"/>
      <c r="BK243" s="567">
        <f t="shared" si="17"/>
        <v>2.16</v>
      </c>
    </row>
    <row r="244" spans="1:63" ht="18" customHeight="1">
      <c r="A244" s="134">
        <v>7</v>
      </c>
      <c r="B244" s="117"/>
      <c r="C244" s="552" t="s">
        <v>742</v>
      </c>
      <c r="D244" s="118" t="s">
        <v>125</v>
      </c>
      <c r="E244" s="531">
        <f t="shared" si="19"/>
        <v>0.1</v>
      </c>
      <c r="F244" s="514" t="s">
        <v>963</v>
      </c>
      <c r="G244" s="550" t="s">
        <v>21</v>
      </c>
      <c r="H244" s="514"/>
      <c r="I244" s="395">
        <f t="shared" si="16"/>
        <v>0</v>
      </c>
      <c r="J244" s="530"/>
      <c r="K244" s="530"/>
      <c r="L244" s="530"/>
      <c r="M244" s="530"/>
      <c r="N244" s="530"/>
      <c r="O244" s="530"/>
      <c r="P244" s="530"/>
      <c r="Q244" s="530"/>
      <c r="R244" s="530"/>
      <c r="S244" s="530"/>
      <c r="T244" s="530"/>
      <c r="U244" s="530"/>
      <c r="V244" s="530"/>
      <c r="W244" s="530"/>
      <c r="X244" s="530"/>
      <c r="Y244" s="530"/>
      <c r="Z244" s="530"/>
      <c r="AA244" s="530"/>
      <c r="AB244" s="530"/>
      <c r="AC244" s="530"/>
      <c r="AD244" s="530"/>
      <c r="AE244" s="530"/>
      <c r="AF244" s="530"/>
      <c r="AG244" s="530"/>
      <c r="AH244" s="530"/>
      <c r="AI244" s="530"/>
      <c r="AJ244" s="530"/>
      <c r="AK244" s="530"/>
      <c r="AL244" s="530"/>
      <c r="AM244" s="530"/>
      <c r="AN244" s="530"/>
      <c r="AO244" s="530"/>
      <c r="AP244" s="530"/>
      <c r="AQ244" s="530"/>
      <c r="AR244" s="530"/>
      <c r="AS244" s="530"/>
      <c r="AT244" s="530"/>
      <c r="AU244" s="530"/>
      <c r="AV244" s="530"/>
      <c r="AW244" s="530"/>
      <c r="AX244" s="530"/>
      <c r="AY244" s="530"/>
      <c r="AZ244" s="530">
        <v>0.1</v>
      </c>
      <c r="BA244" s="530"/>
      <c r="BB244" s="530"/>
      <c r="BC244" s="530"/>
      <c r="BD244" s="530"/>
      <c r="BE244" s="530"/>
      <c r="BF244" s="530"/>
      <c r="BG244" s="530"/>
      <c r="BH244" s="530"/>
      <c r="BI244" s="117"/>
      <c r="BJ244" s="117"/>
      <c r="BK244" s="567">
        <f t="shared" si="17"/>
        <v>0.1</v>
      </c>
    </row>
    <row r="245" spans="1:63" ht="20.25" customHeight="1">
      <c r="A245" s="134">
        <v>7</v>
      </c>
      <c r="B245" s="117"/>
      <c r="C245" s="135" t="s">
        <v>743</v>
      </c>
      <c r="D245" s="118" t="s">
        <v>125</v>
      </c>
      <c r="E245" s="529">
        <f t="shared" si="19"/>
        <v>0.21</v>
      </c>
      <c r="F245" s="118" t="s">
        <v>964</v>
      </c>
      <c r="G245" s="121" t="s">
        <v>24</v>
      </c>
      <c r="H245" s="118"/>
      <c r="I245" s="395">
        <f t="shared" si="16"/>
        <v>0.21</v>
      </c>
      <c r="J245" s="530">
        <v>0.21</v>
      </c>
      <c r="K245" s="530"/>
      <c r="L245" s="530"/>
      <c r="M245" s="530"/>
      <c r="N245" s="530"/>
      <c r="O245" s="530"/>
      <c r="P245" s="530"/>
      <c r="Q245" s="530"/>
      <c r="R245" s="530"/>
      <c r="S245" s="530"/>
      <c r="T245" s="530"/>
      <c r="U245" s="530"/>
      <c r="V245" s="530"/>
      <c r="W245" s="530"/>
      <c r="X245" s="530"/>
      <c r="Y245" s="530"/>
      <c r="Z245" s="530"/>
      <c r="AA245" s="530"/>
      <c r="AB245" s="530"/>
      <c r="AC245" s="530"/>
      <c r="AD245" s="530"/>
      <c r="AE245" s="530"/>
      <c r="AF245" s="530"/>
      <c r="AG245" s="530"/>
      <c r="AH245" s="530"/>
      <c r="AI245" s="530"/>
      <c r="AJ245" s="530"/>
      <c r="AK245" s="530"/>
      <c r="AL245" s="530"/>
      <c r="AM245" s="530"/>
      <c r="AN245" s="530"/>
      <c r="AO245" s="530"/>
      <c r="AP245" s="530"/>
      <c r="AQ245" s="530"/>
      <c r="AR245" s="530"/>
      <c r="AS245" s="530"/>
      <c r="AT245" s="530"/>
      <c r="AU245" s="530"/>
      <c r="AV245" s="530"/>
      <c r="AW245" s="530"/>
      <c r="AX245" s="530"/>
      <c r="AY245" s="530"/>
      <c r="AZ245" s="530"/>
      <c r="BA245" s="530"/>
      <c r="BB245" s="530"/>
      <c r="BC245" s="530"/>
      <c r="BD245" s="530"/>
      <c r="BE245" s="530"/>
      <c r="BF245" s="530"/>
      <c r="BG245" s="530"/>
      <c r="BH245" s="530"/>
      <c r="BI245" s="117"/>
      <c r="BJ245" s="117"/>
      <c r="BK245" s="567">
        <f t="shared" si="17"/>
        <v>0.21</v>
      </c>
    </row>
    <row r="246" spans="1:63" ht="20.25" customHeight="1">
      <c r="A246" s="134">
        <v>7</v>
      </c>
      <c r="B246" s="117"/>
      <c r="C246" s="135" t="s">
        <v>94</v>
      </c>
      <c r="D246" s="514" t="s">
        <v>125</v>
      </c>
      <c r="E246" s="529">
        <f t="shared" si="19"/>
        <v>5.87</v>
      </c>
      <c r="F246" s="514" t="s">
        <v>965</v>
      </c>
      <c r="G246" s="550" t="s">
        <v>24</v>
      </c>
      <c r="H246" s="514"/>
      <c r="I246" s="395">
        <f t="shared" si="16"/>
        <v>0</v>
      </c>
      <c r="J246" s="530"/>
      <c r="K246" s="530"/>
      <c r="L246" s="530"/>
      <c r="M246" s="530"/>
      <c r="N246" s="530"/>
      <c r="O246" s="530"/>
      <c r="P246" s="530"/>
      <c r="Q246" s="530"/>
      <c r="R246" s="530"/>
      <c r="S246" s="530"/>
      <c r="T246" s="530"/>
      <c r="U246" s="530"/>
      <c r="V246" s="530"/>
      <c r="W246" s="530"/>
      <c r="X246" s="530"/>
      <c r="Y246" s="530"/>
      <c r="Z246" s="530"/>
      <c r="AA246" s="530"/>
      <c r="AB246" s="530"/>
      <c r="AC246" s="530"/>
      <c r="AD246" s="530"/>
      <c r="AE246" s="530"/>
      <c r="AF246" s="530"/>
      <c r="AG246" s="530"/>
      <c r="AH246" s="530"/>
      <c r="AI246" s="530"/>
      <c r="AJ246" s="530"/>
      <c r="AK246" s="530"/>
      <c r="AL246" s="530"/>
      <c r="AM246" s="530"/>
      <c r="AN246" s="530"/>
      <c r="AO246" s="530"/>
      <c r="AP246" s="530"/>
      <c r="AQ246" s="530"/>
      <c r="AR246" s="530"/>
      <c r="AS246" s="530"/>
      <c r="AT246" s="530"/>
      <c r="AU246" s="530"/>
      <c r="AV246" s="530"/>
      <c r="AW246" s="530"/>
      <c r="AX246" s="530"/>
      <c r="AY246" s="530"/>
      <c r="AZ246" s="530"/>
      <c r="BA246" s="530"/>
      <c r="BB246" s="530"/>
      <c r="BC246" s="530"/>
      <c r="BD246" s="530"/>
      <c r="BE246" s="530">
        <v>5.87</v>
      </c>
      <c r="BF246" s="530"/>
      <c r="BG246" s="530"/>
      <c r="BH246" s="530"/>
      <c r="BI246" s="117"/>
      <c r="BJ246" s="117"/>
      <c r="BK246" s="567">
        <f t="shared" si="17"/>
        <v>5.87</v>
      </c>
    </row>
    <row r="247" spans="1:63" ht="20.25" customHeight="1">
      <c r="A247" s="134">
        <v>7</v>
      </c>
      <c r="B247" s="117"/>
      <c r="C247" s="135" t="s">
        <v>744</v>
      </c>
      <c r="D247" s="118" t="s">
        <v>125</v>
      </c>
      <c r="E247" s="529">
        <f t="shared" si="19"/>
        <v>1.1000000000000001</v>
      </c>
      <c r="F247" s="118" t="s">
        <v>966</v>
      </c>
      <c r="G247" s="121" t="s">
        <v>56</v>
      </c>
      <c r="H247" s="118"/>
      <c r="I247" s="395">
        <f t="shared" si="16"/>
        <v>0</v>
      </c>
      <c r="J247" s="530"/>
      <c r="K247" s="530"/>
      <c r="L247" s="530"/>
      <c r="M247" s="530"/>
      <c r="N247" s="530"/>
      <c r="O247" s="530"/>
      <c r="P247" s="530"/>
      <c r="Q247" s="530"/>
      <c r="R247" s="530"/>
      <c r="S247" s="530"/>
      <c r="T247" s="530"/>
      <c r="U247" s="530"/>
      <c r="V247" s="530"/>
      <c r="W247" s="530"/>
      <c r="X247" s="530"/>
      <c r="Y247" s="530"/>
      <c r="Z247" s="530"/>
      <c r="AA247" s="530"/>
      <c r="AB247" s="530"/>
      <c r="AC247" s="530"/>
      <c r="AD247" s="530"/>
      <c r="AE247" s="530"/>
      <c r="AF247" s="530"/>
      <c r="AG247" s="530"/>
      <c r="AH247" s="530"/>
      <c r="AI247" s="530"/>
      <c r="AJ247" s="530"/>
      <c r="AK247" s="530"/>
      <c r="AL247" s="530"/>
      <c r="AM247" s="530"/>
      <c r="AN247" s="530"/>
      <c r="AO247" s="530"/>
      <c r="AP247" s="530"/>
      <c r="AQ247" s="530"/>
      <c r="AR247" s="530"/>
      <c r="AS247" s="530"/>
      <c r="AT247" s="530"/>
      <c r="AU247" s="530"/>
      <c r="AV247" s="530"/>
      <c r="AW247" s="530"/>
      <c r="AX247" s="530"/>
      <c r="AY247" s="530"/>
      <c r="AZ247" s="530"/>
      <c r="BA247" s="530"/>
      <c r="BB247" s="530"/>
      <c r="BC247" s="530"/>
      <c r="BD247" s="530"/>
      <c r="BE247" s="530"/>
      <c r="BF247" s="530"/>
      <c r="BG247" s="530">
        <v>1.1000000000000001</v>
      </c>
      <c r="BH247" s="530"/>
      <c r="BI247" s="117"/>
      <c r="BJ247" s="117"/>
      <c r="BK247" s="567">
        <f t="shared" si="17"/>
        <v>1.1000000000000001</v>
      </c>
    </row>
    <row r="248" spans="1:63" ht="20.25" customHeight="1">
      <c r="A248" s="134">
        <v>7</v>
      </c>
      <c r="B248" s="117"/>
      <c r="C248" s="135" t="s">
        <v>745</v>
      </c>
      <c r="D248" s="118" t="s">
        <v>125</v>
      </c>
      <c r="E248" s="117">
        <f t="shared" si="19"/>
        <v>40</v>
      </c>
      <c r="F248" s="118" t="s">
        <v>967</v>
      </c>
      <c r="G248" s="121" t="s">
        <v>27</v>
      </c>
      <c r="H248" s="118"/>
      <c r="I248" s="395">
        <f t="shared" si="16"/>
        <v>0</v>
      </c>
      <c r="J248" s="530"/>
      <c r="K248" s="530"/>
      <c r="L248" s="530"/>
      <c r="M248" s="530"/>
      <c r="N248" s="530"/>
      <c r="O248" s="530"/>
      <c r="P248" s="530">
        <v>40</v>
      </c>
      <c r="Q248" s="530"/>
      <c r="R248" s="530"/>
      <c r="S248" s="530"/>
      <c r="T248" s="530"/>
      <c r="U248" s="530"/>
      <c r="V248" s="530"/>
      <c r="W248" s="530"/>
      <c r="X248" s="530"/>
      <c r="Y248" s="530"/>
      <c r="Z248" s="530"/>
      <c r="AA248" s="530"/>
      <c r="AB248" s="530"/>
      <c r="AC248" s="530"/>
      <c r="AD248" s="530"/>
      <c r="AE248" s="530"/>
      <c r="AF248" s="530"/>
      <c r="AG248" s="530"/>
      <c r="AH248" s="530"/>
      <c r="AI248" s="530"/>
      <c r="AJ248" s="530"/>
      <c r="AK248" s="530"/>
      <c r="AL248" s="530"/>
      <c r="AM248" s="530"/>
      <c r="AN248" s="530"/>
      <c r="AO248" s="530"/>
      <c r="AP248" s="530"/>
      <c r="AQ248" s="530"/>
      <c r="AR248" s="530"/>
      <c r="AS248" s="530"/>
      <c r="AT248" s="530"/>
      <c r="AU248" s="530"/>
      <c r="AV248" s="530"/>
      <c r="AW248" s="530"/>
      <c r="AX248" s="530"/>
      <c r="AY248" s="530"/>
      <c r="AZ248" s="530"/>
      <c r="BA248" s="530"/>
      <c r="BB248" s="530"/>
      <c r="BC248" s="530"/>
      <c r="BD248" s="530"/>
      <c r="BE248" s="530"/>
      <c r="BF248" s="530"/>
      <c r="BG248" s="530"/>
      <c r="BH248" s="530"/>
      <c r="BI248" s="117"/>
      <c r="BJ248" s="117"/>
      <c r="BK248" s="567">
        <f t="shared" si="17"/>
        <v>40</v>
      </c>
    </row>
    <row r="249" spans="1:63" ht="20.25" customHeight="1">
      <c r="A249" s="134">
        <v>7</v>
      </c>
      <c r="B249" s="117"/>
      <c r="C249" s="135" t="s">
        <v>746</v>
      </c>
      <c r="D249" s="118" t="s">
        <v>125</v>
      </c>
      <c r="E249" s="531">
        <f t="shared" si="19"/>
        <v>0.06</v>
      </c>
      <c r="F249" s="118" t="s">
        <v>968</v>
      </c>
      <c r="G249" s="121" t="s">
        <v>38</v>
      </c>
      <c r="H249" s="118"/>
      <c r="I249" s="395">
        <f t="shared" si="16"/>
        <v>0.06</v>
      </c>
      <c r="J249" s="553">
        <v>0.06</v>
      </c>
      <c r="K249" s="553"/>
      <c r="L249" s="553"/>
      <c r="M249" s="553"/>
      <c r="N249" s="553"/>
      <c r="O249" s="553"/>
      <c r="P249" s="553"/>
      <c r="Q249" s="553"/>
      <c r="R249" s="553"/>
      <c r="S249" s="553"/>
      <c r="T249" s="553"/>
      <c r="U249" s="553"/>
      <c r="V249" s="553"/>
      <c r="W249" s="553"/>
      <c r="X249" s="553"/>
      <c r="Y249" s="553"/>
      <c r="Z249" s="553"/>
      <c r="AA249" s="553"/>
      <c r="AB249" s="553"/>
      <c r="AC249" s="553"/>
      <c r="AD249" s="553"/>
      <c r="AE249" s="553"/>
      <c r="AF249" s="553"/>
      <c r="AG249" s="553"/>
      <c r="AH249" s="553"/>
      <c r="AI249" s="553"/>
      <c r="AJ249" s="553"/>
      <c r="AK249" s="553"/>
      <c r="AL249" s="553"/>
      <c r="AM249" s="553"/>
      <c r="AN249" s="553"/>
      <c r="AO249" s="553"/>
      <c r="AP249" s="553"/>
      <c r="AQ249" s="553"/>
      <c r="AR249" s="553"/>
      <c r="AS249" s="553"/>
      <c r="AT249" s="553"/>
      <c r="AU249" s="553"/>
      <c r="AV249" s="553"/>
      <c r="AW249" s="553"/>
      <c r="AX249" s="553"/>
      <c r="AY249" s="553"/>
      <c r="AZ249" s="553"/>
      <c r="BA249" s="553"/>
      <c r="BB249" s="553"/>
      <c r="BC249" s="553"/>
      <c r="BD249" s="553"/>
      <c r="BE249" s="553"/>
      <c r="BF249" s="553"/>
      <c r="BG249" s="553"/>
      <c r="BH249" s="553"/>
      <c r="BI249" s="117"/>
      <c r="BJ249" s="117"/>
      <c r="BK249" s="567">
        <f t="shared" si="17"/>
        <v>0.06</v>
      </c>
    </row>
    <row r="250" spans="1:63" ht="20.25" customHeight="1">
      <c r="A250" s="134">
        <v>7</v>
      </c>
      <c r="B250" s="117"/>
      <c r="C250" s="135" t="s">
        <v>747</v>
      </c>
      <c r="D250" s="118" t="s">
        <v>125</v>
      </c>
      <c r="E250" s="117">
        <f t="shared" si="19"/>
        <v>0.1</v>
      </c>
      <c r="F250" s="118" t="s">
        <v>961</v>
      </c>
      <c r="G250" s="121" t="s">
        <v>41</v>
      </c>
      <c r="H250" s="118"/>
      <c r="I250" s="395">
        <f t="shared" si="16"/>
        <v>0.1</v>
      </c>
      <c r="J250" s="530">
        <v>0.1</v>
      </c>
      <c r="K250" s="530"/>
      <c r="L250" s="530"/>
      <c r="M250" s="530"/>
      <c r="N250" s="530"/>
      <c r="O250" s="530"/>
      <c r="P250" s="530"/>
      <c r="Q250" s="530"/>
      <c r="R250" s="530"/>
      <c r="S250" s="530"/>
      <c r="T250" s="530"/>
      <c r="U250" s="530"/>
      <c r="V250" s="530"/>
      <c r="W250" s="530"/>
      <c r="X250" s="530"/>
      <c r="Y250" s="530"/>
      <c r="Z250" s="530"/>
      <c r="AA250" s="530"/>
      <c r="AB250" s="530"/>
      <c r="AC250" s="530"/>
      <c r="AD250" s="530"/>
      <c r="AE250" s="530"/>
      <c r="AF250" s="530"/>
      <c r="AG250" s="530"/>
      <c r="AH250" s="530"/>
      <c r="AI250" s="530"/>
      <c r="AJ250" s="530"/>
      <c r="AK250" s="530"/>
      <c r="AL250" s="530"/>
      <c r="AM250" s="530"/>
      <c r="AN250" s="530"/>
      <c r="AO250" s="530"/>
      <c r="AP250" s="530"/>
      <c r="AQ250" s="530"/>
      <c r="AR250" s="530"/>
      <c r="AS250" s="530"/>
      <c r="AT250" s="530"/>
      <c r="AU250" s="530"/>
      <c r="AV250" s="530"/>
      <c r="AW250" s="530"/>
      <c r="AX250" s="530"/>
      <c r="AY250" s="530"/>
      <c r="AZ250" s="530"/>
      <c r="BA250" s="530"/>
      <c r="BB250" s="530"/>
      <c r="BC250" s="530"/>
      <c r="BD250" s="530"/>
      <c r="BE250" s="530"/>
      <c r="BF250" s="530"/>
      <c r="BG250" s="530"/>
      <c r="BH250" s="530"/>
      <c r="BI250" s="117"/>
      <c r="BJ250" s="117"/>
      <c r="BK250" s="567">
        <f t="shared" si="17"/>
        <v>0.1</v>
      </c>
    </row>
    <row r="251" spans="1:63" ht="20.25" customHeight="1">
      <c r="A251" s="134">
        <v>7</v>
      </c>
      <c r="B251" s="117"/>
      <c r="C251" s="135" t="s">
        <v>748</v>
      </c>
      <c r="D251" s="118" t="s">
        <v>125</v>
      </c>
      <c r="E251" s="514">
        <f t="shared" si="19"/>
        <v>0.24</v>
      </c>
      <c r="F251" s="118" t="s">
        <v>969</v>
      </c>
      <c r="G251" s="121" t="s">
        <v>31</v>
      </c>
      <c r="H251" s="118"/>
      <c r="I251" s="395">
        <f t="shared" si="16"/>
        <v>0</v>
      </c>
      <c r="J251" s="530"/>
      <c r="K251" s="530"/>
      <c r="L251" s="530">
        <v>0.24</v>
      </c>
      <c r="M251" s="530"/>
      <c r="N251" s="530"/>
      <c r="O251" s="530"/>
      <c r="P251" s="530"/>
      <c r="Q251" s="530"/>
      <c r="R251" s="530"/>
      <c r="S251" s="530"/>
      <c r="T251" s="530"/>
      <c r="U251" s="530"/>
      <c r="V251" s="530"/>
      <c r="W251" s="530"/>
      <c r="X251" s="530"/>
      <c r="Y251" s="530"/>
      <c r="Z251" s="530"/>
      <c r="AA251" s="530"/>
      <c r="AB251" s="530"/>
      <c r="AC251" s="530"/>
      <c r="AD251" s="530"/>
      <c r="AE251" s="530"/>
      <c r="AF251" s="530"/>
      <c r="AG251" s="530"/>
      <c r="AH251" s="530"/>
      <c r="AI251" s="530"/>
      <c r="AJ251" s="530"/>
      <c r="AK251" s="530"/>
      <c r="AL251" s="530"/>
      <c r="AM251" s="530"/>
      <c r="AN251" s="530"/>
      <c r="AO251" s="530"/>
      <c r="AP251" s="530"/>
      <c r="AQ251" s="530"/>
      <c r="AR251" s="530"/>
      <c r="AS251" s="530"/>
      <c r="AT251" s="530"/>
      <c r="AU251" s="530"/>
      <c r="AV251" s="530"/>
      <c r="AW251" s="530"/>
      <c r="AX251" s="530"/>
      <c r="AY251" s="530"/>
      <c r="AZ251" s="530"/>
      <c r="BA251" s="530"/>
      <c r="BB251" s="530"/>
      <c r="BC251" s="530"/>
      <c r="BD251" s="530"/>
      <c r="BE251" s="530"/>
      <c r="BF251" s="530"/>
      <c r="BG251" s="530"/>
      <c r="BH251" s="530"/>
      <c r="BI251" s="117"/>
      <c r="BJ251" s="117"/>
      <c r="BK251" s="567">
        <f t="shared" si="17"/>
        <v>0.24</v>
      </c>
    </row>
    <row r="252" spans="1:63" ht="20.25" customHeight="1">
      <c r="A252" s="134">
        <v>7</v>
      </c>
      <c r="B252" s="119"/>
      <c r="C252" s="120" t="s">
        <v>1100</v>
      </c>
      <c r="D252" s="121" t="s">
        <v>125</v>
      </c>
      <c r="E252" s="532">
        <v>0.03</v>
      </c>
      <c r="F252" s="121" t="s">
        <v>970</v>
      </c>
      <c r="G252" s="121" t="s">
        <v>48</v>
      </c>
      <c r="H252" s="121" t="s">
        <v>1099</v>
      </c>
      <c r="I252" s="395">
        <f t="shared" si="16"/>
        <v>0</v>
      </c>
      <c r="J252" s="533"/>
      <c r="K252" s="533"/>
      <c r="L252" s="533"/>
      <c r="M252" s="533"/>
      <c r="N252" s="533"/>
      <c r="O252" s="533"/>
      <c r="P252" s="533"/>
      <c r="Q252" s="533"/>
      <c r="R252" s="533"/>
      <c r="S252" s="533"/>
      <c r="T252" s="533"/>
      <c r="U252" s="533"/>
      <c r="V252" s="533"/>
      <c r="W252" s="533"/>
      <c r="X252" s="533"/>
      <c r="Y252" s="533"/>
      <c r="Z252" s="533"/>
      <c r="AA252" s="533"/>
      <c r="AB252" s="533"/>
      <c r="AC252" s="533"/>
      <c r="AD252" s="533"/>
      <c r="AE252" s="533"/>
      <c r="AF252" s="533"/>
      <c r="AG252" s="533"/>
      <c r="AH252" s="533"/>
      <c r="AI252" s="533"/>
      <c r="AJ252" s="533"/>
      <c r="AK252" s="533"/>
      <c r="AL252" s="533"/>
      <c r="AM252" s="533"/>
      <c r="AN252" s="533"/>
      <c r="AO252" s="533"/>
      <c r="AP252" s="533"/>
      <c r="AQ252" s="533"/>
      <c r="AR252" s="533"/>
      <c r="AS252" s="533"/>
      <c r="AT252" s="533"/>
      <c r="AU252" s="533"/>
      <c r="AV252" s="533"/>
      <c r="AW252" s="533"/>
      <c r="AX252" s="533"/>
      <c r="AY252" s="533"/>
      <c r="AZ252" s="533"/>
      <c r="BA252" s="533"/>
      <c r="BB252" s="533"/>
      <c r="BC252" s="533"/>
      <c r="BD252" s="533"/>
      <c r="BE252" s="533"/>
      <c r="BF252" s="533"/>
      <c r="BG252" s="533"/>
      <c r="BH252" s="533"/>
      <c r="BI252" s="119"/>
      <c r="BJ252" s="119"/>
      <c r="BK252" s="567">
        <f t="shared" si="17"/>
        <v>0</v>
      </c>
    </row>
    <row r="253" spans="1:63" s="125" customFormat="1" ht="20.25" customHeight="1">
      <c r="A253" s="134">
        <v>7</v>
      </c>
      <c r="B253" s="117"/>
      <c r="C253" s="135" t="s">
        <v>486</v>
      </c>
      <c r="D253" s="118" t="s">
        <v>125</v>
      </c>
      <c r="E253" s="529">
        <f>SUM(J253:BH253)</f>
        <v>10.14</v>
      </c>
      <c r="F253" s="118" t="s">
        <v>971</v>
      </c>
      <c r="G253" s="121" t="s">
        <v>48</v>
      </c>
      <c r="H253" s="118"/>
      <c r="I253" s="395">
        <f t="shared" si="16"/>
        <v>0.33</v>
      </c>
      <c r="J253" s="530">
        <v>0.33</v>
      </c>
      <c r="K253" s="530"/>
      <c r="L253" s="530">
        <v>9.81</v>
      </c>
      <c r="M253" s="530"/>
      <c r="N253" s="530"/>
      <c r="O253" s="530"/>
      <c r="P253" s="530"/>
      <c r="Q253" s="530"/>
      <c r="R253" s="530"/>
      <c r="S253" s="530"/>
      <c r="T253" s="530"/>
      <c r="U253" s="530"/>
      <c r="V253" s="530"/>
      <c r="W253" s="530"/>
      <c r="X253" s="530"/>
      <c r="Y253" s="530"/>
      <c r="Z253" s="530"/>
      <c r="AA253" s="530"/>
      <c r="AB253" s="530"/>
      <c r="AC253" s="530"/>
      <c r="AD253" s="530"/>
      <c r="AE253" s="530"/>
      <c r="AF253" s="530"/>
      <c r="AG253" s="530"/>
      <c r="AH253" s="530"/>
      <c r="AI253" s="530"/>
      <c r="AJ253" s="530"/>
      <c r="AK253" s="530"/>
      <c r="AL253" s="530"/>
      <c r="AM253" s="530"/>
      <c r="AN253" s="530"/>
      <c r="AO253" s="530"/>
      <c r="AP253" s="530"/>
      <c r="AQ253" s="530"/>
      <c r="AR253" s="530"/>
      <c r="AS253" s="530"/>
      <c r="AT253" s="530"/>
      <c r="AU253" s="530"/>
      <c r="AV253" s="530"/>
      <c r="AW253" s="530"/>
      <c r="AX253" s="530"/>
      <c r="AY253" s="530"/>
      <c r="AZ253" s="530"/>
      <c r="BA253" s="530"/>
      <c r="BB253" s="530"/>
      <c r="BC253" s="530"/>
      <c r="BD253" s="530"/>
      <c r="BE253" s="530"/>
      <c r="BF253" s="530"/>
      <c r="BG253" s="530"/>
      <c r="BH253" s="530"/>
      <c r="BI253" s="117"/>
      <c r="BJ253" s="117"/>
      <c r="BK253" s="567">
        <f t="shared" si="17"/>
        <v>10.14</v>
      </c>
    </row>
    <row r="254" spans="1:63" ht="20.25" customHeight="1">
      <c r="A254" s="134">
        <v>7</v>
      </c>
      <c r="B254" s="117"/>
      <c r="C254" s="135" t="s">
        <v>750</v>
      </c>
      <c r="D254" s="118" t="s">
        <v>125</v>
      </c>
      <c r="E254" s="529">
        <f>SUM(J254:BH254)</f>
        <v>0.85</v>
      </c>
      <c r="F254" s="118" t="s">
        <v>867</v>
      </c>
      <c r="G254" s="121" t="s">
        <v>48</v>
      </c>
      <c r="H254" s="118"/>
      <c r="I254" s="395">
        <f t="shared" si="16"/>
        <v>0</v>
      </c>
      <c r="J254" s="530"/>
      <c r="K254" s="530"/>
      <c r="L254" s="530">
        <v>0.75</v>
      </c>
      <c r="M254" s="530"/>
      <c r="N254" s="530"/>
      <c r="O254" s="530"/>
      <c r="P254" s="530"/>
      <c r="Q254" s="530"/>
      <c r="R254" s="530"/>
      <c r="S254" s="530"/>
      <c r="T254" s="530"/>
      <c r="U254" s="530"/>
      <c r="V254" s="530"/>
      <c r="W254" s="530"/>
      <c r="X254" s="530"/>
      <c r="Y254" s="530"/>
      <c r="Z254" s="530"/>
      <c r="AA254" s="530"/>
      <c r="AB254" s="530"/>
      <c r="AC254" s="530"/>
      <c r="AD254" s="530"/>
      <c r="AE254" s="530"/>
      <c r="AF254" s="530"/>
      <c r="AG254" s="530"/>
      <c r="AH254" s="530"/>
      <c r="AI254" s="530"/>
      <c r="AJ254" s="530"/>
      <c r="AK254" s="530"/>
      <c r="AL254" s="530"/>
      <c r="AM254" s="530"/>
      <c r="AN254" s="530"/>
      <c r="AO254" s="530"/>
      <c r="AP254" s="530"/>
      <c r="AQ254" s="530">
        <v>0.1</v>
      </c>
      <c r="AR254" s="530"/>
      <c r="AS254" s="530"/>
      <c r="AT254" s="530"/>
      <c r="AU254" s="530"/>
      <c r="AV254" s="530"/>
      <c r="AW254" s="530"/>
      <c r="AX254" s="530"/>
      <c r="AY254" s="530"/>
      <c r="AZ254" s="530"/>
      <c r="BA254" s="530"/>
      <c r="BB254" s="530"/>
      <c r="BC254" s="530"/>
      <c r="BD254" s="530"/>
      <c r="BE254" s="530"/>
      <c r="BF254" s="530"/>
      <c r="BG254" s="530"/>
      <c r="BH254" s="530"/>
      <c r="BI254" s="117"/>
      <c r="BJ254" s="117"/>
      <c r="BK254" s="567">
        <f t="shared" si="17"/>
        <v>0.85</v>
      </c>
    </row>
    <row r="255" spans="1:63" ht="20.25" customHeight="1">
      <c r="A255" s="134">
        <v>7</v>
      </c>
      <c r="B255" s="117"/>
      <c r="C255" s="135" t="s">
        <v>751</v>
      </c>
      <c r="D255" s="118" t="s">
        <v>125</v>
      </c>
      <c r="E255" s="529">
        <f>SUM(J255:BH255)</f>
        <v>0.59</v>
      </c>
      <c r="F255" s="118" t="s">
        <v>972</v>
      </c>
      <c r="G255" s="121" t="s">
        <v>48</v>
      </c>
      <c r="H255" s="118"/>
      <c r="I255" s="395">
        <f t="shared" si="16"/>
        <v>0.59</v>
      </c>
      <c r="J255" s="530">
        <v>0.59</v>
      </c>
      <c r="K255" s="530"/>
      <c r="L255" s="530"/>
      <c r="M255" s="530"/>
      <c r="N255" s="530"/>
      <c r="O255" s="530"/>
      <c r="P255" s="530"/>
      <c r="Q255" s="530"/>
      <c r="R255" s="530"/>
      <c r="S255" s="530"/>
      <c r="T255" s="530"/>
      <c r="U255" s="530"/>
      <c r="V255" s="530"/>
      <c r="W255" s="530"/>
      <c r="X255" s="530"/>
      <c r="Y255" s="530"/>
      <c r="Z255" s="530"/>
      <c r="AA255" s="530"/>
      <c r="AB255" s="530"/>
      <c r="AC255" s="530"/>
      <c r="AD255" s="530"/>
      <c r="AE255" s="530"/>
      <c r="AF255" s="530"/>
      <c r="AG255" s="530"/>
      <c r="AH255" s="530"/>
      <c r="AI255" s="530"/>
      <c r="AJ255" s="530"/>
      <c r="AK255" s="530"/>
      <c r="AL255" s="530"/>
      <c r="AM255" s="530"/>
      <c r="AN255" s="530"/>
      <c r="AO255" s="530"/>
      <c r="AP255" s="530"/>
      <c r="AQ255" s="530"/>
      <c r="AR255" s="530"/>
      <c r="AS255" s="530"/>
      <c r="AT255" s="530"/>
      <c r="AU255" s="530"/>
      <c r="AV255" s="530"/>
      <c r="AW255" s="530"/>
      <c r="AX255" s="530"/>
      <c r="AY255" s="530"/>
      <c r="AZ255" s="530"/>
      <c r="BA255" s="530"/>
      <c r="BB255" s="530"/>
      <c r="BC255" s="530"/>
      <c r="BD255" s="530"/>
      <c r="BE255" s="530"/>
      <c r="BF255" s="530"/>
      <c r="BG255" s="530"/>
      <c r="BH255" s="530"/>
      <c r="BI255" s="117"/>
      <c r="BJ255" s="117"/>
      <c r="BK255" s="567">
        <f t="shared" si="17"/>
        <v>0.59</v>
      </c>
    </row>
    <row r="256" spans="1:63" ht="20.25" customHeight="1">
      <c r="A256" s="134">
        <v>7</v>
      </c>
      <c r="B256" s="117"/>
      <c r="C256" s="135" t="s">
        <v>752</v>
      </c>
      <c r="D256" s="118" t="s">
        <v>125</v>
      </c>
      <c r="E256" s="529">
        <f>SUM(J256:BH256)</f>
        <v>0.38</v>
      </c>
      <c r="F256" s="118" t="s">
        <v>865</v>
      </c>
      <c r="G256" s="121" t="s">
        <v>48</v>
      </c>
      <c r="H256" s="118"/>
      <c r="I256" s="395">
        <f t="shared" si="16"/>
        <v>0</v>
      </c>
      <c r="J256" s="530"/>
      <c r="K256" s="530"/>
      <c r="L256" s="530">
        <v>0.38</v>
      </c>
      <c r="M256" s="530"/>
      <c r="N256" s="530"/>
      <c r="O256" s="530"/>
      <c r="P256" s="530"/>
      <c r="Q256" s="530"/>
      <c r="R256" s="530"/>
      <c r="S256" s="530"/>
      <c r="T256" s="530"/>
      <c r="U256" s="530"/>
      <c r="V256" s="530"/>
      <c r="W256" s="530"/>
      <c r="X256" s="530"/>
      <c r="Y256" s="530"/>
      <c r="Z256" s="530"/>
      <c r="AA256" s="530"/>
      <c r="AB256" s="530"/>
      <c r="AC256" s="530"/>
      <c r="AD256" s="530"/>
      <c r="AE256" s="530"/>
      <c r="AF256" s="530"/>
      <c r="AG256" s="530"/>
      <c r="AH256" s="530"/>
      <c r="AI256" s="530"/>
      <c r="AJ256" s="530"/>
      <c r="AK256" s="530"/>
      <c r="AL256" s="530"/>
      <c r="AM256" s="530"/>
      <c r="AN256" s="530"/>
      <c r="AO256" s="530"/>
      <c r="AP256" s="530"/>
      <c r="AQ256" s="530"/>
      <c r="AR256" s="530"/>
      <c r="AS256" s="530"/>
      <c r="AT256" s="530"/>
      <c r="AU256" s="530"/>
      <c r="AV256" s="530"/>
      <c r="AW256" s="530"/>
      <c r="AX256" s="530"/>
      <c r="AY256" s="530"/>
      <c r="AZ256" s="530"/>
      <c r="BA256" s="530"/>
      <c r="BB256" s="530"/>
      <c r="BC256" s="530"/>
      <c r="BD256" s="530"/>
      <c r="BE256" s="530"/>
      <c r="BF256" s="530"/>
      <c r="BG256" s="530"/>
      <c r="BH256" s="530"/>
      <c r="BI256" s="117"/>
      <c r="BJ256" s="117"/>
      <c r="BK256" s="567">
        <f t="shared" si="17"/>
        <v>0.38</v>
      </c>
    </row>
    <row r="257" spans="1:63" ht="20.25" customHeight="1">
      <c r="A257" s="134">
        <v>7</v>
      </c>
      <c r="B257" s="117"/>
      <c r="C257" s="135" t="s">
        <v>753</v>
      </c>
      <c r="D257" s="118" t="s">
        <v>125</v>
      </c>
      <c r="E257" s="529">
        <f>SUM(J257:BH257)</f>
        <v>0.45</v>
      </c>
      <c r="F257" s="118" t="s">
        <v>960</v>
      </c>
      <c r="G257" s="121" t="s">
        <v>48</v>
      </c>
      <c r="H257" s="118"/>
      <c r="I257" s="395">
        <f t="shared" si="16"/>
        <v>0</v>
      </c>
      <c r="J257" s="530"/>
      <c r="K257" s="530"/>
      <c r="L257" s="530">
        <v>0.45</v>
      </c>
      <c r="M257" s="530"/>
      <c r="N257" s="530"/>
      <c r="O257" s="530"/>
      <c r="P257" s="530"/>
      <c r="Q257" s="530"/>
      <c r="R257" s="530"/>
      <c r="S257" s="530"/>
      <c r="T257" s="530"/>
      <c r="U257" s="530"/>
      <c r="V257" s="530"/>
      <c r="W257" s="530"/>
      <c r="X257" s="530"/>
      <c r="Y257" s="530"/>
      <c r="Z257" s="530"/>
      <c r="AA257" s="530"/>
      <c r="AB257" s="530"/>
      <c r="AC257" s="530"/>
      <c r="AD257" s="530"/>
      <c r="AE257" s="530"/>
      <c r="AF257" s="530"/>
      <c r="AG257" s="530"/>
      <c r="AH257" s="530"/>
      <c r="AI257" s="530"/>
      <c r="AJ257" s="530"/>
      <c r="AK257" s="530"/>
      <c r="AL257" s="530"/>
      <c r="AM257" s="530"/>
      <c r="AN257" s="530"/>
      <c r="AO257" s="530"/>
      <c r="AP257" s="530"/>
      <c r="AQ257" s="530"/>
      <c r="AR257" s="530"/>
      <c r="AS257" s="530"/>
      <c r="AT257" s="530"/>
      <c r="AU257" s="530"/>
      <c r="AV257" s="530"/>
      <c r="AW257" s="530"/>
      <c r="AX257" s="530"/>
      <c r="AY257" s="530"/>
      <c r="AZ257" s="530"/>
      <c r="BA257" s="530"/>
      <c r="BB257" s="530"/>
      <c r="BC257" s="530"/>
      <c r="BD257" s="530"/>
      <c r="BE257" s="530"/>
      <c r="BF257" s="530"/>
      <c r="BG257" s="530"/>
      <c r="BH257" s="530"/>
      <c r="BI257" s="117"/>
      <c r="BJ257" s="117"/>
      <c r="BK257" s="567">
        <f t="shared" si="17"/>
        <v>0.45</v>
      </c>
    </row>
    <row r="258" spans="1:63" ht="20.25" customHeight="1">
      <c r="A258" s="134">
        <v>7</v>
      </c>
      <c r="B258" s="117">
        <v>168</v>
      </c>
      <c r="C258" s="347" t="s">
        <v>344</v>
      </c>
      <c r="D258" s="348" t="s">
        <v>607</v>
      </c>
      <c r="E258" s="117">
        <v>0.26</v>
      </c>
      <c r="F258" s="117"/>
      <c r="G258" s="119" t="s">
        <v>35</v>
      </c>
      <c r="H258" s="118"/>
      <c r="I258" s="395">
        <f t="shared" ref="I258:I321" si="20">J258+K258</f>
        <v>0.26</v>
      </c>
      <c r="J258" s="117">
        <v>0.26</v>
      </c>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567">
        <f t="shared" ref="BK258:BK321" si="21">SUM(J258:BH258)</f>
        <v>0.26</v>
      </c>
    </row>
    <row r="259" spans="1:63" ht="20.25" customHeight="1">
      <c r="A259" s="134">
        <v>8</v>
      </c>
      <c r="B259" s="117">
        <v>107</v>
      </c>
      <c r="C259" s="304" t="s">
        <v>511</v>
      </c>
      <c r="D259" s="117" t="s">
        <v>519</v>
      </c>
      <c r="E259" s="529">
        <f t="shared" ref="E259:E273" si="22">SUM(J259:BH259)</f>
        <v>0.1</v>
      </c>
      <c r="F259" s="117">
        <v>32</v>
      </c>
      <c r="G259" s="119" t="s">
        <v>31</v>
      </c>
      <c r="H259" s="118"/>
      <c r="I259" s="395">
        <f t="shared" si="20"/>
        <v>0</v>
      </c>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v>7.0000000000000007E-2</v>
      </c>
      <c r="AJ259" s="117"/>
      <c r="AK259" s="117"/>
      <c r="AL259" s="117"/>
      <c r="AM259" s="117"/>
      <c r="AN259" s="117"/>
      <c r="AO259" s="117"/>
      <c r="AP259" s="117"/>
      <c r="AQ259" s="117"/>
      <c r="AR259" s="117"/>
      <c r="AS259" s="117"/>
      <c r="AT259" s="117"/>
      <c r="AU259" s="117"/>
      <c r="AV259" s="117"/>
      <c r="AW259" s="117">
        <v>0.03</v>
      </c>
      <c r="AX259" s="117"/>
      <c r="AY259" s="117"/>
      <c r="AZ259" s="117"/>
      <c r="BA259" s="117"/>
      <c r="BB259" s="117"/>
      <c r="BC259" s="117"/>
      <c r="BD259" s="117"/>
      <c r="BE259" s="117"/>
      <c r="BF259" s="117"/>
      <c r="BG259" s="117"/>
      <c r="BH259" s="117"/>
      <c r="BI259" s="117" t="s">
        <v>388</v>
      </c>
      <c r="BJ259" s="117"/>
      <c r="BK259" s="567">
        <f t="shared" si="21"/>
        <v>0.1</v>
      </c>
    </row>
    <row r="260" spans="1:63" ht="20.25" customHeight="1">
      <c r="A260" s="134">
        <v>8</v>
      </c>
      <c r="B260" s="117">
        <v>108</v>
      </c>
      <c r="C260" s="304" t="s">
        <v>512</v>
      </c>
      <c r="D260" s="117" t="s">
        <v>519</v>
      </c>
      <c r="E260" s="529">
        <f t="shared" si="22"/>
        <v>0.47000000000000003</v>
      </c>
      <c r="F260" s="117">
        <v>20</v>
      </c>
      <c r="G260" s="119" t="s">
        <v>48</v>
      </c>
      <c r="H260" s="118"/>
      <c r="I260" s="395">
        <f t="shared" si="20"/>
        <v>0</v>
      </c>
      <c r="J260" s="117"/>
      <c r="K260" s="117"/>
      <c r="L260" s="117">
        <v>0.46</v>
      </c>
      <c r="M260" s="117"/>
      <c r="N260" s="117"/>
      <c r="O260" s="117"/>
      <c r="P260" s="117"/>
      <c r="Q260" s="117"/>
      <c r="R260" s="117"/>
      <c r="S260" s="117"/>
      <c r="T260" s="117"/>
      <c r="U260" s="117"/>
      <c r="V260" s="117"/>
      <c r="W260" s="117"/>
      <c r="X260" s="117"/>
      <c r="Y260" s="117"/>
      <c r="Z260" s="117"/>
      <c r="AA260" s="117"/>
      <c r="AB260" s="117"/>
      <c r="AC260" s="117"/>
      <c r="AD260" s="117"/>
      <c r="AE260" s="117">
        <v>0.01</v>
      </c>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t="s">
        <v>388</v>
      </c>
      <c r="BJ260" s="117"/>
      <c r="BK260" s="567">
        <f t="shared" si="21"/>
        <v>0.47000000000000003</v>
      </c>
    </row>
    <row r="261" spans="1:63" ht="20.25" customHeight="1">
      <c r="A261" s="134">
        <v>8</v>
      </c>
      <c r="B261" s="117">
        <v>109</v>
      </c>
      <c r="C261" s="304" t="s">
        <v>513</v>
      </c>
      <c r="D261" s="117" t="s">
        <v>519</v>
      </c>
      <c r="E261" s="117">
        <f t="shared" si="22"/>
        <v>0.9</v>
      </c>
      <c r="F261" s="117">
        <v>21</v>
      </c>
      <c r="G261" s="119" t="s">
        <v>41</v>
      </c>
      <c r="H261" s="118"/>
      <c r="I261" s="395">
        <f t="shared" si="20"/>
        <v>0</v>
      </c>
      <c r="J261" s="117"/>
      <c r="K261" s="117"/>
      <c r="L261" s="117"/>
      <c r="M261" s="117">
        <v>0.9</v>
      </c>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t="s">
        <v>388</v>
      </c>
      <c r="BJ261" s="117"/>
      <c r="BK261" s="567">
        <f t="shared" si="21"/>
        <v>0.9</v>
      </c>
    </row>
    <row r="262" spans="1:63" ht="20.25" customHeight="1">
      <c r="A262" s="134">
        <v>8</v>
      </c>
      <c r="B262" s="117">
        <v>110</v>
      </c>
      <c r="C262" s="304" t="s">
        <v>514</v>
      </c>
      <c r="D262" s="117" t="s">
        <v>519</v>
      </c>
      <c r="E262" s="117">
        <f t="shared" si="22"/>
        <v>0.56999999999999995</v>
      </c>
      <c r="F262" s="117">
        <v>20</v>
      </c>
      <c r="G262" s="119" t="s">
        <v>41</v>
      </c>
      <c r="H262" s="118"/>
      <c r="I262" s="395">
        <f t="shared" si="20"/>
        <v>0</v>
      </c>
      <c r="J262" s="117"/>
      <c r="K262" s="117"/>
      <c r="L262" s="117"/>
      <c r="M262" s="117">
        <v>0.56999999999999995</v>
      </c>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t="s">
        <v>388</v>
      </c>
      <c r="BJ262" s="117"/>
      <c r="BK262" s="567">
        <f t="shared" si="21"/>
        <v>0.56999999999999995</v>
      </c>
    </row>
    <row r="263" spans="1:63" ht="20.25" customHeight="1">
      <c r="A263" s="134">
        <v>8</v>
      </c>
      <c r="B263" s="117">
        <v>100</v>
      </c>
      <c r="C263" s="304" t="s">
        <v>499</v>
      </c>
      <c r="D263" s="117" t="s">
        <v>298</v>
      </c>
      <c r="E263" s="117">
        <f t="shared" si="22"/>
        <v>19.329999999999998</v>
      </c>
      <c r="F263" s="117" t="s">
        <v>504</v>
      </c>
      <c r="G263" s="119" t="s">
        <v>10</v>
      </c>
      <c r="H263" s="118"/>
      <c r="I263" s="395">
        <f t="shared" si="20"/>
        <v>0</v>
      </c>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v>19.329999999999998</v>
      </c>
      <c r="BH263" s="117"/>
      <c r="BI263" s="117" t="s">
        <v>387</v>
      </c>
      <c r="BJ263" s="118" t="s">
        <v>1073</v>
      </c>
      <c r="BK263" s="567">
        <f t="shared" si="21"/>
        <v>19.329999999999998</v>
      </c>
    </row>
    <row r="264" spans="1:63" ht="20.25" customHeight="1">
      <c r="A264" s="134">
        <v>8</v>
      </c>
      <c r="B264" s="117">
        <v>101</v>
      </c>
      <c r="C264" s="304" t="s">
        <v>500</v>
      </c>
      <c r="D264" s="117" t="s">
        <v>298</v>
      </c>
      <c r="E264" s="117">
        <f t="shared" si="22"/>
        <v>0.6</v>
      </c>
      <c r="F264" s="117">
        <v>5</v>
      </c>
      <c r="G264" s="119" t="s">
        <v>41</v>
      </c>
      <c r="H264" s="118"/>
      <c r="I264" s="395">
        <f t="shared" si="20"/>
        <v>0</v>
      </c>
      <c r="J264" s="117"/>
      <c r="K264" s="117"/>
      <c r="L264" s="117"/>
      <c r="M264" s="117">
        <v>0.6</v>
      </c>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t="s">
        <v>387</v>
      </c>
      <c r="BJ264" s="117" t="s">
        <v>1068</v>
      </c>
      <c r="BK264" s="567">
        <f t="shared" si="21"/>
        <v>0.6</v>
      </c>
    </row>
    <row r="265" spans="1:63" ht="20.25" customHeight="1">
      <c r="A265" s="134">
        <v>8</v>
      </c>
      <c r="B265" s="117">
        <v>102</v>
      </c>
      <c r="C265" s="304" t="s">
        <v>503</v>
      </c>
      <c r="D265" s="117" t="s">
        <v>298</v>
      </c>
      <c r="E265" s="529">
        <f t="shared" si="22"/>
        <v>3</v>
      </c>
      <c r="F265" s="117">
        <v>10</v>
      </c>
      <c r="G265" s="119" t="s">
        <v>48</v>
      </c>
      <c r="H265" s="118"/>
      <c r="I265" s="395">
        <f t="shared" si="20"/>
        <v>0</v>
      </c>
      <c r="J265" s="117"/>
      <c r="K265" s="117"/>
      <c r="L265" s="117">
        <v>3</v>
      </c>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t="s">
        <v>387</v>
      </c>
      <c r="BJ265" s="117" t="s">
        <v>1074</v>
      </c>
      <c r="BK265" s="567">
        <f t="shared" si="21"/>
        <v>3</v>
      </c>
    </row>
    <row r="266" spans="1:63" ht="20.25" customHeight="1">
      <c r="A266" s="134">
        <v>8</v>
      </c>
      <c r="B266" s="117">
        <v>103</v>
      </c>
      <c r="C266" s="304" t="s">
        <v>501</v>
      </c>
      <c r="D266" s="117" t="s">
        <v>298</v>
      </c>
      <c r="E266" s="529">
        <f t="shared" si="22"/>
        <v>1.5400000000000003</v>
      </c>
      <c r="F266" s="117" t="s">
        <v>506</v>
      </c>
      <c r="G266" s="119" t="s">
        <v>48</v>
      </c>
      <c r="H266" s="118"/>
      <c r="I266" s="395">
        <f t="shared" si="20"/>
        <v>1.04</v>
      </c>
      <c r="J266" s="117">
        <v>0.99</v>
      </c>
      <c r="K266" s="117">
        <v>0.05</v>
      </c>
      <c r="L266" s="117">
        <v>0.1</v>
      </c>
      <c r="M266" s="117">
        <v>0.06</v>
      </c>
      <c r="N266" s="117"/>
      <c r="O266" s="117"/>
      <c r="P266" s="117"/>
      <c r="Q266" s="117"/>
      <c r="R266" s="117"/>
      <c r="S266" s="117"/>
      <c r="T266" s="117"/>
      <c r="U266" s="117"/>
      <c r="V266" s="117"/>
      <c r="W266" s="117"/>
      <c r="X266" s="117"/>
      <c r="Y266" s="117"/>
      <c r="Z266" s="117"/>
      <c r="AA266" s="117"/>
      <c r="AB266" s="117"/>
      <c r="AC266" s="117"/>
      <c r="AD266" s="117"/>
      <c r="AE266" s="117"/>
      <c r="AF266" s="117">
        <v>0.06</v>
      </c>
      <c r="AG266" s="117"/>
      <c r="AH266" s="117"/>
      <c r="AI266" s="117">
        <v>0.1</v>
      </c>
      <c r="AJ266" s="117"/>
      <c r="AK266" s="117"/>
      <c r="AL266" s="117"/>
      <c r="AM266" s="117"/>
      <c r="AN266" s="117"/>
      <c r="AO266" s="117"/>
      <c r="AP266" s="117"/>
      <c r="AQ266" s="117"/>
      <c r="AR266" s="117"/>
      <c r="AS266" s="117"/>
      <c r="AT266" s="117"/>
      <c r="AU266" s="117"/>
      <c r="AV266" s="117"/>
      <c r="AW266" s="117"/>
      <c r="AX266" s="117">
        <v>0.18</v>
      </c>
      <c r="AY266" s="117"/>
      <c r="AZ266" s="117"/>
      <c r="BA266" s="117"/>
      <c r="BB266" s="117"/>
      <c r="BC266" s="117"/>
      <c r="BD266" s="117"/>
      <c r="BE266" s="117"/>
      <c r="BF266" s="117"/>
      <c r="BG266" s="117"/>
      <c r="BH266" s="117"/>
      <c r="BI266" s="117" t="s">
        <v>387</v>
      </c>
      <c r="BJ266" s="117" t="s">
        <v>1068</v>
      </c>
      <c r="BK266" s="567">
        <f t="shared" si="21"/>
        <v>1.5400000000000003</v>
      </c>
    </row>
    <row r="267" spans="1:63" ht="31.5" customHeight="1">
      <c r="A267" s="134">
        <v>8</v>
      </c>
      <c r="B267" s="117">
        <v>105</v>
      </c>
      <c r="C267" s="304" t="s">
        <v>509</v>
      </c>
      <c r="D267" s="117" t="s">
        <v>298</v>
      </c>
      <c r="E267" s="544">
        <f t="shared" si="22"/>
        <v>0.5</v>
      </c>
      <c r="F267" s="117">
        <v>10</v>
      </c>
      <c r="G267" s="119" t="s">
        <v>47</v>
      </c>
      <c r="H267" s="118"/>
      <c r="I267" s="395">
        <f t="shared" si="20"/>
        <v>0</v>
      </c>
      <c r="J267" s="117"/>
      <c r="K267" s="117"/>
      <c r="L267" s="117">
        <v>0.5</v>
      </c>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t="s">
        <v>388</v>
      </c>
      <c r="BJ267" s="117"/>
      <c r="BK267" s="567">
        <f t="shared" si="21"/>
        <v>0.5</v>
      </c>
    </row>
    <row r="268" spans="1:63" ht="20.25" customHeight="1">
      <c r="A268" s="134">
        <v>8</v>
      </c>
      <c r="B268" s="117">
        <v>106</v>
      </c>
      <c r="C268" s="304" t="s">
        <v>510</v>
      </c>
      <c r="D268" s="117" t="s">
        <v>298</v>
      </c>
      <c r="E268" s="529">
        <f t="shared" si="22"/>
        <v>0.17</v>
      </c>
      <c r="F268" s="117">
        <v>23</v>
      </c>
      <c r="G268" s="119" t="s">
        <v>31</v>
      </c>
      <c r="H268" s="118"/>
      <c r="I268" s="395">
        <f t="shared" si="20"/>
        <v>0</v>
      </c>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v>0.17</v>
      </c>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t="s">
        <v>388</v>
      </c>
      <c r="BJ268" s="117"/>
      <c r="BK268" s="567">
        <f t="shared" si="21"/>
        <v>0.17</v>
      </c>
    </row>
    <row r="269" spans="1:63" ht="20.25" customHeight="1">
      <c r="A269" s="134">
        <v>8</v>
      </c>
      <c r="B269" s="117">
        <v>111</v>
      </c>
      <c r="C269" s="304" t="s">
        <v>515</v>
      </c>
      <c r="D269" s="117" t="s">
        <v>298</v>
      </c>
      <c r="E269" s="529">
        <f t="shared" si="22"/>
        <v>13.610000000000001</v>
      </c>
      <c r="F269" s="117"/>
      <c r="G269" s="119" t="s">
        <v>24</v>
      </c>
      <c r="H269" s="118"/>
      <c r="I269" s="395">
        <f t="shared" si="20"/>
        <v>3.4400000000000004</v>
      </c>
      <c r="J269" s="117">
        <v>2.68</v>
      </c>
      <c r="K269" s="117">
        <v>0.76</v>
      </c>
      <c r="L269" s="117">
        <v>1.6</v>
      </c>
      <c r="M269" s="117">
        <v>1.46</v>
      </c>
      <c r="N269" s="117"/>
      <c r="O269" s="117"/>
      <c r="P269" s="117">
        <v>4.37</v>
      </c>
      <c r="Q269" s="117"/>
      <c r="R269" s="117">
        <v>1.22</v>
      </c>
      <c r="S269" s="117"/>
      <c r="T269" s="117"/>
      <c r="U269" s="117"/>
      <c r="V269" s="117"/>
      <c r="W269" s="117"/>
      <c r="X269" s="117"/>
      <c r="Y269" s="117"/>
      <c r="Z269" s="117"/>
      <c r="AA269" s="117"/>
      <c r="AB269" s="117"/>
      <c r="AC269" s="117"/>
      <c r="AD269" s="117"/>
      <c r="AE269" s="117">
        <v>0.11</v>
      </c>
      <c r="AF269" s="117">
        <v>0.35</v>
      </c>
      <c r="AG269" s="117"/>
      <c r="AH269" s="117"/>
      <c r="AI269" s="117"/>
      <c r="AJ269" s="117"/>
      <c r="AK269" s="117"/>
      <c r="AL269" s="117"/>
      <c r="AM269" s="117"/>
      <c r="AN269" s="117"/>
      <c r="AO269" s="117"/>
      <c r="AP269" s="117"/>
      <c r="AQ269" s="117"/>
      <c r="AR269" s="117"/>
      <c r="AS269" s="117"/>
      <c r="AT269" s="117"/>
      <c r="AU269" s="117"/>
      <c r="AV269" s="117"/>
      <c r="AW269" s="117"/>
      <c r="AX269" s="117">
        <v>0.91</v>
      </c>
      <c r="AY269" s="117"/>
      <c r="AZ269" s="117"/>
      <c r="BA269" s="117"/>
      <c r="BB269" s="117"/>
      <c r="BC269" s="117"/>
      <c r="BD269" s="117"/>
      <c r="BE269" s="117"/>
      <c r="BF269" s="117"/>
      <c r="BG269" s="117">
        <v>0.15</v>
      </c>
      <c r="BH269" s="117"/>
      <c r="BI269" s="117" t="s">
        <v>388</v>
      </c>
      <c r="BJ269" s="117"/>
      <c r="BK269" s="567">
        <f t="shared" si="21"/>
        <v>13.610000000000001</v>
      </c>
    </row>
    <row r="270" spans="1:63" ht="20.25" customHeight="1">
      <c r="A270" s="134">
        <v>8</v>
      </c>
      <c r="B270" s="117">
        <v>112</v>
      </c>
      <c r="C270" s="304" t="s">
        <v>516</v>
      </c>
      <c r="D270" s="117" t="s">
        <v>298</v>
      </c>
      <c r="E270" s="117">
        <f t="shared" si="22"/>
        <v>0.06</v>
      </c>
      <c r="F270" s="117">
        <v>15</v>
      </c>
      <c r="G270" s="119" t="s">
        <v>32</v>
      </c>
      <c r="H270" s="118"/>
      <c r="I270" s="395">
        <f t="shared" si="20"/>
        <v>0.03</v>
      </c>
      <c r="J270" s="117">
        <v>0.03</v>
      </c>
      <c r="K270" s="117"/>
      <c r="L270" s="117">
        <v>0.03</v>
      </c>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t="s">
        <v>388</v>
      </c>
      <c r="BJ270" s="117"/>
      <c r="BK270" s="567">
        <f t="shared" si="21"/>
        <v>0.06</v>
      </c>
    </row>
    <row r="271" spans="1:63" s="125" customFormat="1" ht="20.25" customHeight="1">
      <c r="A271" s="134">
        <v>8</v>
      </c>
      <c r="B271" s="117">
        <v>113</v>
      </c>
      <c r="C271" s="304" t="s">
        <v>517</v>
      </c>
      <c r="D271" s="117" t="s">
        <v>298</v>
      </c>
      <c r="E271" s="529">
        <f t="shared" si="22"/>
        <v>0.21000000000000002</v>
      </c>
      <c r="F271" s="117">
        <v>8</v>
      </c>
      <c r="G271" s="119" t="s">
        <v>31</v>
      </c>
      <c r="H271" s="118"/>
      <c r="I271" s="395">
        <f t="shared" si="20"/>
        <v>0.1</v>
      </c>
      <c r="J271" s="117">
        <v>0.1</v>
      </c>
      <c r="K271" s="117"/>
      <c r="L271" s="117">
        <v>0.06</v>
      </c>
      <c r="M271" s="117"/>
      <c r="N271" s="117"/>
      <c r="O271" s="117"/>
      <c r="P271" s="117"/>
      <c r="Q271" s="117"/>
      <c r="R271" s="117"/>
      <c r="S271" s="117"/>
      <c r="T271" s="117"/>
      <c r="U271" s="117"/>
      <c r="V271" s="117"/>
      <c r="W271" s="117"/>
      <c r="X271" s="117"/>
      <c r="Y271" s="117"/>
      <c r="Z271" s="117"/>
      <c r="AA271" s="117"/>
      <c r="AB271" s="117"/>
      <c r="AC271" s="117"/>
      <c r="AD271" s="117"/>
      <c r="AE271" s="117"/>
      <c r="AF271" s="117">
        <v>0.01</v>
      </c>
      <c r="AG271" s="117"/>
      <c r="AH271" s="117"/>
      <c r="AI271" s="117">
        <v>0.04</v>
      </c>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t="s">
        <v>388</v>
      </c>
      <c r="BJ271" s="117"/>
      <c r="BK271" s="567">
        <f t="shared" si="21"/>
        <v>0.21000000000000002</v>
      </c>
    </row>
    <row r="272" spans="1:63" ht="20.25" customHeight="1">
      <c r="A272" s="134">
        <v>8</v>
      </c>
      <c r="B272" s="117">
        <v>114</v>
      </c>
      <c r="C272" s="304" t="s">
        <v>518</v>
      </c>
      <c r="D272" s="117" t="s">
        <v>298</v>
      </c>
      <c r="E272" s="544">
        <f t="shared" si="22"/>
        <v>1.1099999999999999</v>
      </c>
      <c r="F272" s="117">
        <v>11</v>
      </c>
      <c r="G272" s="119" t="s">
        <v>34</v>
      </c>
      <c r="H272" s="118"/>
      <c r="I272" s="395">
        <f t="shared" si="20"/>
        <v>0.28999999999999998</v>
      </c>
      <c r="J272" s="117">
        <v>0.28999999999999998</v>
      </c>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v>0.82</v>
      </c>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t="s">
        <v>388</v>
      </c>
      <c r="BJ272" s="117"/>
      <c r="BK272" s="567">
        <f t="shared" si="21"/>
        <v>1.1099999999999999</v>
      </c>
    </row>
    <row r="273" spans="1:63" ht="20.25" customHeight="1">
      <c r="A273" s="134">
        <v>8</v>
      </c>
      <c r="B273" s="117">
        <v>115</v>
      </c>
      <c r="C273" s="135" t="s">
        <v>521</v>
      </c>
      <c r="D273" s="117" t="s">
        <v>298</v>
      </c>
      <c r="E273" s="117">
        <f t="shared" si="22"/>
        <v>15.78</v>
      </c>
      <c r="F273" s="117">
        <v>10</v>
      </c>
      <c r="G273" s="119" t="s">
        <v>25</v>
      </c>
      <c r="H273" s="118"/>
      <c r="I273" s="395">
        <f t="shared" si="20"/>
        <v>0</v>
      </c>
      <c r="J273" s="117"/>
      <c r="K273" s="117"/>
      <c r="L273" s="117">
        <v>15.6</v>
      </c>
      <c r="M273" s="117"/>
      <c r="N273" s="117"/>
      <c r="O273" s="117"/>
      <c r="P273" s="117"/>
      <c r="Q273" s="117"/>
      <c r="R273" s="117"/>
      <c r="S273" s="117"/>
      <c r="T273" s="117"/>
      <c r="U273" s="117"/>
      <c r="V273" s="117"/>
      <c r="W273" s="117"/>
      <c r="X273" s="117"/>
      <c r="Y273" s="117"/>
      <c r="Z273" s="117"/>
      <c r="AA273" s="117"/>
      <c r="AB273" s="117"/>
      <c r="AC273" s="117"/>
      <c r="AD273" s="117"/>
      <c r="AE273" s="117">
        <v>0.18</v>
      </c>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t="s">
        <v>388</v>
      </c>
      <c r="BJ273" s="117"/>
      <c r="BK273" s="567">
        <f t="shared" si="21"/>
        <v>15.78</v>
      </c>
    </row>
    <row r="274" spans="1:63" ht="20.25" customHeight="1">
      <c r="A274" s="134">
        <v>8</v>
      </c>
      <c r="B274" s="119">
        <v>163</v>
      </c>
      <c r="C274" s="526" t="s">
        <v>297</v>
      </c>
      <c r="D274" s="527" t="s">
        <v>298</v>
      </c>
      <c r="E274" s="541">
        <v>0.42</v>
      </c>
      <c r="F274" s="119"/>
      <c r="G274" s="119" t="s">
        <v>33</v>
      </c>
      <c r="H274" s="121" t="s">
        <v>1099</v>
      </c>
      <c r="I274" s="395">
        <f t="shared" si="20"/>
        <v>0</v>
      </c>
      <c r="J274" s="119"/>
      <c r="K274" s="119"/>
      <c r="L274" s="119"/>
      <c r="M274" s="119"/>
      <c r="N274" s="119"/>
      <c r="O274" s="119"/>
      <c r="P274" s="119"/>
      <c r="Q274" s="119"/>
      <c r="R274" s="119"/>
      <c r="S274" s="119"/>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19"/>
      <c r="BC274" s="119"/>
      <c r="BD274" s="119"/>
      <c r="BE274" s="119"/>
      <c r="BF274" s="119"/>
      <c r="BG274" s="119"/>
      <c r="BH274" s="119"/>
      <c r="BI274" s="119"/>
      <c r="BJ274" s="119"/>
      <c r="BK274" s="567">
        <f t="shared" si="21"/>
        <v>0</v>
      </c>
    </row>
    <row r="275" spans="1:63" ht="20.25" customHeight="1">
      <c r="A275" s="134">
        <v>8</v>
      </c>
      <c r="B275" s="117"/>
      <c r="C275" s="135" t="s">
        <v>786</v>
      </c>
      <c r="D275" s="543" t="s">
        <v>126</v>
      </c>
      <c r="E275" s="529">
        <f t="shared" ref="E275:E282" si="23">SUM(J275:BH275)</f>
        <v>8.1</v>
      </c>
      <c r="F275" s="543" t="s">
        <v>1002</v>
      </c>
      <c r="G275" s="563" t="s">
        <v>18</v>
      </c>
      <c r="H275" s="543"/>
      <c r="I275" s="395">
        <f t="shared" si="20"/>
        <v>0</v>
      </c>
      <c r="J275" s="530"/>
      <c r="K275" s="530"/>
      <c r="L275" s="530">
        <v>8.1</v>
      </c>
      <c r="M275" s="530"/>
      <c r="N275" s="530"/>
      <c r="O275" s="530"/>
      <c r="P275" s="530"/>
      <c r="Q275" s="530"/>
      <c r="R275" s="530"/>
      <c r="S275" s="530"/>
      <c r="T275" s="530"/>
      <c r="U275" s="530"/>
      <c r="V275" s="530"/>
      <c r="W275" s="530"/>
      <c r="X275" s="530"/>
      <c r="Y275" s="530"/>
      <c r="Z275" s="530"/>
      <c r="AA275" s="530"/>
      <c r="AB275" s="530"/>
      <c r="AC275" s="530"/>
      <c r="AD275" s="530"/>
      <c r="AE275" s="530"/>
      <c r="AF275" s="530"/>
      <c r="AG275" s="530"/>
      <c r="AH275" s="530"/>
      <c r="AI275" s="530"/>
      <c r="AJ275" s="530"/>
      <c r="AK275" s="530"/>
      <c r="AL275" s="530"/>
      <c r="AM275" s="530"/>
      <c r="AN275" s="530"/>
      <c r="AO275" s="530"/>
      <c r="AP275" s="530"/>
      <c r="AQ275" s="530"/>
      <c r="AR275" s="530"/>
      <c r="AS275" s="530"/>
      <c r="AT275" s="530"/>
      <c r="AU275" s="530"/>
      <c r="AV275" s="530"/>
      <c r="AW275" s="530"/>
      <c r="AX275" s="530"/>
      <c r="AY275" s="530"/>
      <c r="AZ275" s="530"/>
      <c r="BA275" s="530"/>
      <c r="BB275" s="530"/>
      <c r="BC275" s="530"/>
      <c r="BD275" s="530"/>
      <c r="BE275" s="530"/>
      <c r="BF275" s="530"/>
      <c r="BG275" s="530"/>
      <c r="BH275" s="530"/>
      <c r="BI275" s="117"/>
      <c r="BJ275" s="117"/>
      <c r="BK275" s="567">
        <f t="shared" si="21"/>
        <v>8.1</v>
      </c>
    </row>
    <row r="276" spans="1:63" ht="20.25" customHeight="1">
      <c r="A276" s="134">
        <v>8</v>
      </c>
      <c r="B276" s="117"/>
      <c r="C276" s="135" t="s">
        <v>787</v>
      </c>
      <c r="D276" s="543" t="s">
        <v>126</v>
      </c>
      <c r="E276" s="529">
        <f t="shared" si="23"/>
        <v>4.3</v>
      </c>
      <c r="F276" s="543" t="s">
        <v>1003</v>
      </c>
      <c r="G276" s="563" t="s">
        <v>18</v>
      </c>
      <c r="H276" s="543"/>
      <c r="I276" s="395">
        <f t="shared" si="20"/>
        <v>0</v>
      </c>
      <c r="J276" s="530"/>
      <c r="K276" s="530"/>
      <c r="L276" s="530"/>
      <c r="M276" s="530">
        <v>4.3</v>
      </c>
      <c r="N276" s="530"/>
      <c r="O276" s="530"/>
      <c r="P276" s="530"/>
      <c r="Q276" s="530"/>
      <c r="R276" s="530"/>
      <c r="S276" s="530"/>
      <c r="T276" s="530"/>
      <c r="U276" s="530"/>
      <c r="V276" s="530"/>
      <c r="W276" s="530"/>
      <c r="X276" s="530"/>
      <c r="Y276" s="530"/>
      <c r="Z276" s="530"/>
      <c r="AA276" s="530"/>
      <c r="AB276" s="530"/>
      <c r="AC276" s="530"/>
      <c r="AD276" s="530"/>
      <c r="AE276" s="530"/>
      <c r="AF276" s="530"/>
      <c r="AG276" s="530"/>
      <c r="AH276" s="530"/>
      <c r="AI276" s="530"/>
      <c r="AJ276" s="530"/>
      <c r="AK276" s="530"/>
      <c r="AL276" s="530"/>
      <c r="AM276" s="530"/>
      <c r="AN276" s="530"/>
      <c r="AO276" s="530"/>
      <c r="AP276" s="530"/>
      <c r="AQ276" s="530"/>
      <c r="AR276" s="530"/>
      <c r="AS276" s="530"/>
      <c r="AT276" s="530"/>
      <c r="AU276" s="530"/>
      <c r="AV276" s="530"/>
      <c r="AW276" s="530"/>
      <c r="AX276" s="530"/>
      <c r="AY276" s="530"/>
      <c r="AZ276" s="530"/>
      <c r="BA276" s="530"/>
      <c r="BB276" s="530"/>
      <c r="BC276" s="530"/>
      <c r="BD276" s="530"/>
      <c r="BE276" s="530"/>
      <c r="BF276" s="530"/>
      <c r="BG276" s="530"/>
      <c r="BH276" s="530"/>
      <c r="BI276" s="117"/>
      <c r="BJ276" s="117"/>
      <c r="BK276" s="567">
        <f t="shared" si="21"/>
        <v>4.3</v>
      </c>
    </row>
    <row r="277" spans="1:63" ht="20.25" customHeight="1">
      <c r="A277" s="134">
        <v>8</v>
      </c>
      <c r="B277" s="117"/>
      <c r="C277" s="135" t="s">
        <v>788</v>
      </c>
      <c r="D277" s="543" t="s">
        <v>126</v>
      </c>
      <c r="E277" s="529">
        <f t="shared" si="23"/>
        <v>15.86</v>
      </c>
      <c r="F277" s="543" t="s">
        <v>938</v>
      </c>
      <c r="G277" s="563" t="s">
        <v>18</v>
      </c>
      <c r="H277" s="543"/>
      <c r="I277" s="395">
        <f t="shared" si="20"/>
        <v>0</v>
      </c>
      <c r="J277" s="530"/>
      <c r="K277" s="530"/>
      <c r="L277" s="530">
        <v>5.75</v>
      </c>
      <c r="M277" s="530">
        <v>10.11</v>
      </c>
      <c r="N277" s="530"/>
      <c r="O277" s="530"/>
      <c r="P277" s="530"/>
      <c r="Q277" s="530"/>
      <c r="R277" s="530"/>
      <c r="S277" s="530"/>
      <c r="T277" s="530"/>
      <c r="U277" s="530"/>
      <c r="V277" s="530"/>
      <c r="W277" s="530"/>
      <c r="X277" s="530"/>
      <c r="Y277" s="530"/>
      <c r="Z277" s="530"/>
      <c r="AA277" s="530"/>
      <c r="AB277" s="530"/>
      <c r="AC277" s="530"/>
      <c r="AD277" s="530"/>
      <c r="AE277" s="530"/>
      <c r="AF277" s="530"/>
      <c r="AG277" s="530"/>
      <c r="AH277" s="530"/>
      <c r="AI277" s="530"/>
      <c r="AJ277" s="530"/>
      <c r="AK277" s="530"/>
      <c r="AL277" s="530"/>
      <c r="AM277" s="530"/>
      <c r="AN277" s="530"/>
      <c r="AO277" s="530"/>
      <c r="AP277" s="530"/>
      <c r="AQ277" s="530"/>
      <c r="AR277" s="530"/>
      <c r="AS277" s="530"/>
      <c r="AT277" s="530"/>
      <c r="AU277" s="530"/>
      <c r="AV277" s="530"/>
      <c r="AW277" s="530"/>
      <c r="AX277" s="530"/>
      <c r="AY277" s="530"/>
      <c r="AZ277" s="530"/>
      <c r="BA277" s="530"/>
      <c r="BB277" s="530"/>
      <c r="BC277" s="530"/>
      <c r="BD277" s="530"/>
      <c r="BE277" s="530"/>
      <c r="BF277" s="530"/>
      <c r="BG277" s="530"/>
      <c r="BH277" s="530"/>
      <c r="BI277" s="117"/>
      <c r="BJ277" s="117"/>
      <c r="BK277" s="567">
        <f t="shared" si="21"/>
        <v>15.86</v>
      </c>
    </row>
    <row r="278" spans="1:63" ht="20.25" customHeight="1">
      <c r="A278" s="134">
        <v>8</v>
      </c>
      <c r="B278" s="117"/>
      <c r="C278" s="135" t="s">
        <v>742</v>
      </c>
      <c r="D278" s="554" t="s">
        <v>126</v>
      </c>
      <c r="E278" s="531">
        <f t="shared" si="23"/>
        <v>0.1</v>
      </c>
      <c r="F278" s="118" t="s">
        <v>1004</v>
      </c>
      <c r="G278" s="121" t="s">
        <v>21</v>
      </c>
      <c r="H278" s="118"/>
      <c r="I278" s="395">
        <f t="shared" si="20"/>
        <v>0</v>
      </c>
      <c r="J278" s="530"/>
      <c r="K278" s="530"/>
      <c r="L278" s="530">
        <v>0.1</v>
      </c>
      <c r="M278" s="530"/>
      <c r="N278" s="530"/>
      <c r="O278" s="530"/>
      <c r="P278" s="530"/>
      <c r="Q278" s="530"/>
      <c r="R278" s="530"/>
      <c r="S278" s="530"/>
      <c r="T278" s="530"/>
      <c r="U278" s="530"/>
      <c r="V278" s="530"/>
      <c r="W278" s="530"/>
      <c r="X278" s="530"/>
      <c r="Y278" s="530"/>
      <c r="Z278" s="530"/>
      <c r="AA278" s="530"/>
      <c r="AB278" s="530"/>
      <c r="AC278" s="530"/>
      <c r="AD278" s="530"/>
      <c r="AE278" s="530"/>
      <c r="AF278" s="530"/>
      <c r="AG278" s="530"/>
      <c r="AH278" s="530"/>
      <c r="AI278" s="530"/>
      <c r="AJ278" s="530"/>
      <c r="AK278" s="530"/>
      <c r="AL278" s="530"/>
      <c r="AM278" s="530"/>
      <c r="AN278" s="530"/>
      <c r="AO278" s="530"/>
      <c r="AP278" s="530"/>
      <c r="AQ278" s="530"/>
      <c r="AR278" s="530"/>
      <c r="AS278" s="530"/>
      <c r="AT278" s="530"/>
      <c r="AU278" s="530"/>
      <c r="AV278" s="530"/>
      <c r="AW278" s="530"/>
      <c r="AX278" s="530"/>
      <c r="AY278" s="530"/>
      <c r="AZ278" s="530"/>
      <c r="BA278" s="530"/>
      <c r="BB278" s="530"/>
      <c r="BC278" s="530"/>
      <c r="BD278" s="530"/>
      <c r="BE278" s="530"/>
      <c r="BF278" s="530"/>
      <c r="BG278" s="530"/>
      <c r="BH278" s="530"/>
      <c r="BI278" s="117"/>
      <c r="BJ278" s="117"/>
      <c r="BK278" s="567">
        <f t="shared" si="21"/>
        <v>0.1</v>
      </c>
    </row>
    <row r="279" spans="1:63" ht="20.25" customHeight="1">
      <c r="A279" s="134">
        <v>8</v>
      </c>
      <c r="B279" s="117"/>
      <c r="C279" s="135" t="s">
        <v>789</v>
      </c>
      <c r="D279" s="554" t="s">
        <v>126</v>
      </c>
      <c r="E279" s="529">
        <f t="shared" si="23"/>
        <v>0.33</v>
      </c>
      <c r="F279" s="118" t="s">
        <v>1005</v>
      </c>
      <c r="G279" s="121" t="s">
        <v>24</v>
      </c>
      <c r="H279" s="118"/>
      <c r="I279" s="395">
        <f t="shared" si="20"/>
        <v>0.33</v>
      </c>
      <c r="J279" s="530">
        <v>0.33</v>
      </c>
      <c r="K279" s="530"/>
      <c r="L279" s="530"/>
      <c r="M279" s="530"/>
      <c r="N279" s="530"/>
      <c r="O279" s="530"/>
      <c r="P279" s="530"/>
      <c r="Q279" s="530"/>
      <c r="R279" s="530"/>
      <c r="S279" s="530"/>
      <c r="T279" s="530"/>
      <c r="U279" s="530"/>
      <c r="V279" s="530"/>
      <c r="W279" s="530"/>
      <c r="X279" s="530"/>
      <c r="Y279" s="530"/>
      <c r="Z279" s="530"/>
      <c r="AA279" s="530"/>
      <c r="AB279" s="530"/>
      <c r="AC279" s="530"/>
      <c r="AD279" s="530"/>
      <c r="AE279" s="530"/>
      <c r="AF279" s="530"/>
      <c r="AG279" s="530"/>
      <c r="AH279" s="530"/>
      <c r="AI279" s="530"/>
      <c r="AJ279" s="530"/>
      <c r="AK279" s="530"/>
      <c r="AL279" s="530"/>
      <c r="AM279" s="530"/>
      <c r="AN279" s="530"/>
      <c r="AO279" s="530"/>
      <c r="AP279" s="530"/>
      <c r="AQ279" s="530"/>
      <c r="AR279" s="530"/>
      <c r="AS279" s="530"/>
      <c r="AT279" s="530"/>
      <c r="AU279" s="530"/>
      <c r="AV279" s="530"/>
      <c r="AW279" s="530"/>
      <c r="AX279" s="530"/>
      <c r="AY279" s="530"/>
      <c r="AZ279" s="530"/>
      <c r="BA279" s="530"/>
      <c r="BB279" s="530"/>
      <c r="BC279" s="530"/>
      <c r="BD279" s="530"/>
      <c r="BE279" s="530"/>
      <c r="BF279" s="530"/>
      <c r="BG279" s="530"/>
      <c r="BH279" s="530"/>
      <c r="BI279" s="117"/>
      <c r="BJ279" s="117"/>
      <c r="BK279" s="567">
        <f t="shared" si="21"/>
        <v>0.33</v>
      </c>
    </row>
    <row r="280" spans="1:63" ht="20.25" customHeight="1">
      <c r="A280" s="134">
        <v>8</v>
      </c>
      <c r="B280" s="117"/>
      <c r="C280" s="135" t="s">
        <v>790</v>
      </c>
      <c r="D280" s="554" t="s">
        <v>126</v>
      </c>
      <c r="E280" s="117">
        <f t="shared" si="23"/>
        <v>22.55</v>
      </c>
      <c r="F280" s="118" t="s">
        <v>1006</v>
      </c>
      <c r="G280" s="121" t="s">
        <v>27</v>
      </c>
      <c r="H280" s="118"/>
      <c r="I280" s="395">
        <f t="shared" si="20"/>
        <v>0</v>
      </c>
      <c r="J280" s="530"/>
      <c r="K280" s="530"/>
      <c r="L280" s="530"/>
      <c r="M280" s="530"/>
      <c r="N280" s="530"/>
      <c r="O280" s="530"/>
      <c r="P280" s="530">
        <v>22.55</v>
      </c>
      <c r="Q280" s="530"/>
      <c r="R280" s="530"/>
      <c r="S280" s="530"/>
      <c r="T280" s="530"/>
      <c r="U280" s="530"/>
      <c r="V280" s="530"/>
      <c r="W280" s="530"/>
      <c r="X280" s="530"/>
      <c r="Y280" s="530"/>
      <c r="Z280" s="530"/>
      <c r="AA280" s="530"/>
      <c r="AB280" s="530"/>
      <c r="AC280" s="530"/>
      <c r="AD280" s="530"/>
      <c r="AE280" s="530"/>
      <c r="AF280" s="530"/>
      <c r="AG280" s="530"/>
      <c r="AH280" s="530"/>
      <c r="AI280" s="530"/>
      <c r="AJ280" s="530"/>
      <c r="AK280" s="530"/>
      <c r="AL280" s="530"/>
      <c r="AM280" s="530"/>
      <c r="AN280" s="530"/>
      <c r="AO280" s="530"/>
      <c r="AP280" s="530"/>
      <c r="AQ280" s="530"/>
      <c r="AR280" s="530"/>
      <c r="AS280" s="530"/>
      <c r="AT280" s="530"/>
      <c r="AU280" s="530"/>
      <c r="AV280" s="530"/>
      <c r="AW280" s="530"/>
      <c r="AX280" s="530"/>
      <c r="AY280" s="530"/>
      <c r="AZ280" s="530"/>
      <c r="BA280" s="530"/>
      <c r="BB280" s="530"/>
      <c r="BC280" s="530"/>
      <c r="BD280" s="530"/>
      <c r="BE280" s="530"/>
      <c r="BF280" s="530"/>
      <c r="BG280" s="530"/>
      <c r="BH280" s="530"/>
      <c r="BI280" s="117"/>
      <c r="BJ280" s="117"/>
      <c r="BK280" s="567">
        <f t="shared" si="21"/>
        <v>22.55</v>
      </c>
    </row>
    <row r="281" spans="1:63" ht="20.25" customHeight="1">
      <c r="A281" s="134">
        <v>8</v>
      </c>
      <c r="B281" s="117"/>
      <c r="C281" s="135" t="s">
        <v>791</v>
      </c>
      <c r="D281" s="554" t="s">
        <v>126</v>
      </c>
      <c r="E281" s="117">
        <f t="shared" si="23"/>
        <v>16.7</v>
      </c>
      <c r="F281" s="118" t="s">
        <v>1007</v>
      </c>
      <c r="G281" s="121" t="s">
        <v>27</v>
      </c>
      <c r="H281" s="118"/>
      <c r="I281" s="395">
        <f t="shared" si="20"/>
        <v>0</v>
      </c>
      <c r="J281" s="530"/>
      <c r="K281" s="530"/>
      <c r="L281" s="530"/>
      <c r="M281" s="530"/>
      <c r="N281" s="530"/>
      <c r="O281" s="530"/>
      <c r="P281" s="530">
        <v>16.7</v>
      </c>
      <c r="Q281" s="530"/>
      <c r="R281" s="530"/>
      <c r="S281" s="530"/>
      <c r="T281" s="530"/>
      <c r="U281" s="530"/>
      <c r="V281" s="530"/>
      <c r="W281" s="530"/>
      <c r="X281" s="530"/>
      <c r="Y281" s="530"/>
      <c r="Z281" s="530"/>
      <c r="AA281" s="530"/>
      <c r="AB281" s="530"/>
      <c r="AC281" s="530"/>
      <c r="AD281" s="530"/>
      <c r="AE281" s="530"/>
      <c r="AF281" s="530"/>
      <c r="AG281" s="530"/>
      <c r="AH281" s="530"/>
      <c r="AI281" s="530"/>
      <c r="AJ281" s="530"/>
      <c r="AK281" s="530"/>
      <c r="AL281" s="530"/>
      <c r="AM281" s="530"/>
      <c r="AN281" s="530"/>
      <c r="AO281" s="530"/>
      <c r="AP281" s="530"/>
      <c r="AQ281" s="530"/>
      <c r="AR281" s="530"/>
      <c r="AS281" s="530"/>
      <c r="AT281" s="530"/>
      <c r="AU281" s="530"/>
      <c r="AV281" s="530"/>
      <c r="AW281" s="530"/>
      <c r="AX281" s="530"/>
      <c r="AY281" s="530"/>
      <c r="AZ281" s="530"/>
      <c r="BA281" s="530"/>
      <c r="BB281" s="530"/>
      <c r="BC281" s="530"/>
      <c r="BD281" s="530"/>
      <c r="BE281" s="530"/>
      <c r="BF281" s="530"/>
      <c r="BG281" s="530"/>
      <c r="BH281" s="530"/>
      <c r="BI281" s="117"/>
      <c r="BJ281" s="117"/>
      <c r="BK281" s="567">
        <f t="shared" si="21"/>
        <v>16.7</v>
      </c>
    </row>
    <row r="282" spans="1:63" ht="20.25" customHeight="1">
      <c r="A282" s="134">
        <v>8</v>
      </c>
      <c r="B282" s="117"/>
      <c r="C282" s="135" t="s">
        <v>792</v>
      </c>
      <c r="D282" s="554" t="s">
        <v>126</v>
      </c>
      <c r="E282" s="117">
        <f t="shared" si="23"/>
        <v>15.77</v>
      </c>
      <c r="F282" s="118" t="s">
        <v>1008</v>
      </c>
      <c r="G282" s="121" t="s">
        <v>27</v>
      </c>
      <c r="H282" s="118"/>
      <c r="I282" s="395">
        <f t="shared" si="20"/>
        <v>0</v>
      </c>
      <c r="J282" s="530"/>
      <c r="K282" s="530"/>
      <c r="L282" s="530"/>
      <c r="M282" s="530"/>
      <c r="N282" s="530"/>
      <c r="O282" s="530"/>
      <c r="P282" s="530">
        <v>15.77</v>
      </c>
      <c r="Q282" s="530"/>
      <c r="R282" s="530"/>
      <c r="S282" s="530"/>
      <c r="T282" s="530"/>
      <c r="U282" s="530"/>
      <c r="V282" s="530"/>
      <c r="W282" s="530"/>
      <c r="X282" s="530"/>
      <c r="Y282" s="530"/>
      <c r="Z282" s="530"/>
      <c r="AA282" s="530"/>
      <c r="AB282" s="530"/>
      <c r="AC282" s="530"/>
      <c r="AD282" s="530"/>
      <c r="AE282" s="530"/>
      <c r="AF282" s="530"/>
      <c r="AG282" s="530"/>
      <c r="AH282" s="530"/>
      <c r="AI282" s="530"/>
      <c r="AJ282" s="530"/>
      <c r="AK282" s="530"/>
      <c r="AL282" s="530"/>
      <c r="AM282" s="530"/>
      <c r="AN282" s="530"/>
      <c r="AO282" s="530"/>
      <c r="AP282" s="530"/>
      <c r="AQ282" s="530"/>
      <c r="AR282" s="530"/>
      <c r="AS282" s="530"/>
      <c r="AT282" s="530"/>
      <c r="AU282" s="530"/>
      <c r="AV282" s="530"/>
      <c r="AW282" s="530"/>
      <c r="AX282" s="530"/>
      <c r="AY282" s="530"/>
      <c r="AZ282" s="530"/>
      <c r="BA282" s="530"/>
      <c r="BB282" s="530"/>
      <c r="BC282" s="530"/>
      <c r="BD282" s="530"/>
      <c r="BE282" s="530"/>
      <c r="BF282" s="530"/>
      <c r="BG282" s="530"/>
      <c r="BH282" s="530"/>
      <c r="BI282" s="117"/>
      <c r="BJ282" s="117"/>
      <c r="BK282" s="567">
        <f t="shared" si="21"/>
        <v>15.77</v>
      </c>
    </row>
    <row r="283" spans="1:63" ht="20.25" customHeight="1">
      <c r="A283" s="134">
        <v>8</v>
      </c>
      <c r="B283" s="117"/>
      <c r="C283" s="135" t="s">
        <v>793</v>
      </c>
      <c r="D283" s="118" t="s">
        <v>126</v>
      </c>
      <c r="E283" s="117">
        <v>20.74</v>
      </c>
      <c r="F283" s="118" t="s">
        <v>1009</v>
      </c>
      <c r="G283" s="121" t="s">
        <v>27</v>
      </c>
      <c r="H283" s="118"/>
      <c r="I283" s="395">
        <f t="shared" si="20"/>
        <v>0</v>
      </c>
      <c r="J283" s="530"/>
      <c r="K283" s="530"/>
      <c r="L283" s="530"/>
      <c r="M283" s="530"/>
      <c r="N283" s="530"/>
      <c r="O283" s="530"/>
      <c r="P283" s="530"/>
      <c r="Q283" s="530"/>
      <c r="R283" s="530"/>
      <c r="S283" s="530"/>
      <c r="T283" s="530"/>
      <c r="U283" s="530"/>
      <c r="V283" s="530"/>
      <c r="W283" s="530"/>
      <c r="X283" s="530"/>
      <c r="Y283" s="530"/>
      <c r="Z283" s="530"/>
      <c r="AA283" s="530"/>
      <c r="AB283" s="530"/>
      <c r="AC283" s="530"/>
      <c r="AD283" s="530"/>
      <c r="AE283" s="530"/>
      <c r="AF283" s="530"/>
      <c r="AG283" s="530"/>
      <c r="AH283" s="530"/>
      <c r="AI283" s="530"/>
      <c r="AJ283" s="530"/>
      <c r="AK283" s="530"/>
      <c r="AL283" s="530"/>
      <c r="AM283" s="530"/>
      <c r="AN283" s="530"/>
      <c r="AO283" s="530"/>
      <c r="AP283" s="530"/>
      <c r="AQ283" s="530"/>
      <c r="AR283" s="530"/>
      <c r="AS283" s="530"/>
      <c r="AT283" s="530"/>
      <c r="AU283" s="530"/>
      <c r="AV283" s="530"/>
      <c r="AW283" s="530"/>
      <c r="AX283" s="530"/>
      <c r="AY283" s="530"/>
      <c r="AZ283" s="530"/>
      <c r="BA283" s="530"/>
      <c r="BB283" s="530"/>
      <c r="BC283" s="530"/>
      <c r="BD283" s="530"/>
      <c r="BE283" s="530"/>
      <c r="BF283" s="530"/>
      <c r="BG283" s="530"/>
      <c r="BH283" s="530"/>
      <c r="BI283" s="117"/>
      <c r="BJ283" s="117"/>
      <c r="BK283" s="567">
        <f t="shared" si="21"/>
        <v>0</v>
      </c>
    </row>
    <row r="284" spans="1:63" ht="20.25" customHeight="1">
      <c r="A284" s="134">
        <v>8</v>
      </c>
      <c r="B284" s="117"/>
      <c r="C284" s="135" t="s">
        <v>794</v>
      </c>
      <c r="D284" s="554" t="s">
        <v>126</v>
      </c>
      <c r="E284" s="117">
        <f>SUM(J284:BH284)</f>
        <v>0.37000000000000005</v>
      </c>
      <c r="F284" s="118" t="s">
        <v>1010</v>
      </c>
      <c r="G284" s="121" t="s">
        <v>30</v>
      </c>
      <c r="H284" s="118"/>
      <c r="I284" s="395">
        <f t="shared" si="20"/>
        <v>0</v>
      </c>
      <c r="J284" s="530"/>
      <c r="K284" s="530"/>
      <c r="L284" s="530">
        <v>0.08</v>
      </c>
      <c r="M284" s="530">
        <v>7.0000000000000007E-2</v>
      </c>
      <c r="N284" s="530"/>
      <c r="O284" s="530"/>
      <c r="P284" s="530"/>
      <c r="Q284" s="530"/>
      <c r="R284" s="530"/>
      <c r="S284" s="530"/>
      <c r="T284" s="530"/>
      <c r="U284" s="530"/>
      <c r="V284" s="530"/>
      <c r="W284" s="530"/>
      <c r="X284" s="530"/>
      <c r="Y284" s="530"/>
      <c r="Z284" s="530"/>
      <c r="AA284" s="530"/>
      <c r="AB284" s="530"/>
      <c r="AC284" s="530"/>
      <c r="AD284" s="530"/>
      <c r="AE284" s="530"/>
      <c r="AF284" s="530"/>
      <c r="AG284" s="530"/>
      <c r="AH284" s="530"/>
      <c r="AI284" s="530"/>
      <c r="AJ284" s="530"/>
      <c r="AK284" s="530"/>
      <c r="AL284" s="530"/>
      <c r="AM284" s="530"/>
      <c r="AN284" s="530"/>
      <c r="AO284" s="530"/>
      <c r="AP284" s="530"/>
      <c r="AQ284" s="530"/>
      <c r="AR284" s="530"/>
      <c r="AS284" s="530"/>
      <c r="AT284" s="530"/>
      <c r="AU284" s="530"/>
      <c r="AV284" s="530"/>
      <c r="AW284" s="530"/>
      <c r="AX284" s="530">
        <v>0.04</v>
      </c>
      <c r="AY284" s="530"/>
      <c r="AZ284" s="530"/>
      <c r="BA284" s="530"/>
      <c r="BB284" s="530"/>
      <c r="BC284" s="530"/>
      <c r="BD284" s="530">
        <v>0.14000000000000001</v>
      </c>
      <c r="BE284" s="530"/>
      <c r="BF284" s="530"/>
      <c r="BG284" s="530">
        <v>0.04</v>
      </c>
      <c r="BH284" s="530"/>
      <c r="BI284" s="117"/>
      <c r="BJ284" s="117"/>
      <c r="BK284" s="567">
        <f t="shared" si="21"/>
        <v>0.37000000000000005</v>
      </c>
    </row>
    <row r="285" spans="1:63" ht="20.25" customHeight="1">
      <c r="A285" s="134">
        <v>8</v>
      </c>
      <c r="B285" s="117"/>
      <c r="C285" s="135" t="s">
        <v>795</v>
      </c>
      <c r="D285" s="554" t="s">
        <v>126</v>
      </c>
      <c r="E285" s="117">
        <f>SUM(J285:BH285)</f>
        <v>0.35</v>
      </c>
      <c r="F285" s="118" t="s">
        <v>1011</v>
      </c>
      <c r="G285" s="118" t="s">
        <v>30</v>
      </c>
      <c r="H285" s="118"/>
      <c r="I285" s="395">
        <f t="shared" si="20"/>
        <v>0</v>
      </c>
      <c r="J285" s="530"/>
      <c r="K285" s="530"/>
      <c r="L285" s="530">
        <v>0.03</v>
      </c>
      <c r="M285" s="530">
        <v>0.12</v>
      </c>
      <c r="N285" s="530"/>
      <c r="O285" s="530"/>
      <c r="P285" s="530"/>
      <c r="Q285" s="530"/>
      <c r="R285" s="530"/>
      <c r="S285" s="530"/>
      <c r="T285" s="530"/>
      <c r="U285" s="530"/>
      <c r="V285" s="530"/>
      <c r="W285" s="530"/>
      <c r="X285" s="530"/>
      <c r="Y285" s="530"/>
      <c r="Z285" s="530"/>
      <c r="AA285" s="530"/>
      <c r="AB285" s="530"/>
      <c r="AC285" s="530"/>
      <c r="AD285" s="530"/>
      <c r="AE285" s="530"/>
      <c r="AF285" s="530"/>
      <c r="AG285" s="530"/>
      <c r="AH285" s="530"/>
      <c r="AI285" s="530"/>
      <c r="AJ285" s="530"/>
      <c r="AK285" s="530"/>
      <c r="AL285" s="530"/>
      <c r="AM285" s="530"/>
      <c r="AN285" s="530"/>
      <c r="AO285" s="530"/>
      <c r="AP285" s="530"/>
      <c r="AQ285" s="530"/>
      <c r="AR285" s="530"/>
      <c r="AS285" s="530"/>
      <c r="AT285" s="530"/>
      <c r="AU285" s="530"/>
      <c r="AV285" s="530"/>
      <c r="AW285" s="530"/>
      <c r="AX285" s="530">
        <v>0.02</v>
      </c>
      <c r="AY285" s="530"/>
      <c r="AZ285" s="530"/>
      <c r="BA285" s="530"/>
      <c r="BB285" s="530"/>
      <c r="BC285" s="530"/>
      <c r="BD285" s="530">
        <v>0.18</v>
      </c>
      <c r="BE285" s="530"/>
      <c r="BF285" s="530"/>
      <c r="BG285" s="530"/>
      <c r="BH285" s="530"/>
      <c r="BI285" s="117"/>
      <c r="BJ285" s="117"/>
      <c r="BK285" s="567">
        <f t="shared" si="21"/>
        <v>0.35</v>
      </c>
    </row>
    <row r="286" spans="1:63" ht="20.25" customHeight="1">
      <c r="A286" s="134">
        <v>8</v>
      </c>
      <c r="B286" s="117"/>
      <c r="C286" s="343" t="s">
        <v>796</v>
      </c>
      <c r="D286" s="118" t="s">
        <v>126</v>
      </c>
      <c r="E286" s="544">
        <f>SUM(J286:BH286)</f>
        <v>1.2</v>
      </c>
      <c r="F286" s="118" t="s">
        <v>1012</v>
      </c>
      <c r="G286" s="121" t="s">
        <v>33</v>
      </c>
      <c r="H286" s="118"/>
      <c r="I286" s="395">
        <f t="shared" si="20"/>
        <v>1.2</v>
      </c>
      <c r="J286" s="530">
        <v>1.2</v>
      </c>
      <c r="K286" s="530"/>
      <c r="L286" s="530"/>
      <c r="M286" s="530"/>
      <c r="N286" s="530"/>
      <c r="O286" s="530"/>
      <c r="P286" s="530"/>
      <c r="Q286" s="530"/>
      <c r="R286" s="530"/>
      <c r="S286" s="530"/>
      <c r="T286" s="530"/>
      <c r="U286" s="530"/>
      <c r="V286" s="530"/>
      <c r="W286" s="530"/>
      <c r="X286" s="530"/>
      <c r="Y286" s="530"/>
      <c r="Z286" s="530"/>
      <c r="AA286" s="530"/>
      <c r="AB286" s="530"/>
      <c r="AC286" s="530"/>
      <c r="AD286" s="530"/>
      <c r="AE286" s="530"/>
      <c r="AF286" s="530"/>
      <c r="AG286" s="530"/>
      <c r="AH286" s="530"/>
      <c r="AI286" s="530"/>
      <c r="AJ286" s="530"/>
      <c r="AK286" s="530"/>
      <c r="AL286" s="530"/>
      <c r="AM286" s="530"/>
      <c r="AN286" s="530"/>
      <c r="AO286" s="530"/>
      <c r="AP286" s="530"/>
      <c r="AQ286" s="530"/>
      <c r="AR286" s="530"/>
      <c r="AS286" s="530"/>
      <c r="AT286" s="530"/>
      <c r="AU286" s="530"/>
      <c r="AV286" s="530"/>
      <c r="AW286" s="530"/>
      <c r="AX286" s="530"/>
      <c r="AY286" s="530"/>
      <c r="AZ286" s="530"/>
      <c r="BA286" s="530"/>
      <c r="BB286" s="530"/>
      <c r="BC286" s="530"/>
      <c r="BD286" s="530"/>
      <c r="BE286" s="530"/>
      <c r="BF286" s="530"/>
      <c r="BG286" s="530"/>
      <c r="BH286" s="530"/>
      <c r="BI286" s="117"/>
      <c r="BJ286" s="117"/>
      <c r="BK286" s="567">
        <f t="shared" si="21"/>
        <v>1.2</v>
      </c>
    </row>
    <row r="287" spans="1:63" ht="20.25" customHeight="1">
      <c r="A287" s="134">
        <v>8</v>
      </c>
      <c r="B287" s="117"/>
      <c r="C287" s="135" t="s">
        <v>797</v>
      </c>
      <c r="D287" s="118" t="s">
        <v>126</v>
      </c>
      <c r="E287" s="531">
        <v>0.74</v>
      </c>
      <c r="F287" s="118" t="s">
        <v>1013</v>
      </c>
      <c r="G287" s="121" t="s">
        <v>35</v>
      </c>
      <c r="H287" s="118" t="s">
        <v>1082</v>
      </c>
      <c r="I287" s="395">
        <f t="shared" si="20"/>
        <v>0</v>
      </c>
      <c r="J287" s="530"/>
      <c r="K287" s="530"/>
      <c r="L287" s="530"/>
      <c r="M287" s="530"/>
      <c r="N287" s="530"/>
      <c r="O287" s="530"/>
      <c r="P287" s="530"/>
      <c r="Q287" s="530"/>
      <c r="R287" s="530"/>
      <c r="S287" s="530"/>
      <c r="T287" s="530"/>
      <c r="U287" s="530"/>
      <c r="V287" s="530"/>
      <c r="W287" s="530"/>
      <c r="X287" s="530"/>
      <c r="Y287" s="530"/>
      <c r="Z287" s="530"/>
      <c r="AA287" s="530"/>
      <c r="AB287" s="530"/>
      <c r="AC287" s="530"/>
      <c r="AD287" s="530"/>
      <c r="AE287" s="530"/>
      <c r="AF287" s="530"/>
      <c r="AG287" s="530"/>
      <c r="AH287" s="530"/>
      <c r="AI287" s="530"/>
      <c r="AJ287" s="530"/>
      <c r="AK287" s="530"/>
      <c r="AL287" s="530"/>
      <c r="AM287" s="530"/>
      <c r="AN287" s="530"/>
      <c r="AO287" s="530"/>
      <c r="AP287" s="530"/>
      <c r="AQ287" s="530"/>
      <c r="AR287" s="530"/>
      <c r="AS287" s="530"/>
      <c r="AT287" s="530"/>
      <c r="AU287" s="530"/>
      <c r="AV287" s="530"/>
      <c r="AW287" s="530"/>
      <c r="AX287" s="530"/>
      <c r="AY287" s="530"/>
      <c r="AZ287" s="530"/>
      <c r="BA287" s="530"/>
      <c r="BB287" s="530"/>
      <c r="BC287" s="530"/>
      <c r="BD287" s="530"/>
      <c r="BE287" s="530"/>
      <c r="BF287" s="530"/>
      <c r="BG287" s="530"/>
      <c r="BH287" s="530"/>
      <c r="BI287" s="117"/>
      <c r="BJ287" s="117"/>
      <c r="BK287" s="567">
        <f t="shared" si="21"/>
        <v>0</v>
      </c>
    </row>
    <row r="288" spans="1:63" ht="20.25" customHeight="1">
      <c r="A288" s="134">
        <v>8</v>
      </c>
      <c r="B288" s="117"/>
      <c r="C288" s="135" t="s">
        <v>798</v>
      </c>
      <c r="D288" s="554" t="s">
        <v>126</v>
      </c>
      <c r="E288" s="117">
        <f t="shared" ref="E288:E304" si="24">SUM(J288:BH288)</f>
        <v>0.69</v>
      </c>
      <c r="F288" s="118" t="s">
        <v>1014</v>
      </c>
      <c r="G288" s="121" t="s">
        <v>41</v>
      </c>
      <c r="H288" s="118"/>
      <c r="I288" s="395">
        <f t="shared" si="20"/>
        <v>0</v>
      </c>
      <c r="J288" s="530"/>
      <c r="K288" s="530"/>
      <c r="L288" s="530"/>
      <c r="M288" s="530">
        <v>0.69</v>
      </c>
      <c r="N288" s="530"/>
      <c r="O288" s="530"/>
      <c r="P288" s="530"/>
      <c r="Q288" s="530"/>
      <c r="R288" s="530"/>
      <c r="S288" s="530"/>
      <c r="T288" s="530"/>
      <c r="U288" s="530"/>
      <c r="V288" s="530"/>
      <c r="W288" s="530"/>
      <c r="X288" s="530"/>
      <c r="Y288" s="530"/>
      <c r="Z288" s="530"/>
      <c r="AA288" s="530"/>
      <c r="AB288" s="530"/>
      <c r="AC288" s="530"/>
      <c r="AD288" s="530"/>
      <c r="AE288" s="530"/>
      <c r="AF288" s="530"/>
      <c r="AG288" s="530"/>
      <c r="AH288" s="530"/>
      <c r="AI288" s="530"/>
      <c r="AJ288" s="530"/>
      <c r="AK288" s="530"/>
      <c r="AL288" s="530"/>
      <c r="AM288" s="530"/>
      <c r="AN288" s="530"/>
      <c r="AO288" s="530"/>
      <c r="AP288" s="530"/>
      <c r="AQ288" s="530"/>
      <c r="AR288" s="530"/>
      <c r="AS288" s="530"/>
      <c r="AT288" s="530"/>
      <c r="AU288" s="530"/>
      <c r="AV288" s="530"/>
      <c r="AW288" s="530"/>
      <c r="AX288" s="530"/>
      <c r="AY288" s="530"/>
      <c r="AZ288" s="530"/>
      <c r="BA288" s="530"/>
      <c r="BB288" s="530"/>
      <c r="BC288" s="530"/>
      <c r="BD288" s="530"/>
      <c r="BE288" s="530"/>
      <c r="BF288" s="530"/>
      <c r="BG288" s="530"/>
      <c r="BH288" s="530"/>
      <c r="BI288" s="117"/>
      <c r="BJ288" s="117"/>
      <c r="BK288" s="567">
        <f t="shared" si="21"/>
        <v>0.69</v>
      </c>
    </row>
    <row r="289" spans="1:63" ht="20.25" customHeight="1">
      <c r="A289" s="134">
        <v>8</v>
      </c>
      <c r="B289" s="117"/>
      <c r="C289" s="135" t="s">
        <v>799</v>
      </c>
      <c r="D289" s="554" t="s">
        <v>126</v>
      </c>
      <c r="E289" s="117">
        <f t="shared" si="24"/>
        <v>0.36</v>
      </c>
      <c r="F289" s="118" t="s">
        <v>1015</v>
      </c>
      <c r="G289" s="121" t="s">
        <v>41</v>
      </c>
      <c r="H289" s="118"/>
      <c r="I289" s="395">
        <f t="shared" si="20"/>
        <v>0</v>
      </c>
      <c r="J289" s="530"/>
      <c r="K289" s="530"/>
      <c r="L289" s="530"/>
      <c r="M289" s="530">
        <v>0.36</v>
      </c>
      <c r="N289" s="530"/>
      <c r="O289" s="530"/>
      <c r="P289" s="530"/>
      <c r="Q289" s="530"/>
      <c r="R289" s="530"/>
      <c r="S289" s="530"/>
      <c r="T289" s="530"/>
      <c r="U289" s="530"/>
      <c r="V289" s="530"/>
      <c r="W289" s="530"/>
      <c r="X289" s="530"/>
      <c r="Y289" s="530"/>
      <c r="Z289" s="530"/>
      <c r="AA289" s="530"/>
      <c r="AB289" s="530"/>
      <c r="AC289" s="530"/>
      <c r="AD289" s="530"/>
      <c r="AE289" s="530"/>
      <c r="AF289" s="530"/>
      <c r="AG289" s="530"/>
      <c r="AH289" s="530"/>
      <c r="AI289" s="530"/>
      <c r="AJ289" s="530"/>
      <c r="AK289" s="530"/>
      <c r="AL289" s="530"/>
      <c r="AM289" s="530"/>
      <c r="AN289" s="530"/>
      <c r="AO289" s="530"/>
      <c r="AP289" s="530"/>
      <c r="AQ289" s="530"/>
      <c r="AR289" s="530"/>
      <c r="AS289" s="530"/>
      <c r="AT289" s="530"/>
      <c r="AU289" s="530"/>
      <c r="AV289" s="530"/>
      <c r="AW289" s="530"/>
      <c r="AX289" s="530"/>
      <c r="AY289" s="530"/>
      <c r="AZ289" s="530"/>
      <c r="BA289" s="530"/>
      <c r="BB289" s="530"/>
      <c r="BC289" s="530"/>
      <c r="BD289" s="530"/>
      <c r="BE289" s="530"/>
      <c r="BF289" s="530"/>
      <c r="BG289" s="530"/>
      <c r="BH289" s="530"/>
      <c r="BI289" s="117"/>
      <c r="BJ289" s="117"/>
      <c r="BK289" s="567">
        <f t="shared" si="21"/>
        <v>0.36</v>
      </c>
    </row>
    <row r="290" spans="1:63" ht="20.25" customHeight="1">
      <c r="A290" s="134">
        <v>8</v>
      </c>
      <c r="B290" s="117"/>
      <c r="C290" s="555" t="s">
        <v>800</v>
      </c>
      <c r="D290" s="554" t="s">
        <v>126</v>
      </c>
      <c r="E290" s="531">
        <f t="shared" si="24"/>
        <v>0.8</v>
      </c>
      <c r="F290" s="118" t="s">
        <v>1016</v>
      </c>
      <c r="G290" s="121" t="s">
        <v>44</v>
      </c>
      <c r="H290" s="118"/>
      <c r="I290" s="395">
        <f t="shared" si="20"/>
        <v>0</v>
      </c>
      <c r="J290" s="530"/>
      <c r="K290" s="530"/>
      <c r="L290" s="530">
        <v>0.8</v>
      </c>
      <c r="M290" s="530"/>
      <c r="N290" s="530"/>
      <c r="O290" s="530"/>
      <c r="P290" s="530"/>
      <c r="Q290" s="530"/>
      <c r="R290" s="530"/>
      <c r="S290" s="530"/>
      <c r="T290" s="530"/>
      <c r="U290" s="530"/>
      <c r="V290" s="530"/>
      <c r="W290" s="530"/>
      <c r="X290" s="530"/>
      <c r="Y290" s="530"/>
      <c r="Z290" s="530"/>
      <c r="AA290" s="530"/>
      <c r="AB290" s="530"/>
      <c r="AC290" s="530"/>
      <c r="AD290" s="530"/>
      <c r="AE290" s="530"/>
      <c r="AF290" s="530"/>
      <c r="AG290" s="530"/>
      <c r="AH290" s="530"/>
      <c r="AI290" s="530"/>
      <c r="AJ290" s="530"/>
      <c r="AK290" s="530"/>
      <c r="AL290" s="530"/>
      <c r="AM290" s="530"/>
      <c r="AN290" s="530"/>
      <c r="AO290" s="530"/>
      <c r="AP290" s="530"/>
      <c r="AQ290" s="530"/>
      <c r="AR290" s="530"/>
      <c r="AS290" s="530"/>
      <c r="AT290" s="530"/>
      <c r="AU290" s="530"/>
      <c r="AV290" s="530"/>
      <c r="AW290" s="530"/>
      <c r="AX290" s="530"/>
      <c r="AY290" s="530"/>
      <c r="AZ290" s="530"/>
      <c r="BA290" s="530"/>
      <c r="BB290" s="530"/>
      <c r="BC290" s="530"/>
      <c r="BD290" s="530"/>
      <c r="BE290" s="530"/>
      <c r="BF290" s="530"/>
      <c r="BG290" s="530"/>
      <c r="BH290" s="530"/>
      <c r="BI290" s="117"/>
      <c r="BJ290" s="117"/>
      <c r="BK290" s="567">
        <f t="shared" si="21"/>
        <v>0.8</v>
      </c>
    </row>
    <row r="291" spans="1:63" ht="20.25" customHeight="1">
      <c r="A291" s="134">
        <v>8</v>
      </c>
      <c r="B291" s="117"/>
      <c r="C291" s="135" t="s">
        <v>801</v>
      </c>
      <c r="D291" s="118" t="s">
        <v>126</v>
      </c>
      <c r="E291" s="544">
        <f t="shared" si="24"/>
        <v>0.62</v>
      </c>
      <c r="F291" s="118" t="s">
        <v>1016</v>
      </c>
      <c r="G291" s="121" t="s">
        <v>47</v>
      </c>
      <c r="H291" s="118"/>
      <c r="I291" s="395">
        <f t="shared" si="20"/>
        <v>0</v>
      </c>
      <c r="J291" s="530"/>
      <c r="K291" s="530"/>
      <c r="L291" s="530">
        <v>0.62</v>
      </c>
      <c r="M291" s="530"/>
      <c r="N291" s="530"/>
      <c r="O291" s="530"/>
      <c r="P291" s="530"/>
      <c r="Q291" s="530"/>
      <c r="R291" s="530"/>
      <c r="S291" s="530"/>
      <c r="T291" s="530"/>
      <c r="U291" s="530"/>
      <c r="V291" s="530"/>
      <c r="W291" s="530"/>
      <c r="X291" s="530"/>
      <c r="Y291" s="530"/>
      <c r="Z291" s="530"/>
      <c r="AA291" s="530"/>
      <c r="AB291" s="530"/>
      <c r="AC291" s="530"/>
      <c r="AD291" s="530"/>
      <c r="AE291" s="530"/>
      <c r="AF291" s="530"/>
      <c r="AG291" s="530"/>
      <c r="AH291" s="530"/>
      <c r="AI291" s="530"/>
      <c r="AJ291" s="530"/>
      <c r="AK291" s="530"/>
      <c r="AL291" s="530"/>
      <c r="AM291" s="530"/>
      <c r="AN291" s="530"/>
      <c r="AO291" s="530"/>
      <c r="AP291" s="530"/>
      <c r="AQ291" s="530"/>
      <c r="AR291" s="530"/>
      <c r="AS291" s="530"/>
      <c r="AT291" s="530"/>
      <c r="AU291" s="530"/>
      <c r="AV291" s="530"/>
      <c r="AW291" s="530"/>
      <c r="AX291" s="530"/>
      <c r="AY291" s="530"/>
      <c r="AZ291" s="530"/>
      <c r="BA291" s="530"/>
      <c r="BB291" s="530"/>
      <c r="BC291" s="530"/>
      <c r="BD291" s="530"/>
      <c r="BE291" s="530"/>
      <c r="BF291" s="530"/>
      <c r="BG291" s="530"/>
      <c r="BH291" s="530"/>
      <c r="BI291" s="117"/>
      <c r="BJ291" s="117"/>
      <c r="BK291" s="567">
        <f t="shared" si="21"/>
        <v>0.62</v>
      </c>
    </row>
    <row r="292" spans="1:63" ht="20.25" customHeight="1">
      <c r="A292" s="134">
        <v>8</v>
      </c>
      <c r="B292" s="117"/>
      <c r="C292" s="135" t="s">
        <v>1107</v>
      </c>
      <c r="D292" s="118" t="s">
        <v>126</v>
      </c>
      <c r="E292" s="529">
        <f t="shared" si="24"/>
        <v>1</v>
      </c>
      <c r="F292" s="118" t="s">
        <v>1017</v>
      </c>
      <c r="G292" s="121" t="s">
        <v>48</v>
      </c>
      <c r="H292" s="118"/>
      <c r="I292" s="395">
        <f t="shared" si="20"/>
        <v>0</v>
      </c>
      <c r="J292" s="530"/>
      <c r="K292" s="530"/>
      <c r="L292" s="530"/>
      <c r="M292" s="530"/>
      <c r="N292" s="530"/>
      <c r="O292" s="530"/>
      <c r="P292" s="530"/>
      <c r="Q292" s="530"/>
      <c r="R292" s="530"/>
      <c r="S292" s="530"/>
      <c r="T292" s="530"/>
      <c r="U292" s="530"/>
      <c r="V292" s="530"/>
      <c r="W292" s="530"/>
      <c r="X292" s="530"/>
      <c r="Y292" s="530"/>
      <c r="Z292" s="530"/>
      <c r="AA292" s="530">
        <v>1</v>
      </c>
      <c r="AB292" s="530"/>
      <c r="AC292" s="530"/>
      <c r="AD292" s="530"/>
      <c r="AE292" s="530"/>
      <c r="AF292" s="530"/>
      <c r="AG292" s="530"/>
      <c r="AH292" s="530"/>
      <c r="AI292" s="530"/>
      <c r="AJ292" s="530"/>
      <c r="AK292" s="530"/>
      <c r="AL292" s="530"/>
      <c r="AM292" s="530"/>
      <c r="AN292" s="530"/>
      <c r="AO292" s="530"/>
      <c r="AP292" s="530"/>
      <c r="AQ292" s="530"/>
      <c r="AR292" s="530"/>
      <c r="AS292" s="530"/>
      <c r="AT292" s="530"/>
      <c r="AU292" s="530"/>
      <c r="AV292" s="530"/>
      <c r="AW292" s="530"/>
      <c r="AX292" s="530"/>
      <c r="AY292" s="530"/>
      <c r="AZ292" s="530"/>
      <c r="BA292" s="530"/>
      <c r="BB292" s="530"/>
      <c r="BC292" s="530"/>
      <c r="BD292" s="530"/>
      <c r="BE292" s="530"/>
      <c r="BF292" s="530"/>
      <c r="BG292" s="530"/>
      <c r="BH292" s="530"/>
      <c r="BI292" s="117"/>
      <c r="BJ292" s="117"/>
      <c r="BK292" s="567">
        <f t="shared" si="21"/>
        <v>1</v>
      </c>
    </row>
    <row r="293" spans="1:63" ht="20.25" customHeight="1">
      <c r="A293" s="134">
        <v>8</v>
      </c>
      <c r="B293" s="117"/>
      <c r="C293" s="135" t="s">
        <v>486</v>
      </c>
      <c r="D293" s="118" t="s">
        <v>126</v>
      </c>
      <c r="E293" s="529">
        <f t="shared" si="24"/>
        <v>2.81</v>
      </c>
      <c r="F293" s="118" t="s">
        <v>1018</v>
      </c>
      <c r="G293" s="121" t="s">
        <v>48</v>
      </c>
      <c r="H293" s="118"/>
      <c r="I293" s="395">
        <f t="shared" si="20"/>
        <v>0</v>
      </c>
      <c r="J293" s="530"/>
      <c r="K293" s="530"/>
      <c r="L293" s="530">
        <v>0.83000000000000007</v>
      </c>
      <c r="M293" s="530">
        <v>1.98</v>
      </c>
      <c r="N293" s="530"/>
      <c r="O293" s="530"/>
      <c r="P293" s="530"/>
      <c r="Q293" s="530"/>
      <c r="R293" s="530"/>
      <c r="S293" s="530"/>
      <c r="T293" s="530"/>
      <c r="U293" s="530"/>
      <c r="V293" s="530"/>
      <c r="W293" s="530"/>
      <c r="X293" s="530"/>
      <c r="Y293" s="530"/>
      <c r="Z293" s="530"/>
      <c r="AA293" s="530"/>
      <c r="AB293" s="530"/>
      <c r="AC293" s="530"/>
      <c r="AD293" s="530"/>
      <c r="AE293" s="530"/>
      <c r="AF293" s="530"/>
      <c r="AG293" s="530"/>
      <c r="AH293" s="530"/>
      <c r="AI293" s="530"/>
      <c r="AJ293" s="530"/>
      <c r="AK293" s="530"/>
      <c r="AL293" s="530"/>
      <c r="AM293" s="530"/>
      <c r="AN293" s="530"/>
      <c r="AO293" s="530"/>
      <c r="AP293" s="530"/>
      <c r="AQ293" s="530"/>
      <c r="AR293" s="530"/>
      <c r="AS293" s="530"/>
      <c r="AT293" s="530"/>
      <c r="AU293" s="530"/>
      <c r="AV293" s="530"/>
      <c r="AW293" s="530"/>
      <c r="AX293" s="530"/>
      <c r="AY293" s="530"/>
      <c r="AZ293" s="530"/>
      <c r="BA293" s="530"/>
      <c r="BB293" s="530"/>
      <c r="BC293" s="530"/>
      <c r="BD293" s="530"/>
      <c r="BE293" s="530"/>
      <c r="BF293" s="530"/>
      <c r="BG293" s="530"/>
      <c r="BH293" s="530"/>
      <c r="BI293" s="117"/>
      <c r="BJ293" s="117"/>
      <c r="BK293" s="567">
        <f t="shared" si="21"/>
        <v>2.81</v>
      </c>
    </row>
    <row r="294" spans="1:63" ht="20.25" customHeight="1">
      <c r="A294" s="134">
        <v>8</v>
      </c>
      <c r="B294" s="117"/>
      <c r="C294" s="135" t="s">
        <v>803</v>
      </c>
      <c r="D294" s="118" t="s">
        <v>126</v>
      </c>
      <c r="E294" s="529">
        <f t="shared" si="24"/>
        <v>1.98</v>
      </c>
      <c r="F294" s="118" t="s">
        <v>1019</v>
      </c>
      <c r="G294" s="121" t="s">
        <v>48</v>
      </c>
      <c r="H294" s="118"/>
      <c r="I294" s="395">
        <f t="shared" si="20"/>
        <v>1.66</v>
      </c>
      <c r="J294" s="530">
        <v>1.66</v>
      </c>
      <c r="K294" s="530"/>
      <c r="L294" s="530">
        <v>0.32</v>
      </c>
      <c r="M294" s="530"/>
      <c r="N294" s="530"/>
      <c r="O294" s="530"/>
      <c r="P294" s="530"/>
      <c r="Q294" s="530"/>
      <c r="R294" s="530"/>
      <c r="S294" s="530"/>
      <c r="T294" s="530"/>
      <c r="U294" s="530"/>
      <c r="V294" s="530"/>
      <c r="W294" s="530"/>
      <c r="X294" s="530"/>
      <c r="Y294" s="530"/>
      <c r="Z294" s="530"/>
      <c r="AA294" s="530"/>
      <c r="AB294" s="530"/>
      <c r="AC294" s="530"/>
      <c r="AD294" s="530"/>
      <c r="AE294" s="530"/>
      <c r="AF294" s="530"/>
      <c r="AG294" s="530"/>
      <c r="AH294" s="530"/>
      <c r="AI294" s="530"/>
      <c r="AJ294" s="530"/>
      <c r="AK294" s="530"/>
      <c r="AL294" s="530"/>
      <c r="AM294" s="530"/>
      <c r="AN294" s="530"/>
      <c r="AO294" s="530"/>
      <c r="AP294" s="530"/>
      <c r="AQ294" s="530"/>
      <c r="AR294" s="530"/>
      <c r="AS294" s="530"/>
      <c r="AT294" s="530"/>
      <c r="AU294" s="530"/>
      <c r="AV294" s="530"/>
      <c r="AW294" s="530"/>
      <c r="AX294" s="530"/>
      <c r="AY294" s="530"/>
      <c r="AZ294" s="530"/>
      <c r="BA294" s="530"/>
      <c r="BB294" s="530"/>
      <c r="BC294" s="530"/>
      <c r="BD294" s="530"/>
      <c r="BE294" s="530"/>
      <c r="BF294" s="530"/>
      <c r="BG294" s="530"/>
      <c r="BH294" s="530"/>
      <c r="BI294" s="117"/>
      <c r="BJ294" s="117"/>
      <c r="BK294" s="567">
        <f t="shared" si="21"/>
        <v>1.98</v>
      </c>
    </row>
    <row r="295" spans="1:63" ht="75.75" customHeight="1">
      <c r="A295" s="134">
        <v>8</v>
      </c>
      <c r="B295" s="117"/>
      <c r="C295" s="135" t="s">
        <v>804</v>
      </c>
      <c r="D295" s="118" t="s">
        <v>126</v>
      </c>
      <c r="E295" s="529">
        <f t="shared" si="24"/>
        <v>0.45</v>
      </c>
      <c r="F295" s="118" t="s">
        <v>962</v>
      </c>
      <c r="G295" s="121" t="s">
        <v>48</v>
      </c>
      <c r="H295" s="118"/>
      <c r="I295" s="395">
        <f t="shared" si="20"/>
        <v>0</v>
      </c>
      <c r="J295" s="530"/>
      <c r="K295" s="530"/>
      <c r="L295" s="530">
        <v>0.45</v>
      </c>
      <c r="M295" s="530"/>
      <c r="N295" s="530"/>
      <c r="O295" s="530"/>
      <c r="P295" s="530"/>
      <c r="Q295" s="530"/>
      <c r="R295" s="530"/>
      <c r="S295" s="530"/>
      <c r="T295" s="530"/>
      <c r="U295" s="530"/>
      <c r="V295" s="530"/>
      <c r="W295" s="530"/>
      <c r="X295" s="530"/>
      <c r="Y295" s="530"/>
      <c r="Z295" s="530"/>
      <c r="AA295" s="530"/>
      <c r="AB295" s="530"/>
      <c r="AC295" s="530"/>
      <c r="AD295" s="530"/>
      <c r="AE295" s="530"/>
      <c r="AF295" s="530"/>
      <c r="AG295" s="530"/>
      <c r="AH295" s="530"/>
      <c r="AI295" s="530"/>
      <c r="AJ295" s="530"/>
      <c r="AK295" s="530"/>
      <c r="AL295" s="530"/>
      <c r="AM295" s="530"/>
      <c r="AN295" s="530"/>
      <c r="AO295" s="530"/>
      <c r="AP295" s="530"/>
      <c r="AQ295" s="530"/>
      <c r="AR295" s="530"/>
      <c r="AS295" s="530"/>
      <c r="AT295" s="530"/>
      <c r="AU295" s="530"/>
      <c r="AV295" s="530"/>
      <c r="AW295" s="530"/>
      <c r="AX295" s="530"/>
      <c r="AY295" s="530"/>
      <c r="AZ295" s="530"/>
      <c r="BA295" s="530"/>
      <c r="BB295" s="530"/>
      <c r="BC295" s="530"/>
      <c r="BD295" s="530"/>
      <c r="BE295" s="530"/>
      <c r="BF295" s="530"/>
      <c r="BG295" s="530"/>
      <c r="BH295" s="530"/>
      <c r="BI295" s="117"/>
      <c r="BJ295" s="117"/>
      <c r="BK295" s="567">
        <f t="shared" si="21"/>
        <v>0.45</v>
      </c>
    </row>
    <row r="296" spans="1:63" ht="20.25" customHeight="1">
      <c r="A296" s="134">
        <v>8</v>
      </c>
      <c r="B296" s="117"/>
      <c r="C296" s="135" t="s">
        <v>805</v>
      </c>
      <c r="D296" s="118" t="s">
        <v>126</v>
      </c>
      <c r="E296" s="529">
        <f t="shared" si="24"/>
        <v>1</v>
      </c>
      <c r="F296" s="118" t="s">
        <v>1020</v>
      </c>
      <c r="G296" s="121" t="s">
        <v>48</v>
      </c>
      <c r="H296" s="118"/>
      <c r="I296" s="395">
        <f t="shared" si="20"/>
        <v>0</v>
      </c>
      <c r="J296" s="530"/>
      <c r="K296" s="530"/>
      <c r="L296" s="530">
        <v>1</v>
      </c>
      <c r="M296" s="530"/>
      <c r="N296" s="530"/>
      <c r="O296" s="530"/>
      <c r="P296" s="530"/>
      <c r="Q296" s="530"/>
      <c r="R296" s="530"/>
      <c r="S296" s="530"/>
      <c r="T296" s="530"/>
      <c r="U296" s="530"/>
      <c r="V296" s="530"/>
      <c r="W296" s="530"/>
      <c r="X296" s="530"/>
      <c r="Y296" s="530"/>
      <c r="Z296" s="530"/>
      <c r="AA296" s="530"/>
      <c r="AB296" s="530"/>
      <c r="AC296" s="530"/>
      <c r="AD296" s="530"/>
      <c r="AE296" s="530"/>
      <c r="AF296" s="530"/>
      <c r="AG296" s="530"/>
      <c r="AH296" s="530"/>
      <c r="AI296" s="530"/>
      <c r="AJ296" s="530"/>
      <c r="AK296" s="530"/>
      <c r="AL296" s="530"/>
      <c r="AM296" s="530"/>
      <c r="AN296" s="530"/>
      <c r="AO296" s="530"/>
      <c r="AP296" s="530"/>
      <c r="AQ296" s="530"/>
      <c r="AR296" s="530"/>
      <c r="AS296" s="530"/>
      <c r="AT296" s="530"/>
      <c r="AU296" s="530"/>
      <c r="AV296" s="530"/>
      <c r="AW296" s="530"/>
      <c r="AX296" s="530"/>
      <c r="AY296" s="530"/>
      <c r="AZ296" s="530"/>
      <c r="BA296" s="530"/>
      <c r="BB296" s="530"/>
      <c r="BC296" s="530"/>
      <c r="BD296" s="530"/>
      <c r="BE296" s="530"/>
      <c r="BF296" s="530"/>
      <c r="BG296" s="530"/>
      <c r="BH296" s="530"/>
      <c r="BI296" s="117"/>
      <c r="BJ296" s="117"/>
      <c r="BK296" s="567">
        <f t="shared" si="21"/>
        <v>1</v>
      </c>
    </row>
    <row r="297" spans="1:63" ht="20.25" customHeight="1">
      <c r="A297" s="134">
        <v>8</v>
      </c>
      <c r="B297" s="117"/>
      <c r="C297" s="135" t="s">
        <v>806</v>
      </c>
      <c r="D297" s="118" t="s">
        <v>126</v>
      </c>
      <c r="E297" s="117">
        <f t="shared" si="24"/>
        <v>17.59</v>
      </c>
      <c r="F297" s="118" t="s">
        <v>1021</v>
      </c>
      <c r="G297" s="121" t="s">
        <v>10</v>
      </c>
      <c r="H297" s="118"/>
      <c r="I297" s="395">
        <f t="shared" si="20"/>
        <v>0</v>
      </c>
      <c r="J297" s="301"/>
      <c r="K297" s="301"/>
      <c r="L297" s="301">
        <v>17.59</v>
      </c>
      <c r="M297" s="301"/>
      <c r="N297" s="301"/>
      <c r="O297" s="301"/>
      <c r="P297" s="534"/>
      <c r="Q297" s="534"/>
      <c r="R297" s="301"/>
      <c r="S297" s="301"/>
      <c r="T297" s="301"/>
      <c r="U297" s="301"/>
      <c r="V297" s="301"/>
      <c r="W297" s="301"/>
      <c r="X297" s="301"/>
      <c r="Y297" s="301"/>
      <c r="Z297" s="301"/>
      <c r="AA297" s="301"/>
      <c r="AB297" s="301"/>
      <c r="AC297" s="301"/>
      <c r="AD297" s="301"/>
      <c r="AE297" s="301"/>
      <c r="AF297" s="301"/>
      <c r="AG297" s="301"/>
      <c r="AH297" s="301"/>
      <c r="AI297" s="301"/>
      <c r="AJ297" s="301"/>
      <c r="AK297" s="301"/>
      <c r="AL297" s="301"/>
      <c r="AM297" s="301"/>
      <c r="AN297" s="301"/>
      <c r="AO297" s="301"/>
      <c r="AP297" s="301"/>
      <c r="AQ297" s="301"/>
      <c r="AR297" s="301"/>
      <c r="AS297" s="301"/>
      <c r="AT297" s="301"/>
      <c r="AU297" s="301"/>
      <c r="AV297" s="301"/>
      <c r="AW297" s="301"/>
      <c r="AX297" s="301"/>
      <c r="AY297" s="301"/>
      <c r="AZ297" s="301"/>
      <c r="BA297" s="301"/>
      <c r="BB297" s="301"/>
      <c r="BC297" s="301"/>
      <c r="BD297" s="301"/>
      <c r="BE297" s="301"/>
      <c r="BF297" s="301"/>
      <c r="BG297" s="301"/>
      <c r="BH297" s="301"/>
      <c r="BI297" s="117"/>
      <c r="BJ297" s="117" t="s">
        <v>1084</v>
      </c>
      <c r="BK297" s="567">
        <f t="shared" si="21"/>
        <v>17.59</v>
      </c>
    </row>
    <row r="298" spans="1:63" ht="20.25" customHeight="1">
      <c r="A298" s="134">
        <v>9</v>
      </c>
      <c r="B298" s="117">
        <v>1</v>
      </c>
      <c r="C298" s="294" t="s">
        <v>378</v>
      </c>
      <c r="D298" s="291" t="s">
        <v>302</v>
      </c>
      <c r="E298" s="529">
        <f t="shared" si="24"/>
        <v>0.59800000000000009</v>
      </c>
      <c r="F298" s="516" t="s">
        <v>379</v>
      </c>
      <c r="G298" s="121" t="s">
        <v>31</v>
      </c>
      <c r="H298" s="118"/>
      <c r="I298" s="395">
        <f t="shared" si="20"/>
        <v>0.56000000000000005</v>
      </c>
      <c r="J298" s="395">
        <v>0.56000000000000005</v>
      </c>
      <c r="K298" s="395"/>
      <c r="L298" s="395">
        <v>0.03</v>
      </c>
      <c r="M298" s="395"/>
      <c r="N298" s="395"/>
      <c r="O298" s="395"/>
      <c r="P298" s="395"/>
      <c r="Q298" s="395"/>
      <c r="R298" s="395"/>
      <c r="S298" s="395"/>
      <c r="T298" s="395"/>
      <c r="U298" s="395"/>
      <c r="V298" s="395"/>
      <c r="W298" s="395"/>
      <c r="X298" s="395"/>
      <c r="Y298" s="395"/>
      <c r="Z298" s="395"/>
      <c r="AA298" s="395"/>
      <c r="AB298" s="395"/>
      <c r="AC298" s="395"/>
      <c r="AD298" s="395"/>
      <c r="AE298" s="395"/>
      <c r="AF298" s="395">
        <v>8.0000000000000002E-3</v>
      </c>
      <c r="AG298" s="395"/>
      <c r="AH298" s="395"/>
      <c r="AI298" s="395"/>
      <c r="AJ298" s="395"/>
      <c r="AK298" s="395"/>
      <c r="AL298" s="395"/>
      <c r="AM298" s="395"/>
      <c r="AN298" s="395"/>
      <c r="AO298" s="395"/>
      <c r="AP298" s="395"/>
      <c r="AQ298" s="395"/>
      <c r="AR298" s="395"/>
      <c r="AS298" s="395"/>
      <c r="AT298" s="395"/>
      <c r="AU298" s="395"/>
      <c r="AV298" s="395"/>
      <c r="AW298" s="395"/>
      <c r="AX298" s="395"/>
      <c r="AY298" s="395"/>
      <c r="AZ298" s="395"/>
      <c r="BA298" s="395"/>
      <c r="BB298" s="395"/>
      <c r="BC298" s="395"/>
      <c r="BD298" s="395"/>
      <c r="BE298" s="395"/>
      <c r="BF298" s="395"/>
      <c r="BG298" s="395"/>
      <c r="BH298" s="395"/>
      <c r="BI298" s="117" t="s">
        <v>387</v>
      </c>
      <c r="BJ298" s="117" t="s">
        <v>1101</v>
      </c>
      <c r="BK298" s="567">
        <f t="shared" si="21"/>
        <v>0.59800000000000009</v>
      </c>
    </row>
    <row r="299" spans="1:63" ht="20.25" customHeight="1">
      <c r="A299" s="134">
        <v>9</v>
      </c>
      <c r="B299" s="117">
        <v>2</v>
      </c>
      <c r="C299" s="294" t="s">
        <v>68</v>
      </c>
      <c r="D299" s="291" t="s">
        <v>302</v>
      </c>
      <c r="E299" s="529">
        <f t="shared" si="24"/>
        <v>1</v>
      </c>
      <c r="F299" s="516" t="s">
        <v>380</v>
      </c>
      <c r="G299" s="121" t="s">
        <v>48</v>
      </c>
      <c r="H299" s="118"/>
      <c r="I299" s="395">
        <f t="shared" si="20"/>
        <v>0.95</v>
      </c>
      <c r="J299" s="395">
        <v>0.95</v>
      </c>
      <c r="K299" s="395"/>
      <c r="L299" s="395"/>
      <c r="M299" s="395"/>
      <c r="N299" s="395"/>
      <c r="O299" s="395"/>
      <c r="P299" s="395"/>
      <c r="Q299" s="395"/>
      <c r="R299" s="395"/>
      <c r="S299" s="395"/>
      <c r="T299" s="395"/>
      <c r="U299" s="395"/>
      <c r="V299" s="395"/>
      <c r="W299" s="395"/>
      <c r="X299" s="395"/>
      <c r="Y299" s="395"/>
      <c r="Z299" s="395"/>
      <c r="AA299" s="395"/>
      <c r="AB299" s="395"/>
      <c r="AC299" s="395"/>
      <c r="AD299" s="395"/>
      <c r="AE299" s="395">
        <v>0.03</v>
      </c>
      <c r="AF299" s="395">
        <v>0.02</v>
      </c>
      <c r="AG299" s="395"/>
      <c r="AH299" s="395"/>
      <c r="AI299" s="395"/>
      <c r="AJ299" s="395"/>
      <c r="AK299" s="395"/>
      <c r="AL299" s="395"/>
      <c r="AM299" s="395"/>
      <c r="AN299" s="395"/>
      <c r="AO299" s="395"/>
      <c r="AP299" s="395"/>
      <c r="AQ299" s="395"/>
      <c r="AR299" s="395"/>
      <c r="AS299" s="395"/>
      <c r="AT299" s="395"/>
      <c r="AU299" s="395"/>
      <c r="AV299" s="395"/>
      <c r="AW299" s="395"/>
      <c r="AX299" s="395"/>
      <c r="AY299" s="395"/>
      <c r="AZ299" s="395"/>
      <c r="BA299" s="395"/>
      <c r="BB299" s="395"/>
      <c r="BC299" s="395"/>
      <c r="BD299" s="395"/>
      <c r="BE299" s="395"/>
      <c r="BF299" s="395"/>
      <c r="BG299" s="395"/>
      <c r="BH299" s="395"/>
      <c r="BI299" s="117" t="s">
        <v>615</v>
      </c>
      <c r="BJ299" s="117" t="s">
        <v>1074</v>
      </c>
      <c r="BK299" s="567">
        <f t="shared" si="21"/>
        <v>1</v>
      </c>
    </row>
    <row r="300" spans="1:63" ht="20.25" customHeight="1">
      <c r="A300" s="134">
        <v>9</v>
      </c>
      <c r="B300" s="117">
        <v>3</v>
      </c>
      <c r="C300" s="294" t="s">
        <v>381</v>
      </c>
      <c r="D300" s="291" t="s">
        <v>302</v>
      </c>
      <c r="E300" s="531">
        <f t="shared" si="24"/>
        <v>0.30299999999999999</v>
      </c>
      <c r="F300" s="512">
        <v>8</v>
      </c>
      <c r="G300" s="121" t="s">
        <v>38</v>
      </c>
      <c r="H300" s="118"/>
      <c r="I300" s="395">
        <f t="shared" si="20"/>
        <v>0.3</v>
      </c>
      <c r="J300" s="395">
        <v>0.3</v>
      </c>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515">
        <v>3.0000000000000001E-3</v>
      </c>
      <c r="AG300" s="395"/>
      <c r="AH300" s="395"/>
      <c r="AI300" s="395"/>
      <c r="AJ300" s="395"/>
      <c r="AK300" s="395"/>
      <c r="AL300" s="395"/>
      <c r="AM300" s="395"/>
      <c r="AN300" s="395"/>
      <c r="AO300" s="395"/>
      <c r="AP300" s="395"/>
      <c r="AQ300" s="395"/>
      <c r="AR300" s="395"/>
      <c r="AS300" s="395"/>
      <c r="AT300" s="395"/>
      <c r="AU300" s="395"/>
      <c r="AV300" s="395"/>
      <c r="AW300" s="395"/>
      <c r="AX300" s="395"/>
      <c r="AY300" s="395"/>
      <c r="AZ300" s="395"/>
      <c r="BA300" s="395"/>
      <c r="BB300" s="395"/>
      <c r="BC300" s="395"/>
      <c r="BD300" s="395"/>
      <c r="BE300" s="395"/>
      <c r="BF300" s="395"/>
      <c r="BG300" s="395"/>
      <c r="BH300" s="395"/>
      <c r="BI300" s="117" t="s">
        <v>388</v>
      </c>
      <c r="BJ300" s="117"/>
      <c r="BK300" s="567">
        <f t="shared" si="21"/>
        <v>0.30299999999999999</v>
      </c>
    </row>
    <row r="301" spans="1:63" ht="20.25" customHeight="1">
      <c r="A301" s="134">
        <v>9</v>
      </c>
      <c r="B301" s="117">
        <v>4</v>
      </c>
      <c r="C301" s="294" t="s">
        <v>382</v>
      </c>
      <c r="D301" s="291" t="s">
        <v>302</v>
      </c>
      <c r="E301" s="544">
        <f t="shared" si="24"/>
        <v>0.48</v>
      </c>
      <c r="F301" s="512">
        <v>8</v>
      </c>
      <c r="G301" s="121" t="s">
        <v>33</v>
      </c>
      <c r="H301" s="118"/>
      <c r="I301" s="395">
        <f t="shared" si="20"/>
        <v>0.47</v>
      </c>
      <c r="J301" s="395">
        <v>0.47</v>
      </c>
      <c r="K301" s="395"/>
      <c r="L301" s="395"/>
      <c r="M301" s="395"/>
      <c r="N301" s="395"/>
      <c r="O301" s="395"/>
      <c r="P301" s="395"/>
      <c r="Q301" s="395"/>
      <c r="R301" s="395"/>
      <c r="S301" s="395"/>
      <c r="T301" s="395"/>
      <c r="U301" s="395"/>
      <c r="V301" s="395"/>
      <c r="W301" s="395"/>
      <c r="X301" s="395"/>
      <c r="Y301" s="395"/>
      <c r="Z301" s="395"/>
      <c r="AA301" s="395"/>
      <c r="AB301" s="395"/>
      <c r="AC301" s="395"/>
      <c r="AD301" s="395"/>
      <c r="AE301" s="395">
        <v>8.9999999999999993E-3</v>
      </c>
      <c r="AF301" s="515">
        <v>1E-3</v>
      </c>
      <c r="AG301" s="395"/>
      <c r="AH301" s="395"/>
      <c r="AI301" s="395"/>
      <c r="AJ301" s="395"/>
      <c r="AK301" s="395"/>
      <c r="AL301" s="395"/>
      <c r="AM301" s="395"/>
      <c r="AN301" s="395"/>
      <c r="AO301" s="395"/>
      <c r="AP301" s="395"/>
      <c r="AQ301" s="395"/>
      <c r="AR301" s="395"/>
      <c r="AS301" s="395"/>
      <c r="AT301" s="395"/>
      <c r="AU301" s="395"/>
      <c r="AV301" s="395"/>
      <c r="AW301" s="395"/>
      <c r="AX301" s="395"/>
      <c r="AY301" s="395"/>
      <c r="AZ301" s="395"/>
      <c r="BA301" s="395"/>
      <c r="BB301" s="395"/>
      <c r="BC301" s="395"/>
      <c r="BD301" s="395"/>
      <c r="BE301" s="395"/>
      <c r="BF301" s="395"/>
      <c r="BG301" s="395"/>
      <c r="BH301" s="395"/>
      <c r="BI301" s="117" t="s">
        <v>388</v>
      </c>
      <c r="BJ301" s="117"/>
      <c r="BK301" s="567">
        <f t="shared" si="21"/>
        <v>0.48</v>
      </c>
    </row>
    <row r="302" spans="1:63" ht="20.25" customHeight="1">
      <c r="A302" s="134">
        <v>9</v>
      </c>
      <c r="B302" s="117">
        <v>5</v>
      </c>
      <c r="C302" s="294" t="s">
        <v>383</v>
      </c>
      <c r="D302" s="291" t="s">
        <v>302</v>
      </c>
      <c r="E302" s="529">
        <f t="shared" si="24"/>
        <v>1.4300000000000002</v>
      </c>
      <c r="F302" s="512">
        <v>8</v>
      </c>
      <c r="G302" s="121" t="s">
        <v>24</v>
      </c>
      <c r="H302" s="118"/>
      <c r="I302" s="395">
        <f t="shared" si="20"/>
        <v>1.36</v>
      </c>
      <c r="J302" s="395">
        <v>1.36</v>
      </c>
      <c r="K302" s="395"/>
      <c r="L302" s="395"/>
      <c r="M302" s="395"/>
      <c r="N302" s="395"/>
      <c r="O302" s="395"/>
      <c r="P302" s="395"/>
      <c r="Q302" s="395"/>
      <c r="R302" s="395"/>
      <c r="S302" s="395"/>
      <c r="T302" s="395"/>
      <c r="U302" s="395"/>
      <c r="V302" s="395"/>
      <c r="W302" s="395"/>
      <c r="X302" s="395"/>
      <c r="Y302" s="395"/>
      <c r="Z302" s="395"/>
      <c r="AA302" s="395"/>
      <c r="AB302" s="395"/>
      <c r="AC302" s="395"/>
      <c r="AD302" s="395"/>
      <c r="AE302" s="395">
        <v>0.04</v>
      </c>
      <c r="AF302" s="395">
        <v>0.03</v>
      </c>
      <c r="AG302" s="395"/>
      <c r="AH302" s="395"/>
      <c r="AI302" s="395"/>
      <c r="AJ302" s="395"/>
      <c r="AK302" s="395"/>
      <c r="AL302" s="395"/>
      <c r="AM302" s="395"/>
      <c r="AN302" s="395"/>
      <c r="AO302" s="395"/>
      <c r="AP302" s="395"/>
      <c r="AQ302" s="395"/>
      <c r="AR302" s="395"/>
      <c r="AS302" s="395"/>
      <c r="AT302" s="395"/>
      <c r="AU302" s="395"/>
      <c r="AV302" s="395"/>
      <c r="AW302" s="395"/>
      <c r="AX302" s="395"/>
      <c r="AY302" s="395"/>
      <c r="AZ302" s="395"/>
      <c r="BA302" s="395"/>
      <c r="BB302" s="395"/>
      <c r="BC302" s="395"/>
      <c r="BD302" s="395"/>
      <c r="BE302" s="395"/>
      <c r="BF302" s="395"/>
      <c r="BG302" s="395"/>
      <c r="BH302" s="395"/>
      <c r="BI302" s="117" t="s">
        <v>388</v>
      </c>
      <c r="BJ302" s="117"/>
      <c r="BK302" s="567">
        <f t="shared" si="21"/>
        <v>1.4300000000000002</v>
      </c>
    </row>
    <row r="303" spans="1:63" ht="20.25" customHeight="1">
      <c r="A303" s="134">
        <v>9</v>
      </c>
      <c r="B303" s="117">
        <v>6</v>
      </c>
      <c r="C303" s="294" t="s">
        <v>384</v>
      </c>
      <c r="D303" s="291" t="s">
        <v>302</v>
      </c>
      <c r="E303" s="529">
        <f t="shared" si="24"/>
        <v>2.13</v>
      </c>
      <c r="F303" s="512" t="s">
        <v>385</v>
      </c>
      <c r="G303" s="121" t="s">
        <v>24</v>
      </c>
      <c r="H303" s="118"/>
      <c r="I303" s="395">
        <f t="shared" si="20"/>
        <v>0</v>
      </c>
      <c r="J303" s="395"/>
      <c r="K303" s="395"/>
      <c r="L303" s="395"/>
      <c r="M303" s="395"/>
      <c r="N303" s="395"/>
      <c r="O303" s="395"/>
      <c r="P303" s="395">
        <v>2.13</v>
      </c>
      <c r="Q303" s="395"/>
      <c r="R303" s="395"/>
      <c r="S303" s="395"/>
      <c r="T303" s="395"/>
      <c r="U303" s="395"/>
      <c r="V303" s="395"/>
      <c r="W303" s="395"/>
      <c r="X303" s="395"/>
      <c r="Y303" s="395"/>
      <c r="Z303" s="395"/>
      <c r="AA303" s="395"/>
      <c r="AB303" s="395"/>
      <c r="AC303" s="395"/>
      <c r="AD303" s="395"/>
      <c r="AE303" s="395"/>
      <c r="AF303" s="395"/>
      <c r="AG303" s="395"/>
      <c r="AH303" s="395"/>
      <c r="AI303" s="395"/>
      <c r="AJ303" s="395"/>
      <c r="AK303" s="395"/>
      <c r="AL303" s="395"/>
      <c r="AM303" s="395"/>
      <c r="AN303" s="395"/>
      <c r="AO303" s="395"/>
      <c r="AP303" s="395"/>
      <c r="AQ303" s="395"/>
      <c r="AR303" s="395"/>
      <c r="AS303" s="395"/>
      <c r="AT303" s="395"/>
      <c r="AU303" s="395"/>
      <c r="AV303" s="395"/>
      <c r="AW303" s="395"/>
      <c r="AX303" s="395"/>
      <c r="AY303" s="395"/>
      <c r="AZ303" s="395"/>
      <c r="BA303" s="395"/>
      <c r="BB303" s="395"/>
      <c r="BC303" s="395"/>
      <c r="BD303" s="395"/>
      <c r="BE303" s="395"/>
      <c r="BF303" s="395"/>
      <c r="BG303" s="395"/>
      <c r="BH303" s="395"/>
      <c r="BI303" s="117" t="s">
        <v>388</v>
      </c>
      <c r="BJ303" s="117"/>
      <c r="BK303" s="567">
        <f t="shared" si="21"/>
        <v>2.13</v>
      </c>
    </row>
    <row r="304" spans="1:63" s="125" customFormat="1" ht="20.25" customHeight="1">
      <c r="A304" s="134">
        <v>9</v>
      </c>
      <c r="B304" s="117">
        <v>7</v>
      </c>
      <c r="C304" s="294" t="s">
        <v>563</v>
      </c>
      <c r="D304" s="291" t="s">
        <v>302</v>
      </c>
      <c r="E304" s="117">
        <f t="shared" si="24"/>
        <v>1.7</v>
      </c>
      <c r="F304" s="512" t="s">
        <v>561</v>
      </c>
      <c r="G304" s="121" t="s">
        <v>27</v>
      </c>
      <c r="H304" s="118"/>
      <c r="I304" s="395">
        <f t="shared" si="20"/>
        <v>0</v>
      </c>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c r="AG304" s="395"/>
      <c r="AH304" s="395"/>
      <c r="AI304" s="395"/>
      <c r="AJ304" s="395"/>
      <c r="AK304" s="395"/>
      <c r="AL304" s="395"/>
      <c r="AM304" s="395"/>
      <c r="AN304" s="395"/>
      <c r="AO304" s="395"/>
      <c r="AP304" s="395"/>
      <c r="AQ304" s="395"/>
      <c r="AR304" s="395"/>
      <c r="AS304" s="395"/>
      <c r="AT304" s="395"/>
      <c r="AU304" s="395"/>
      <c r="AV304" s="395"/>
      <c r="AW304" s="395"/>
      <c r="AX304" s="395"/>
      <c r="AY304" s="395"/>
      <c r="AZ304" s="395"/>
      <c r="BA304" s="395"/>
      <c r="BB304" s="395"/>
      <c r="BC304" s="395"/>
      <c r="BD304" s="395">
        <v>1.7</v>
      </c>
      <c r="BE304" s="395"/>
      <c r="BF304" s="395"/>
      <c r="BG304" s="395"/>
      <c r="BH304" s="395"/>
      <c r="BI304" s="117" t="s">
        <v>448</v>
      </c>
      <c r="BJ304" s="117"/>
      <c r="BK304" s="567">
        <f t="shared" si="21"/>
        <v>1.7</v>
      </c>
    </row>
    <row r="305" spans="1:63" ht="20.25" customHeight="1">
      <c r="A305" s="134">
        <v>9</v>
      </c>
      <c r="B305" s="117">
        <v>8</v>
      </c>
      <c r="C305" s="294" t="s">
        <v>562</v>
      </c>
      <c r="D305" s="291" t="s">
        <v>302</v>
      </c>
      <c r="E305" s="529">
        <v>40.44</v>
      </c>
      <c r="F305" s="512" t="s">
        <v>570</v>
      </c>
      <c r="G305" s="118" t="s">
        <v>20</v>
      </c>
      <c r="H305" s="118"/>
      <c r="I305" s="395">
        <f t="shared" si="20"/>
        <v>0</v>
      </c>
      <c r="J305" s="395"/>
      <c r="K305" s="395"/>
      <c r="L305" s="395"/>
      <c r="M305" s="395">
        <v>0.02</v>
      </c>
      <c r="N305" s="395"/>
      <c r="O305" s="395"/>
      <c r="P305" s="395">
        <v>1.61</v>
      </c>
      <c r="Q305" s="395"/>
      <c r="R305" s="395"/>
      <c r="S305" s="395"/>
      <c r="T305" s="395"/>
      <c r="U305" s="395"/>
      <c r="V305" s="395"/>
      <c r="W305" s="395"/>
      <c r="X305" s="395"/>
      <c r="Y305" s="395"/>
      <c r="Z305" s="395"/>
      <c r="AA305" s="395"/>
      <c r="AB305" s="395"/>
      <c r="AC305" s="395"/>
      <c r="AD305" s="395"/>
      <c r="AE305" s="395">
        <v>0.01</v>
      </c>
      <c r="AF305" s="395"/>
      <c r="AG305" s="395"/>
      <c r="AH305" s="395"/>
      <c r="AI305" s="395"/>
      <c r="AJ305" s="395"/>
      <c r="AK305" s="395"/>
      <c r="AL305" s="395"/>
      <c r="AM305" s="395"/>
      <c r="AN305" s="395"/>
      <c r="AO305" s="395"/>
      <c r="AP305" s="395"/>
      <c r="AQ305" s="395"/>
      <c r="AR305" s="395"/>
      <c r="AS305" s="395"/>
      <c r="AT305" s="395"/>
      <c r="AU305" s="395"/>
      <c r="AV305" s="395"/>
      <c r="AW305" s="395"/>
      <c r="AX305" s="395"/>
      <c r="AY305" s="395"/>
      <c r="AZ305" s="395"/>
      <c r="BA305" s="395"/>
      <c r="BB305" s="395"/>
      <c r="BC305" s="395"/>
      <c r="BD305" s="395"/>
      <c r="BE305" s="395"/>
      <c r="BF305" s="395"/>
      <c r="BG305" s="395"/>
      <c r="BH305" s="395"/>
      <c r="BI305" s="117"/>
      <c r="BJ305" s="118" t="s">
        <v>1102</v>
      </c>
      <c r="BK305" s="567">
        <f t="shared" si="21"/>
        <v>1.6400000000000001</v>
      </c>
    </row>
    <row r="306" spans="1:63" ht="20.25" customHeight="1">
      <c r="A306" s="134">
        <v>9</v>
      </c>
      <c r="B306" s="119">
        <v>155</v>
      </c>
      <c r="C306" s="523" t="s">
        <v>588</v>
      </c>
      <c r="D306" s="119" t="s">
        <v>302</v>
      </c>
      <c r="E306" s="532">
        <v>9.4</v>
      </c>
      <c r="F306" s="119"/>
      <c r="G306" s="119" t="s">
        <v>48</v>
      </c>
      <c r="H306" s="121" t="s">
        <v>1099</v>
      </c>
      <c r="I306" s="395">
        <f t="shared" si="20"/>
        <v>0</v>
      </c>
      <c r="J306" s="119"/>
      <c r="K306" s="119"/>
      <c r="L306" s="119"/>
      <c r="M306" s="119"/>
      <c r="N306" s="119"/>
      <c r="O306" s="119"/>
      <c r="P306" s="119"/>
      <c r="Q306" s="119"/>
      <c r="R306" s="119"/>
      <c r="S306" s="119"/>
      <c r="T306" s="119"/>
      <c r="U306" s="119"/>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19"/>
      <c r="BC306" s="119"/>
      <c r="BD306" s="119"/>
      <c r="BE306" s="119"/>
      <c r="BF306" s="119"/>
      <c r="BG306" s="119"/>
      <c r="BH306" s="119"/>
      <c r="BI306" s="119"/>
      <c r="BJ306" s="119"/>
      <c r="BK306" s="567">
        <f t="shared" si="21"/>
        <v>0</v>
      </c>
    </row>
    <row r="307" spans="1:63" ht="20.25" customHeight="1">
      <c r="A307" s="134">
        <v>9</v>
      </c>
      <c r="B307" s="117">
        <v>156</v>
      </c>
      <c r="C307" s="333" t="s">
        <v>592</v>
      </c>
      <c r="D307" s="117" t="s">
        <v>302</v>
      </c>
      <c r="E307" s="117">
        <f t="shared" ref="E307:E324" si="25">SUM(J307:BH307)</f>
        <v>1.41</v>
      </c>
      <c r="F307" s="117">
        <v>16</v>
      </c>
      <c r="G307" s="119" t="s">
        <v>41</v>
      </c>
      <c r="H307" s="118"/>
      <c r="I307" s="395">
        <f t="shared" si="20"/>
        <v>0</v>
      </c>
      <c r="J307" s="117"/>
      <c r="K307" s="117"/>
      <c r="L307" s="117"/>
      <c r="M307" s="117">
        <v>1.4</v>
      </c>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v>0.01</v>
      </c>
      <c r="AY307" s="117"/>
      <c r="AZ307" s="117"/>
      <c r="BA307" s="117"/>
      <c r="BB307" s="117"/>
      <c r="BC307" s="117"/>
      <c r="BD307" s="117"/>
      <c r="BE307" s="117"/>
      <c r="BF307" s="117"/>
      <c r="BG307" s="117"/>
      <c r="BH307" s="117"/>
      <c r="BI307" s="117"/>
      <c r="BJ307" s="117"/>
      <c r="BK307" s="567">
        <f t="shared" si="21"/>
        <v>1.41</v>
      </c>
    </row>
    <row r="308" spans="1:63" ht="20.25" customHeight="1">
      <c r="A308" s="134">
        <v>9</v>
      </c>
      <c r="B308" s="117">
        <v>159</v>
      </c>
      <c r="C308" s="333" t="s">
        <v>597</v>
      </c>
      <c r="D308" s="117" t="s">
        <v>302</v>
      </c>
      <c r="E308" s="117">
        <f t="shared" si="25"/>
        <v>8.31</v>
      </c>
      <c r="F308" s="117"/>
      <c r="G308" s="119" t="s">
        <v>27</v>
      </c>
      <c r="H308" s="118"/>
      <c r="I308" s="395">
        <f t="shared" si="20"/>
        <v>0</v>
      </c>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v>7</v>
      </c>
      <c r="BE308" s="117"/>
      <c r="BF308" s="117"/>
      <c r="BG308" s="117">
        <v>1.31</v>
      </c>
      <c r="BH308" s="117"/>
      <c r="BI308" s="117"/>
      <c r="BJ308" s="117"/>
      <c r="BK308" s="567">
        <f t="shared" si="21"/>
        <v>8.31</v>
      </c>
    </row>
    <row r="309" spans="1:63" ht="18" customHeight="1">
      <c r="A309" s="134">
        <v>9</v>
      </c>
      <c r="B309" s="117">
        <v>160</v>
      </c>
      <c r="C309" s="333" t="s">
        <v>598</v>
      </c>
      <c r="D309" s="117" t="s">
        <v>302</v>
      </c>
      <c r="E309" s="117">
        <f t="shared" si="25"/>
        <v>10.5</v>
      </c>
      <c r="F309" s="117"/>
      <c r="G309" s="119" t="s">
        <v>27</v>
      </c>
      <c r="H309" s="118"/>
      <c r="I309" s="395">
        <f t="shared" si="20"/>
        <v>0</v>
      </c>
      <c r="J309" s="117"/>
      <c r="K309" s="117"/>
      <c r="L309" s="117"/>
      <c r="M309" s="117">
        <v>0.3</v>
      </c>
      <c r="N309" s="117"/>
      <c r="O309" s="117"/>
      <c r="P309" s="117">
        <v>10.199999999999999</v>
      </c>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567">
        <f t="shared" si="21"/>
        <v>10.5</v>
      </c>
    </row>
    <row r="310" spans="1:63" ht="18" customHeight="1">
      <c r="A310" s="134">
        <v>9</v>
      </c>
      <c r="B310" s="117">
        <v>161</v>
      </c>
      <c r="C310" s="333" t="s">
        <v>599</v>
      </c>
      <c r="D310" s="117" t="s">
        <v>302</v>
      </c>
      <c r="E310" s="117">
        <f t="shared" si="25"/>
        <v>7.5</v>
      </c>
      <c r="F310" s="117"/>
      <c r="G310" s="119" t="s">
        <v>27</v>
      </c>
      <c r="H310" s="118"/>
      <c r="I310" s="395">
        <f t="shared" si="20"/>
        <v>0</v>
      </c>
      <c r="J310" s="117"/>
      <c r="K310" s="117"/>
      <c r="L310" s="117"/>
      <c r="M310" s="117">
        <v>7.5</v>
      </c>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567">
        <f t="shared" si="21"/>
        <v>7.5</v>
      </c>
    </row>
    <row r="311" spans="1:63" ht="20.25" customHeight="1">
      <c r="A311" s="134">
        <v>9</v>
      </c>
      <c r="B311" s="117"/>
      <c r="C311" s="135" t="s">
        <v>807</v>
      </c>
      <c r="D311" s="118" t="s">
        <v>127</v>
      </c>
      <c r="E311" s="531">
        <f t="shared" si="25"/>
        <v>0.3</v>
      </c>
      <c r="F311" s="118" t="s">
        <v>1022</v>
      </c>
      <c r="G311" s="121" t="s">
        <v>11</v>
      </c>
      <c r="H311" s="118"/>
      <c r="I311" s="395">
        <f t="shared" si="20"/>
        <v>0</v>
      </c>
      <c r="J311" s="530"/>
      <c r="K311" s="530"/>
      <c r="L311" s="530">
        <v>0.3</v>
      </c>
      <c r="M311" s="530"/>
      <c r="N311" s="530"/>
      <c r="O311" s="530"/>
      <c r="P311" s="530"/>
      <c r="Q311" s="530"/>
      <c r="R311" s="530"/>
      <c r="S311" s="530"/>
      <c r="T311" s="530"/>
      <c r="U311" s="530"/>
      <c r="V311" s="530"/>
      <c r="W311" s="530"/>
      <c r="X311" s="530"/>
      <c r="Y311" s="530"/>
      <c r="Z311" s="530"/>
      <c r="AA311" s="530"/>
      <c r="AB311" s="530"/>
      <c r="AC311" s="530"/>
      <c r="AD311" s="530"/>
      <c r="AE311" s="530"/>
      <c r="AF311" s="530"/>
      <c r="AG311" s="530"/>
      <c r="AH311" s="530"/>
      <c r="AI311" s="530"/>
      <c r="AJ311" s="530"/>
      <c r="AK311" s="530"/>
      <c r="AL311" s="530"/>
      <c r="AM311" s="530"/>
      <c r="AN311" s="530"/>
      <c r="AO311" s="530"/>
      <c r="AP311" s="530"/>
      <c r="AQ311" s="530"/>
      <c r="AR311" s="530"/>
      <c r="AS311" s="530"/>
      <c r="AT311" s="530"/>
      <c r="AU311" s="530"/>
      <c r="AV311" s="530"/>
      <c r="AW311" s="530"/>
      <c r="AX311" s="530"/>
      <c r="AY311" s="530"/>
      <c r="AZ311" s="530"/>
      <c r="BA311" s="530"/>
      <c r="BB311" s="530"/>
      <c r="BC311" s="530"/>
      <c r="BD311" s="530"/>
      <c r="BE311" s="530"/>
      <c r="BF311" s="530"/>
      <c r="BG311" s="530"/>
      <c r="BH311" s="530"/>
      <c r="BI311" s="117"/>
      <c r="BJ311" s="117"/>
      <c r="BK311" s="567">
        <f t="shared" si="21"/>
        <v>0.3</v>
      </c>
    </row>
    <row r="312" spans="1:63" ht="20.25" customHeight="1">
      <c r="A312" s="134">
        <v>9</v>
      </c>
      <c r="B312" s="117"/>
      <c r="C312" s="135" t="s">
        <v>808</v>
      </c>
      <c r="D312" s="118" t="s">
        <v>127</v>
      </c>
      <c r="E312" s="531">
        <f t="shared" si="25"/>
        <v>2.19</v>
      </c>
      <c r="F312" s="118" t="s">
        <v>1023</v>
      </c>
      <c r="G312" s="121" t="s">
        <v>11</v>
      </c>
      <c r="H312" s="118"/>
      <c r="I312" s="395">
        <f t="shared" si="20"/>
        <v>0</v>
      </c>
      <c r="J312" s="530"/>
      <c r="K312" s="530"/>
      <c r="L312" s="530">
        <v>2.19</v>
      </c>
      <c r="M312" s="530"/>
      <c r="N312" s="530"/>
      <c r="O312" s="530"/>
      <c r="P312" s="530"/>
      <c r="Q312" s="530"/>
      <c r="R312" s="530"/>
      <c r="S312" s="530"/>
      <c r="T312" s="530"/>
      <c r="U312" s="530"/>
      <c r="V312" s="530"/>
      <c r="W312" s="530"/>
      <c r="X312" s="530"/>
      <c r="Y312" s="530"/>
      <c r="Z312" s="530"/>
      <c r="AA312" s="530"/>
      <c r="AB312" s="530"/>
      <c r="AC312" s="530"/>
      <c r="AD312" s="530"/>
      <c r="AE312" s="530"/>
      <c r="AF312" s="530"/>
      <c r="AG312" s="530"/>
      <c r="AH312" s="530"/>
      <c r="AI312" s="530"/>
      <c r="AJ312" s="530"/>
      <c r="AK312" s="530"/>
      <c r="AL312" s="530"/>
      <c r="AM312" s="530"/>
      <c r="AN312" s="530"/>
      <c r="AO312" s="530"/>
      <c r="AP312" s="530"/>
      <c r="AQ312" s="530"/>
      <c r="AR312" s="530"/>
      <c r="AS312" s="530"/>
      <c r="AT312" s="530"/>
      <c r="AU312" s="530"/>
      <c r="AV312" s="530"/>
      <c r="AW312" s="530"/>
      <c r="AX312" s="530"/>
      <c r="AY312" s="530"/>
      <c r="AZ312" s="530"/>
      <c r="BA312" s="530"/>
      <c r="BB312" s="530"/>
      <c r="BC312" s="530"/>
      <c r="BD312" s="530"/>
      <c r="BE312" s="530"/>
      <c r="BF312" s="530"/>
      <c r="BG312" s="530"/>
      <c r="BH312" s="530"/>
      <c r="BI312" s="117"/>
      <c r="BJ312" s="117"/>
      <c r="BK312" s="567">
        <f t="shared" si="21"/>
        <v>2.19</v>
      </c>
    </row>
    <row r="313" spans="1:63" ht="20.25" customHeight="1">
      <c r="A313" s="134">
        <v>9</v>
      </c>
      <c r="B313" s="117"/>
      <c r="C313" s="135" t="s">
        <v>809</v>
      </c>
      <c r="D313" s="118" t="s">
        <v>127</v>
      </c>
      <c r="E313" s="529">
        <f t="shared" si="25"/>
        <v>9.9</v>
      </c>
      <c r="F313" s="118" t="s">
        <v>908</v>
      </c>
      <c r="G313" s="121" t="s">
        <v>18</v>
      </c>
      <c r="H313" s="118"/>
      <c r="I313" s="395">
        <f t="shared" si="20"/>
        <v>0</v>
      </c>
      <c r="J313" s="530"/>
      <c r="K313" s="530"/>
      <c r="L313" s="530"/>
      <c r="M313" s="530">
        <v>9.9</v>
      </c>
      <c r="N313" s="530"/>
      <c r="O313" s="530"/>
      <c r="P313" s="530"/>
      <c r="Q313" s="530"/>
      <c r="R313" s="530"/>
      <c r="S313" s="530"/>
      <c r="T313" s="530"/>
      <c r="U313" s="530"/>
      <c r="V313" s="530"/>
      <c r="W313" s="530"/>
      <c r="X313" s="530"/>
      <c r="Y313" s="530"/>
      <c r="Z313" s="530"/>
      <c r="AA313" s="530"/>
      <c r="AB313" s="530"/>
      <c r="AC313" s="530"/>
      <c r="AD313" s="530"/>
      <c r="AE313" s="530"/>
      <c r="AF313" s="530"/>
      <c r="AG313" s="530"/>
      <c r="AH313" s="530"/>
      <c r="AI313" s="530"/>
      <c r="AJ313" s="530"/>
      <c r="AK313" s="530"/>
      <c r="AL313" s="530"/>
      <c r="AM313" s="530"/>
      <c r="AN313" s="530"/>
      <c r="AO313" s="530"/>
      <c r="AP313" s="530"/>
      <c r="AQ313" s="530"/>
      <c r="AR313" s="530"/>
      <c r="AS313" s="530"/>
      <c r="AT313" s="530"/>
      <c r="AU313" s="530"/>
      <c r="AV313" s="530"/>
      <c r="AW313" s="530"/>
      <c r="AX313" s="530"/>
      <c r="AY313" s="530"/>
      <c r="AZ313" s="530"/>
      <c r="BA313" s="530"/>
      <c r="BB313" s="530"/>
      <c r="BC313" s="530"/>
      <c r="BD313" s="530"/>
      <c r="BE313" s="530"/>
      <c r="BF313" s="530"/>
      <c r="BG313" s="530"/>
      <c r="BH313" s="530"/>
      <c r="BI313" s="117"/>
      <c r="BJ313" s="117"/>
      <c r="BK313" s="567">
        <f t="shared" si="21"/>
        <v>9.9</v>
      </c>
    </row>
    <row r="314" spans="1:63" ht="20.25" customHeight="1">
      <c r="A314" s="134">
        <v>9</v>
      </c>
      <c r="B314" s="117"/>
      <c r="C314" s="135" t="s">
        <v>810</v>
      </c>
      <c r="D314" s="118" t="s">
        <v>127</v>
      </c>
      <c r="E314" s="529">
        <f t="shared" si="25"/>
        <v>4.5</v>
      </c>
      <c r="F314" s="118" t="s">
        <v>1024</v>
      </c>
      <c r="G314" s="121" t="s">
        <v>18</v>
      </c>
      <c r="H314" s="118"/>
      <c r="I314" s="395">
        <f t="shared" si="20"/>
        <v>0</v>
      </c>
      <c r="J314" s="530"/>
      <c r="K314" s="530"/>
      <c r="L314" s="530"/>
      <c r="M314" s="530">
        <v>4.5</v>
      </c>
      <c r="N314" s="530"/>
      <c r="O314" s="530"/>
      <c r="P314" s="530"/>
      <c r="Q314" s="530"/>
      <c r="R314" s="530"/>
      <c r="S314" s="530"/>
      <c r="T314" s="530"/>
      <c r="U314" s="530"/>
      <c r="V314" s="530"/>
      <c r="W314" s="530"/>
      <c r="X314" s="530"/>
      <c r="Y314" s="530"/>
      <c r="Z314" s="530"/>
      <c r="AA314" s="530"/>
      <c r="AB314" s="530"/>
      <c r="AC314" s="530"/>
      <c r="AD314" s="530"/>
      <c r="AE314" s="530"/>
      <c r="AF314" s="530"/>
      <c r="AG314" s="530"/>
      <c r="AH314" s="530"/>
      <c r="AI314" s="530"/>
      <c r="AJ314" s="530"/>
      <c r="AK314" s="530"/>
      <c r="AL314" s="530"/>
      <c r="AM314" s="530"/>
      <c r="AN314" s="530"/>
      <c r="AO314" s="530"/>
      <c r="AP314" s="530"/>
      <c r="AQ314" s="530"/>
      <c r="AR314" s="530"/>
      <c r="AS314" s="530"/>
      <c r="AT314" s="530"/>
      <c r="AU314" s="530"/>
      <c r="AV314" s="530"/>
      <c r="AW314" s="530"/>
      <c r="AX314" s="530"/>
      <c r="AY314" s="530"/>
      <c r="AZ314" s="530"/>
      <c r="BA314" s="530"/>
      <c r="BB314" s="530"/>
      <c r="BC314" s="530"/>
      <c r="BD314" s="530"/>
      <c r="BE314" s="530"/>
      <c r="BF314" s="530"/>
      <c r="BG314" s="530"/>
      <c r="BH314" s="530"/>
      <c r="BI314" s="117"/>
      <c r="BJ314" s="117"/>
      <c r="BK314" s="567">
        <f t="shared" si="21"/>
        <v>4.5</v>
      </c>
    </row>
    <row r="315" spans="1:63" ht="20.25" customHeight="1">
      <c r="A315" s="134">
        <v>9</v>
      </c>
      <c r="B315" s="117"/>
      <c r="C315" s="135" t="s">
        <v>811</v>
      </c>
      <c r="D315" s="118" t="s">
        <v>127</v>
      </c>
      <c r="E315" s="529">
        <f t="shared" si="25"/>
        <v>11.39</v>
      </c>
      <c r="F315" s="118" t="s">
        <v>1025</v>
      </c>
      <c r="G315" s="121" t="s">
        <v>18</v>
      </c>
      <c r="H315" s="118"/>
      <c r="I315" s="395">
        <f t="shared" si="20"/>
        <v>0</v>
      </c>
      <c r="J315" s="530"/>
      <c r="K315" s="530"/>
      <c r="L315" s="530">
        <v>1.74</v>
      </c>
      <c r="M315" s="530">
        <v>9.65</v>
      </c>
      <c r="N315" s="530"/>
      <c r="O315" s="530"/>
      <c r="P315" s="530"/>
      <c r="Q315" s="530"/>
      <c r="R315" s="530"/>
      <c r="S315" s="530"/>
      <c r="T315" s="530"/>
      <c r="U315" s="530"/>
      <c r="V315" s="530"/>
      <c r="W315" s="530"/>
      <c r="X315" s="530"/>
      <c r="Y315" s="530"/>
      <c r="Z315" s="530"/>
      <c r="AA315" s="530"/>
      <c r="AB315" s="530"/>
      <c r="AC315" s="530"/>
      <c r="AD315" s="530"/>
      <c r="AE315" s="530"/>
      <c r="AF315" s="530"/>
      <c r="AG315" s="530"/>
      <c r="AH315" s="530"/>
      <c r="AI315" s="530"/>
      <c r="AJ315" s="530"/>
      <c r="AK315" s="530"/>
      <c r="AL315" s="530"/>
      <c r="AM315" s="530"/>
      <c r="AN315" s="530"/>
      <c r="AO315" s="530"/>
      <c r="AP315" s="530"/>
      <c r="AQ315" s="530"/>
      <c r="AR315" s="530"/>
      <c r="AS315" s="530"/>
      <c r="AT315" s="530"/>
      <c r="AU315" s="530"/>
      <c r="AV315" s="530"/>
      <c r="AW315" s="530"/>
      <c r="AX315" s="530"/>
      <c r="AY315" s="530"/>
      <c r="AZ315" s="530"/>
      <c r="BA315" s="530"/>
      <c r="BB315" s="530"/>
      <c r="BC315" s="530"/>
      <c r="BD315" s="530"/>
      <c r="BE315" s="530"/>
      <c r="BF315" s="530"/>
      <c r="BG315" s="530"/>
      <c r="BH315" s="530"/>
      <c r="BI315" s="117"/>
      <c r="BJ315" s="117"/>
      <c r="BK315" s="567">
        <f t="shared" si="21"/>
        <v>11.39</v>
      </c>
    </row>
    <row r="316" spans="1:63" ht="20.25" customHeight="1">
      <c r="A316" s="134">
        <v>9</v>
      </c>
      <c r="B316" s="117"/>
      <c r="C316" s="135" t="s">
        <v>812</v>
      </c>
      <c r="D316" s="118" t="s">
        <v>127</v>
      </c>
      <c r="E316" s="529">
        <f t="shared" si="25"/>
        <v>1.5</v>
      </c>
      <c r="F316" s="118" t="s">
        <v>1026</v>
      </c>
      <c r="G316" s="121" t="s">
        <v>20</v>
      </c>
      <c r="H316" s="118"/>
      <c r="I316" s="395">
        <f t="shared" si="20"/>
        <v>0</v>
      </c>
      <c r="J316" s="530"/>
      <c r="K316" s="530"/>
      <c r="L316" s="530">
        <v>0.98</v>
      </c>
      <c r="M316" s="530"/>
      <c r="N316" s="530"/>
      <c r="O316" s="530"/>
      <c r="P316" s="530">
        <v>0.52</v>
      </c>
      <c r="Q316" s="530"/>
      <c r="R316" s="530"/>
      <c r="S316" s="530"/>
      <c r="T316" s="530"/>
      <c r="U316" s="530"/>
      <c r="V316" s="530"/>
      <c r="W316" s="530"/>
      <c r="X316" s="530"/>
      <c r="Y316" s="530"/>
      <c r="Z316" s="530"/>
      <c r="AA316" s="530"/>
      <c r="AB316" s="530"/>
      <c r="AC316" s="530"/>
      <c r="AD316" s="530"/>
      <c r="AE316" s="530"/>
      <c r="AF316" s="530"/>
      <c r="AG316" s="530"/>
      <c r="AH316" s="530"/>
      <c r="AI316" s="530"/>
      <c r="AJ316" s="530"/>
      <c r="AK316" s="530"/>
      <c r="AL316" s="530"/>
      <c r="AM316" s="530"/>
      <c r="AN316" s="530"/>
      <c r="AO316" s="530"/>
      <c r="AP316" s="530"/>
      <c r="AQ316" s="530"/>
      <c r="AR316" s="530"/>
      <c r="AS316" s="530"/>
      <c r="AT316" s="530"/>
      <c r="AU316" s="530"/>
      <c r="AV316" s="530"/>
      <c r="AW316" s="530"/>
      <c r="AX316" s="530"/>
      <c r="AY316" s="530"/>
      <c r="AZ316" s="530"/>
      <c r="BA316" s="530"/>
      <c r="BB316" s="530"/>
      <c r="BC316" s="530"/>
      <c r="BD316" s="530"/>
      <c r="BE316" s="530"/>
      <c r="BF316" s="530"/>
      <c r="BG316" s="530"/>
      <c r="BH316" s="530"/>
      <c r="BI316" s="117"/>
      <c r="BJ316" s="117"/>
      <c r="BK316" s="567">
        <f t="shared" si="21"/>
        <v>1.5</v>
      </c>
    </row>
    <row r="317" spans="1:63" ht="20.25" customHeight="1">
      <c r="A317" s="134">
        <v>9</v>
      </c>
      <c r="B317" s="117"/>
      <c r="C317" s="135" t="s">
        <v>742</v>
      </c>
      <c r="D317" s="118" t="s">
        <v>127</v>
      </c>
      <c r="E317" s="531">
        <f t="shared" si="25"/>
        <v>0.2</v>
      </c>
      <c r="F317" s="118" t="s">
        <v>1027</v>
      </c>
      <c r="G317" s="121" t="s">
        <v>21</v>
      </c>
      <c r="H317" s="118"/>
      <c r="I317" s="395">
        <f t="shared" si="20"/>
        <v>0.11</v>
      </c>
      <c r="J317" s="530">
        <v>0.11</v>
      </c>
      <c r="K317" s="530"/>
      <c r="L317" s="530">
        <v>0.09</v>
      </c>
      <c r="M317" s="530"/>
      <c r="N317" s="530"/>
      <c r="O317" s="530"/>
      <c r="P317" s="530"/>
      <c r="Q317" s="530"/>
      <c r="R317" s="530"/>
      <c r="S317" s="530"/>
      <c r="T317" s="530"/>
      <c r="U317" s="530"/>
      <c r="V317" s="530"/>
      <c r="W317" s="530"/>
      <c r="X317" s="530"/>
      <c r="Y317" s="530"/>
      <c r="Z317" s="530"/>
      <c r="AA317" s="530"/>
      <c r="AB317" s="530"/>
      <c r="AC317" s="530"/>
      <c r="AD317" s="530"/>
      <c r="AE317" s="530"/>
      <c r="AF317" s="530"/>
      <c r="AG317" s="530"/>
      <c r="AH317" s="530"/>
      <c r="AI317" s="530"/>
      <c r="AJ317" s="530"/>
      <c r="AK317" s="530"/>
      <c r="AL317" s="530"/>
      <c r="AM317" s="530"/>
      <c r="AN317" s="530"/>
      <c r="AO317" s="530"/>
      <c r="AP317" s="530"/>
      <c r="AQ317" s="530"/>
      <c r="AR317" s="530"/>
      <c r="AS317" s="530"/>
      <c r="AT317" s="530"/>
      <c r="AU317" s="530"/>
      <c r="AV317" s="530"/>
      <c r="AW317" s="530"/>
      <c r="AX317" s="530"/>
      <c r="AY317" s="530"/>
      <c r="AZ317" s="530"/>
      <c r="BA317" s="530"/>
      <c r="BB317" s="530"/>
      <c r="BC317" s="530"/>
      <c r="BD317" s="530"/>
      <c r="BE317" s="530"/>
      <c r="BF317" s="530"/>
      <c r="BG317" s="530"/>
      <c r="BH317" s="530"/>
      <c r="BI317" s="117"/>
      <c r="BJ317" s="117"/>
      <c r="BK317" s="567">
        <f t="shared" si="21"/>
        <v>0.2</v>
      </c>
    </row>
    <row r="318" spans="1:63" ht="20.25" customHeight="1">
      <c r="A318" s="134">
        <v>9</v>
      </c>
      <c r="B318" s="117"/>
      <c r="C318" s="135" t="s">
        <v>813</v>
      </c>
      <c r="D318" s="514" t="s">
        <v>127</v>
      </c>
      <c r="E318" s="529">
        <f t="shared" si="25"/>
        <v>0.24</v>
      </c>
      <c r="F318" s="514" t="s">
        <v>1028</v>
      </c>
      <c r="G318" s="550" t="s">
        <v>24</v>
      </c>
      <c r="H318" s="514"/>
      <c r="I318" s="395">
        <f t="shared" si="20"/>
        <v>0.24</v>
      </c>
      <c r="J318" s="530">
        <v>0.24</v>
      </c>
      <c r="K318" s="530"/>
      <c r="L318" s="530"/>
      <c r="M318" s="530"/>
      <c r="N318" s="530"/>
      <c r="O318" s="530"/>
      <c r="P318" s="530"/>
      <c r="Q318" s="530"/>
      <c r="R318" s="530"/>
      <c r="S318" s="530"/>
      <c r="T318" s="530"/>
      <c r="U318" s="530"/>
      <c r="V318" s="530"/>
      <c r="W318" s="530"/>
      <c r="X318" s="530"/>
      <c r="Y318" s="530"/>
      <c r="Z318" s="530"/>
      <c r="AA318" s="530"/>
      <c r="AB318" s="530"/>
      <c r="AC318" s="530"/>
      <c r="AD318" s="530"/>
      <c r="AE318" s="530"/>
      <c r="AF318" s="530"/>
      <c r="AG318" s="530"/>
      <c r="AH318" s="530"/>
      <c r="AI318" s="530"/>
      <c r="AJ318" s="530"/>
      <c r="AK318" s="530"/>
      <c r="AL318" s="530"/>
      <c r="AM318" s="530"/>
      <c r="AN318" s="530"/>
      <c r="AO318" s="530"/>
      <c r="AP318" s="530"/>
      <c r="AQ318" s="530"/>
      <c r="AR318" s="530"/>
      <c r="AS318" s="530"/>
      <c r="AT318" s="530"/>
      <c r="AU318" s="530"/>
      <c r="AV318" s="530"/>
      <c r="AW318" s="530"/>
      <c r="AX318" s="530"/>
      <c r="AY318" s="530"/>
      <c r="AZ318" s="530"/>
      <c r="BA318" s="530"/>
      <c r="BB318" s="530"/>
      <c r="BC318" s="530"/>
      <c r="BD318" s="530"/>
      <c r="BE318" s="530"/>
      <c r="BF318" s="530"/>
      <c r="BG318" s="530"/>
      <c r="BH318" s="530"/>
      <c r="BI318" s="117"/>
      <c r="BJ318" s="117"/>
      <c r="BK318" s="567">
        <f t="shared" si="21"/>
        <v>0.24</v>
      </c>
    </row>
    <row r="319" spans="1:63" ht="20.25" customHeight="1">
      <c r="A319" s="134">
        <v>9</v>
      </c>
      <c r="B319" s="117"/>
      <c r="C319" s="135" t="s">
        <v>814</v>
      </c>
      <c r="D319" s="118" t="s">
        <v>127</v>
      </c>
      <c r="E319" s="117">
        <f t="shared" si="25"/>
        <v>13.03</v>
      </c>
      <c r="F319" s="118" t="s">
        <v>1020</v>
      </c>
      <c r="G319" s="121" t="s">
        <v>27</v>
      </c>
      <c r="H319" s="118"/>
      <c r="I319" s="395">
        <f t="shared" si="20"/>
        <v>0</v>
      </c>
      <c r="J319" s="530"/>
      <c r="K319" s="530"/>
      <c r="L319" s="530"/>
      <c r="M319" s="530"/>
      <c r="N319" s="530"/>
      <c r="O319" s="530"/>
      <c r="P319" s="530">
        <v>13.03</v>
      </c>
      <c r="Q319" s="530"/>
      <c r="R319" s="530"/>
      <c r="S319" s="530"/>
      <c r="T319" s="530"/>
      <c r="U319" s="530"/>
      <c r="V319" s="530"/>
      <c r="W319" s="530"/>
      <c r="X319" s="530"/>
      <c r="Y319" s="530"/>
      <c r="Z319" s="530"/>
      <c r="AA319" s="530"/>
      <c r="AB319" s="530"/>
      <c r="AC319" s="530"/>
      <c r="AD319" s="530"/>
      <c r="AE319" s="530"/>
      <c r="AF319" s="530"/>
      <c r="AG319" s="530"/>
      <c r="AH319" s="530"/>
      <c r="AI319" s="530"/>
      <c r="AJ319" s="530"/>
      <c r="AK319" s="530"/>
      <c r="AL319" s="530"/>
      <c r="AM319" s="530"/>
      <c r="AN319" s="530"/>
      <c r="AO319" s="530"/>
      <c r="AP319" s="530"/>
      <c r="AQ319" s="530"/>
      <c r="AR319" s="530"/>
      <c r="AS319" s="530"/>
      <c r="AT319" s="530"/>
      <c r="AU319" s="530"/>
      <c r="AV319" s="530"/>
      <c r="AW319" s="530"/>
      <c r="AX319" s="530"/>
      <c r="AY319" s="530"/>
      <c r="AZ319" s="530"/>
      <c r="BA319" s="530"/>
      <c r="BB319" s="530"/>
      <c r="BC319" s="530"/>
      <c r="BD319" s="530"/>
      <c r="BE319" s="530"/>
      <c r="BF319" s="530"/>
      <c r="BG319" s="530"/>
      <c r="BH319" s="530"/>
      <c r="BI319" s="117"/>
      <c r="BJ319" s="117"/>
      <c r="BK319" s="567">
        <f t="shared" si="21"/>
        <v>13.03</v>
      </c>
    </row>
    <row r="320" spans="1:63" ht="20.25" customHeight="1">
      <c r="A320" s="134">
        <v>9</v>
      </c>
      <c r="B320" s="117"/>
      <c r="C320" s="135" t="s">
        <v>815</v>
      </c>
      <c r="D320" s="118" t="s">
        <v>127</v>
      </c>
      <c r="E320" s="117">
        <f t="shared" si="25"/>
        <v>15.67</v>
      </c>
      <c r="F320" s="118" t="s">
        <v>1029</v>
      </c>
      <c r="G320" s="121" t="s">
        <v>27</v>
      </c>
      <c r="H320" s="118"/>
      <c r="I320" s="395">
        <f t="shared" si="20"/>
        <v>0</v>
      </c>
      <c r="J320" s="530"/>
      <c r="K320" s="530"/>
      <c r="L320" s="530"/>
      <c r="M320" s="530"/>
      <c r="N320" s="530"/>
      <c r="O320" s="530"/>
      <c r="P320" s="530">
        <v>15.67</v>
      </c>
      <c r="Q320" s="530"/>
      <c r="R320" s="530"/>
      <c r="S320" s="530"/>
      <c r="T320" s="530"/>
      <c r="U320" s="530"/>
      <c r="V320" s="530"/>
      <c r="W320" s="530"/>
      <c r="X320" s="530"/>
      <c r="Y320" s="530"/>
      <c r="Z320" s="530"/>
      <c r="AA320" s="530"/>
      <c r="AB320" s="530"/>
      <c r="AC320" s="530"/>
      <c r="AD320" s="530"/>
      <c r="AE320" s="530"/>
      <c r="AF320" s="530"/>
      <c r="AG320" s="530"/>
      <c r="AH320" s="530"/>
      <c r="AI320" s="530"/>
      <c r="AJ320" s="530"/>
      <c r="AK320" s="530"/>
      <c r="AL320" s="530"/>
      <c r="AM320" s="530"/>
      <c r="AN320" s="530"/>
      <c r="AO320" s="530"/>
      <c r="AP320" s="530"/>
      <c r="AQ320" s="530"/>
      <c r="AR320" s="530"/>
      <c r="AS320" s="530"/>
      <c r="AT320" s="530"/>
      <c r="AU320" s="530"/>
      <c r="AV320" s="530"/>
      <c r="AW320" s="530"/>
      <c r="AX320" s="530"/>
      <c r="AY320" s="530"/>
      <c r="AZ320" s="530"/>
      <c r="BA320" s="530"/>
      <c r="BB320" s="530"/>
      <c r="BC320" s="530"/>
      <c r="BD320" s="530"/>
      <c r="BE320" s="530"/>
      <c r="BF320" s="530"/>
      <c r="BG320" s="530"/>
      <c r="BH320" s="530"/>
      <c r="BI320" s="117"/>
      <c r="BJ320" s="117"/>
      <c r="BK320" s="567">
        <f t="shared" si="21"/>
        <v>15.67</v>
      </c>
    </row>
    <row r="321" spans="1:63" ht="20.25" customHeight="1">
      <c r="A321" s="134">
        <v>9</v>
      </c>
      <c r="B321" s="117"/>
      <c r="C321" s="135" t="s">
        <v>1110</v>
      </c>
      <c r="D321" s="118" t="s">
        <v>127</v>
      </c>
      <c r="E321" s="544">
        <f t="shared" si="25"/>
        <v>0.04</v>
      </c>
      <c r="F321" s="118" t="s">
        <v>1030</v>
      </c>
      <c r="G321" s="121" t="s">
        <v>34</v>
      </c>
      <c r="H321" s="118"/>
      <c r="I321" s="395">
        <f t="shared" si="20"/>
        <v>0</v>
      </c>
      <c r="J321" s="530"/>
      <c r="K321" s="530"/>
      <c r="L321" s="530"/>
      <c r="M321" s="530"/>
      <c r="N321" s="530"/>
      <c r="O321" s="530"/>
      <c r="P321" s="530"/>
      <c r="Q321" s="530"/>
      <c r="R321" s="530"/>
      <c r="S321" s="530"/>
      <c r="T321" s="530"/>
      <c r="U321" s="530"/>
      <c r="V321" s="530"/>
      <c r="W321" s="530"/>
      <c r="X321" s="530"/>
      <c r="Y321" s="530"/>
      <c r="Z321" s="530"/>
      <c r="AA321" s="530"/>
      <c r="AB321" s="530"/>
      <c r="AC321" s="530"/>
      <c r="AD321" s="530"/>
      <c r="AE321" s="530"/>
      <c r="AF321" s="530"/>
      <c r="AG321" s="530"/>
      <c r="AH321" s="530"/>
      <c r="AI321" s="530">
        <v>0.04</v>
      </c>
      <c r="AJ321" s="530"/>
      <c r="AK321" s="530"/>
      <c r="AL321" s="530"/>
      <c r="AM321" s="530"/>
      <c r="AN321" s="530"/>
      <c r="AO321" s="530"/>
      <c r="AP321" s="530"/>
      <c r="AQ321" s="530"/>
      <c r="AR321" s="530"/>
      <c r="AS321" s="530"/>
      <c r="AT321" s="530"/>
      <c r="AU321" s="530"/>
      <c r="AV321" s="530"/>
      <c r="AW321" s="530"/>
      <c r="AX321" s="530"/>
      <c r="AY321" s="530"/>
      <c r="AZ321" s="530"/>
      <c r="BA321" s="530"/>
      <c r="BB321" s="530"/>
      <c r="BC321" s="530"/>
      <c r="BD321" s="530"/>
      <c r="BE321" s="530"/>
      <c r="BF321" s="530"/>
      <c r="BG321" s="530"/>
      <c r="BH321" s="530"/>
      <c r="BI321" s="117"/>
      <c r="BJ321" s="117"/>
      <c r="BK321" s="567">
        <f t="shared" si="21"/>
        <v>0.04</v>
      </c>
    </row>
    <row r="322" spans="1:63" ht="20.25" customHeight="1">
      <c r="A322" s="134">
        <v>9</v>
      </c>
      <c r="B322" s="117"/>
      <c r="C322" s="135" t="s">
        <v>817</v>
      </c>
      <c r="D322" s="118" t="s">
        <v>127</v>
      </c>
      <c r="E322" s="544">
        <f t="shared" si="25"/>
        <v>7.0000000000000007E-2</v>
      </c>
      <c r="F322" s="118" t="s">
        <v>901</v>
      </c>
      <c r="G322" s="121" t="s">
        <v>34</v>
      </c>
      <c r="H322" s="118"/>
      <c r="I322" s="395">
        <f t="shared" ref="I322:I385" si="26">J322+K322</f>
        <v>0</v>
      </c>
      <c r="J322" s="530"/>
      <c r="K322" s="530"/>
      <c r="L322" s="530"/>
      <c r="M322" s="530"/>
      <c r="N322" s="530"/>
      <c r="O322" s="530"/>
      <c r="P322" s="530"/>
      <c r="Q322" s="530"/>
      <c r="R322" s="530"/>
      <c r="S322" s="530"/>
      <c r="T322" s="530"/>
      <c r="U322" s="530"/>
      <c r="V322" s="530"/>
      <c r="W322" s="530"/>
      <c r="X322" s="530"/>
      <c r="Y322" s="530"/>
      <c r="Z322" s="530"/>
      <c r="AA322" s="530"/>
      <c r="AB322" s="530"/>
      <c r="AC322" s="530"/>
      <c r="AD322" s="530"/>
      <c r="AE322" s="530"/>
      <c r="AF322" s="530"/>
      <c r="AG322" s="530"/>
      <c r="AH322" s="530"/>
      <c r="AI322" s="530">
        <v>7.0000000000000007E-2</v>
      </c>
      <c r="AJ322" s="530"/>
      <c r="AK322" s="530"/>
      <c r="AL322" s="530"/>
      <c r="AM322" s="530"/>
      <c r="AN322" s="530"/>
      <c r="AO322" s="530"/>
      <c r="AP322" s="530"/>
      <c r="AQ322" s="530"/>
      <c r="AR322" s="530"/>
      <c r="AS322" s="530"/>
      <c r="AT322" s="530"/>
      <c r="AU322" s="530"/>
      <c r="AV322" s="530"/>
      <c r="AW322" s="530"/>
      <c r="AX322" s="530"/>
      <c r="AY322" s="530"/>
      <c r="AZ322" s="530"/>
      <c r="BA322" s="530"/>
      <c r="BB322" s="530"/>
      <c r="BC322" s="530"/>
      <c r="BD322" s="530"/>
      <c r="BE322" s="530"/>
      <c r="BF322" s="530"/>
      <c r="BG322" s="530"/>
      <c r="BH322" s="530"/>
      <c r="BI322" s="117"/>
      <c r="BJ322" s="117"/>
      <c r="BK322" s="567">
        <f t="shared" ref="BK322:BK385" si="27">SUM(J322:BH322)</f>
        <v>7.0000000000000007E-2</v>
      </c>
    </row>
    <row r="323" spans="1:63" s="125" customFormat="1" ht="20.25" customHeight="1">
      <c r="A323" s="134">
        <v>9</v>
      </c>
      <c r="B323" s="117"/>
      <c r="C323" s="135" t="s">
        <v>818</v>
      </c>
      <c r="D323" s="118" t="s">
        <v>127</v>
      </c>
      <c r="E323" s="544">
        <f t="shared" si="25"/>
        <v>0.06</v>
      </c>
      <c r="F323" s="118" t="s">
        <v>1031</v>
      </c>
      <c r="G323" s="121" t="s">
        <v>34</v>
      </c>
      <c r="H323" s="118"/>
      <c r="I323" s="395">
        <f t="shared" si="26"/>
        <v>0</v>
      </c>
      <c r="J323" s="530"/>
      <c r="K323" s="530"/>
      <c r="L323" s="530"/>
      <c r="M323" s="530"/>
      <c r="N323" s="530"/>
      <c r="O323" s="530"/>
      <c r="P323" s="530"/>
      <c r="Q323" s="530"/>
      <c r="R323" s="530"/>
      <c r="S323" s="530"/>
      <c r="T323" s="530"/>
      <c r="U323" s="530"/>
      <c r="V323" s="530"/>
      <c r="W323" s="530"/>
      <c r="X323" s="530"/>
      <c r="Y323" s="530"/>
      <c r="Z323" s="530"/>
      <c r="AA323" s="530"/>
      <c r="AB323" s="530"/>
      <c r="AC323" s="530"/>
      <c r="AD323" s="530"/>
      <c r="AE323" s="530"/>
      <c r="AF323" s="530"/>
      <c r="AG323" s="530"/>
      <c r="AH323" s="530"/>
      <c r="AI323" s="530">
        <v>0.06</v>
      </c>
      <c r="AJ323" s="530"/>
      <c r="AK323" s="530"/>
      <c r="AL323" s="530"/>
      <c r="AM323" s="530"/>
      <c r="AN323" s="530"/>
      <c r="AO323" s="530"/>
      <c r="AP323" s="530"/>
      <c r="AQ323" s="530"/>
      <c r="AR323" s="530"/>
      <c r="AS323" s="530"/>
      <c r="AT323" s="530"/>
      <c r="AU323" s="530"/>
      <c r="AV323" s="530"/>
      <c r="AW323" s="530"/>
      <c r="AX323" s="530"/>
      <c r="AY323" s="530"/>
      <c r="AZ323" s="530"/>
      <c r="BA323" s="530"/>
      <c r="BB323" s="530"/>
      <c r="BC323" s="530"/>
      <c r="BD323" s="530"/>
      <c r="BE323" s="530"/>
      <c r="BF323" s="530"/>
      <c r="BG323" s="530"/>
      <c r="BH323" s="530"/>
      <c r="BI323" s="117"/>
      <c r="BJ323" s="117"/>
      <c r="BK323" s="567">
        <f t="shared" si="27"/>
        <v>0.06</v>
      </c>
    </row>
    <row r="324" spans="1:63" ht="20.25" customHeight="1">
      <c r="A324" s="134">
        <v>9</v>
      </c>
      <c r="B324" s="117"/>
      <c r="C324" s="135" t="s">
        <v>819</v>
      </c>
      <c r="D324" s="118" t="s">
        <v>127</v>
      </c>
      <c r="E324" s="544">
        <f t="shared" si="25"/>
        <v>0.06</v>
      </c>
      <c r="F324" s="118" t="s">
        <v>1032</v>
      </c>
      <c r="G324" s="121" t="s">
        <v>34</v>
      </c>
      <c r="H324" s="118"/>
      <c r="I324" s="395">
        <f t="shared" si="26"/>
        <v>0</v>
      </c>
      <c r="J324" s="530"/>
      <c r="K324" s="530"/>
      <c r="L324" s="530"/>
      <c r="M324" s="530"/>
      <c r="N324" s="530"/>
      <c r="O324" s="530"/>
      <c r="P324" s="530"/>
      <c r="Q324" s="530"/>
      <c r="R324" s="530"/>
      <c r="S324" s="530"/>
      <c r="T324" s="530"/>
      <c r="U324" s="530"/>
      <c r="V324" s="530"/>
      <c r="W324" s="530"/>
      <c r="X324" s="530"/>
      <c r="Y324" s="530"/>
      <c r="Z324" s="530"/>
      <c r="AA324" s="530"/>
      <c r="AB324" s="530"/>
      <c r="AC324" s="530"/>
      <c r="AD324" s="530"/>
      <c r="AE324" s="530"/>
      <c r="AF324" s="530"/>
      <c r="AG324" s="530"/>
      <c r="AH324" s="530"/>
      <c r="AI324" s="530">
        <v>0.06</v>
      </c>
      <c r="AJ324" s="530"/>
      <c r="AK324" s="530"/>
      <c r="AL324" s="530"/>
      <c r="AM324" s="530"/>
      <c r="AN324" s="530"/>
      <c r="AO324" s="530"/>
      <c r="AP324" s="530"/>
      <c r="AQ324" s="530"/>
      <c r="AR324" s="530"/>
      <c r="AS324" s="530"/>
      <c r="AT324" s="530"/>
      <c r="AU324" s="530"/>
      <c r="AV324" s="530"/>
      <c r="AW324" s="530"/>
      <c r="AX324" s="530"/>
      <c r="AY324" s="530"/>
      <c r="AZ324" s="530"/>
      <c r="BA324" s="530"/>
      <c r="BB324" s="530"/>
      <c r="BC324" s="530"/>
      <c r="BD324" s="530"/>
      <c r="BE324" s="530"/>
      <c r="BF324" s="530"/>
      <c r="BG324" s="530"/>
      <c r="BH324" s="530"/>
      <c r="BI324" s="117"/>
      <c r="BJ324" s="117"/>
      <c r="BK324" s="567">
        <f t="shared" si="27"/>
        <v>0.06</v>
      </c>
    </row>
    <row r="325" spans="1:63" ht="65.25" customHeight="1">
      <c r="A325" s="134">
        <v>9</v>
      </c>
      <c r="B325" s="119"/>
      <c r="C325" s="120" t="s">
        <v>820</v>
      </c>
      <c r="D325" s="121" t="s">
        <v>127</v>
      </c>
      <c r="E325" s="541">
        <v>0.08</v>
      </c>
      <c r="F325" s="121" t="s">
        <v>1033</v>
      </c>
      <c r="G325" s="121" t="s">
        <v>34</v>
      </c>
      <c r="H325" s="121" t="s">
        <v>1099</v>
      </c>
      <c r="I325" s="395">
        <f t="shared" si="26"/>
        <v>0</v>
      </c>
      <c r="J325" s="533"/>
      <c r="K325" s="533"/>
      <c r="L325" s="533"/>
      <c r="M325" s="533"/>
      <c r="N325" s="533"/>
      <c r="O325" s="533"/>
      <c r="P325" s="533"/>
      <c r="Q325" s="533"/>
      <c r="R325" s="533"/>
      <c r="S325" s="533"/>
      <c r="T325" s="533"/>
      <c r="U325" s="533"/>
      <c r="V325" s="533"/>
      <c r="W325" s="533"/>
      <c r="X325" s="533"/>
      <c r="Y325" s="533"/>
      <c r="Z325" s="533"/>
      <c r="AA325" s="533"/>
      <c r="AB325" s="533"/>
      <c r="AC325" s="533"/>
      <c r="AD325" s="533"/>
      <c r="AE325" s="533"/>
      <c r="AF325" s="533"/>
      <c r="AG325" s="533"/>
      <c r="AH325" s="533"/>
      <c r="AI325" s="533"/>
      <c r="AJ325" s="533"/>
      <c r="AK325" s="533"/>
      <c r="AL325" s="533"/>
      <c r="AM325" s="533"/>
      <c r="AN325" s="533"/>
      <c r="AO325" s="533"/>
      <c r="AP325" s="533"/>
      <c r="AQ325" s="533"/>
      <c r="AR325" s="533"/>
      <c r="AS325" s="533"/>
      <c r="AT325" s="533"/>
      <c r="AU325" s="533"/>
      <c r="AV325" s="533"/>
      <c r="AW325" s="533"/>
      <c r="AX325" s="533"/>
      <c r="AY325" s="533"/>
      <c r="AZ325" s="533"/>
      <c r="BA325" s="533"/>
      <c r="BB325" s="533"/>
      <c r="BC325" s="533"/>
      <c r="BD325" s="533"/>
      <c r="BE325" s="533"/>
      <c r="BF325" s="533"/>
      <c r="BG325" s="533"/>
      <c r="BH325" s="533"/>
      <c r="BI325" s="119"/>
      <c r="BJ325" s="119"/>
      <c r="BK325" s="567">
        <f t="shared" si="27"/>
        <v>0</v>
      </c>
    </row>
    <row r="326" spans="1:63" s="125" customFormat="1" ht="20.25" customHeight="1">
      <c r="A326" s="134">
        <v>9</v>
      </c>
      <c r="B326" s="117"/>
      <c r="C326" s="542" t="s">
        <v>821</v>
      </c>
      <c r="D326" s="543" t="s">
        <v>127</v>
      </c>
      <c r="E326" s="529">
        <f>SUM(J326:BH326)</f>
        <v>0.28999999999999998</v>
      </c>
      <c r="F326" s="118" t="s">
        <v>1034</v>
      </c>
      <c r="G326" s="563" t="s">
        <v>31</v>
      </c>
      <c r="H326" s="543"/>
      <c r="I326" s="395">
        <f t="shared" si="26"/>
        <v>0.28999999999999998</v>
      </c>
      <c r="J326" s="530">
        <v>0.28999999999999998</v>
      </c>
      <c r="K326" s="530"/>
      <c r="L326" s="530"/>
      <c r="M326" s="530"/>
      <c r="N326" s="530"/>
      <c r="O326" s="530"/>
      <c r="P326" s="530"/>
      <c r="Q326" s="530"/>
      <c r="R326" s="530"/>
      <c r="S326" s="530"/>
      <c r="T326" s="530"/>
      <c r="U326" s="530"/>
      <c r="V326" s="530"/>
      <c r="W326" s="530"/>
      <c r="X326" s="530"/>
      <c r="Y326" s="530"/>
      <c r="Z326" s="530"/>
      <c r="AA326" s="530"/>
      <c r="AB326" s="530"/>
      <c r="AC326" s="530"/>
      <c r="AD326" s="530"/>
      <c r="AE326" s="530"/>
      <c r="AF326" s="530"/>
      <c r="AG326" s="530"/>
      <c r="AH326" s="530"/>
      <c r="AI326" s="530"/>
      <c r="AJ326" s="530"/>
      <c r="AK326" s="530"/>
      <c r="AL326" s="530"/>
      <c r="AM326" s="530"/>
      <c r="AN326" s="530"/>
      <c r="AO326" s="530"/>
      <c r="AP326" s="530"/>
      <c r="AQ326" s="530"/>
      <c r="AR326" s="530"/>
      <c r="AS326" s="530"/>
      <c r="AT326" s="530"/>
      <c r="AU326" s="530"/>
      <c r="AV326" s="530"/>
      <c r="AW326" s="530"/>
      <c r="AX326" s="530"/>
      <c r="AY326" s="530"/>
      <c r="AZ326" s="530"/>
      <c r="BA326" s="530"/>
      <c r="BB326" s="530"/>
      <c r="BC326" s="530"/>
      <c r="BD326" s="530"/>
      <c r="BE326" s="530"/>
      <c r="BF326" s="530"/>
      <c r="BG326" s="530"/>
      <c r="BH326" s="530"/>
      <c r="BI326" s="117"/>
      <c r="BJ326" s="117"/>
      <c r="BK326" s="567">
        <f t="shared" si="27"/>
        <v>0.28999999999999998</v>
      </c>
    </row>
    <row r="327" spans="1:63" ht="20.25" customHeight="1">
      <c r="A327" s="134">
        <v>9</v>
      </c>
      <c r="B327" s="117"/>
      <c r="C327" s="135" t="s">
        <v>486</v>
      </c>
      <c r="D327" s="118" t="s">
        <v>127</v>
      </c>
      <c r="E327" s="529">
        <f>SUM(J327:BH327)</f>
        <v>2.5099999999999998</v>
      </c>
      <c r="F327" s="118" t="s">
        <v>1035</v>
      </c>
      <c r="G327" s="121" t="s">
        <v>48</v>
      </c>
      <c r="H327" s="118"/>
      <c r="I327" s="395">
        <f t="shared" si="26"/>
        <v>0</v>
      </c>
      <c r="J327" s="530"/>
      <c r="K327" s="530"/>
      <c r="L327" s="530">
        <v>1.23</v>
      </c>
      <c r="M327" s="530">
        <v>1.28</v>
      </c>
      <c r="N327" s="530"/>
      <c r="O327" s="530"/>
      <c r="P327" s="530"/>
      <c r="Q327" s="530"/>
      <c r="R327" s="530"/>
      <c r="S327" s="530"/>
      <c r="T327" s="530"/>
      <c r="U327" s="530"/>
      <c r="V327" s="530"/>
      <c r="W327" s="530"/>
      <c r="X327" s="530"/>
      <c r="Y327" s="530"/>
      <c r="Z327" s="530"/>
      <c r="AA327" s="530"/>
      <c r="AB327" s="530"/>
      <c r="AC327" s="530"/>
      <c r="AD327" s="530"/>
      <c r="AE327" s="530"/>
      <c r="AF327" s="530"/>
      <c r="AG327" s="530"/>
      <c r="AH327" s="530"/>
      <c r="AI327" s="530"/>
      <c r="AJ327" s="530"/>
      <c r="AK327" s="530"/>
      <c r="AL327" s="530"/>
      <c r="AM327" s="530"/>
      <c r="AN327" s="530"/>
      <c r="AO327" s="530"/>
      <c r="AP327" s="530"/>
      <c r="AQ327" s="530"/>
      <c r="AR327" s="530"/>
      <c r="AS327" s="530"/>
      <c r="AT327" s="530"/>
      <c r="AU327" s="530"/>
      <c r="AV327" s="530"/>
      <c r="AW327" s="530"/>
      <c r="AX327" s="530"/>
      <c r="AY327" s="530"/>
      <c r="AZ327" s="530"/>
      <c r="BA327" s="530"/>
      <c r="BB327" s="530"/>
      <c r="BC327" s="530"/>
      <c r="BD327" s="530"/>
      <c r="BE327" s="530"/>
      <c r="BF327" s="530"/>
      <c r="BG327" s="530"/>
      <c r="BH327" s="530"/>
      <c r="BI327" s="117"/>
      <c r="BJ327" s="117"/>
      <c r="BK327" s="567">
        <f t="shared" si="27"/>
        <v>2.5099999999999998</v>
      </c>
    </row>
    <row r="328" spans="1:63" ht="20.25" customHeight="1">
      <c r="A328" s="134">
        <v>9</v>
      </c>
      <c r="B328" s="119"/>
      <c r="C328" s="120" t="s">
        <v>822</v>
      </c>
      <c r="D328" s="121" t="s">
        <v>127</v>
      </c>
      <c r="E328" s="532">
        <v>0.08</v>
      </c>
      <c r="F328" s="121" t="s">
        <v>1036</v>
      </c>
      <c r="G328" s="121" t="s">
        <v>48</v>
      </c>
      <c r="H328" s="121" t="s">
        <v>1099</v>
      </c>
      <c r="I328" s="395">
        <f t="shared" si="26"/>
        <v>0</v>
      </c>
      <c r="J328" s="533"/>
      <c r="K328" s="533"/>
      <c r="L328" s="533"/>
      <c r="M328" s="533"/>
      <c r="N328" s="533"/>
      <c r="O328" s="533"/>
      <c r="P328" s="533"/>
      <c r="Q328" s="533"/>
      <c r="R328" s="533"/>
      <c r="S328" s="533"/>
      <c r="T328" s="533"/>
      <c r="U328" s="533"/>
      <c r="V328" s="533"/>
      <c r="W328" s="533"/>
      <c r="X328" s="533"/>
      <c r="Y328" s="533"/>
      <c r="Z328" s="533"/>
      <c r="AA328" s="533"/>
      <c r="AB328" s="533"/>
      <c r="AC328" s="533"/>
      <c r="AD328" s="533"/>
      <c r="AE328" s="533"/>
      <c r="AF328" s="533"/>
      <c r="AG328" s="533"/>
      <c r="AH328" s="533"/>
      <c r="AI328" s="533"/>
      <c r="AJ328" s="533"/>
      <c r="AK328" s="533"/>
      <c r="AL328" s="533"/>
      <c r="AM328" s="533"/>
      <c r="AN328" s="533"/>
      <c r="AO328" s="533"/>
      <c r="AP328" s="533"/>
      <c r="AQ328" s="533"/>
      <c r="AR328" s="533"/>
      <c r="AS328" s="533"/>
      <c r="AT328" s="533"/>
      <c r="AU328" s="533"/>
      <c r="AV328" s="533"/>
      <c r="AW328" s="533"/>
      <c r="AX328" s="533"/>
      <c r="AY328" s="533"/>
      <c r="AZ328" s="533"/>
      <c r="BA328" s="533"/>
      <c r="BB328" s="533"/>
      <c r="BC328" s="533"/>
      <c r="BD328" s="533"/>
      <c r="BE328" s="533"/>
      <c r="BF328" s="533"/>
      <c r="BG328" s="533"/>
      <c r="BH328" s="533"/>
      <c r="BI328" s="119"/>
      <c r="BJ328" s="119"/>
      <c r="BK328" s="567">
        <f t="shared" si="27"/>
        <v>0</v>
      </c>
    </row>
    <row r="329" spans="1:63" ht="20.25" customHeight="1">
      <c r="A329" s="134">
        <v>9</v>
      </c>
      <c r="B329" s="117"/>
      <c r="C329" s="135" t="s">
        <v>823</v>
      </c>
      <c r="D329" s="118" t="s">
        <v>127</v>
      </c>
      <c r="E329" s="529">
        <f>SUM(J329:BH329)</f>
        <v>0.16500000000000001</v>
      </c>
      <c r="F329" s="118" t="s">
        <v>1037</v>
      </c>
      <c r="G329" s="121" t="s">
        <v>48</v>
      </c>
      <c r="H329" s="118"/>
      <c r="I329" s="395">
        <f t="shared" si="26"/>
        <v>0</v>
      </c>
      <c r="J329" s="530"/>
      <c r="K329" s="530"/>
      <c r="L329" s="530"/>
      <c r="M329" s="530"/>
      <c r="N329" s="530"/>
      <c r="O329" s="530"/>
      <c r="P329" s="530"/>
      <c r="Q329" s="530"/>
      <c r="R329" s="530"/>
      <c r="S329" s="530"/>
      <c r="T329" s="530"/>
      <c r="U329" s="530"/>
      <c r="V329" s="530"/>
      <c r="W329" s="530"/>
      <c r="X329" s="530"/>
      <c r="Y329" s="530"/>
      <c r="Z329" s="530"/>
      <c r="AA329" s="530"/>
      <c r="AB329" s="530"/>
      <c r="AC329" s="530"/>
      <c r="AD329" s="530"/>
      <c r="AE329" s="530"/>
      <c r="AF329" s="530"/>
      <c r="AG329" s="530"/>
      <c r="AH329" s="530"/>
      <c r="AI329" s="530"/>
      <c r="AJ329" s="530"/>
      <c r="AK329" s="530"/>
      <c r="AL329" s="530"/>
      <c r="AM329" s="530"/>
      <c r="AN329" s="530"/>
      <c r="AO329" s="530"/>
      <c r="AP329" s="530"/>
      <c r="AQ329" s="530"/>
      <c r="AR329" s="530"/>
      <c r="AS329" s="530"/>
      <c r="AT329" s="530"/>
      <c r="AU329" s="530"/>
      <c r="AV329" s="530">
        <v>0.16500000000000001</v>
      </c>
      <c r="AW329" s="530"/>
      <c r="AX329" s="530"/>
      <c r="AY329" s="530"/>
      <c r="AZ329" s="530"/>
      <c r="BA329" s="530"/>
      <c r="BB329" s="530"/>
      <c r="BC329" s="530"/>
      <c r="BD329" s="530"/>
      <c r="BE329" s="530"/>
      <c r="BF329" s="530"/>
      <c r="BG329" s="530"/>
      <c r="BH329" s="530"/>
      <c r="BI329" s="117"/>
      <c r="BJ329" s="117"/>
      <c r="BK329" s="567">
        <f t="shared" si="27"/>
        <v>0.16500000000000001</v>
      </c>
    </row>
    <row r="330" spans="1:63" s="125" customFormat="1" ht="20.25" customHeight="1">
      <c r="A330" s="134">
        <v>9</v>
      </c>
      <c r="B330" s="117"/>
      <c r="C330" s="135" t="s">
        <v>824</v>
      </c>
      <c r="D330" s="118" t="s">
        <v>127</v>
      </c>
      <c r="E330" s="529">
        <f>SUM(J330:BH330)</f>
        <v>0.14000000000000001</v>
      </c>
      <c r="F330" s="118" t="s">
        <v>1038</v>
      </c>
      <c r="G330" s="121" t="s">
        <v>48</v>
      </c>
      <c r="H330" s="118"/>
      <c r="I330" s="395">
        <f t="shared" si="26"/>
        <v>0</v>
      </c>
      <c r="J330" s="530"/>
      <c r="K330" s="530"/>
      <c r="L330" s="530"/>
      <c r="M330" s="530"/>
      <c r="N330" s="530"/>
      <c r="O330" s="530"/>
      <c r="P330" s="530"/>
      <c r="Q330" s="530"/>
      <c r="R330" s="530"/>
      <c r="S330" s="530"/>
      <c r="T330" s="530"/>
      <c r="U330" s="530"/>
      <c r="V330" s="530"/>
      <c r="W330" s="530"/>
      <c r="X330" s="530"/>
      <c r="Y330" s="530"/>
      <c r="Z330" s="530"/>
      <c r="AA330" s="530"/>
      <c r="AB330" s="530"/>
      <c r="AC330" s="530"/>
      <c r="AD330" s="530"/>
      <c r="AE330" s="530"/>
      <c r="AF330" s="530"/>
      <c r="AG330" s="530"/>
      <c r="AH330" s="530"/>
      <c r="AI330" s="530"/>
      <c r="AJ330" s="530"/>
      <c r="AK330" s="530"/>
      <c r="AL330" s="530"/>
      <c r="AM330" s="530"/>
      <c r="AN330" s="530"/>
      <c r="AO330" s="530"/>
      <c r="AP330" s="530"/>
      <c r="AQ330" s="530"/>
      <c r="AR330" s="530"/>
      <c r="AS330" s="530"/>
      <c r="AT330" s="530"/>
      <c r="AU330" s="530"/>
      <c r="AV330" s="530">
        <v>0.14000000000000001</v>
      </c>
      <c r="AW330" s="530"/>
      <c r="AX330" s="530"/>
      <c r="AY330" s="530"/>
      <c r="AZ330" s="530"/>
      <c r="BA330" s="530"/>
      <c r="BB330" s="530"/>
      <c r="BC330" s="530"/>
      <c r="BD330" s="530"/>
      <c r="BE330" s="530"/>
      <c r="BF330" s="530"/>
      <c r="BG330" s="530"/>
      <c r="BH330" s="530"/>
      <c r="BI330" s="117"/>
      <c r="BJ330" s="117"/>
      <c r="BK330" s="567">
        <f t="shared" si="27"/>
        <v>0.14000000000000001</v>
      </c>
    </row>
    <row r="331" spans="1:63" ht="20.25" customHeight="1">
      <c r="A331" s="134">
        <v>9</v>
      </c>
      <c r="B331" s="117"/>
      <c r="C331" s="135" t="s">
        <v>825</v>
      </c>
      <c r="D331" s="118" t="s">
        <v>127</v>
      </c>
      <c r="E331" s="529">
        <f>SUM(J331:BH331)</f>
        <v>0.17</v>
      </c>
      <c r="F331" s="118" t="s">
        <v>1039</v>
      </c>
      <c r="G331" s="121" t="s">
        <v>48</v>
      </c>
      <c r="H331" s="118"/>
      <c r="I331" s="395">
        <f t="shared" si="26"/>
        <v>0</v>
      </c>
      <c r="J331" s="530"/>
      <c r="K331" s="530"/>
      <c r="L331" s="530"/>
      <c r="M331" s="530"/>
      <c r="N331" s="530"/>
      <c r="O331" s="530"/>
      <c r="P331" s="530"/>
      <c r="Q331" s="530"/>
      <c r="R331" s="530"/>
      <c r="S331" s="530"/>
      <c r="T331" s="530"/>
      <c r="U331" s="530"/>
      <c r="V331" s="530"/>
      <c r="W331" s="530"/>
      <c r="X331" s="530"/>
      <c r="Y331" s="530"/>
      <c r="Z331" s="530"/>
      <c r="AA331" s="530"/>
      <c r="AB331" s="530"/>
      <c r="AC331" s="530"/>
      <c r="AD331" s="530"/>
      <c r="AE331" s="530"/>
      <c r="AF331" s="530"/>
      <c r="AG331" s="530"/>
      <c r="AH331" s="530"/>
      <c r="AI331" s="530"/>
      <c r="AJ331" s="530"/>
      <c r="AK331" s="530"/>
      <c r="AL331" s="530"/>
      <c r="AM331" s="530"/>
      <c r="AN331" s="530"/>
      <c r="AO331" s="530"/>
      <c r="AP331" s="530"/>
      <c r="AQ331" s="530"/>
      <c r="AR331" s="530"/>
      <c r="AS331" s="530"/>
      <c r="AT331" s="530"/>
      <c r="AU331" s="530"/>
      <c r="AV331" s="530">
        <v>0.17</v>
      </c>
      <c r="AW331" s="530"/>
      <c r="AX331" s="530"/>
      <c r="AY331" s="530"/>
      <c r="AZ331" s="530"/>
      <c r="BA331" s="530"/>
      <c r="BB331" s="530"/>
      <c r="BC331" s="530"/>
      <c r="BD331" s="530"/>
      <c r="BE331" s="530"/>
      <c r="BF331" s="530"/>
      <c r="BG331" s="530"/>
      <c r="BH331" s="530"/>
      <c r="BI331" s="117"/>
      <c r="BJ331" s="117"/>
      <c r="BK331" s="567">
        <f t="shared" si="27"/>
        <v>0.17</v>
      </c>
    </row>
    <row r="332" spans="1:63" ht="20.25" customHeight="1">
      <c r="A332" s="134">
        <v>9</v>
      </c>
      <c r="B332" s="119"/>
      <c r="C332" s="120" t="s">
        <v>826</v>
      </c>
      <c r="D332" s="121" t="s">
        <v>127</v>
      </c>
      <c r="E332" s="532">
        <v>0.16</v>
      </c>
      <c r="F332" s="121" t="s">
        <v>1040</v>
      </c>
      <c r="G332" s="121" t="s">
        <v>48</v>
      </c>
      <c r="H332" s="121" t="s">
        <v>1099</v>
      </c>
      <c r="I332" s="395">
        <f t="shared" si="26"/>
        <v>0</v>
      </c>
      <c r="J332" s="533"/>
      <c r="K332" s="533"/>
      <c r="L332" s="533"/>
      <c r="M332" s="533"/>
      <c r="N332" s="533"/>
      <c r="O332" s="533"/>
      <c r="P332" s="533"/>
      <c r="Q332" s="533"/>
      <c r="R332" s="533"/>
      <c r="S332" s="533"/>
      <c r="T332" s="533"/>
      <c r="U332" s="533"/>
      <c r="V332" s="533"/>
      <c r="W332" s="533"/>
      <c r="X332" s="533"/>
      <c r="Y332" s="533"/>
      <c r="Z332" s="533"/>
      <c r="AA332" s="533"/>
      <c r="AB332" s="533"/>
      <c r="AC332" s="533"/>
      <c r="AD332" s="533"/>
      <c r="AE332" s="533"/>
      <c r="AF332" s="533"/>
      <c r="AG332" s="533"/>
      <c r="AH332" s="533"/>
      <c r="AI332" s="533"/>
      <c r="AJ332" s="533"/>
      <c r="AK332" s="533"/>
      <c r="AL332" s="533"/>
      <c r="AM332" s="533"/>
      <c r="AN332" s="533"/>
      <c r="AO332" s="533"/>
      <c r="AP332" s="533"/>
      <c r="AQ332" s="533"/>
      <c r="AR332" s="533"/>
      <c r="AS332" s="533"/>
      <c r="AT332" s="533"/>
      <c r="AU332" s="533"/>
      <c r="AV332" s="533"/>
      <c r="AW332" s="533"/>
      <c r="AX332" s="533"/>
      <c r="AY332" s="533"/>
      <c r="AZ332" s="533"/>
      <c r="BA332" s="533"/>
      <c r="BB332" s="533"/>
      <c r="BC332" s="533"/>
      <c r="BD332" s="533"/>
      <c r="BE332" s="533"/>
      <c r="BF332" s="533"/>
      <c r="BG332" s="533"/>
      <c r="BH332" s="533"/>
      <c r="BI332" s="119"/>
      <c r="BJ332" s="119"/>
      <c r="BK332" s="567">
        <f t="shared" si="27"/>
        <v>0</v>
      </c>
    </row>
    <row r="333" spans="1:63" ht="20.25" customHeight="1">
      <c r="A333" s="134">
        <v>9</v>
      </c>
      <c r="B333" s="117"/>
      <c r="C333" s="135" t="s">
        <v>827</v>
      </c>
      <c r="D333" s="118" t="s">
        <v>127</v>
      </c>
      <c r="E333" s="529">
        <f t="shared" ref="E333:E344" si="28">SUM(J333:BH333)</f>
        <v>7.0000000000000007E-2</v>
      </c>
      <c r="F333" s="118" t="s">
        <v>1041</v>
      </c>
      <c r="G333" s="121" t="s">
        <v>48</v>
      </c>
      <c r="H333" s="118"/>
      <c r="I333" s="395">
        <f t="shared" si="26"/>
        <v>0</v>
      </c>
      <c r="J333" s="530"/>
      <c r="K333" s="530"/>
      <c r="L333" s="530"/>
      <c r="M333" s="530"/>
      <c r="N333" s="530"/>
      <c r="O333" s="530"/>
      <c r="P333" s="530"/>
      <c r="Q333" s="530"/>
      <c r="R333" s="530"/>
      <c r="S333" s="530"/>
      <c r="T333" s="530"/>
      <c r="U333" s="530"/>
      <c r="V333" s="530"/>
      <c r="W333" s="530"/>
      <c r="X333" s="530"/>
      <c r="Y333" s="530"/>
      <c r="Z333" s="530"/>
      <c r="AA333" s="530"/>
      <c r="AB333" s="530"/>
      <c r="AC333" s="530"/>
      <c r="AD333" s="530"/>
      <c r="AE333" s="530"/>
      <c r="AF333" s="530"/>
      <c r="AG333" s="530"/>
      <c r="AH333" s="530"/>
      <c r="AI333" s="530">
        <v>7.0000000000000007E-2</v>
      </c>
      <c r="AJ333" s="530"/>
      <c r="AK333" s="530"/>
      <c r="AL333" s="530"/>
      <c r="AM333" s="530"/>
      <c r="AN333" s="530"/>
      <c r="AO333" s="530"/>
      <c r="AP333" s="530"/>
      <c r="AQ333" s="530"/>
      <c r="AR333" s="530"/>
      <c r="AS333" s="530"/>
      <c r="AT333" s="530"/>
      <c r="AU333" s="530"/>
      <c r="AV333" s="530"/>
      <c r="AW333" s="530"/>
      <c r="AX333" s="530"/>
      <c r="AY333" s="530"/>
      <c r="AZ333" s="530"/>
      <c r="BA333" s="530"/>
      <c r="BB333" s="530"/>
      <c r="BC333" s="530"/>
      <c r="BD333" s="530"/>
      <c r="BE333" s="530"/>
      <c r="BF333" s="530"/>
      <c r="BG333" s="530"/>
      <c r="BH333" s="530"/>
      <c r="BI333" s="117"/>
      <c r="BJ333" s="117"/>
      <c r="BK333" s="567">
        <f t="shared" si="27"/>
        <v>7.0000000000000007E-2</v>
      </c>
    </row>
    <row r="334" spans="1:63" ht="20.25" customHeight="1">
      <c r="A334" s="134">
        <v>10</v>
      </c>
      <c r="B334" s="117">
        <v>83</v>
      </c>
      <c r="C334" s="304" t="s">
        <v>479</v>
      </c>
      <c r="D334" s="117" t="s">
        <v>291</v>
      </c>
      <c r="E334" s="544">
        <f t="shared" si="28"/>
        <v>0.6</v>
      </c>
      <c r="F334" s="117">
        <v>11</v>
      </c>
      <c r="G334" s="119" t="s">
        <v>34</v>
      </c>
      <c r="H334" s="118"/>
      <c r="I334" s="395">
        <f t="shared" si="26"/>
        <v>0.56999999999999995</v>
      </c>
      <c r="J334" s="117">
        <v>0.56999999999999995</v>
      </c>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v>0.01</v>
      </c>
      <c r="AG334" s="117"/>
      <c r="AH334" s="117"/>
      <c r="AI334" s="117"/>
      <c r="AJ334" s="117">
        <v>0.02</v>
      </c>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t="s">
        <v>387</v>
      </c>
      <c r="BJ334" s="117" t="s">
        <v>1074</v>
      </c>
      <c r="BK334" s="567">
        <f t="shared" si="27"/>
        <v>0.6</v>
      </c>
    </row>
    <row r="335" spans="1:63" ht="20.25" customHeight="1">
      <c r="A335" s="134">
        <v>10</v>
      </c>
      <c r="B335" s="117">
        <v>84</v>
      </c>
      <c r="C335" s="304" t="s">
        <v>486</v>
      </c>
      <c r="D335" s="117" t="s">
        <v>291</v>
      </c>
      <c r="E335" s="529">
        <f t="shared" si="28"/>
        <v>5.2700000000000005</v>
      </c>
      <c r="F335" s="118" t="s">
        <v>481</v>
      </c>
      <c r="G335" s="119" t="s">
        <v>48</v>
      </c>
      <c r="H335" s="118"/>
      <c r="I335" s="395">
        <f t="shared" si="26"/>
        <v>0.11</v>
      </c>
      <c r="J335" s="117">
        <v>0.11</v>
      </c>
      <c r="K335" s="117"/>
      <c r="L335" s="117">
        <v>4.24</v>
      </c>
      <c r="M335" s="117">
        <v>0.91</v>
      </c>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v>0.01</v>
      </c>
      <c r="AR335" s="117"/>
      <c r="AS335" s="117"/>
      <c r="AT335" s="117"/>
      <c r="AU335" s="117"/>
      <c r="AV335" s="117"/>
      <c r="AW335" s="117"/>
      <c r="AX335" s="117"/>
      <c r="AY335" s="117"/>
      <c r="AZ335" s="117"/>
      <c r="BA335" s="117"/>
      <c r="BB335" s="117"/>
      <c r="BC335" s="117"/>
      <c r="BD335" s="117"/>
      <c r="BE335" s="117"/>
      <c r="BF335" s="117"/>
      <c r="BG335" s="117"/>
      <c r="BH335" s="117"/>
      <c r="BI335" s="117" t="s">
        <v>387</v>
      </c>
      <c r="BJ335" s="117" t="s">
        <v>1074</v>
      </c>
      <c r="BK335" s="567">
        <f t="shared" si="27"/>
        <v>5.2700000000000005</v>
      </c>
    </row>
    <row r="336" spans="1:63" ht="20.25" customHeight="1">
      <c r="A336" s="134">
        <v>10</v>
      </c>
      <c r="B336" s="117">
        <v>85</v>
      </c>
      <c r="C336" s="304" t="s">
        <v>482</v>
      </c>
      <c r="D336" s="117" t="s">
        <v>291</v>
      </c>
      <c r="E336" s="544">
        <f t="shared" si="28"/>
        <v>0.1</v>
      </c>
      <c r="F336" s="117">
        <v>11</v>
      </c>
      <c r="G336" s="119" t="s">
        <v>33</v>
      </c>
      <c r="H336" s="118"/>
      <c r="I336" s="395">
        <f t="shared" si="26"/>
        <v>0.1</v>
      </c>
      <c r="J336" s="117">
        <v>0.1</v>
      </c>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t="s">
        <v>388</v>
      </c>
      <c r="BJ336" s="117"/>
      <c r="BK336" s="567">
        <f t="shared" si="27"/>
        <v>0.1</v>
      </c>
    </row>
    <row r="337" spans="1:63" ht="20.25" customHeight="1">
      <c r="A337" s="134">
        <v>10</v>
      </c>
      <c r="B337" s="117">
        <v>86</v>
      </c>
      <c r="C337" s="304" t="s">
        <v>490</v>
      </c>
      <c r="D337" s="117" t="s">
        <v>291</v>
      </c>
      <c r="E337" s="529">
        <f t="shared" si="28"/>
        <v>0.1</v>
      </c>
      <c r="F337" s="117">
        <v>10</v>
      </c>
      <c r="G337" s="119" t="s">
        <v>31</v>
      </c>
      <c r="H337" s="118"/>
      <c r="I337" s="395">
        <f t="shared" si="26"/>
        <v>0</v>
      </c>
      <c r="J337" s="117"/>
      <c r="K337" s="117"/>
      <c r="L337" s="117"/>
      <c r="M337" s="117">
        <v>0.1</v>
      </c>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t="s">
        <v>388</v>
      </c>
      <c r="BJ337" s="117"/>
      <c r="BK337" s="567">
        <f t="shared" si="27"/>
        <v>0.1</v>
      </c>
    </row>
    <row r="338" spans="1:63" ht="20.25" customHeight="1">
      <c r="A338" s="134">
        <v>10</v>
      </c>
      <c r="B338" s="117">
        <v>87</v>
      </c>
      <c r="C338" s="304" t="s">
        <v>483</v>
      </c>
      <c r="D338" s="117" t="s">
        <v>291</v>
      </c>
      <c r="E338" s="529">
        <f t="shared" si="28"/>
        <v>7.0000000000000007E-2</v>
      </c>
      <c r="F338" s="117">
        <v>11</v>
      </c>
      <c r="G338" s="119" t="s">
        <v>31</v>
      </c>
      <c r="H338" s="118"/>
      <c r="I338" s="395">
        <f t="shared" si="26"/>
        <v>0</v>
      </c>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v>7.0000000000000007E-2</v>
      </c>
      <c r="AW338" s="117"/>
      <c r="AX338" s="117"/>
      <c r="AY338" s="117"/>
      <c r="AZ338" s="117"/>
      <c r="BA338" s="117"/>
      <c r="BB338" s="117"/>
      <c r="BC338" s="117"/>
      <c r="BD338" s="117"/>
      <c r="BE338" s="117"/>
      <c r="BF338" s="117"/>
      <c r="BG338" s="117"/>
      <c r="BH338" s="117"/>
      <c r="BI338" s="117" t="s">
        <v>388</v>
      </c>
      <c r="BJ338" s="117"/>
      <c r="BK338" s="567">
        <f t="shared" si="27"/>
        <v>7.0000000000000007E-2</v>
      </c>
    </row>
    <row r="339" spans="1:63" ht="20.25" customHeight="1">
      <c r="A339" s="134">
        <v>10</v>
      </c>
      <c r="B339" s="117">
        <v>88</v>
      </c>
      <c r="C339" s="304" t="s">
        <v>489</v>
      </c>
      <c r="D339" s="117" t="s">
        <v>291</v>
      </c>
      <c r="E339" s="529">
        <f t="shared" si="28"/>
        <v>0.1</v>
      </c>
      <c r="F339" s="117" t="s">
        <v>487</v>
      </c>
      <c r="G339" s="119" t="s">
        <v>31</v>
      </c>
      <c r="H339" s="118"/>
      <c r="I339" s="395">
        <f t="shared" si="26"/>
        <v>0</v>
      </c>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v>0.1</v>
      </c>
      <c r="AW339" s="117"/>
      <c r="AX339" s="117"/>
      <c r="AY339" s="117"/>
      <c r="AZ339" s="117"/>
      <c r="BA339" s="117"/>
      <c r="BB339" s="117"/>
      <c r="BC339" s="117"/>
      <c r="BD339" s="117"/>
      <c r="BE339" s="117"/>
      <c r="BF339" s="117"/>
      <c r="BG339" s="117"/>
      <c r="BH339" s="117"/>
      <c r="BI339" s="117" t="s">
        <v>388</v>
      </c>
      <c r="BJ339" s="117"/>
      <c r="BK339" s="567">
        <f t="shared" si="27"/>
        <v>0.1</v>
      </c>
    </row>
    <row r="340" spans="1:63" ht="51" customHeight="1">
      <c r="A340" s="134">
        <v>10</v>
      </c>
      <c r="B340" s="117">
        <v>89</v>
      </c>
      <c r="C340" s="304" t="s">
        <v>488</v>
      </c>
      <c r="D340" s="117" t="s">
        <v>291</v>
      </c>
      <c r="E340" s="529">
        <f t="shared" si="28"/>
        <v>0.1</v>
      </c>
      <c r="F340" s="117">
        <v>11</v>
      </c>
      <c r="G340" s="119" t="s">
        <v>31</v>
      </c>
      <c r="H340" s="118"/>
      <c r="I340" s="395">
        <f t="shared" si="26"/>
        <v>0</v>
      </c>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v>0.1</v>
      </c>
      <c r="AW340" s="117"/>
      <c r="AX340" s="117"/>
      <c r="AY340" s="117"/>
      <c r="AZ340" s="117"/>
      <c r="BA340" s="117"/>
      <c r="BB340" s="117"/>
      <c r="BC340" s="117"/>
      <c r="BD340" s="117"/>
      <c r="BE340" s="117"/>
      <c r="BF340" s="117"/>
      <c r="BG340" s="117"/>
      <c r="BH340" s="117"/>
      <c r="BI340" s="117" t="s">
        <v>388</v>
      </c>
      <c r="BJ340" s="117"/>
      <c r="BK340" s="567">
        <f t="shared" si="27"/>
        <v>0.1</v>
      </c>
    </row>
    <row r="341" spans="1:63" ht="43.5" customHeight="1">
      <c r="A341" s="134">
        <v>10</v>
      </c>
      <c r="B341" s="117">
        <v>90</v>
      </c>
      <c r="C341" s="304" t="s">
        <v>484</v>
      </c>
      <c r="D341" s="117" t="s">
        <v>291</v>
      </c>
      <c r="E341" s="529">
        <f t="shared" si="28"/>
        <v>0.09</v>
      </c>
      <c r="F341" s="117">
        <v>17</v>
      </c>
      <c r="G341" s="119" t="s">
        <v>31</v>
      </c>
      <c r="H341" s="118"/>
      <c r="I341" s="395">
        <f t="shared" si="26"/>
        <v>0</v>
      </c>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v>0.09</v>
      </c>
      <c r="AW341" s="117"/>
      <c r="AX341" s="117"/>
      <c r="AY341" s="117"/>
      <c r="AZ341" s="117"/>
      <c r="BA341" s="117"/>
      <c r="BB341" s="117"/>
      <c r="BC341" s="117"/>
      <c r="BD341" s="117"/>
      <c r="BE341" s="117"/>
      <c r="BF341" s="117"/>
      <c r="BG341" s="117"/>
      <c r="BH341" s="117"/>
      <c r="BI341" s="117" t="s">
        <v>388</v>
      </c>
      <c r="BJ341" s="117"/>
      <c r="BK341" s="567">
        <f t="shared" si="27"/>
        <v>0.09</v>
      </c>
    </row>
    <row r="342" spans="1:63" ht="20.25" customHeight="1">
      <c r="A342" s="134">
        <v>10</v>
      </c>
      <c r="B342" s="117">
        <v>91</v>
      </c>
      <c r="C342" s="135" t="s">
        <v>348</v>
      </c>
      <c r="D342" s="117" t="s">
        <v>291</v>
      </c>
      <c r="E342" s="529">
        <f t="shared" si="28"/>
        <v>0.8600000000000001</v>
      </c>
      <c r="F342" s="117"/>
      <c r="G342" s="119" t="s">
        <v>48</v>
      </c>
      <c r="H342" s="118"/>
      <c r="I342" s="395">
        <f t="shared" si="26"/>
        <v>0.12</v>
      </c>
      <c r="J342" s="117">
        <v>0.12</v>
      </c>
      <c r="K342" s="117"/>
      <c r="L342" s="117">
        <v>0.51</v>
      </c>
      <c r="M342" s="117"/>
      <c r="N342" s="117"/>
      <c r="O342" s="117"/>
      <c r="P342" s="117"/>
      <c r="Q342" s="117"/>
      <c r="R342" s="117"/>
      <c r="S342" s="117"/>
      <c r="T342" s="117"/>
      <c r="U342" s="117"/>
      <c r="V342" s="117"/>
      <c r="W342" s="117"/>
      <c r="X342" s="117"/>
      <c r="Y342" s="117"/>
      <c r="Z342" s="117"/>
      <c r="AA342" s="117"/>
      <c r="AB342" s="117"/>
      <c r="AC342" s="117"/>
      <c r="AD342" s="117"/>
      <c r="AE342" s="117">
        <v>0.15</v>
      </c>
      <c r="AF342" s="117">
        <v>7.0000000000000007E-2</v>
      </c>
      <c r="AG342" s="117"/>
      <c r="AH342" s="117"/>
      <c r="AI342" s="117"/>
      <c r="AJ342" s="117"/>
      <c r="AK342" s="117"/>
      <c r="AL342" s="117"/>
      <c r="AM342" s="117"/>
      <c r="AN342" s="117"/>
      <c r="AO342" s="117"/>
      <c r="AP342" s="117"/>
      <c r="AQ342" s="117"/>
      <c r="AR342" s="117"/>
      <c r="AS342" s="117"/>
      <c r="AT342" s="117"/>
      <c r="AU342" s="117"/>
      <c r="AV342" s="117">
        <v>0.01</v>
      </c>
      <c r="AW342" s="117"/>
      <c r="AX342" s="117"/>
      <c r="AY342" s="117"/>
      <c r="AZ342" s="117"/>
      <c r="BA342" s="117"/>
      <c r="BB342" s="117"/>
      <c r="BC342" s="117"/>
      <c r="BD342" s="117"/>
      <c r="BE342" s="117"/>
      <c r="BF342" s="117"/>
      <c r="BG342" s="117"/>
      <c r="BH342" s="117"/>
      <c r="BI342" s="117" t="s">
        <v>448</v>
      </c>
      <c r="BJ342" s="117"/>
      <c r="BK342" s="567">
        <f t="shared" si="27"/>
        <v>0.8600000000000001</v>
      </c>
    </row>
    <row r="343" spans="1:63" s="125" customFormat="1" ht="20.25" customHeight="1">
      <c r="A343" s="134">
        <v>10</v>
      </c>
      <c r="B343" s="117">
        <v>92</v>
      </c>
      <c r="C343" s="135" t="s">
        <v>485</v>
      </c>
      <c r="D343" s="117" t="s">
        <v>291</v>
      </c>
      <c r="E343" s="529">
        <f t="shared" si="28"/>
        <v>1.4300000000000004</v>
      </c>
      <c r="F343" s="117" t="s">
        <v>591</v>
      </c>
      <c r="G343" s="119" t="s">
        <v>48</v>
      </c>
      <c r="H343" s="118"/>
      <c r="I343" s="395">
        <f t="shared" si="26"/>
        <v>0.65</v>
      </c>
      <c r="J343" s="117">
        <v>0.65</v>
      </c>
      <c r="K343" s="117"/>
      <c r="L343" s="117">
        <v>0.43</v>
      </c>
      <c r="M343" s="117"/>
      <c r="N343" s="117"/>
      <c r="O343" s="117"/>
      <c r="P343" s="117"/>
      <c r="Q343" s="117"/>
      <c r="R343" s="117"/>
      <c r="S343" s="117"/>
      <c r="T343" s="117"/>
      <c r="U343" s="117"/>
      <c r="V343" s="117"/>
      <c r="W343" s="117"/>
      <c r="X343" s="117"/>
      <c r="Y343" s="117"/>
      <c r="Z343" s="117"/>
      <c r="AA343" s="117"/>
      <c r="AB343" s="117"/>
      <c r="AC343" s="117"/>
      <c r="AD343" s="117"/>
      <c r="AE343" s="117">
        <v>0.14000000000000001</v>
      </c>
      <c r="AF343" s="117">
        <v>0.11</v>
      </c>
      <c r="AG343" s="117"/>
      <c r="AH343" s="117"/>
      <c r="AI343" s="117"/>
      <c r="AJ343" s="117"/>
      <c r="AK343" s="117"/>
      <c r="AL343" s="117"/>
      <c r="AM343" s="117"/>
      <c r="AN343" s="117"/>
      <c r="AO343" s="117"/>
      <c r="AP343" s="117"/>
      <c r="AQ343" s="117">
        <v>7.0000000000000007E-2</v>
      </c>
      <c r="AR343" s="117"/>
      <c r="AS343" s="117"/>
      <c r="AT343" s="117"/>
      <c r="AU343" s="117"/>
      <c r="AV343" s="117"/>
      <c r="AW343" s="117"/>
      <c r="AX343" s="117">
        <v>0.02</v>
      </c>
      <c r="AY343" s="117"/>
      <c r="AZ343" s="117"/>
      <c r="BA343" s="117"/>
      <c r="BB343" s="117"/>
      <c r="BC343" s="117"/>
      <c r="BD343" s="117"/>
      <c r="BE343" s="117">
        <v>0.01</v>
      </c>
      <c r="BF343" s="117"/>
      <c r="BG343" s="117"/>
      <c r="BH343" s="117"/>
      <c r="BI343" s="117" t="s">
        <v>448</v>
      </c>
      <c r="BJ343" s="117"/>
      <c r="BK343" s="567">
        <f t="shared" si="27"/>
        <v>1.4300000000000004</v>
      </c>
    </row>
    <row r="344" spans="1:63" ht="18" customHeight="1">
      <c r="A344" s="134">
        <v>10</v>
      </c>
      <c r="B344" s="117">
        <v>167</v>
      </c>
      <c r="C344" s="347" t="s">
        <v>342</v>
      </c>
      <c r="D344" s="296" t="s">
        <v>291</v>
      </c>
      <c r="E344" s="529">
        <f t="shared" si="28"/>
        <v>4</v>
      </c>
      <c r="F344" s="117"/>
      <c r="G344" s="119" t="s">
        <v>48</v>
      </c>
      <c r="H344" s="118"/>
      <c r="I344" s="395">
        <f t="shared" si="26"/>
        <v>3.62</v>
      </c>
      <c r="J344" s="117">
        <v>3.62</v>
      </c>
      <c r="K344" s="117"/>
      <c r="L344" s="117">
        <v>0.02</v>
      </c>
      <c r="M344" s="117"/>
      <c r="N344" s="117"/>
      <c r="O344" s="117"/>
      <c r="P344" s="117"/>
      <c r="Q344" s="117"/>
      <c r="R344" s="117"/>
      <c r="S344" s="117"/>
      <c r="T344" s="117"/>
      <c r="U344" s="117"/>
      <c r="V344" s="117"/>
      <c r="W344" s="117"/>
      <c r="X344" s="117"/>
      <c r="Y344" s="117"/>
      <c r="Z344" s="117"/>
      <c r="AA344" s="117"/>
      <c r="AB344" s="117"/>
      <c r="AC344" s="117"/>
      <c r="AD344" s="117"/>
      <c r="AE344" s="117">
        <v>0.16</v>
      </c>
      <c r="AF344" s="117">
        <v>0.2</v>
      </c>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567">
        <f t="shared" si="27"/>
        <v>4</v>
      </c>
    </row>
    <row r="345" spans="1:63" s="125" customFormat="1" ht="20.25" customHeight="1">
      <c r="A345" s="134">
        <v>10</v>
      </c>
      <c r="B345" s="119">
        <v>171</v>
      </c>
      <c r="C345" s="523" t="s">
        <v>601</v>
      </c>
      <c r="D345" s="119" t="s">
        <v>291</v>
      </c>
      <c r="E345" s="551">
        <v>0.3</v>
      </c>
      <c r="F345" s="119"/>
      <c r="G345" s="119" t="s">
        <v>44</v>
      </c>
      <c r="H345" s="121" t="s">
        <v>1099</v>
      </c>
      <c r="I345" s="395">
        <f t="shared" si="26"/>
        <v>0</v>
      </c>
      <c r="J345" s="119"/>
      <c r="K345" s="119"/>
      <c r="L345" s="119"/>
      <c r="M345" s="119"/>
      <c r="N345" s="119"/>
      <c r="O345" s="119"/>
      <c r="P345" s="119"/>
      <c r="Q345" s="119"/>
      <c r="R345" s="119"/>
      <c r="S345" s="119"/>
      <c r="T345" s="119"/>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19"/>
      <c r="BC345" s="119"/>
      <c r="BD345" s="119"/>
      <c r="BE345" s="119"/>
      <c r="BF345" s="119"/>
      <c r="BG345" s="119"/>
      <c r="BH345" s="119"/>
      <c r="BI345" s="119"/>
      <c r="BJ345" s="119"/>
      <c r="BK345" s="567">
        <f t="shared" si="27"/>
        <v>0</v>
      </c>
    </row>
    <row r="346" spans="1:63" ht="20.25" customHeight="1">
      <c r="A346" s="134">
        <v>10</v>
      </c>
      <c r="B346" s="117"/>
      <c r="C346" s="135" t="s">
        <v>828</v>
      </c>
      <c r="D346" s="118" t="s">
        <v>119</v>
      </c>
      <c r="E346" s="531">
        <f>SUM(J346:BH346)</f>
        <v>0.65</v>
      </c>
      <c r="F346" s="118"/>
      <c r="G346" s="121" t="s">
        <v>11</v>
      </c>
      <c r="H346" s="118"/>
      <c r="I346" s="395">
        <f t="shared" si="26"/>
        <v>0.65</v>
      </c>
      <c r="J346" s="530">
        <v>0.65</v>
      </c>
      <c r="K346" s="530"/>
      <c r="L346" s="530"/>
      <c r="M346" s="530"/>
      <c r="N346" s="530"/>
      <c r="O346" s="530"/>
      <c r="P346" s="530"/>
      <c r="Q346" s="530"/>
      <c r="R346" s="530"/>
      <c r="S346" s="530"/>
      <c r="T346" s="530"/>
      <c r="U346" s="530"/>
      <c r="V346" s="530"/>
      <c r="W346" s="530"/>
      <c r="X346" s="530"/>
      <c r="Y346" s="530"/>
      <c r="Z346" s="530"/>
      <c r="AA346" s="530"/>
      <c r="AB346" s="530"/>
      <c r="AC346" s="530"/>
      <c r="AD346" s="530"/>
      <c r="AE346" s="530"/>
      <c r="AF346" s="530"/>
      <c r="AG346" s="530"/>
      <c r="AH346" s="530"/>
      <c r="AI346" s="530"/>
      <c r="AJ346" s="530"/>
      <c r="AK346" s="530"/>
      <c r="AL346" s="530"/>
      <c r="AM346" s="530"/>
      <c r="AN346" s="530"/>
      <c r="AO346" s="530"/>
      <c r="AP346" s="530"/>
      <c r="AQ346" s="530"/>
      <c r="AR346" s="530"/>
      <c r="AS346" s="530"/>
      <c r="AT346" s="530"/>
      <c r="AU346" s="530"/>
      <c r="AV346" s="530"/>
      <c r="AW346" s="530"/>
      <c r="AX346" s="530"/>
      <c r="AY346" s="530"/>
      <c r="AZ346" s="530"/>
      <c r="BA346" s="530"/>
      <c r="BB346" s="530"/>
      <c r="BC346" s="530"/>
      <c r="BD346" s="530"/>
      <c r="BE346" s="530"/>
      <c r="BF346" s="530"/>
      <c r="BG346" s="530"/>
      <c r="BH346" s="530"/>
      <c r="BI346" s="117"/>
      <c r="BJ346" s="117"/>
      <c r="BK346" s="567">
        <f t="shared" si="27"/>
        <v>0.65</v>
      </c>
    </row>
    <row r="347" spans="1:63" ht="20.25" customHeight="1">
      <c r="A347" s="134">
        <v>10</v>
      </c>
      <c r="B347" s="119"/>
      <c r="C347" s="120" t="s">
        <v>829</v>
      </c>
      <c r="D347" s="121" t="s">
        <v>119</v>
      </c>
      <c r="E347" s="551">
        <v>0.09</v>
      </c>
      <c r="F347" s="121"/>
      <c r="G347" s="121" t="s">
        <v>21</v>
      </c>
      <c r="H347" s="121" t="s">
        <v>1099</v>
      </c>
      <c r="I347" s="395">
        <f t="shared" si="26"/>
        <v>0</v>
      </c>
      <c r="J347" s="533"/>
      <c r="K347" s="533"/>
      <c r="L347" s="533"/>
      <c r="M347" s="533"/>
      <c r="N347" s="533"/>
      <c r="O347" s="533"/>
      <c r="P347" s="533"/>
      <c r="Q347" s="533"/>
      <c r="R347" s="533"/>
      <c r="S347" s="533"/>
      <c r="T347" s="533"/>
      <c r="U347" s="533"/>
      <c r="V347" s="533"/>
      <c r="W347" s="533"/>
      <c r="X347" s="533"/>
      <c r="Y347" s="533"/>
      <c r="Z347" s="533"/>
      <c r="AA347" s="533"/>
      <c r="AB347" s="533"/>
      <c r="AC347" s="533"/>
      <c r="AD347" s="533"/>
      <c r="AE347" s="533"/>
      <c r="AF347" s="533"/>
      <c r="AG347" s="533"/>
      <c r="AH347" s="533"/>
      <c r="AI347" s="533"/>
      <c r="AJ347" s="533"/>
      <c r="AK347" s="533"/>
      <c r="AL347" s="533"/>
      <c r="AM347" s="533"/>
      <c r="AN347" s="533"/>
      <c r="AO347" s="533"/>
      <c r="AP347" s="533"/>
      <c r="AQ347" s="533"/>
      <c r="AR347" s="533"/>
      <c r="AS347" s="533"/>
      <c r="AT347" s="533"/>
      <c r="AU347" s="533"/>
      <c r="AV347" s="533"/>
      <c r="AW347" s="533"/>
      <c r="AX347" s="533"/>
      <c r="AY347" s="533"/>
      <c r="AZ347" s="533"/>
      <c r="BA347" s="533"/>
      <c r="BB347" s="533"/>
      <c r="BC347" s="533"/>
      <c r="BD347" s="533"/>
      <c r="BE347" s="533"/>
      <c r="BF347" s="533"/>
      <c r="BG347" s="533"/>
      <c r="BH347" s="533"/>
      <c r="BI347" s="119"/>
      <c r="BJ347" s="119"/>
      <c r="BK347" s="567">
        <f t="shared" si="27"/>
        <v>0</v>
      </c>
    </row>
    <row r="348" spans="1:63" ht="20.25" customHeight="1">
      <c r="A348" s="134">
        <v>10</v>
      </c>
      <c r="B348" s="117"/>
      <c r="C348" s="135" t="s">
        <v>830</v>
      </c>
      <c r="D348" s="118" t="s">
        <v>119</v>
      </c>
      <c r="E348" s="117">
        <f>SUM(J348:BH348)</f>
        <v>1.59</v>
      </c>
      <c r="F348" s="118" t="s">
        <v>949</v>
      </c>
      <c r="G348" s="121" t="s">
        <v>25</v>
      </c>
      <c r="H348" s="118"/>
      <c r="I348" s="395">
        <f t="shared" si="26"/>
        <v>1.53</v>
      </c>
      <c r="J348" s="530">
        <v>1.53</v>
      </c>
      <c r="K348" s="530"/>
      <c r="L348" s="530"/>
      <c r="M348" s="530"/>
      <c r="N348" s="530"/>
      <c r="O348" s="530"/>
      <c r="P348" s="530"/>
      <c r="Q348" s="530"/>
      <c r="R348" s="530"/>
      <c r="S348" s="530"/>
      <c r="T348" s="530"/>
      <c r="U348" s="530"/>
      <c r="V348" s="530"/>
      <c r="W348" s="530"/>
      <c r="X348" s="530"/>
      <c r="Y348" s="530"/>
      <c r="Z348" s="530"/>
      <c r="AA348" s="530"/>
      <c r="AB348" s="530"/>
      <c r="AC348" s="530"/>
      <c r="AD348" s="530"/>
      <c r="AE348" s="530"/>
      <c r="AF348" s="530">
        <v>0.05</v>
      </c>
      <c r="AG348" s="530"/>
      <c r="AH348" s="530"/>
      <c r="AI348" s="530"/>
      <c r="AJ348" s="530"/>
      <c r="AK348" s="530"/>
      <c r="AL348" s="530"/>
      <c r="AM348" s="530"/>
      <c r="AN348" s="530"/>
      <c r="AO348" s="530"/>
      <c r="AP348" s="530"/>
      <c r="AQ348" s="530"/>
      <c r="AR348" s="530"/>
      <c r="AS348" s="530"/>
      <c r="AT348" s="530"/>
      <c r="AU348" s="530"/>
      <c r="AV348" s="530"/>
      <c r="AW348" s="530"/>
      <c r="AX348" s="530"/>
      <c r="AY348" s="530"/>
      <c r="AZ348" s="530"/>
      <c r="BA348" s="530"/>
      <c r="BB348" s="530"/>
      <c r="BC348" s="530"/>
      <c r="BD348" s="530"/>
      <c r="BE348" s="530">
        <v>0.01</v>
      </c>
      <c r="BF348" s="530"/>
      <c r="BG348" s="530"/>
      <c r="BH348" s="530"/>
      <c r="BI348" s="117"/>
      <c r="BJ348" s="117"/>
      <c r="BK348" s="567">
        <f t="shared" si="27"/>
        <v>1.59</v>
      </c>
    </row>
    <row r="349" spans="1:63" s="125" customFormat="1" ht="20.25" customHeight="1">
      <c r="A349" s="134">
        <v>10</v>
      </c>
      <c r="B349" s="117"/>
      <c r="C349" s="135" t="s">
        <v>831</v>
      </c>
      <c r="D349" s="118" t="s">
        <v>119</v>
      </c>
      <c r="E349" s="529">
        <f>SUM(J349:BH349)</f>
        <v>0.19</v>
      </c>
      <c r="F349" s="118" t="s">
        <v>1043</v>
      </c>
      <c r="G349" s="121" t="s">
        <v>29</v>
      </c>
      <c r="H349" s="118"/>
      <c r="I349" s="395">
        <f t="shared" si="26"/>
        <v>0.03</v>
      </c>
      <c r="J349" s="530">
        <v>0.03</v>
      </c>
      <c r="K349" s="530"/>
      <c r="L349" s="530">
        <v>0.06</v>
      </c>
      <c r="M349" s="530"/>
      <c r="N349" s="530"/>
      <c r="O349" s="530"/>
      <c r="P349" s="530"/>
      <c r="Q349" s="530"/>
      <c r="R349" s="530"/>
      <c r="S349" s="530"/>
      <c r="T349" s="530"/>
      <c r="U349" s="530"/>
      <c r="V349" s="530"/>
      <c r="W349" s="530"/>
      <c r="X349" s="530"/>
      <c r="Y349" s="530"/>
      <c r="Z349" s="530"/>
      <c r="AA349" s="530"/>
      <c r="AB349" s="530"/>
      <c r="AC349" s="530"/>
      <c r="AD349" s="530"/>
      <c r="AE349" s="530"/>
      <c r="AF349" s="530">
        <v>6.0000000000000005E-2</v>
      </c>
      <c r="AG349" s="530"/>
      <c r="AH349" s="530"/>
      <c r="AI349" s="530"/>
      <c r="AJ349" s="530"/>
      <c r="AK349" s="530"/>
      <c r="AL349" s="530"/>
      <c r="AM349" s="530"/>
      <c r="AN349" s="530"/>
      <c r="AO349" s="530"/>
      <c r="AP349" s="530"/>
      <c r="AQ349" s="530">
        <v>0</v>
      </c>
      <c r="AR349" s="530"/>
      <c r="AS349" s="530"/>
      <c r="AT349" s="530"/>
      <c r="AU349" s="530"/>
      <c r="AV349" s="530"/>
      <c r="AW349" s="530"/>
      <c r="AX349" s="530">
        <v>0.04</v>
      </c>
      <c r="AY349" s="530"/>
      <c r="AZ349" s="530"/>
      <c r="BA349" s="530"/>
      <c r="BB349" s="530"/>
      <c r="BC349" s="530"/>
      <c r="BD349" s="530"/>
      <c r="BE349" s="530"/>
      <c r="BF349" s="530"/>
      <c r="BG349" s="530"/>
      <c r="BH349" s="530"/>
      <c r="BI349" s="117"/>
      <c r="BJ349" s="117"/>
      <c r="BK349" s="567">
        <f t="shared" si="27"/>
        <v>0.19</v>
      </c>
    </row>
    <row r="350" spans="1:63" ht="20.25" customHeight="1">
      <c r="A350" s="134">
        <v>10</v>
      </c>
      <c r="B350" s="117"/>
      <c r="C350" s="135" t="s">
        <v>832</v>
      </c>
      <c r="D350" s="118" t="s">
        <v>119</v>
      </c>
      <c r="E350" s="117">
        <f>SUM(J350:BH350)</f>
        <v>0.2</v>
      </c>
      <c r="F350" s="118" t="s">
        <v>1044</v>
      </c>
      <c r="G350" s="121" t="s">
        <v>30</v>
      </c>
      <c r="H350" s="118"/>
      <c r="I350" s="395">
        <f t="shared" si="26"/>
        <v>0.2</v>
      </c>
      <c r="J350" s="530">
        <v>0.2</v>
      </c>
      <c r="K350" s="530"/>
      <c r="L350" s="530"/>
      <c r="M350" s="530"/>
      <c r="N350" s="530"/>
      <c r="O350" s="530"/>
      <c r="P350" s="530"/>
      <c r="Q350" s="530"/>
      <c r="R350" s="530"/>
      <c r="S350" s="530"/>
      <c r="T350" s="530"/>
      <c r="U350" s="530"/>
      <c r="V350" s="530"/>
      <c r="W350" s="530"/>
      <c r="X350" s="530"/>
      <c r="Y350" s="530"/>
      <c r="Z350" s="530"/>
      <c r="AA350" s="530"/>
      <c r="AB350" s="530"/>
      <c r="AC350" s="530"/>
      <c r="AD350" s="530"/>
      <c r="AE350" s="530"/>
      <c r="AF350" s="530"/>
      <c r="AG350" s="530"/>
      <c r="AH350" s="530"/>
      <c r="AI350" s="530"/>
      <c r="AJ350" s="530"/>
      <c r="AK350" s="530"/>
      <c r="AL350" s="530"/>
      <c r="AM350" s="530"/>
      <c r="AN350" s="530"/>
      <c r="AO350" s="530"/>
      <c r="AP350" s="530"/>
      <c r="AQ350" s="530"/>
      <c r="AR350" s="530"/>
      <c r="AS350" s="530"/>
      <c r="AT350" s="530"/>
      <c r="AU350" s="530"/>
      <c r="AV350" s="530"/>
      <c r="AW350" s="530"/>
      <c r="AX350" s="530"/>
      <c r="AY350" s="530"/>
      <c r="AZ350" s="530"/>
      <c r="BA350" s="530"/>
      <c r="BB350" s="530"/>
      <c r="BC350" s="530"/>
      <c r="BD350" s="530"/>
      <c r="BE350" s="530"/>
      <c r="BF350" s="530"/>
      <c r="BG350" s="530"/>
      <c r="BH350" s="530"/>
      <c r="BI350" s="117"/>
      <c r="BJ350" s="117"/>
      <c r="BK350" s="567">
        <f t="shared" si="27"/>
        <v>0.2</v>
      </c>
    </row>
    <row r="351" spans="1:63" ht="20.25" customHeight="1">
      <c r="A351" s="134">
        <v>10</v>
      </c>
      <c r="B351" s="119"/>
      <c r="C351" s="120" t="s">
        <v>833</v>
      </c>
      <c r="D351" s="121" t="s">
        <v>119</v>
      </c>
      <c r="E351" s="551">
        <v>0.27</v>
      </c>
      <c r="F351" s="527" t="s">
        <v>1042</v>
      </c>
      <c r="G351" s="527" t="s">
        <v>47</v>
      </c>
      <c r="H351" s="121" t="s">
        <v>1099</v>
      </c>
      <c r="I351" s="395">
        <f t="shared" si="26"/>
        <v>0</v>
      </c>
      <c r="J351" s="533"/>
      <c r="K351" s="533"/>
      <c r="L351" s="533"/>
      <c r="M351" s="533"/>
      <c r="N351" s="533"/>
      <c r="O351" s="533"/>
      <c r="P351" s="533"/>
      <c r="Q351" s="533"/>
      <c r="R351" s="533"/>
      <c r="S351" s="533"/>
      <c r="T351" s="533"/>
      <c r="U351" s="533"/>
      <c r="V351" s="533"/>
      <c r="W351" s="533"/>
      <c r="X351" s="533"/>
      <c r="Y351" s="533"/>
      <c r="Z351" s="533"/>
      <c r="AA351" s="533"/>
      <c r="AB351" s="533"/>
      <c r="AC351" s="533"/>
      <c r="AD351" s="533"/>
      <c r="AE351" s="533"/>
      <c r="AF351" s="533"/>
      <c r="AG351" s="533"/>
      <c r="AH351" s="533"/>
      <c r="AI351" s="533"/>
      <c r="AJ351" s="533"/>
      <c r="AK351" s="533"/>
      <c r="AL351" s="533"/>
      <c r="AM351" s="533"/>
      <c r="AN351" s="533"/>
      <c r="AO351" s="533"/>
      <c r="AP351" s="533"/>
      <c r="AQ351" s="533"/>
      <c r="AR351" s="533"/>
      <c r="AS351" s="533"/>
      <c r="AT351" s="533"/>
      <c r="AU351" s="533"/>
      <c r="AV351" s="533"/>
      <c r="AW351" s="533"/>
      <c r="AX351" s="533"/>
      <c r="AY351" s="533"/>
      <c r="AZ351" s="533"/>
      <c r="BA351" s="533"/>
      <c r="BB351" s="533"/>
      <c r="BC351" s="533"/>
      <c r="BD351" s="533"/>
      <c r="BE351" s="533"/>
      <c r="BF351" s="533"/>
      <c r="BG351" s="533"/>
      <c r="BH351" s="533"/>
      <c r="BI351" s="119"/>
      <c r="BJ351" s="119"/>
      <c r="BK351" s="567">
        <f t="shared" si="27"/>
        <v>0</v>
      </c>
    </row>
    <row r="352" spans="1:63" ht="20.25" customHeight="1">
      <c r="A352" s="134">
        <v>10</v>
      </c>
      <c r="B352" s="117"/>
      <c r="C352" s="135" t="s">
        <v>834</v>
      </c>
      <c r="D352" s="118" t="s">
        <v>119</v>
      </c>
      <c r="E352" s="529">
        <f>SUM(J352:BH352)</f>
        <v>4.9899999999999993</v>
      </c>
      <c r="F352" s="118" t="s">
        <v>1023</v>
      </c>
      <c r="G352" s="121" t="s">
        <v>48</v>
      </c>
      <c r="H352" s="118"/>
      <c r="I352" s="395">
        <f t="shared" si="26"/>
        <v>3.54</v>
      </c>
      <c r="J352" s="530">
        <v>3.54</v>
      </c>
      <c r="K352" s="530"/>
      <c r="L352" s="530">
        <v>0.45999999999999996</v>
      </c>
      <c r="M352" s="530"/>
      <c r="N352" s="530"/>
      <c r="O352" s="530"/>
      <c r="P352" s="530"/>
      <c r="Q352" s="530"/>
      <c r="R352" s="530"/>
      <c r="S352" s="530"/>
      <c r="T352" s="530"/>
      <c r="U352" s="530"/>
      <c r="V352" s="530"/>
      <c r="W352" s="530"/>
      <c r="X352" s="530"/>
      <c r="Y352" s="530"/>
      <c r="Z352" s="530"/>
      <c r="AA352" s="530"/>
      <c r="AB352" s="530"/>
      <c r="AC352" s="530"/>
      <c r="AD352" s="530"/>
      <c r="AE352" s="530">
        <v>0.03</v>
      </c>
      <c r="AF352" s="530">
        <v>0.51</v>
      </c>
      <c r="AG352" s="530"/>
      <c r="AH352" s="530"/>
      <c r="AI352" s="530">
        <v>0.26</v>
      </c>
      <c r="AJ352" s="530"/>
      <c r="AK352" s="530"/>
      <c r="AL352" s="530"/>
      <c r="AM352" s="530"/>
      <c r="AN352" s="530"/>
      <c r="AO352" s="530"/>
      <c r="AP352" s="530"/>
      <c r="AQ352" s="530"/>
      <c r="AR352" s="530"/>
      <c r="AS352" s="530"/>
      <c r="AT352" s="530"/>
      <c r="AU352" s="530"/>
      <c r="AV352" s="530">
        <v>0.18</v>
      </c>
      <c r="AW352" s="530"/>
      <c r="AX352" s="530"/>
      <c r="AY352" s="530"/>
      <c r="AZ352" s="530"/>
      <c r="BA352" s="530"/>
      <c r="BB352" s="530"/>
      <c r="BC352" s="530"/>
      <c r="BD352" s="530"/>
      <c r="BE352" s="530">
        <v>0.01</v>
      </c>
      <c r="BF352" s="530"/>
      <c r="BG352" s="530"/>
      <c r="BH352" s="530"/>
      <c r="BI352" s="117"/>
      <c r="BJ352" s="117"/>
      <c r="BK352" s="567">
        <f t="shared" si="27"/>
        <v>4.9899999999999993</v>
      </c>
    </row>
    <row r="353" spans="1:63" ht="20.25" customHeight="1">
      <c r="A353" s="134">
        <v>10</v>
      </c>
      <c r="B353" s="117"/>
      <c r="C353" s="135" t="s">
        <v>835</v>
      </c>
      <c r="D353" s="118" t="s">
        <v>119</v>
      </c>
      <c r="E353" s="529">
        <f>SUM(J353:BH353)</f>
        <v>0.06</v>
      </c>
      <c r="F353" s="118" t="s">
        <v>1046</v>
      </c>
      <c r="G353" s="121" t="s">
        <v>48</v>
      </c>
      <c r="H353" s="118"/>
      <c r="I353" s="395">
        <f t="shared" si="26"/>
        <v>0</v>
      </c>
      <c r="J353" s="530"/>
      <c r="K353" s="530"/>
      <c r="L353" s="530"/>
      <c r="M353" s="530"/>
      <c r="N353" s="530"/>
      <c r="O353" s="530"/>
      <c r="P353" s="530"/>
      <c r="Q353" s="530"/>
      <c r="R353" s="530"/>
      <c r="S353" s="530"/>
      <c r="T353" s="530"/>
      <c r="U353" s="530"/>
      <c r="V353" s="530"/>
      <c r="W353" s="530"/>
      <c r="X353" s="530"/>
      <c r="Y353" s="530"/>
      <c r="Z353" s="530"/>
      <c r="AA353" s="530"/>
      <c r="AB353" s="530"/>
      <c r="AC353" s="530"/>
      <c r="AD353" s="530"/>
      <c r="AE353" s="530"/>
      <c r="AF353" s="530"/>
      <c r="AG353" s="530"/>
      <c r="AH353" s="530"/>
      <c r="AI353" s="530"/>
      <c r="AJ353" s="530"/>
      <c r="AK353" s="530"/>
      <c r="AL353" s="530"/>
      <c r="AM353" s="530"/>
      <c r="AN353" s="530"/>
      <c r="AO353" s="530"/>
      <c r="AP353" s="530"/>
      <c r="AQ353" s="530"/>
      <c r="AR353" s="530"/>
      <c r="AS353" s="530"/>
      <c r="AT353" s="530">
        <v>0.06</v>
      </c>
      <c r="AU353" s="530"/>
      <c r="AV353" s="530"/>
      <c r="AW353" s="530"/>
      <c r="AX353" s="530"/>
      <c r="AY353" s="530"/>
      <c r="AZ353" s="530"/>
      <c r="BA353" s="530"/>
      <c r="BB353" s="530"/>
      <c r="BC353" s="530"/>
      <c r="BD353" s="530"/>
      <c r="BE353" s="530"/>
      <c r="BF353" s="530"/>
      <c r="BG353" s="530"/>
      <c r="BH353" s="530"/>
      <c r="BI353" s="117"/>
      <c r="BJ353" s="117"/>
      <c r="BK353" s="567">
        <f t="shared" si="27"/>
        <v>0.06</v>
      </c>
    </row>
    <row r="354" spans="1:63" ht="20.25" customHeight="1">
      <c r="A354" s="134">
        <v>10</v>
      </c>
      <c r="B354" s="117"/>
      <c r="C354" s="135" t="s">
        <v>836</v>
      </c>
      <c r="D354" s="118" t="s">
        <v>119</v>
      </c>
      <c r="E354" s="529">
        <f>SUM(J354:BH354)</f>
        <v>0.03</v>
      </c>
      <c r="F354" s="118" t="s">
        <v>1047</v>
      </c>
      <c r="G354" s="121" t="s">
        <v>48</v>
      </c>
      <c r="H354" s="118"/>
      <c r="I354" s="395">
        <f t="shared" si="26"/>
        <v>0.03</v>
      </c>
      <c r="J354" s="530">
        <v>0.03</v>
      </c>
      <c r="K354" s="530"/>
      <c r="L354" s="530"/>
      <c r="M354" s="530"/>
      <c r="N354" s="530"/>
      <c r="O354" s="530"/>
      <c r="P354" s="530"/>
      <c r="Q354" s="530"/>
      <c r="R354" s="530"/>
      <c r="S354" s="530"/>
      <c r="T354" s="530"/>
      <c r="U354" s="530"/>
      <c r="V354" s="530"/>
      <c r="W354" s="530"/>
      <c r="X354" s="530"/>
      <c r="Y354" s="530"/>
      <c r="Z354" s="530"/>
      <c r="AA354" s="530"/>
      <c r="AB354" s="530"/>
      <c r="AC354" s="530"/>
      <c r="AD354" s="530"/>
      <c r="AE354" s="530"/>
      <c r="AF354" s="530"/>
      <c r="AG354" s="530"/>
      <c r="AH354" s="530"/>
      <c r="AI354" s="530"/>
      <c r="AJ354" s="530"/>
      <c r="AK354" s="530"/>
      <c r="AL354" s="530"/>
      <c r="AM354" s="530"/>
      <c r="AN354" s="530"/>
      <c r="AO354" s="530"/>
      <c r="AP354" s="530"/>
      <c r="AQ354" s="530"/>
      <c r="AR354" s="530"/>
      <c r="AS354" s="530"/>
      <c r="AT354" s="530"/>
      <c r="AU354" s="530"/>
      <c r="AV354" s="530"/>
      <c r="AW354" s="530"/>
      <c r="AX354" s="530"/>
      <c r="AY354" s="530"/>
      <c r="AZ354" s="530"/>
      <c r="BA354" s="530"/>
      <c r="BB354" s="530"/>
      <c r="BC354" s="530"/>
      <c r="BD354" s="530"/>
      <c r="BE354" s="530"/>
      <c r="BF354" s="530"/>
      <c r="BG354" s="530"/>
      <c r="BH354" s="530"/>
      <c r="BI354" s="117"/>
      <c r="BJ354" s="117"/>
      <c r="BK354" s="567">
        <f t="shared" si="27"/>
        <v>0.03</v>
      </c>
    </row>
    <row r="355" spans="1:63" ht="20.25" customHeight="1">
      <c r="A355" s="134">
        <v>10</v>
      </c>
      <c r="B355" s="117"/>
      <c r="C355" s="135" t="s">
        <v>837</v>
      </c>
      <c r="D355" s="118" t="s">
        <v>119</v>
      </c>
      <c r="E355" s="529">
        <f>SUM(J355:BH355)</f>
        <v>0.15</v>
      </c>
      <c r="F355" s="118" t="s">
        <v>867</v>
      </c>
      <c r="G355" s="121" t="s">
        <v>48</v>
      </c>
      <c r="H355" s="118"/>
      <c r="I355" s="395">
        <f t="shared" si="26"/>
        <v>0</v>
      </c>
      <c r="J355" s="530"/>
      <c r="K355" s="530"/>
      <c r="L355" s="530">
        <v>0.15</v>
      </c>
      <c r="M355" s="530"/>
      <c r="N355" s="530"/>
      <c r="O355" s="530"/>
      <c r="P355" s="530"/>
      <c r="Q355" s="530"/>
      <c r="R355" s="530"/>
      <c r="S355" s="530"/>
      <c r="T355" s="530"/>
      <c r="U355" s="530"/>
      <c r="V355" s="530"/>
      <c r="W355" s="530"/>
      <c r="X355" s="530"/>
      <c r="Y355" s="530"/>
      <c r="Z355" s="530"/>
      <c r="AA355" s="530"/>
      <c r="AB355" s="530"/>
      <c r="AC355" s="530"/>
      <c r="AD355" s="530"/>
      <c r="AE355" s="530"/>
      <c r="AF355" s="530"/>
      <c r="AG355" s="530"/>
      <c r="AH355" s="530"/>
      <c r="AI355" s="530"/>
      <c r="AJ355" s="530"/>
      <c r="AK355" s="530"/>
      <c r="AL355" s="530"/>
      <c r="AM355" s="530"/>
      <c r="AN355" s="530"/>
      <c r="AO355" s="530"/>
      <c r="AP355" s="530"/>
      <c r="AQ355" s="530"/>
      <c r="AR355" s="530"/>
      <c r="AS355" s="530"/>
      <c r="AT355" s="530"/>
      <c r="AU355" s="530"/>
      <c r="AV355" s="530"/>
      <c r="AW355" s="530"/>
      <c r="AX355" s="530">
        <v>0</v>
      </c>
      <c r="AY355" s="530"/>
      <c r="AZ355" s="530"/>
      <c r="BA355" s="530"/>
      <c r="BB355" s="530"/>
      <c r="BC355" s="530"/>
      <c r="BD355" s="530"/>
      <c r="BE355" s="530"/>
      <c r="BF355" s="530"/>
      <c r="BG355" s="530"/>
      <c r="BH355" s="530"/>
      <c r="BI355" s="117"/>
      <c r="BJ355" s="117"/>
      <c r="BK355" s="567">
        <f t="shared" si="27"/>
        <v>0.15</v>
      </c>
    </row>
    <row r="356" spans="1:63" ht="20.25" customHeight="1">
      <c r="A356" s="134">
        <v>10</v>
      </c>
      <c r="B356" s="117"/>
      <c r="C356" s="135" t="s">
        <v>838</v>
      </c>
      <c r="D356" s="118" t="s">
        <v>119</v>
      </c>
      <c r="E356" s="529">
        <f>SUM(J356:BH356)</f>
        <v>0.26</v>
      </c>
      <c r="F356" s="118" t="s">
        <v>1048</v>
      </c>
      <c r="G356" s="121" t="s">
        <v>48</v>
      </c>
      <c r="H356" s="118"/>
      <c r="I356" s="395">
        <f t="shared" si="26"/>
        <v>0</v>
      </c>
      <c r="J356" s="530"/>
      <c r="K356" s="530"/>
      <c r="L356" s="530">
        <v>0.26</v>
      </c>
      <c r="M356" s="530"/>
      <c r="N356" s="530"/>
      <c r="O356" s="530"/>
      <c r="P356" s="530"/>
      <c r="Q356" s="530"/>
      <c r="R356" s="530"/>
      <c r="S356" s="530"/>
      <c r="T356" s="530"/>
      <c r="U356" s="530"/>
      <c r="V356" s="530"/>
      <c r="W356" s="530"/>
      <c r="X356" s="530"/>
      <c r="Y356" s="530"/>
      <c r="Z356" s="530"/>
      <c r="AA356" s="530"/>
      <c r="AB356" s="530"/>
      <c r="AC356" s="530"/>
      <c r="AD356" s="530"/>
      <c r="AE356" s="530"/>
      <c r="AF356" s="530"/>
      <c r="AG356" s="530"/>
      <c r="AH356" s="530"/>
      <c r="AI356" s="530"/>
      <c r="AJ356" s="530"/>
      <c r="AK356" s="530"/>
      <c r="AL356" s="530"/>
      <c r="AM356" s="530"/>
      <c r="AN356" s="530"/>
      <c r="AO356" s="530"/>
      <c r="AP356" s="530"/>
      <c r="AQ356" s="530"/>
      <c r="AR356" s="530"/>
      <c r="AS356" s="530"/>
      <c r="AT356" s="530"/>
      <c r="AU356" s="530"/>
      <c r="AV356" s="530"/>
      <c r="AW356" s="530"/>
      <c r="AX356" s="530"/>
      <c r="AY356" s="530"/>
      <c r="AZ356" s="530"/>
      <c r="BA356" s="530"/>
      <c r="BB356" s="530"/>
      <c r="BC356" s="530"/>
      <c r="BD356" s="530"/>
      <c r="BE356" s="530"/>
      <c r="BF356" s="530"/>
      <c r="BG356" s="530"/>
      <c r="BH356" s="530"/>
      <c r="BI356" s="117"/>
      <c r="BJ356" s="117"/>
      <c r="BK356" s="567">
        <f t="shared" si="27"/>
        <v>0.26</v>
      </c>
    </row>
    <row r="357" spans="1:63" ht="20.25" customHeight="1">
      <c r="A357" s="134">
        <v>10</v>
      </c>
      <c r="B357" s="117"/>
      <c r="C357" s="135" t="s">
        <v>839</v>
      </c>
      <c r="D357" s="118" t="s">
        <v>119</v>
      </c>
      <c r="E357" s="531">
        <v>0.05</v>
      </c>
      <c r="F357" s="118" t="s">
        <v>1049</v>
      </c>
      <c r="G357" s="121" t="s">
        <v>48</v>
      </c>
      <c r="H357" s="118"/>
      <c r="I357" s="395">
        <f t="shared" si="26"/>
        <v>0</v>
      </c>
      <c r="J357" s="530"/>
      <c r="K357" s="530"/>
      <c r="L357" s="530"/>
      <c r="M357" s="530"/>
      <c r="N357" s="530"/>
      <c r="O357" s="530"/>
      <c r="P357" s="530"/>
      <c r="Q357" s="530"/>
      <c r="R357" s="530"/>
      <c r="S357" s="530"/>
      <c r="T357" s="530"/>
      <c r="U357" s="530"/>
      <c r="V357" s="530"/>
      <c r="W357" s="530"/>
      <c r="X357" s="530"/>
      <c r="Y357" s="530"/>
      <c r="Z357" s="530"/>
      <c r="AA357" s="530"/>
      <c r="AB357" s="530"/>
      <c r="AC357" s="530"/>
      <c r="AD357" s="530"/>
      <c r="AE357" s="530"/>
      <c r="AF357" s="530"/>
      <c r="AG357" s="530"/>
      <c r="AH357" s="530"/>
      <c r="AI357" s="530"/>
      <c r="AJ357" s="530"/>
      <c r="AK357" s="530"/>
      <c r="AL357" s="530"/>
      <c r="AM357" s="530"/>
      <c r="AN357" s="530"/>
      <c r="AO357" s="530"/>
      <c r="AP357" s="530"/>
      <c r="AQ357" s="530"/>
      <c r="AR357" s="530"/>
      <c r="AS357" s="530"/>
      <c r="AT357" s="530"/>
      <c r="AU357" s="530"/>
      <c r="AV357" s="530"/>
      <c r="AW357" s="530"/>
      <c r="AX357" s="530"/>
      <c r="AY357" s="530"/>
      <c r="AZ357" s="530"/>
      <c r="BA357" s="530"/>
      <c r="BB357" s="530"/>
      <c r="BC357" s="530"/>
      <c r="BD357" s="530"/>
      <c r="BE357" s="530"/>
      <c r="BF357" s="530"/>
      <c r="BG357" s="530"/>
      <c r="BH357" s="530"/>
      <c r="BI357" s="117"/>
      <c r="BJ357" s="117"/>
      <c r="BK357" s="567">
        <f t="shared" si="27"/>
        <v>0</v>
      </c>
    </row>
    <row r="358" spans="1:63" ht="20.25" customHeight="1">
      <c r="A358" s="134">
        <v>10</v>
      </c>
      <c r="B358" s="117"/>
      <c r="C358" s="135" t="s">
        <v>840</v>
      </c>
      <c r="D358" s="118" t="s">
        <v>119</v>
      </c>
      <c r="E358" s="529">
        <f>SUM(J358:BH358)</f>
        <v>0.24</v>
      </c>
      <c r="F358" s="118" t="s">
        <v>867</v>
      </c>
      <c r="G358" s="121" t="s">
        <v>48</v>
      </c>
      <c r="H358" s="118"/>
      <c r="I358" s="395">
        <f t="shared" si="26"/>
        <v>0.24</v>
      </c>
      <c r="J358" s="530">
        <v>0.24</v>
      </c>
      <c r="K358" s="530"/>
      <c r="L358" s="530"/>
      <c r="M358" s="530"/>
      <c r="N358" s="530"/>
      <c r="O358" s="530"/>
      <c r="P358" s="530"/>
      <c r="Q358" s="530"/>
      <c r="R358" s="530"/>
      <c r="S358" s="530"/>
      <c r="T358" s="530"/>
      <c r="U358" s="530"/>
      <c r="V358" s="530"/>
      <c r="W358" s="530"/>
      <c r="X358" s="530"/>
      <c r="Y358" s="530"/>
      <c r="Z358" s="530"/>
      <c r="AA358" s="530"/>
      <c r="AB358" s="530"/>
      <c r="AC358" s="530"/>
      <c r="AD358" s="530"/>
      <c r="AE358" s="530"/>
      <c r="AF358" s="530"/>
      <c r="AG358" s="530"/>
      <c r="AH358" s="530"/>
      <c r="AI358" s="530"/>
      <c r="AJ358" s="530"/>
      <c r="AK358" s="530"/>
      <c r="AL358" s="530"/>
      <c r="AM358" s="530"/>
      <c r="AN358" s="530"/>
      <c r="AO358" s="530"/>
      <c r="AP358" s="530"/>
      <c r="AQ358" s="530"/>
      <c r="AR358" s="530"/>
      <c r="AS358" s="530"/>
      <c r="AT358" s="530"/>
      <c r="AU358" s="530"/>
      <c r="AV358" s="530"/>
      <c r="AW358" s="530"/>
      <c r="AX358" s="530"/>
      <c r="AY358" s="530"/>
      <c r="AZ358" s="530"/>
      <c r="BA358" s="530"/>
      <c r="BB358" s="530"/>
      <c r="BC358" s="530"/>
      <c r="BD358" s="530"/>
      <c r="BE358" s="530"/>
      <c r="BF358" s="530"/>
      <c r="BG358" s="530"/>
      <c r="BH358" s="530"/>
      <c r="BI358" s="117"/>
      <c r="BJ358" s="117"/>
      <c r="BK358" s="567">
        <f t="shared" si="27"/>
        <v>0.24</v>
      </c>
    </row>
    <row r="359" spans="1:63" ht="20.25" customHeight="1">
      <c r="A359" s="134">
        <v>10</v>
      </c>
      <c r="B359" s="117"/>
      <c r="C359" s="135" t="s">
        <v>841</v>
      </c>
      <c r="D359" s="118" t="s">
        <v>119</v>
      </c>
      <c r="E359" s="529">
        <f>SUM(J359:BH359)</f>
        <v>0.36000000000000004</v>
      </c>
      <c r="F359" s="118" t="s">
        <v>867</v>
      </c>
      <c r="G359" s="121" t="s">
        <v>48</v>
      </c>
      <c r="H359" s="118"/>
      <c r="I359" s="395">
        <f t="shared" si="26"/>
        <v>0</v>
      </c>
      <c r="J359" s="530"/>
      <c r="K359" s="530"/>
      <c r="L359" s="530">
        <v>0.29000000000000004</v>
      </c>
      <c r="M359" s="530">
        <v>7.0000000000000007E-2</v>
      </c>
      <c r="N359" s="530"/>
      <c r="O359" s="530"/>
      <c r="P359" s="530"/>
      <c r="Q359" s="530"/>
      <c r="R359" s="530"/>
      <c r="S359" s="530"/>
      <c r="T359" s="530"/>
      <c r="U359" s="530"/>
      <c r="V359" s="530"/>
      <c r="W359" s="530"/>
      <c r="X359" s="530"/>
      <c r="Y359" s="530"/>
      <c r="Z359" s="530"/>
      <c r="AA359" s="530"/>
      <c r="AB359" s="530"/>
      <c r="AC359" s="530"/>
      <c r="AD359" s="530"/>
      <c r="AE359" s="530"/>
      <c r="AF359" s="530"/>
      <c r="AG359" s="530"/>
      <c r="AH359" s="530"/>
      <c r="AI359" s="530"/>
      <c r="AJ359" s="530"/>
      <c r="AK359" s="530"/>
      <c r="AL359" s="530"/>
      <c r="AM359" s="530"/>
      <c r="AN359" s="530"/>
      <c r="AO359" s="530"/>
      <c r="AP359" s="530"/>
      <c r="AQ359" s="530">
        <v>0</v>
      </c>
      <c r="AR359" s="530"/>
      <c r="AS359" s="530"/>
      <c r="AT359" s="530"/>
      <c r="AU359" s="530"/>
      <c r="AV359" s="530"/>
      <c r="AW359" s="530"/>
      <c r="AX359" s="530"/>
      <c r="AY359" s="530"/>
      <c r="AZ359" s="530"/>
      <c r="BA359" s="530"/>
      <c r="BB359" s="530"/>
      <c r="BC359" s="530"/>
      <c r="BD359" s="530"/>
      <c r="BE359" s="530"/>
      <c r="BF359" s="530"/>
      <c r="BG359" s="530"/>
      <c r="BH359" s="530"/>
      <c r="BI359" s="117"/>
      <c r="BJ359" s="117"/>
      <c r="BK359" s="567">
        <f t="shared" si="27"/>
        <v>0.36000000000000004</v>
      </c>
    </row>
    <row r="360" spans="1:63" s="125" customFormat="1" ht="20.25" customHeight="1">
      <c r="A360" s="134">
        <v>10</v>
      </c>
      <c r="B360" s="117"/>
      <c r="C360" s="135" t="s">
        <v>842</v>
      </c>
      <c r="D360" s="118" t="s">
        <v>119</v>
      </c>
      <c r="E360" s="529">
        <f>SUM(J360:BH360)</f>
        <v>5.22</v>
      </c>
      <c r="F360" s="118" t="s">
        <v>1050</v>
      </c>
      <c r="G360" s="121" t="s">
        <v>48</v>
      </c>
      <c r="H360" s="118"/>
      <c r="I360" s="395">
        <f t="shared" si="26"/>
        <v>1.28</v>
      </c>
      <c r="J360" s="530">
        <v>1.28</v>
      </c>
      <c r="K360" s="530"/>
      <c r="L360" s="530">
        <v>3.8399999999999994</v>
      </c>
      <c r="M360" s="530"/>
      <c r="N360" s="530"/>
      <c r="O360" s="530"/>
      <c r="P360" s="530"/>
      <c r="Q360" s="530"/>
      <c r="R360" s="530"/>
      <c r="S360" s="530"/>
      <c r="T360" s="530"/>
      <c r="U360" s="530"/>
      <c r="V360" s="530"/>
      <c r="W360" s="530"/>
      <c r="X360" s="530"/>
      <c r="Y360" s="530"/>
      <c r="Z360" s="530"/>
      <c r="AA360" s="530"/>
      <c r="AB360" s="530"/>
      <c r="AC360" s="530"/>
      <c r="AD360" s="530"/>
      <c r="AE360" s="530">
        <v>7.0000000000000007E-2</v>
      </c>
      <c r="AF360" s="530">
        <v>0.03</v>
      </c>
      <c r="AG360" s="530"/>
      <c r="AH360" s="530"/>
      <c r="AI360" s="530"/>
      <c r="AJ360" s="530"/>
      <c r="AK360" s="530"/>
      <c r="AL360" s="530"/>
      <c r="AM360" s="530"/>
      <c r="AN360" s="530"/>
      <c r="AO360" s="530"/>
      <c r="AP360" s="530"/>
      <c r="AQ360" s="530"/>
      <c r="AR360" s="530"/>
      <c r="AS360" s="530"/>
      <c r="AT360" s="530"/>
      <c r="AU360" s="530"/>
      <c r="AV360" s="530"/>
      <c r="AW360" s="530"/>
      <c r="AX360" s="530"/>
      <c r="AY360" s="530"/>
      <c r="AZ360" s="530"/>
      <c r="BA360" s="530"/>
      <c r="BB360" s="530"/>
      <c r="BC360" s="530"/>
      <c r="BD360" s="530"/>
      <c r="BE360" s="530"/>
      <c r="BF360" s="530"/>
      <c r="BG360" s="530"/>
      <c r="BH360" s="530"/>
      <c r="BI360" s="117"/>
      <c r="BJ360" s="117"/>
      <c r="BK360" s="567">
        <f t="shared" si="27"/>
        <v>5.22</v>
      </c>
    </row>
    <row r="361" spans="1:63" ht="20.25" customHeight="1">
      <c r="A361" s="134">
        <v>10</v>
      </c>
      <c r="B361" s="117"/>
      <c r="C361" s="304" t="s">
        <v>843</v>
      </c>
      <c r="D361" s="118" t="s">
        <v>119</v>
      </c>
      <c r="E361" s="531">
        <v>0.42</v>
      </c>
      <c r="F361" s="536" t="s">
        <v>1051</v>
      </c>
      <c r="G361" s="121" t="s">
        <v>48</v>
      </c>
      <c r="H361" s="118"/>
      <c r="I361" s="395">
        <f t="shared" si="26"/>
        <v>0</v>
      </c>
      <c r="J361" s="530"/>
      <c r="K361" s="530"/>
      <c r="L361" s="530"/>
      <c r="M361" s="530"/>
      <c r="N361" s="530"/>
      <c r="O361" s="530"/>
      <c r="P361" s="530"/>
      <c r="Q361" s="530"/>
      <c r="R361" s="530"/>
      <c r="S361" s="530"/>
      <c r="T361" s="530"/>
      <c r="U361" s="530"/>
      <c r="V361" s="530"/>
      <c r="W361" s="530"/>
      <c r="X361" s="530"/>
      <c r="Y361" s="530"/>
      <c r="Z361" s="530"/>
      <c r="AA361" s="530"/>
      <c r="AB361" s="530"/>
      <c r="AC361" s="530"/>
      <c r="AD361" s="530"/>
      <c r="AE361" s="530"/>
      <c r="AF361" s="530"/>
      <c r="AG361" s="530"/>
      <c r="AH361" s="530"/>
      <c r="AI361" s="530"/>
      <c r="AJ361" s="530"/>
      <c r="AK361" s="530"/>
      <c r="AL361" s="530"/>
      <c r="AM361" s="530"/>
      <c r="AN361" s="530"/>
      <c r="AO361" s="530"/>
      <c r="AP361" s="530"/>
      <c r="AQ361" s="530"/>
      <c r="AR361" s="530"/>
      <c r="AS361" s="530"/>
      <c r="AT361" s="530"/>
      <c r="AU361" s="530"/>
      <c r="AV361" s="530"/>
      <c r="AW361" s="530"/>
      <c r="AX361" s="530"/>
      <c r="AY361" s="530"/>
      <c r="AZ361" s="530"/>
      <c r="BA361" s="530"/>
      <c r="BB361" s="530"/>
      <c r="BC361" s="530"/>
      <c r="BD361" s="530"/>
      <c r="BE361" s="530"/>
      <c r="BF361" s="530"/>
      <c r="BG361" s="530"/>
      <c r="BH361" s="530"/>
      <c r="BI361" s="117"/>
      <c r="BJ361" s="117"/>
      <c r="BK361" s="567">
        <f t="shared" si="27"/>
        <v>0</v>
      </c>
    </row>
    <row r="362" spans="1:63" ht="20.25" customHeight="1">
      <c r="A362" s="134">
        <v>11</v>
      </c>
      <c r="B362" s="117">
        <v>60</v>
      </c>
      <c r="C362" s="304" t="s">
        <v>449</v>
      </c>
      <c r="D362" s="117" t="s">
        <v>304</v>
      </c>
      <c r="E362" s="529">
        <f t="shared" ref="E362:E371" si="29">SUM(J362:BH362)</f>
        <v>1.7</v>
      </c>
      <c r="F362" s="117">
        <v>10</v>
      </c>
      <c r="G362" s="119" t="s">
        <v>48</v>
      </c>
      <c r="H362" s="118"/>
      <c r="I362" s="395">
        <f t="shared" si="26"/>
        <v>0</v>
      </c>
      <c r="J362" s="117"/>
      <c r="K362" s="117"/>
      <c r="L362" s="117">
        <v>1.7</v>
      </c>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t="s">
        <v>388</v>
      </c>
      <c r="BJ362" s="117"/>
      <c r="BK362" s="567">
        <f t="shared" si="27"/>
        <v>1.7</v>
      </c>
    </row>
    <row r="363" spans="1:63" ht="20.25" customHeight="1">
      <c r="A363" s="134">
        <v>11</v>
      </c>
      <c r="B363" s="117">
        <v>61</v>
      </c>
      <c r="C363" s="304" t="s">
        <v>450</v>
      </c>
      <c r="D363" s="117" t="s">
        <v>304</v>
      </c>
      <c r="E363" s="117">
        <f t="shared" si="29"/>
        <v>0.7</v>
      </c>
      <c r="F363" s="117">
        <v>5</v>
      </c>
      <c r="G363" s="119" t="s">
        <v>25</v>
      </c>
      <c r="H363" s="118"/>
      <c r="I363" s="395">
        <f t="shared" si="26"/>
        <v>0</v>
      </c>
      <c r="J363" s="117"/>
      <c r="K363" s="117"/>
      <c r="L363" s="117"/>
      <c r="M363" s="117">
        <v>0.7</v>
      </c>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t="s">
        <v>388</v>
      </c>
      <c r="BJ363" s="117"/>
      <c r="BK363" s="567">
        <f t="shared" si="27"/>
        <v>0.7</v>
      </c>
    </row>
    <row r="364" spans="1:63" ht="20.25" customHeight="1">
      <c r="A364" s="134">
        <v>11</v>
      </c>
      <c r="B364" s="117">
        <v>62</v>
      </c>
      <c r="C364" s="135" t="s">
        <v>451</v>
      </c>
      <c r="D364" s="117" t="s">
        <v>304</v>
      </c>
      <c r="E364" s="117">
        <f t="shared" si="29"/>
        <v>1</v>
      </c>
      <c r="F364" s="117">
        <v>3</v>
      </c>
      <c r="G364" s="119" t="s">
        <v>27</v>
      </c>
      <c r="H364" s="118"/>
      <c r="I364" s="395">
        <f t="shared" si="26"/>
        <v>0</v>
      </c>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v>1</v>
      </c>
      <c r="BH364" s="117"/>
      <c r="BI364" s="117" t="s">
        <v>448</v>
      </c>
      <c r="BJ364" s="117"/>
      <c r="BK364" s="567">
        <f t="shared" si="27"/>
        <v>1</v>
      </c>
    </row>
    <row r="365" spans="1:63" ht="15.75">
      <c r="A365" s="134">
        <v>11</v>
      </c>
      <c r="B365" s="117"/>
      <c r="C365" s="556" t="s">
        <v>1063</v>
      </c>
      <c r="D365" s="118" t="s">
        <v>129</v>
      </c>
      <c r="E365" s="117">
        <f t="shared" si="29"/>
        <v>1.08</v>
      </c>
      <c r="F365" s="118" t="s">
        <v>973</v>
      </c>
      <c r="G365" s="121" t="s">
        <v>10</v>
      </c>
      <c r="H365" s="118"/>
      <c r="I365" s="395">
        <f t="shared" si="26"/>
        <v>0</v>
      </c>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30"/>
      <c r="AO365" s="530"/>
      <c r="AP365" s="530"/>
      <c r="AQ365" s="530"/>
      <c r="AR365" s="530"/>
      <c r="AS365" s="530"/>
      <c r="AT365" s="530"/>
      <c r="AU365" s="530"/>
      <c r="AV365" s="530"/>
      <c r="AW365" s="530"/>
      <c r="AX365" s="530"/>
      <c r="AY365" s="530"/>
      <c r="AZ365" s="530"/>
      <c r="BA365" s="530"/>
      <c r="BB365" s="530"/>
      <c r="BC365" s="530"/>
      <c r="BD365" s="530"/>
      <c r="BE365" s="530"/>
      <c r="BF365" s="530"/>
      <c r="BG365" s="530">
        <v>1.08</v>
      </c>
      <c r="BH365" s="530"/>
      <c r="BI365" s="117"/>
      <c r="BJ365" s="117"/>
      <c r="BK365" s="567">
        <f t="shared" si="27"/>
        <v>1.08</v>
      </c>
    </row>
    <row r="366" spans="1:63" ht="20.25" customHeight="1">
      <c r="A366" s="134">
        <v>11</v>
      </c>
      <c r="B366" s="117"/>
      <c r="C366" s="556" t="s">
        <v>754</v>
      </c>
      <c r="D366" s="118" t="s">
        <v>129</v>
      </c>
      <c r="E366" s="531">
        <f t="shared" si="29"/>
        <v>3.65</v>
      </c>
      <c r="F366" s="118" t="s">
        <v>974</v>
      </c>
      <c r="G366" s="121" t="s">
        <v>11</v>
      </c>
      <c r="H366" s="118"/>
      <c r="I366" s="395">
        <f t="shared" si="26"/>
        <v>0</v>
      </c>
      <c r="J366" s="530"/>
      <c r="K366" s="530"/>
      <c r="L366" s="530">
        <v>3.65</v>
      </c>
      <c r="M366" s="530"/>
      <c r="N366" s="530"/>
      <c r="O366" s="530"/>
      <c r="P366" s="530"/>
      <c r="Q366" s="530"/>
      <c r="R366" s="530"/>
      <c r="S366" s="530"/>
      <c r="T366" s="530"/>
      <c r="U366" s="530"/>
      <c r="V366" s="530"/>
      <c r="W366" s="530"/>
      <c r="X366" s="530"/>
      <c r="Y366" s="530"/>
      <c r="Z366" s="530"/>
      <c r="AA366" s="530"/>
      <c r="AB366" s="530"/>
      <c r="AC366" s="530"/>
      <c r="AD366" s="530"/>
      <c r="AE366" s="530"/>
      <c r="AF366" s="530"/>
      <c r="AG366" s="530"/>
      <c r="AH366" s="530"/>
      <c r="AI366" s="530"/>
      <c r="AJ366" s="530"/>
      <c r="AK366" s="530"/>
      <c r="AL366" s="530"/>
      <c r="AM366" s="530"/>
      <c r="AN366" s="530"/>
      <c r="AO366" s="530"/>
      <c r="AP366" s="530"/>
      <c r="AQ366" s="530"/>
      <c r="AR366" s="530"/>
      <c r="AS366" s="530"/>
      <c r="AT366" s="530"/>
      <c r="AU366" s="530"/>
      <c r="AV366" s="530"/>
      <c r="AW366" s="530"/>
      <c r="AX366" s="530"/>
      <c r="AY366" s="530"/>
      <c r="AZ366" s="530"/>
      <c r="BA366" s="530"/>
      <c r="BB366" s="530"/>
      <c r="BC366" s="530"/>
      <c r="BD366" s="530"/>
      <c r="BE366" s="530"/>
      <c r="BF366" s="530"/>
      <c r="BG366" s="530"/>
      <c r="BH366" s="530"/>
      <c r="BI366" s="117"/>
      <c r="BJ366" s="117"/>
      <c r="BK366" s="567">
        <f t="shared" si="27"/>
        <v>3.65</v>
      </c>
    </row>
    <row r="367" spans="1:63" ht="20.25" customHeight="1">
      <c r="A367" s="134">
        <v>11</v>
      </c>
      <c r="B367" s="117"/>
      <c r="C367" s="556" t="s">
        <v>755</v>
      </c>
      <c r="D367" s="118" t="s">
        <v>129</v>
      </c>
      <c r="E367" s="529">
        <f t="shared" si="29"/>
        <v>8.5500000000000007</v>
      </c>
      <c r="F367" s="118" t="s">
        <v>867</v>
      </c>
      <c r="G367" s="121" t="s">
        <v>18</v>
      </c>
      <c r="H367" s="118"/>
      <c r="I367" s="395">
        <f t="shared" si="26"/>
        <v>0</v>
      </c>
      <c r="J367" s="530"/>
      <c r="K367" s="530"/>
      <c r="L367" s="530">
        <v>8.5500000000000007</v>
      </c>
      <c r="M367" s="530"/>
      <c r="N367" s="530"/>
      <c r="O367" s="530"/>
      <c r="P367" s="530"/>
      <c r="Q367" s="530"/>
      <c r="R367" s="530"/>
      <c r="S367" s="530"/>
      <c r="T367" s="530"/>
      <c r="U367" s="530"/>
      <c r="V367" s="530"/>
      <c r="W367" s="530"/>
      <c r="X367" s="530"/>
      <c r="Y367" s="530"/>
      <c r="Z367" s="530"/>
      <c r="AA367" s="530"/>
      <c r="AB367" s="530"/>
      <c r="AC367" s="530"/>
      <c r="AD367" s="530"/>
      <c r="AE367" s="530"/>
      <c r="AF367" s="530"/>
      <c r="AG367" s="530"/>
      <c r="AH367" s="530"/>
      <c r="AI367" s="530"/>
      <c r="AJ367" s="530"/>
      <c r="AK367" s="530"/>
      <c r="AL367" s="530"/>
      <c r="AM367" s="530"/>
      <c r="AN367" s="530"/>
      <c r="AO367" s="530"/>
      <c r="AP367" s="530"/>
      <c r="AQ367" s="530"/>
      <c r="AR367" s="530"/>
      <c r="AS367" s="530"/>
      <c r="AT367" s="530"/>
      <c r="AU367" s="530"/>
      <c r="AV367" s="530"/>
      <c r="AW367" s="530"/>
      <c r="AX367" s="530"/>
      <c r="AY367" s="530"/>
      <c r="AZ367" s="530"/>
      <c r="BA367" s="530"/>
      <c r="BB367" s="530"/>
      <c r="BC367" s="530"/>
      <c r="BD367" s="530"/>
      <c r="BE367" s="530"/>
      <c r="BF367" s="530"/>
      <c r="BG367" s="530"/>
      <c r="BH367" s="530"/>
      <c r="BI367" s="117"/>
      <c r="BJ367" s="117"/>
      <c r="BK367" s="567">
        <f t="shared" si="27"/>
        <v>8.5500000000000007</v>
      </c>
    </row>
    <row r="368" spans="1:63" ht="20.25" customHeight="1">
      <c r="A368" s="134">
        <v>11</v>
      </c>
      <c r="B368" s="117"/>
      <c r="C368" s="135" t="s">
        <v>742</v>
      </c>
      <c r="D368" s="554" t="s">
        <v>129</v>
      </c>
      <c r="E368" s="531">
        <f t="shared" si="29"/>
        <v>0.15</v>
      </c>
      <c r="F368" s="118" t="s">
        <v>975</v>
      </c>
      <c r="G368" s="121" t="s">
        <v>21</v>
      </c>
      <c r="H368" s="118"/>
      <c r="I368" s="395">
        <f t="shared" si="26"/>
        <v>0</v>
      </c>
      <c r="J368" s="530"/>
      <c r="K368" s="530"/>
      <c r="L368" s="530">
        <v>0.15</v>
      </c>
      <c r="M368" s="530"/>
      <c r="N368" s="530"/>
      <c r="O368" s="530"/>
      <c r="P368" s="530"/>
      <c r="Q368" s="530"/>
      <c r="R368" s="530"/>
      <c r="S368" s="530"/>
      <c r="T368" s="530"/>
      <c r="U368" s="530"/>
      <c r="V368" s="530"/>
      <c r="W368" s="530"/>
      <c r="X368" s="530"/>
      <c r="Y368" s="530"/>
      <c r="Z368" s="530"/>
      <c r="AA368" s="530"/>
      <c r="AB368" s="530"/>
      <c r="AC368" s="530"/>
      <c r="AD368" s="530"/>
      <c r="AE368" s="530"/>
      <c r="AF368" s="530"/>
      <c r="AG368" s="530"/>
      <c r="AH368" s="530"/>
      <c r="AI368" s="530"/>
      <c r="AJ368" s="530"/>
      <c r="AK368" s="530"/>
      <c r="AL368" s="530"/>
      <c r="AM368" s="530"/>
      <c r="AN368" s="530"/>
      <c r="AO368" s="530"/>
      <c r="AP368" s="530"/>
      <c r="AQ368" s="530"/>
      <c r="AR368" s="530"/>
      <c r="AS368" s="530"/>
      <c r="AT368" s="530"/>
      <c r="AU368" s="530"/>
      <c r="AV368" s="530"/>
      <c r="AW368" s="530"/>
      <c r="AX368" s="530"/>
      <c r="AY368" s="530"/>
      <c r="AZ368" s="530"/>
      <c r="BA368" s="530"/>
      <c r="BB368" s="530"/>
      <c r="BC368" s="530"/>
      <c r="BD368" s="530"/>
      <c r="BE368" s="530"/>
      <c r="BF368" s="530"/>
      <c r="BG368" s="530"/>
      <c r="BH368" s="530"/>
      <c r="BI368" s="117"/>
      <c r="BJ368" s="117"/>
      <c r="BK368" s="567">
        <f t="shared" si="27"/>
        <v>0.15</v>
      </c>
    </row>
    <row r="369" spans="1:63" ht="20.25" customHeight="1">
      <c r="A369" s="134">
        <v>11</v>
      </c>
      <c r="B369" s="117"/>
      <c r="C369" s="135" t="s">
        <v>756</v>
      </c>
      <c r="D369" s="118" t="s">
        <v>129</v>
      </c>
      <c r="E369" s="529">
        <f t="shared" si="29"/>
        <v>0.68</v>
      </c>
      <c r="F369" s="118" t="s">
        <v>976</v>
      </c>
      <c r="G369" s="121" t="s">
        <v>29</v>
      </c>
      <c r="H369" s="118"/>
      <c r="I369" s="395">
        <f t="shared" si="26"/>
        <v>0.02</v>
      </c>
      <c r="J369" s="530">
        <v>0.02</v>
      </c>
      <c r="K369" s="530"/>
      <c r="L369" s="530">
        <v>0.16</v>
      </c>
      <c r="M369" s="530">
        <v>0.35</v>
      </c>
      <c r="N369" s="530"/>
      <c r="O369" s="530"/>
      <c r="P369" s="530">
        <v>0.15</v>
      </c>
      <c r="Q369" s="530"/>
      <c r="R369" s="530"/>
      <c r="S369" s="530"/>
      <c r="T369" s="530"/>
      <c r="U369" s="530"/>
      <c r="V369" s="530"/>
      <c r="W369" s="530"/>
      <c r="X369" s="530"/>
      <c r="Y369" s="530"/>
      <c r="Z369" s="530"/>
      <c r="AA369" s="530"/>
      <c r="AB369" s="530"/>
      <c r="AC369" s="530"/>
      <c r="AD369" s="530"/>
      <c r="AE369" s="530"/>
      <c r="AF369" s="530"/>
      <c r="AG369" s="530"/>
      <c r="AH369" s="530"/>
      <c r="AI369" s="530"/>
      <c r="AJ369" s="530"/>
      <c r="AK369" s="530"/>
      <c r="AL369" s="530"/>
      <c r="AM369" s="530"/>
      <c r="AN369" s="530"/>
      <c r="AO369" s="530"/>
      <c r="AP369" s="530"/>
      <c r="AQ369" s="530"/>
      <c r="AR369" s="530"/>
      <c r="AS369" s="530"/>
      <c r="AT369" s="530"/>
      <c r="AU369" s="530"/>
      <c r="AV369" s="530"/>
      <c r="AW369" s="530"/>
      <c r="AX369" s="530"/>
      <c r="AY369" s="530"/>
      <c r="AZ369" s="530"/>
      <c r="BA369" s="530"/>
      <c r="BB369" s="530"/>
      <c r="BC369" s="530"/>
      <c r="BD369" s="530"/>
      <c r="BE369" s="530"/>
      <c r="BF369" s="530"/>
      <c r="BG369" s="530"/>
      <c r="BH369" s="530"/>
      <c r="BI369" s="117"/>
      <c r="BJ369" s="117"/>
      <c r="BK369" s="567">
        <f t="shared" si="27"/>
        <v>0.68</v>
      </c>
    </row>
    <row r="370" spans="1:63" ht="20.25" customHeight="1">
      <c r="A370" s="134">
        <v>11</v>
      </c>
      <c r="B370" s="117"/>
      <c r="C370" s="535" t="s">
        <v>757</v>
      </c>
      <c r="D370" s="543" t="s">
        <v>129</v>
      </c>
      <c r="E370" s="529">
        <f t="shared" si="29"/>
        <v>0.1</v>
      </c>
      <c r="F370" s="118" t="s">
        <v>977</v>
      </c>
      <c r="G370" s="121" t="s">
        <v>29</v>
      </c>
      <c r="H370" s="118"/>
      <c r="I370" s="395">
        <f t="shared" si="26"/>
        <v>0</v>
      </c>
      <c r="J370" s="530"/>
      <c r="K370" s="530"/>
      <c r="L370" s="530"/>
      <c r="M370" s="530">
        <v>0.05</v>
      </c>
      <c r="N370" s="530"/>
      <c r="O370" s="530"/>
      <c r="P370" s="530">
        <v>0.03</v>
      </c>
      <c r="Q370" s="530"/>
      <c r="R370" s="530"/>
      <c r="S370" s="530"/>
      <c r="T370" s="530"/>
      <c r="U370" s="530"/>
      <c r="V370" s="530"/>
      <c r="W370" s="530"/>
      <c r="X370" s="530"/>
      <c r="Y370" s="530"/>
      <c r="Z370" s="530"/>
      <c r="AA370" s="530"/>
      <c r="AB370" s="530"/>
      <c r="AC370" s="530"/>
      <c r="AD370" s="530"/>
      <c r="AE370" s="530"/>
      <c r="AF370" s="530"/>
      <c r="AG370" s="530"/>
      <c r="AH370" s="530"/>
      <c r="AI370" s="530"/>
      <c r="AJ370" s="530"/>
      <c r="AK370" s="530"/>
      <c r="AL370" s="530"/>
      <c r="AM370" s="530"/>
      <c r="AN370" s="530"/>
      <c r="AO370" s="530"/>
      <c r="AP370" s="530"/>
      <c r="AQ370" s="530"/>
      <c r="AR370" s="530"/>
      <c r="AS370" s="530"/>
      <c r="AT370" s="530"/>
      <c r="AU370" s="530"/>
      <c r="AV370" s="530"/>
      <c r="AW370" s="530"/>
      <c r="AX370" s="530">
        <v>0.02</v>
      </c>
      <c r="AY370" s="530"/>
      <c r="AZ370" s="530"/>
      <c r="BA370" s="530"/>
      <c r="BB370" s="530"/>
      <c r="BC370" s="530"/>
      <c r="BD370" s="530"/>
      <c r="BE370" s="530"/>
      <c r="BF370" s="530"/>
      <c r="BG370" s="530"/>
      <c r="BH370" s="530"/>
      <c r="BI370" s="117"/>
      <c r="BJ370" s="117"/>
      <c r="BK370" s="567">
        <f t="shared" si="27"/>
        <v>0.1</v>
      </c>
    </row>
    <row r="371" spans="1:63" s="125" customFormat="1" ht="20.25" customHeight="1">
      <c r="A371" s="134">
        <v>11</v>
      </c>
      <c r="B371" s="117"/>
      <c r="C371" s="535" t="s">
        <v>758</v>
      </c>
      <c r="D371" s="118" t="s">
        <v>129</v>
      </c>
      <c r="E371" s="117">
        <f t="shared" si="29"/>
        <v>3.31</v>
      </c>
      <c r="F371" s="118" t="s">
        <v>978</v>
      </c>
      <c r="G371" s="121" t="s">
        <v>30</v>
      </c>
      <c r="H371" s="118"/>
      <c r="I371" s="395">
        <f t="shared" si="26"/>
        <v>0</v>
      </c>
      <c r="J371" s="530"/>
      <c r="K371" s="530"/>
      <c r="L371" s="530">
        <v>0.34</v>
      </c>
      <c r="M371" s="530">
        <v>0.42</v>
      </c>
      <c r="N371" s="530"/>
      <c r="O371" s="530"/>
      <c r="P371" s="530"/>
      <c r="Q371" s="530"/>
      <c r="R371" s="530"/>
      <c r="S371" s="530"/>
      <c r="T371" s="530"/>
      <c r="U371" s="530"/>
      <c r="V371" s="530"/>
      <c r="W371" s="530"/>
      <c r="X371" s="530"/>
      <c r="Y371" s="530"/>
      <c r="Z371" s="530"/>
      <c r="AA371" s="530">
        <v>0.01</v>
      </c>
      <c r="AB371" s="530"/>
      <c r="AC371" s="530"/>
      <c r="AD371" s="530"/>
      <c r="AE371" s="530">
        <v>0.02</v>
      </c>
      <c r="AF371" s="530"/>
      <c r="AG371" s="530"/>
      <c r="AH371" s="530"/>
      <c r="AI371" s="530"/>
      <c r="AJ371" s="530"/>
      <c r="AK371" s="530"/>
      <c r="AL371" s="530"/>
      <c r="AM371" s="530"/>
      <c r="AN371" s="530"/>
      <c r="AO371" s="530"/>
      <c r="AP371" s="530"/>
      <c r="AQ371" s="530"/>
      <c r="AR371" s="530"/>
      <c r="AS371" s="530"/>
      <c r="AT371" s="530"/>
      <c r="AU371" s="530"/>
      <c r="AV371" s="530"/>
      <c r="AW371" s="530"/>
      <c r="AX371" s="530">
        <v>0.02</v>
      </c>
      <c r="AY371" s="530"/>
      <c r="AZ371" s="530"/>
      <c r="BA371" s="530"/>
      <c r="BB371" s="530"/>
      <c r="BC371" s="530"/>
      <c r="BD371" s="530">
        <v>2.5</v>
      </c>
      <c r="BE371" s="530"/>
      <c r="BF371" s="530"/>
      <c r="BG371" s="530"/>
      <c r="BH371" s="530"/>
      <c r="BI371" s="117"/>
      <c r="BJ371" s="117"/>
      <c r="BK371" s="567">
        <f t="shared" si="27"/>
        <v>3.31</v>
      </c>
    </row>
    <row r="372" spans="1:63" ht="50.25" customHeight="1">
      <c r="A372" s="134">
        <v>11</v>
      </c>
      <c r="B372" s="119"/>
      <c r="C372" s="539" t="s">
        <v>759</v>
      </c>
      <c r="D372" s="121" t="s">
        <v>129</v>
      </c>
      <c r="E372" s="119">
        <v>0.28999999999999998</v>
      </c>
      <c r="F372" s="121" t="s">
        <v>979</v>
      </c>
      <c r="G372" s="121" t="s">
        <v>30</v>
      </c>
      <c r="H372" s="121" t="s">
        <v>1099</v>
      </c>
      <c r="I372" s="395">
        <f t="shared" si="26"/>
        <v>0</v>
      </c>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533"/>
      <c r="AF372" s="533"/>
      <c r="AG372" s="533"/>
      <c r="AH372" s="533"/>
      <c r="AI372" s="533"/>
      <c r="AJ372" s="533"/>
      <c r="AK372" s="533"/>
      <c r="AL372" s="533"/>
      <c r="AM372" s="533"/>
      <c r="AN372" s="533"/>
      <c r="AO372" s="533"/>
      <c r="AP372" s="533"/>
      <c r="AQ372" s="533"/>
      <c r="AR372" s="533"/>
      <c r="AS372" s="533"/>
      <c r="AT372" s="533"/>
      <c r="AU372" s="533"/>
      <c r="AV372" s="533"/>
      <c r="AW372" s="533"/>
      <c r="AX372" s="533"/>
      <c r="AY372" s="533"/>
      <c r="AZ372" s="533"/>
      <c r="BA372" s="533"/>
      <c r="BB372" s="533"/>
      <c r="BC372" s="533"/>
      <c r="BD372" s="533"/>
      <c r="BE372" s="533"/>
      <c r="BF372" s="533"/>
      <c r="BG372" s="533"/>
      <c r="BH372" s="533"/>
      <c r="BI372" s="119"/>
      <c r="BJ372" s="119"/>
      <c r="BK372" s="567">
        <f t="shared" si="27"/>
        <v>0</v>
      </c>
    </row>
    <row r="373" spans="1:63" ht="20.25" customHeight="1">
      <c r="A373" s="134">
        <v>11</v>
      </c>
      <c r="B373" s="117"/>
      <c r="C373" s="542" t="s">
        <v>760</v>
      </c>
      <c r="D373" s="543" t="s">
        <v>129</v>
      </c>
      <c r="E373" s="117">
        <f t="shared" ref="E373:E389" si="30">SUM(J373:BH373)</f>
        <v>0.34</v>
      </c>
      <c r="F373" s="543" t="s">
        <v>980</v>
      </c>
      <c r="G373" s="563" t="s">
        <v>32</v>
      </c>
      <c r="H373" s="543"/>
      <c r="I373" s="395">
        <f t="shared" si="26"/>
        <v>0</v>
      </c>
      <c r="J373" s="530"/>
      <c r="K373" s="530"/>
      <c r="L373" s="530">
        <v>0.34</v>
      </c>
      <c r="M373" s="530"/>
      <c r="N373" s="530"/>
      <c r="O373" s="530"/>
      <c r="P373" s="530"/>
      <c r="Q373" s="530"/>
      <c r="R373" s="530"/>
      <c r="S373" s="530"/>
      <c r="T373" s="530"/>
      <c r="U373" s="530"/>
      <c r="V373" s="530"/>
      <c r="W373" s="530"/>
      <c r="X373" s="530"/>
      <c r="Y373" s="530"/>
      <c r="Z373" s="530"/>
      <c r="AA373" s="530"/>
      <c r="AB373" s="530"/>
      <c r="AC373" s="530"/>
      <c r="AD373" s="530"/>
      <c r="AE373" s="530"/>
      <c r="AF373" s="530"/>
      <c r="AG373" s="530"/>
      <c r="AH373" s="530"/>
      <c r="AI373" s="530"/>
      <c r="AJ373" s="530"/>
      <c r="AK373" s="530"/>
      <c r="AL373" s="530"/>
      <c r="AM373" s="530"/>
      <c r="AN373" s="530"/>
      <c r="AO373" s="530"/>
      <c r="AP373" s="530"/>
      <c r="AQ373" s="530"/>
      <c r="AR373" s="530"/>
      <c r="AS373" s="530"/>
      <c r="AT373" s="530"/>
      <c r="AU373" s="530"/>
      <c r="AV373" s="530"/>
      <c r="AW373" s="530"/>
      <c r="AX373" s="530"/>
      <c r="AY373" s="530"/>
      <c r="AZ373" s="530"/>
      <c r="BA373" s="530"/>
      <c r="BB373" s="530"/>
      <c r="BC373" s="530"/>
      <c r="BD373" s="530"/>
      <c r="BE373" s="530"/>
      <c r="BF373" s="530"/>
      <c r="BG373" s="530"/>
      <c r="BH373" s="530"/>
      <c r="BI373" s="117"/>
      <c r="BJ373" s="117"/>
      <c r="BK373" s="567">
        <f t="shared" si="27"/>
        <v>0.34</v>
      </c>
    </row>
    <row r="374" spans="1:63" ht="20.25" customHeight="1">
      <c r="A374" s="134">
        <v>11</v>
      </c>
      <c r="B374" s="117"/>
      <c r="C374" s="535" t="s">
        <v>761</v>
      </c>
      <c r="D374" s="514" t="s">
        <v>129</v>
      </c>
      <c r="E374" s="544">
        <f t="shared" si="30"/>
        <v>0.02</v>
      </c>
      <c r="F374" s="514" t="s">
        <v>981</v>
      </c>
      <c r="G374" s="550" t="s">
        <v>33</v>
      </c>
      <c r="H374" s="514"/>
      <c r="I374" s="395">
        <f t="shared" si="26"/>
        <v>0</v>
      </c>
      <c r="J374" s="530"/>
      <c r="K374" s="530"/>
      <c r="L374" s="530">
        <v>0.02</v>
      </c>
      <c r="M374" s="530"/>
      <c r="N374" s="530"/>
      <c r="O374" s="530"/>
      <c r="P374" s="530"/>
      <c r="Q374" s="530"/>
      <c r="R374" s="530"/>
      <c r="S374" s="530"/>
      <c r="T374" s="530"/>
      <c r="U374" s="530"/>
      <c r="V374" s="530"/>
      <c r="W374" s="530"/>
      <c r="X374" s="530"/>
      <c r="Y374" s="530"/>
      <c r="Z374" s="530"/>
      <c r="AA374" s="530"/>
      <c r="AB374" s="530"/>
      <c r="AC374" s="530"/>
      <c r="AD374" s="530"/>
      <c r="AE374" s="530"/>
      <c r="AF374" s="530"/>
      <c r="AG374" s="530"/>
      <c r="AH374" s="530"/>
      <c r="AI374" s="530"/>
      <c r="AJ374" s="530"/>
      <c r="AK374" s="530"/>
      <c r="AL374" s="530"/>
      <c r="AM374" s="530"/>
      <c r="AN374" s="530"/>
      <c r="AO374" s="530"/>
      <c r="AP374" s="530"/>
      <c r="AQ374" s="530"/>
      <c r="AR374" s="530"/>
      <c r="AS374" s="530"/>
      <c r="AT374" s="530"/>
      <c r="AU374" s="530"/>
      <c r="AV374" s="530"/>
      <c r="AW374" s="530"/>
      <c r="AX374" s="530"/>
      <c r="AY374" s="530"/>
      <c r="AZ374" s="530"/>
      <c r="BA374" s="530"/>
      <c r="BB374" s="530"/>
      <c r="BC374" s="530"/>
      <c r="BD374" s="530"/>
      <c r="BE374" s="530"/>
      <c r="BF374" s="530"/>
      <c r="BG374" s="530"/>
      <c r="BH374" s="530"/>
      <c r="BI374" s="117"/>
      <c r="BJ374" s="117"/>
      <c r="BK374" s="567">
        <f t="shared" si="27"/>
        <v>0.02</v>
      </c>
    </row>
    <row r="375" spans="1:63" ht="20.25" customHeight="1">
      <c r="A375" s="134">
        <v>11</v>
      </c>
      <c r="B375" s="117"/>
      <c r="C375" s="542" t="s">
        <v>762</v>
      </c>
      <c r="D375" s="543" t="s">
        <v>129</v>
      </c>
      <c r="E375" s="531">
        <f t="shared" si="30"/>
        <v>0.73</v>
      </c>
      <c r="F375" s="543" t="s">
        <v>979</v>
      </c>
      <c r="G375" s="563" t="s">
        <v>38</v>
      </c>
      <c r="H375" s="543"/>
      <c r="I375" s="395">
        <f t="shared" si="26"/>
        <v>0</v>
      </c>
      <c r="J375" s="553"/>
      <c r="K375" s="553"/>
      <c r="L375" s="553"/>
      <c r="M375" s="553">
        <v>0.73</v>
      </c>
      <c r="N375" s="553"/>
      <c r="O375" s="553"/>
      <c r="P375" s="553"/>
      <c r="Q375" s="553"/>
      <c r="R375" s="553"/>
      <c r="S375" s="553"/>
      <c r="T375" s="553"/>
      <c r="U375" s="553"/>
      <c r="V375" s="553"/>
      <c r="W375" s="553"/>
      <c r="X375" s="553"/>
      <c r="Y375" s="553"/>
      <c r="Z375" s="553"/>
      <c r="AA375" s="553"/>
      <c r="AB375" s="553"/>
      <c r="AC375" s="553"/>
      <c r="AD375" s="553"/>
      <c r="AE375" s="553"/>
      <c r="AF375" s="553"/>
      <c r="AG375" s="553"/>
      <c r="AH375" s="553"/>
      <c r="AI375" s="553"/>
      <c r="AJ375" s="553"/>
      <c r="AK375" s="553"/>
      <c r="AL375" s="553"/>
      <c r="AM375" s="553"/>
      <c r="AN375" s="553"/>
      <c r="AO375" s="553"/>
      <c r="AP375" s="553"/>
      <c r="AQ375" s="553"/>
      <c r="AR375" s="553"/>
      <c r="AS375" s="553"/>
      <c r="AT375" s="553"/>
      <c r="AU375" s="553"/>
      <c r="AV375" s="553"/>
      <c r="AW375" s="553"/>
      <c r="AX375" s="553"/>
      <c r="AY375" s="553"/>
      <c r="AZ375" s="553"/>
      <c r="BA375" s="553"/>
      <c r="BB375" s="553"/>
      <c r="BC375" s="553"/>
      <c r="BD375" s="553"/>
      <c r="BE375" s="553"/>
      <c r="BF375" s="553"/>
      <c r="BG375" s="553"/>
      <c r="BH375" s="553"/>
      <c r="BI375" s="117"/>
      <c r="BJ375" s="117"/>
      <c r="BK375" s="567">
        <f t="shared" si="27"/>
        <v>0.73</v>
      </c>
    </row>
    <row r="376" spans="1:63" ht="20.25" customHeight="1">
      <c r="A376" s="134">
        <v>11</v>
      </c>
      <c r="B376" s="117"/>
      <c r="C376" s="135" t="s">
        <v>763</v>
      </c>
      <c r="D376" s="118" t="s">
        <v>129</v>
      </c>
      <c r="E376" s="117">
        <f t="shared" si="30"/>
        <v>0.44</v>
      </c>
      <c r="F376" s="118" t="s">
        <v>982</v>
      </c>
      <c r="G376" s="121" t="s">
        <v>41</v>
      </c>
      <c r="H376" s="118"/>
      <c r="I376" s="395">
        <f t="shared" si="26"/>
        <v>0</v>
      </c>
      <c r="J376" s="530"/>
      <c r="K376" s="530"/>
      <c r="L376" s="530">
        <v>0.44</v>
      </c>
      <c r="M376" s="530"/>
      <c r="N376" s="530"/>
      <c r="O376" s="530"/>
      <c r="P376" s="530"/>
      <c r="Q376" s="530"/>
      <c r="R376" s="530"/>
      <c r="S376" s="530"/>
      <c r="T376" s="530"/>
      <c r="U376" s="530"/>
      <c r="V376" s="530"/>
      <c r="W376" s="530"/>
      <c r="X376" s="530"/>
      <c r="Y376" s="530"/>
      <c r="Z376" s="530"/>
      <c r="AA376" s="530"/>
      <c r="AB376" s="530"/>
      <c r="AC376" s="530"/>
      <c r="AD376" s="530"/>
      <c r="AE376" s="530"/>
      <c r="AF376" s="530"/>
      <c r="AG376" s="530"/>
      <c r="AH376" s="530"/>
      <c r="AI376" s="530"/>
      <c r="AJ376" s="530"/>
      <c r="AK376" s="530"/>
      <c r="AL376" s="530"/>
      <c r="AM376" s="530"/>
      <c r="AN376" s="530"/>
      <c r="AO376" s="530"/>
      <c r="AP376" s="530"/>
      <c r="AQ376" s="530"/>
      <c r="AR376" s="530"/>
      <c r="AS376" s="530"/>
      <c r="AT376" s="530"/>
      <c r="AU376" s="530"/>
      <c r="AV376" s="530"/>
      <c r="AW376" s="530"/>
      <c r="AX376" s="530"/>
      <c r="AY376" s="530"/>
      <c r="AZ376" s="530"/>
      <c r="BA376" s="530"/>
      <c r="BB376" s="530"/>
      <c r="BC376" s="530"/>
      <c r="BD376" s="530"/>
      <c r="BE376" s="530"/>
      <c r="BF376" s="530"/>
      <c r="BG376" s="530"/>
      <c r="BH376" s="530"/>
      <c r="BI376" s="117"/>
      <c r="BJ376" s="117"/>
      <c r="BK376" s="567">
        <f t="shared" si="27"/>
        <v>0.44</v>
      </c>
    </row>
    <row r="377" spans="1:63" ht="20.25" customHeight="1">
      <c r="A377" s="134">
        <v>11</v>
      </c>
      <c r="B377" s="117"/>
      <c r="C377" s="135" t="s">
        <v>764</v>
      </c>
      <c r="D377" s="118" t="s">
        <v>129</v>
      </c>
      <c r="E377" s="514">
        <f t="shared" si="30"/>
        <v>0.15</v>
      </c>
      <c r="F377" s="118" t="s">
        <v>983</v>
      </c>
      <c r="G377" s="121" t="s">
        <v>31</v>
      </c>
      <c r="H377" s="118"/>
      <c r="I377" s="395">
        <f t="shared" si="26"/>
        <v>0</v>
      </c>
      <c r="J377" s="530"/>
      <c r="K377" s="530"/>
      <c r="L377" s="530">
        <v>0.15</v>
      </c>
      <c r="M377" s="530"/>
      <c r="N377" s="530"/>
      <c r="O377" s="530"/>
      <c r="P377" s="530"/>
      <c r="Q377" s="530"/>
      <c r="R377" s="530"/>
      <c r="S377" s="530"/>
      <c r="T377" s="530"/>
      <c r="U377" s="530"/>
      <c r="V377" s="530"/>
      <c r="W377" s="530"/>
      <c r="X377" s="530"/>
      <c r="Y377" s="530"/>
      <c r="Z377" s="530"/>
      <c r="AA377" s="530"/>
      <c r="AB377" s="530"/>
      <c r="AC377" s="530"/>
      <c r="AD377" s="530"/>
      <c r="AE377" s="530"/>
      <c r="AF377" s="530"/>
      <c r="AG377" s="530"/>
      <c r="AH377" s="530"/>
      <c r="AI377" s="530"/>
      <c r="AJ377" s="530"/>
      <c r="AK377" s="530"/>
      <c r="AL377" s="530"/>
      <c r="AM377" s="530"/>
      <c r="AN377" s="530"/>
      <c r="AO377" s="530"/>
      <c r="AP377" s="530"/>
      <c r="AQ377" s="530"/>
      <c r="AR377" s="530"/>
      <c r="AS377" s="530"/>
      <c r="AT377" s="530"/>
      <c r="AU377" s="530"/>
      <c r="AV377" s="530"/>
      <c r="AW377" s="530"/>
      <c r="AX377" s="530"/>
      <c r="AY377" s="530"/>
      <c r="AZ377" s="530"/>
      <c r="BA377" s="530"/>
      <c r="BB377" s="530"/>
      <c r="BC377" s="530"/>
      <c r="BD377" s="530"/>
      <c r="BE377" s="530"/>
      <c r="BF377" s="530"/>
      <c r="BG377" s="530"/>
      <c r="BH377" s="530"/>
      <c r="BI377" s="117"/>
      <c r="BJ377" s="117"/>
      <c r="BK377" s="567">
        <f t="shared" si="27"/>
        <v>0.15</v>
      </c>
    </row>
    <row r="378" spans="1:63" ht="20.25" customHeight="1">
      <c r="A378" s="134">
        <v>11</v>
      </c>
      <c r="B378" s="117"/>
      <c r="C378" s="135" t="s">
        <v>765</v>
      </c>
      <c r="D378" s="118" t="s">
        <v>129</v>
      </c>
      <c r="E378" s="529">
        <f t="shared" si="30"/>
        <v>0.2</v>
      </c>
      <c r="F378" s="344" t="s">
        <v>984</v>
      </c>
      <c r="G378" s="527" t="s">
        <v>47</v>
      </c>
      <c r="H378" s="344"/>
      <c r="I378" s="395">
        <f t="shared" si="26"/>
        <v>0</v>
      </c>
      <c r="J378" s="530"/>
      <c r="K378" s="530"/>
      <c r="L378" s="530">
        <v>0.2</v>
      </c>
      <c r="M378" s="530"/>
      <c r="N378" s="530"/>
      <c r="O378" s="530"/>
      <c r="P378" s="530"/>
      <c r="Q378" s="530"/>
      <c r="R378" s="530"/>
      <c r="S378" s="530"/>
      <c r="T378" s="530"/>
      <c r="U378" s="530"/>
      <c r="V378" s="530"/>
      <c r="W378" s="530"/>
      <c r="X378" s="530"/>
      <c r="Y378" s="530"/>
      <c r="Z378" s="530"/>
      <c r="AA378" s="530"/>
      <c r="AB378" s="530"/>
      <c r="AC378" s="530"/>
      <c r="AD378" s="530"/>
      <c r="AE378" s="530"/>
      <c r="AF378" s="530"/>
      <c r="AG378" s="530"/>
      <c r="AH378" s="530"/>
      <c r="AI378" s="530"/>
      <c r="AJ378" s="530"/>
      <c r="AK378" s="530"/>
      <c r="AL378" s="530"/>
      <c r="AM378" s="530"/>
      <c r="AN378" s="530"/>
      <c r="AO378" s="530"/>
      <c r="AP378" s="530"/>
      <c r="AQ378" s="530"/>
      <c r="AR378" s="530"/>
      <c r="AS378" s="530"/>
      <c r="AT378" s="530"/>
      <c r="AU378" s="530"/>
      <c r="AV378" s="530"/>
      <c r="AW378" s="530"/>
      <c r="AX378" s="530"/>
      <c r="AY378" s="530"/>
      <c r="AZ378" s="530"/>
      <c r="BA378" s="530"/>
      <c r="BB378" s="530"/>
      <c r="BC378" s="530"/>
      <c r="BD378" s="530"/>
      <c r="BE378" s="530"/>
      <c r="BF378" s="530"/>
      <c r="BG378" s="530"/>
      <c r="BH378" s="530"/>
      <c r="BI378" s="117"/>
      <c r="BJ378" s="117"/>
      <c r="BK378" s="567">
        <f t="shared" si="27"/>
        <v>0.2</v>
      </c>
    </row>
    <row r="379" spans="1:63" ht="20.25" customHeight="1">
      <c r="A379" s="134">
        <v>11</v>
      </c>
      <c r="B379" s="117"/>
      <c r="C379" s="135" t="s">
        <v>486</v>
      </c>
      <c r="D379" s="118" t="s">
        <v>129</v>
      </c>
      <c r="E379" s="529">
        <f t="shared" si="30"/>
        <v>7.1400000000000006</v>
      </c>
      <c r="F379" s="118" t="s">
        <v>985</v>
      </c>
      <c r="G379" s="121" t="s">
        <v>48</v>
      </c>
      <c r="H379" s="118"/>
      <c r="I379" s="395">
        <f t="shared" si="26"/>
        <v>7.0000000000000007E-2</v>
      </c>
      <c r="J379" s="530">
        <v>7.0000000000000007E-2</v>
      </c>
      <c r="K379" s="530"/>
      <c r="L379" s="530">
        <v>6.7</v>
      </c>
      <c r="M379" s="530">
        <v>0.37</v>
      </c>
      <c r="N379" s="530"/>
      <c r="O379" s="530"/>
      <c r="P379" s="530"/>
      <c r="Q379" s="530"/>
      <c r="R379" s="530"/>
      <c r="S379" s="530"/>
      <c r="T379" s="530"/>
      <c r="U379" s="530"/>
      <c r="V379" s="530"/>
      <c r="W379" s="530"/>
      <c r="X379" s="530"/>
      <c r="Y379" s="530"/>
      <c r="Z379" s="530"/>
      <c r="AA379" s="530"/>
      <c r="AB379" s="530"/>
      <c r="AC379" s="530"/>
      <c r="AD379" s="530"/>
      <c r="AE379" s="530"/>
      <c r="AF379" s="530"/>
      <c r="AG379" s="530"/>
      <c r="AH379" s="530"/>
      <c r="AI379" s="530"/>
      <c r="AJ379" s="530"/>
      <c r="AK379" s="530"/>
      <c r="AL379" s="530"/>
      <c r="AM379" s="530"/>
      <c r="AN379" s="530"/>
      <c r="AO379" s="530"/>
      <c r="AP379" s="530"/>
      <c r="AQ379" s="530"/>
      <c r="AR379" s="530"/>
      <c r="AS379" s="530"/>
      <c r="AT379" s="530"/>
      <c r="AU379" s="530"/>
      <c r="AV379" s="530"/>
      <c r="AW379" s="530"/>
      <c r="AX379" s="530"/>
      <c r="AY379" s="530"/>
      <c r="AZ379" s="530"/>
      <c r="BA379" s="530"/>
      <c r="BB379" s="530"/>
      <c r="BC379" s="530"/>
      <c r="BD379" s="530"/>
      <c r="BE379" s="530"/>
      <c r="BF379" s="530"/>
      <c r="BG379" s="530"/>
      <c r="BH379" s="530"/>
      <c r="BI379" s="117"/>
      <c r="BJ379" s="117"/>
      <c r="BK379" s="567">
        <f t="shared" si="27"/>
        <v>7.1400000000000006</v>
      </c>
    </row>
    <row r="380" spans="1:63" ht="20.25" customHeight="1">
      <c r="A380" s="134">
        <v>11</v>
      </c>
      <c r="B380" s="117"/>
      <c r="C380" s="135" t="s">
        <v>766</v>
      </c>
      <c r="D380" s="118" t="s">
        <v>129</v>
      </c>
      <c r="E380" s="529">
        <f t="shared" si="30"/>
        <v>7.0000000000000007E-2</v>
      </c>
      <c r="F380" s="118" t="s">
        <v>986</v>
      </c>
      <c r="G380" s="121" t="s">
        <v>48</v>
      </c>
      <c r="H380" s="118"/>
      <c r="I380" s="395">
        <f t="shared" si="26"/>
        <v>0</v>
      </c>
      <c r="J380" s="530"/>
      <c r="K380" s="530"/>
      <c r="L380" s="530"/>
      <c r="M380" s="530"/>
      <c r="N380" s="530"/>
      <c r="O380" s="530"/>
      <c r="P380" s="530"/>
      <c r="Q380" s="530"/>
      <c r="R380" s="530"/>
      <c r="S380" s="530"/>
      <c r="T380" s="530"/>
      <c r="U380" s="530"/>
      <c r="V380" s="530"/>
      <c r="W380" s="530"/>
      <c r="X380" s="530"/>
      <c r="Y380" s="530"/>
      <c r="Z380" s="530"/>
      <c r="AA380" s="530"/>
      <c r="AB380" s="530"/>
      <c r="AC380" s="530"/>
      <c r="AD380" s="530"/>
      <c r="AE380" s="530"/>
      <c r="AF380" s="530"/>
      <c r="AG380" s="530"/>
      <c r="AH380" s="530"/>
      <c r="AI380" s="530">
        <v>7.0000000000000007E-2</v>
      </c>
      <c r="AJ380" s="530"/>
      <c r="AK380" s="530"/>
      <c r="AL380" s="530"/>
      <c r="AM380" s="530"/>
      <c r="AN380" s="530"/>
      <c r="AO380" s="530"/>
      <c r="AP380" s="530"/>
      <c r="AQ380" s="530"/>
      <c r="AR380" s="530"/>
      <c r="AS380" s="530"/>
      <c r="AT380" s="530"/>
      <c r="AU380" s="530"/>
      <c r="AV380" s="530"/>
      <c r="AW380" s="530"/>
      <c r="AX380" s="530"/>
      <c r="AY380" s="530"/>
      <c r="AZ380" s="530"/>
      <c r="BA380" s="530"/>
      <c r="BB380" s="530"/>
      <c r="BC380" s="530"/>
      <c r="BD380" s="530"/>
      <c r="BE380" s="530"/>
      <c r="BF380" s="530"/>
      <c r="BG380" s="530"/>
      <c r="BH380" s="530"/>
      <c r="BI380" s="117"/>
      <c r="BJ380" s="117"/>
      <c r="BK380" s="567">
        <f t="shared" si="27"/>
        <v>7.0000000000000007E-2</v>
      </c>
    </row>
    <row r="381" spans="1:63" ht="20.25" customHeight="1">
      <c r="A381" s="134">
        <v>11</v>
      </c>
      <c r="B381" s="117"/>
      <c r="C381" s="135" t="s">
        <v>767</v>
      </c>
      <c r="D381" s="543" t="s">
        <v>129</v>
      </c>
      <c r="E381" s="529">
        <f t="shared" si="30"/>
        <v>0.04</v>
      </c>
      <c r="F381" s="118" t="s">
        <v>987</v>
      </c>
      <c r="G381" s="121" t="s">
        <v>48</v>
      </c>
      <c r="H381" s="118"/>
      <c r="I381" s="395">
        <f t="shared" si="26"/>
        <v>0</v>
      </c>
      <c r="J381" s="530"/>
      <c r="K381" s="530"/>
      <c r="L381" s="530"/>
      <c r="M381" s="530"/>
      <c r="N381" s="530"/>
      <c r="O381" s="530"/>
      <c r="P381" s="530"/>
      <c r="Q381" s="530"/>
      <c r="R381" s="530"/>
      <c r="S381" s="530"/>
      <c r="T381" s="530"/>
      <c r="U381" s="530"/>
      <c r="V381" s="530"/>
      <c r="W381" s="530"/>
      <c r="X381" s="530"/>
      <c r="Y381" s="530"/>
      <c r="Z381" s="530"/>
      <c r="AA381" s="530"/>
      <c r="AB381" s="530"/>
      <c r="AC381" s="530"/>
      <c r="AD381" s="530"/>
      <c r="AE381" s="530"/>
      <c r="AF381" s="530"/>
      <c r="AG381" s="530"/>
      <c r="AH381" s="530"/>
      <c r="AI381" s="530">
        <v>0.04</v>
      </c>
      <c r="AJ381" s="530"/>
      <c r="AK381" s="530"/>
      <c r="AL381" s="530"/>
      <c r="AM381" s="530"/>
      <c r="AN381" s="530"/>
      <c r="AO381" s="530"/>
      <c r="AP381" s="530"/>
      <c r="AQ381" s="530"/>
      <c r="AR381" s="530"/>
      <c r="AS381" s="530"/>
      <c r="AT381" s="530"/>
      <c r="AU381" s="530"/>
      <c r="AV381" s="530"/>
      <c r="AW381" s="530"/>
      <c r="AX381" s="530"/>
      <c r="AY381" s="530"/>
      <c r="AZ381" s="530"/>
      <c r="BA381" s="530"/>
      <c r="BB381" s="530"/>
      <c r="BC381" s="530"/>
      <c r="BD381" s="530"/>
      <c r="BE381" s="530"/>
      <c r="BF381" s="530"/>
      <c r="BG381" s="530"/>
      <c r="BH381" s="530"/>
      <c r="BI381" s="117"/>
      <c r="BJ381" s="117"/>
      <c r="BK381" s="567">
        <f t="shared" si="27"/>
        <v>0.04</v>
      </c>
    </row>
    <row r="382" spans="1:63" ht="20.25" customHeight="1">
      <c r="A382" s="134">
        <v>11</v>
      </c>
      <c r="B382" s="117"/>
      <c r="C382" s="135" t="s">
        <v>768</v>
      </c>
      <c r="D382" s="554" t="s">
        <v>129</v>
      </c>
      <c r="E382" s="117">
        <f t="shared" si="30"/>
        <v>0.15</v>
      </c>
      <c r="F382" s="118" t="s">
        <v>988</v>
      </c>
      <c r="G382" s="121" t="s">
        <v>50</v>
      </c>
      <c r="H382" s="118"/>
      <c r="I382" s="395">
        <f t="shared" si="26"/>
        <v>0</v>
      </c>
      <c r="J382" s="530"/>
      <c r="K382" s="530"/>
      <c r="L382" s="530">
        <v>0.15</v>
      </c>
      <c r="M382" s="530"/>
      <c r="N382" s="530"/>
      <c r="O382" s="530"/>
      <c r="P382" s="530"/>
      <c r="Q382" s="530"/>
      <c r="R382" s="530"/>
      <c r="S382" s="530"/>
      <c r="T382" s="530"/>
      <c r="U382" s="530"/>
      <c r="V382" s="530"/>
      <c r="W382" s="530"/>
      <c r="X382" s="530"/>
      <c r="Y382" s="530"/>
      <c r="Z382" s="530"/>
      <c r="AA382" s="530"/>
      <c r="AB382" s="530"/>
      <c r="AC382" s="530"/>
      <c r="AD382" s="530"/>
      <c r="AE382" s="530"/>
      <c r="AF382" s="530"/>
      <c r="AG382" s="530"/>
      <c r="AH382" s="530"/>
      <c r="AI382" s="530"/>
      <c r="AJ382" s="530"/>
      <c r="AK382" s="530"/>
      <c r="AL382" s="530"/>
      <c r="AM382" s="530"/>
      <c r="AN382" s="530"/>
      <c r="AO382" s="530"/>
      <c r="AP382" s="530"/>
      <c r="AQ382" s="530"/>
      <c r="AR382" s="530"/>
      <c r="AS382" s="530"/>
      <c r="AT382" s="530"/>
      <c r="AU382" s="530"/>
      <c r="AV382" s="530"/>
      <c r="AW382" s="530"/>
      <c r="AX382" s="530"/>
      <c r="AY382" s="530"/>
      <c r="AZ382" s="530"/>
      <c r="BA382" s="530"/>
      <c r="BB382" s="530"/>
      <c r="BC382" s="530"/>
      <c r="BD382" s="530"/>
      <c r="BE382" s="530"/>
      <c r="BF382" s="530"/>
      <c r="BG382" s="530"/>
      <c r="BH382" s="530"/>
      <c r="BI382" s="117"/>
      <c r="BJ382" s="117"/>
      <c r="BK382" s="567">
        <f t="shared" si="27"/>
        <v>0.15</v>
      </c>
    </row>
    <row r="383" spans="1:63" ht="20.25" customHeight="1">
      <c r="A383" s="134">
        <v>12</v>
      </c>
      <c r="B383" s="117">
        <v>93</v>
      </c>
      <c r="C383" s="135" t="s">
        <v>1072</v>
      </c>
      <c r="D383" s="117" t="s">
        <v>296</v>
      </c>
      <c r="E383" s="531">
        <f t="shared" si="30"/>
        <v>0.2</v>
      </c>
      <c r="F383" s="117">
        <v>12</v>
      </c>
      <c r="G383" s="119" t="s">
        <v>21</v>
      </c>
      <c r="H383" s="118"/>
      <c r="I383" s="395">
        <f t="shared" si="26"/>
        <v>0.18</v>
      </c>
      <c r="J383" s="117">
        <v>0.18</v>
      </c>
      <c r="K383" s="117"/>
      <c r="L383" s="117"/>
      <c r="M383" s="117"/>
      <c r="N383" s="117"/>
      <c r="O383" s="117"/>
      <c r="P383" s="117"/>
      <c r="Q383" s="117"/>
      <c r="R383" s="117"/>
      <c r="S383" s="117"/>
      <c r="T383" s="117"/>
      <c r="U383" s="117"/>
      <c r="V383" s="117"/>
      <c r="W383" s="117"/>
      <c r="X383" s="117"/>
      <c r="Y383" s="117"/>
      <c r="Z383" s="117"/>
      <c r="AA383" s="117"/>
      <c r="AB383" s="117"/>
      <c r="AC383" s="117"/>
      <c r="AD383" s="117"/>
      <c r="AE383" s="117">
        <v>0.01</v>
      </c>
      <c r="AF383" s="117">
        <v>0.01</v>
      </c>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t="s">
        <v>387</v>
      </c>
      <c r="BJ383" s="117" t="s">
        <v>1068</v>
      </c>
      <c r="BK383" s="567">
        <f t="shared" si="27"/>
        <v>0.2</v>
      </c>
    </row>
    <row r="384" spans="1:63" ht="20.25" customHeight="1">
      <c r="A384" s="134">
        <v>12</v>
      </c>
      <c r="B384" s="117">
        <v>94</v>
      </c>
      <c r="C384" s="135" t="s">
        <v>492</v>
      </c>
      <c r="D384" s="117" t="s">
        <v>296</v>
      </c>
      <c r="E384" s="529">
        <f t="shared" si="30"/>
        <v>0.28000000000000003</v>
      </c>
      <c r="F384" s="117">
        <v>2</v>
      </c>
      <c r="G384" s="119" t="s">
        <v>24</v>
      </c>
      <c r="H384" s="118"/>
      <c r="I384" s="395">
        <f t="shared" si="26"/>
        <v>0</v>
      </c>
      <c r="J384" s="117"/>
      <c r="K384" s="117"/>
      <c r="L384" s="117">
        <v>0.28000000000000003</v>
      </c>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t="s">
        <v>387</v>
      </c>
      <c r="BJ384" s="117" t="s">
        <v>1067</v>
      </c>
      <c r="BK384" s="567">
        <f t="shared" si="27"/>
        <v>0.28000000000000003</v>
      </c>
    </row>
    <row r="385" spans="1:63" ht="20.25" customHeight="1">
      <c r="A385" s="134">
        <v>12</v>
      </c>
      <c r="B385" s="117">
        <v>95</v>
      </c>
      <c r="C385" s="135" t="s">
        <v>614</v>
      </c>
      <c r="D385" s="117" t="s">
        <v>296</v>
      </c>
      <c r="E385" s="531">
        <f t="shared" si="30"/>
        <v>1.1000000000000001</v>
      </c>
      <c r="F385" s="117">
        <v>12</v>
      </c>
      <c r="G385" s="119" t="s">
        <v>44</v>
      </c>
      <c r="H385" s="118"/>
      <c r="I385" s="395">
        <f t="shared" si="26"/>
        <v>0</v>
      </c>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v>1.1000000000000001</v>
      </c>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t="s">
        <v>387</v>
      </c>
      <c r="BJ385" s="117" t="s">
        <v>1067</v>
      </c>
      <c r="BK385" s="567">
        <f t="shared" si="27"/>
        <v>1.1000000000000001</v>
      </c>
    </row>
    <row r="386" spans="1:63" ht="20.25" customHeight="1">
      <c r="A386" s="134">
        <v>12</v>
      </c>
      <c r="B386" s="117">
        <v>96</v>
      </c>
      <c r="C386" s="304" t="s">
        <v>494</v>
      </c>
      <c r="D386" s="117" t="s">
        <v>296</v>
      </c>
      <c r="E386" s="529">
        <f t="shared" si="30"/>
        <v>0.43</v>
      </c>
      <c r="F386" s="117" t="s">
        <v>497</v>
      </c>
      <c r="G386" s="119" t="s">
        <v>48</v>
      </c>
      <c r="H386" s="118"/>
      <c r="I386" s="395">
        <f t="shared" ref="I386:I407" si="31">J386+K386</f>
        <v>0</v>
      </c>
      <c r="J386" s="117"/>
      <c r="K386" s="117"/>
      <c r="L386" s="117">
        <v>0.08</v>
      </c>
      <c r="M386" s="117">
        <v>0.35</v>
      </c>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t="s">
        <v>388</v>
      </c>
      <c r="BJ386" s="117"/>
      <c r="BK386" s="567">
        <f t="shared" ref="BK386:BK407" si="32">SUM(J386:BH386)</f>
        <v>0.43</v>
      </c>
    </row>
    <row r="387" spans="1:63" ht="54.75" customHeight="1">
      <c r="A387" s="134">
        <v>12</v>
      </c>
      <c r="B387" s="117">
        <v>97</v>
      </c>
      <c r="C387" s="304" t="s">
        <v>496</v>
      </c>
      <c r="D387" s="117" t="s">
        <v>296</v>
      </c>
      <c r="E387" s="529">
        <f t="shared" si="30"/>
        <v>0.01</v>
      </c>
      <c r="F387" s="117">
        <v>32</v>
      </c>
      <c r="G387" s="119" t="s">
        <v>48</v>
      </c>
      <c r="H387" s="118"/>
      <c r="I387" s="395">
        <f t="shared" si="31"/>
        <v>0</v>
      </c>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v>0.01</v>
      </c>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t="s">
        <v>388</v>
      </c>
      <c r="BJ387" s="117"/>
      <c r="BK387" s="567">
        <f t="shared" si="32"/>
        <v>0.01</v>
      </c>
    </row>
    <row r="388" spans="1:63" ht="20.25" customHeight="1">
      <c r="A388" s="134">
        <v>12</v>
      </c>
      <c r="B388" s="117">
        <v>98</v>
      </c>
      <c r="C388" s="135" t="s">
        <v>498</v>
      </c>
      <c r="D388" s="117" t="s">
        <v>296</v>
      </c>
      <c r="E388" s="117">
        <f t="shared" si="30"/>
        <v>1.03</v>
      </c>
      <c r="F388" s="117">
        <v>12</v>
      </c>
      <c r="G388" s="119" t="s">
        <v>50</v>
      </c>
      <c r="H388" s="118"/>
      <c r="I388" s="395">
        <f t="shared" si="31"/>
        <v>0.95000000000000007</v>
      </c>
      <c r="J388" s="117">
        <v>0.92</v>
      </c>
      <c r="K388" s="117">
        <v>0.03</v>
      </c>
      <c r="L388" s="117"/>
      <c r="M388" s="117"/>
      <c r="N388" s="117"/>
      <c r="O388" s="117"/>
      <c r="P388" s="117"/>
      <c r="Q388" s="117"/>
      <c r="R388" s="117"/>
      <c r="S388" s="117"/>
      <c r="T388" s="117"/>
      <c r="U388" s="117"/>
      <c r="V388" s="117"/>
      <c r="W388" s="117"/>
      <c r="X388" s="117"/>
      <c r="Y388" s="117"/>
      <c r="Z388" s="117"/>
      <c r="AA388" s="117"/>
      <c r="AB388" s="117"/>
      <c r="AC388" s="117"/>
      <c r="AD388" s="117"/>
      <c r="AE388" s="117">
        <v>0.02</v>
      </c>
      <c r="AF388" s="117">
        <v>0.06</v>
      </c>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t="s">
        <v>448</v>
      </c>
      <c r="BJ388" s="117"/>
      <c r="BK388" s="567">
        <f t="shared" si="32"/>
        <v>1.03</v>
      </c>
    </row>
    <row r="389" spans="1:63" s="125" customFormat="1" ht="20.25" customHeight="1">
      <c r="A389" s="134">
        <v>12</v>
      </c>
      <c r="B389" s="117">
        <v>99</v>
      </c>
      <c r="C389" s="135" t="s">
        <v>495</v>
      </c>
      <c r="D389" s="117" t="s">
        <v>296</v>
      </c>
      <c r="E389" s="117">
        <f t="shared" si="30"/>
        <v>1</v>
      </c>
      <c r="F389" s="117">
        <v>9</v>
      </c>
      <c r="G389" s="119" t="s">
        <v>27</v>
      </c>
      <c r="H389" s="118"/>
      <c r="I389" s="395">
        <f t="shared" si="31"/>
        <v>0</v>
      </c>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v>1</v>
      </c>
      <c r="BE389" s="117"/>
      <c r="BF389" s="117"/>
      <c r="BG389" s="117"/>
      <c r="BH389" s="117"/>
      <c r="BI389" s="117" t="s">
        <v>448</v>
      </c>
      <c r="BJ389" s="117"/>
      <c r="BK389" s="567">
        <f t="shared" si="32"/>
        <v>1</v>
      </c>
    </row>
    <row r="390" spans="1:63" ht="18" customHeight="1">
      <c r="A390" s="134">
        <v>12</v>
      </c>
      <c r="B390" s="119">
        <v>158</v>
      </c>
      <c r="C390" s="539" t="s">
        <v>775</v>
      </c>
      <c r="D390" s="119" t="s">
        <v>296</v>
      </c>
      <c r="E390" s="119">
        <v>40.29</v>
      </c>
      <c r="F390" s="119" t="s">
        <v>595</v>
      </c>
      <c r="G390" s="119" t="s">
        <v>30</v>
      </c>
      <c r="H390" s="121" t="s">
        <v>1099</v>
      </c>
      <c r="I390" s="395">
        <f t="shared" si="31"/>
        <v>0</v>
      </c>
      <c r="J390" s="119"/>
      <c r="K390" s="119"/>
      <c r="L390" s="119"/>
      <c r="M390" s="119"/>
      <c r="N390" s="119"/>
      <c r="O390" s="119"/>
      <c r="P390" s="119"/>
      <c r="Q390" s="119"/>
      <c r="R390" s="119"/>
      <c r="S390" s="119"/>
      <c r="T390" s="119"/>
      <c r="U390" s="119"/>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19"/>
      <c r="BC390" s="119"/>
      <c r="BD390" s="119"/>
      <c r="BE390" s="119"/>
      <c r="BF390" s="119"/>
      <c r="BG390" s="119"/>
      <c r="BH390" s="119"/>
      <c r="BI390" s="119"/>
      <c r="BJ390" s="119"/>
      <c r="BK390" s="567">
        <f t="shared" si="32"/>
        <v>0</v>
      </c>
    </row>
    <row r="391" spans="1:63" ht="18" customHeight="1">
      <c r="A391" s="134">
        <v>12</v>
      </c>
      <c r="B391" s="117"/>
      <c r="C391" s="556" t="s">
        <v>769</v>
      </c>
      <c r="D391" s="118" t="s">
        <v>128</v>
      </c>
      <c r="E391" s="531">
        <f t="shared" ref="E391:E407" si="33">SUM(J391:BH391)</f>
        <v>2</v>
      </c>
      <c r="F391" s="118" t="s">
        <v>901</v>
      </c>
      <c r="G391" s="121" t="s">
        <v>11</v>
      </c>
      <c r="H391" s="118"/>
      <c r="I391" s="395">
        <f t="shared" si="31"/>
        <v>2</v>
      </c>
      <c r="J391" s="530">
        <v>2</v>
      </c>
      <c r="K391" s="530"/>
      <c r="L391" s="530"/>
      <c r="M391" s="530"/>
      <c r="N391" s="530"/>
      <c r="O391" s="530"/>
      <c r="P391" s="530"/>
      <c r="Q391" s="530"/>
      <c r="R391" s="530"/>
      <c r="S391" s="530"/>
      <c r="T391" s="530"/>
      <c r="U391" s="530"/>
      <c r="V391" s="530"/>
      <c r="W391" s="530"/>
      <c r="X391" s="530"/>
      <c r="Y391" s="530"/>
      <c r="Z391" s="530"/>
      <c r="AA391" s="530"/>
      <c r="AB391" s="530"/>
      <c r="AC391" s="530"/>
      <c r="AD391" s="530"/>
      <c r="AE391" s="530"/>
      <c r="AF391" s="530"/>
      <c r="AG391" s="530"/>
      <c r="AH391" s="530"/>
      <c r="AI391" s="530"/>
      <c r="AJ391" s="530"/>
      <c r="AK391" s="530"/>
      <c r="AL391" s="530"/>
      <c r="AM391" s="530"/>
      <c r="AN391" s="530"/>
      <c r="AO391" s="530"/>
      <c r="AP391" s="530"/>
      <c r="AQ391" s="530"/>
      <c r="AR391" s="530"/>
      <c r="AS391" s="530"/>
      <c r="AT391" s="530"/>
      <c r="AU391" s="530"/>
      <c r="AV391" s="530"/>
      <c r="AW391" s="530"/>
      <c r="AX391" s="530"/>
      <c r="AY391" s="530"/>
      <c r="AZ391" s="530"/>
      <c r="BA391" s="530"/>
      <c r="BB391" s="530"/>
      <c r="BC391" s="530"/>
      <c r="BD391" s="530"/>
      <c r="BE391" s="530"/>
      <c r="BF391" s="530"/>
      <c r="BG391" s="530"/>
      <c r="BH391" s="530"/>
      <c r="BI391" s="117"/>
      <c r="BJ391" s="117"/>
      <c r="BK391" s="567">
        <f t="shared" si="32"/>
        <v>2</v>
      </c>
    </row>
    <row r="392" spans="1:63" ht="20.25" customHeight="1">
      <c r="A392" s="134">
        <v>12</v>
      </c>
      <c r="B392" s="117"/>
      <c r="C392" s="556" t="s">
        <v>770</v>
      </c>
      <c r="D392" s="118" t="s">
        <v>128</v>
      </c>
      <c r="E392" s="531">
        <f t="shared" si="33"/>
        <v>6.6599999999999993</v>
      </c>
      <c r="F392" s="118" t="s">
        <v>878</v>
      </c>
      <c r="G392" s="121" t="s">
        <v>11</v>
      </c>
      <c r="H392" s="118"/>
      <c r="I392" s="395">
        <f t="shared" si="31"/>
        <v>4.7699999999999996</v>
      </c>
      <c r="J392" s="530">
        <v>4.7699999999999996</v>
      </c>
      <c r="K392" s="530"/>
      <c r="L392" s="530">
        <v>1.89</v>
      </c>
      <c r="M392" s="530"/>
      <c r="N392" s="530"/>
      <c r="O392" s="530"/>
      <c r="P392" s="530"/>
      <c r="Q392" s="530"/>
      <c r="R392" s="530"/>
      <c r="S392" s="530"/>
      <c r="T392" s="530"/>
      <c r="U392" s="530"/>
      <c r="V392" s="530"/>
      <c r="W392" s="530"/>
      <c r="X392" s="530"/>
      <c r="Y392" s="530"/>
      <c r="Z392" s="530"/>
      <c r="AA392" s="530"/>
      <c r="AB392" s="530"/>
      <c r="AC392" s="530"/>
      <c r="AD392" s="530"/>
      <c r="AE392" s="530"/>
      <c r="AF392" s="530"/>
      <c r="AG392" s="530"/>
      <c r="AH392" s="530"/>
      <c r="AI392" s="530"/>
      <c r="AJ392" s="530"/>
      <c r="AK392" s="530"/>
      <c r="AL392" s="530"/>
      <c r="AM392" s="530"/>
      <c r="AN392" s="530"/>
      <c r="AO392" s="530"/>
      <c r="AP392" s="530"/>
      <c r="AQ392" s="530"/>
      <c r="AR392" s="530"/>
      <c r="AS392" s="530"/>
      <c r="AT392" s="530"/>
      <c r="AU392" s="530"/>
      <c r="AV392" s="530"/>
      <c r="AW392" s="530"/>
      <c r="AX392" s="530"/>
      <c r="AY392" s="530"/>
      <c r="AZ392" s="530"/>
      <c r="BA392" s="530"/>
      <c r="BB392" s="530"/>
      <c r="BC392" s="530"/>
      <c r="BD392" s="530"/>
      <c r="BE392" s="530"/>
      <c r="BF392" s="530"/>
      <c r="BG392" s="530"/>
      <c r="BH392" s="530"/>
      <c r="BI392" s="117"/>
      <c r="BJ392" s="117"/>
      <c r="BK392" s="567">
        <f t="shared" si="32"/>
        <v>6.6599999999999993</v>
      </c>
    </row>
    <row r="393" spans="1:63" ht="20.25" customHeight="1">
      <c r="A393" s="134">
        <v>12</v>
      </c>
      <c r="B393" s="117"/>
      <c r="C393" s="135" t="s">
        <v>771</v>
      </c>
      <c r="D393" s="118" t="s">
        <v>128</v>
      </c>
      <c r="E393" s="529">
        <f t="shared" si="33"/>
        <v>15</v>
      </c>
      <c r="F393" s="118" t="s">
        <v>989</v>
      </c>
      <c r="G393" s="121" t="s">
        <v>18</v>
      </c>
      <c r="H393" s="118"/>
      <c r="I393" s="395">
        <f t="shared" si="31"/>
        <v>0</v>
      </c>
      <c r="J393" s="530"/>
      <c r="K393" s="530"/>
      <c r="L393" s="530"/>
      <c r="M393" s="530"/>
      <c r="N393" s="530"/>
      <c r="O393" s="530"/>
      <c r="P393" s="530">
        <v>15</v>
      </c>
      <c r="Q393" s="530"/>
      <c r="R393" s="530"/>
      <c r="S393" s="530"/>
      <c r="T393" s="530"/>
      <c r="U393" s="530"/>
      <c r="V393" s="530"/>
      <c r="W393" s="530"/>
      <c r="X393" s="530"/>
      <c r="Y393" s="530"/>
      <c r="Z393" s="530"/>
      <c r="AA393" s="530"/>
      <c r="AB393" s="530"/>
      <c r="AC393" s="530"/>
      <c r="AD393" s="530"/>
      <c r="AE393" s="530"/>
      <c r="AF393" s="530"/>
      <c r="AG393" s="530"/>
      <c r="AH393" s="530"/>
      <c r="AI393" s="530"/>
      <c r="AJ393" s="530"/>
      <c r="AK393" s="530"/>
      <c r="AL393" s="530"/>
      <c r="AM393" s="530"/>
      <c r="AN393" s="530"/>
      <c r="AO393" s="530"/>
      <c r="AP393" s="530"/>
      <c r="AQ393" s="530"/>
      <c r="AR393" s="530"/>
      <c r="AS393" s="530"/>
      <c r="AT393" s="530"/>
      <c r="AU393" s="530"/>
      <c r="AV393" s="530"/>
      <c r="AW393" s="530"/>
      <c r="AX393" s="530"/>
      <c r="AY393" s="530"/>
      <c r="AZ393" s="530"/>
      <c r="BA393" s="530"/>
      <c r="BB393" s="530"/>
      <c r="BC393" s="530"/>
      <c r="BD393" s="530"/>
      <c r="BE393" s="530"/>
      <c r="BF393" s="530"/>
      <c r="BG393" s="530"/>
      <c r="BH393" s="530"/>
      <c r="BI393" s="117"/>
      <c r="BJ393" s="117"/>
      <c r="BK393" s="567">
        <f t="shared" si="32"/>
        <v>15</v>
      </c>
    </row>
    <row r="394" spans="1:63" ht="20.25" customHeight="1">
      <c r="A394" s="134">
        <v>12</v>
      </c>
      <c r="B394" s="117"/>
      <c r="C394" s="135" t="s">
        <v>772</v>
      </c>
      <c r="D394" s="118" t="s">
        <v>128</v>
      </c>
      <c r="E394" s="529">
        <f t="shared" si="33"/>
        <v>20</v>
      </c>
      <c r="F394" s="118" t="s">
        <v>989</v>
      </c>
      <c r="G394" s="121" t="s">
        <v>18</v>
      </c>
      <c r="H394" s="118"/>
      <c r="I394" s="395">
        <f t="shared" si="31"/>
        <v>0</v>
      </c>
      <c r="J394" s="530"/>
      <c r="K394" s="530"/>
      <c r="L394" s="530"/>
      <c r="M394" s="530">
        <v>2</v>
      </c>
      <c r="N394" s="530"/>
      <c r="O394" s="530"/>
      <c r="P394" s="530">
        <v>18</v>
      </c>
      <c r="Q394" s="530"/>
      <c r="R394" s="530"/>
      <c r="S394" s="530"/>
      <c r="T394" s="530"/>
      <c r="U394" s="530"/>
      <c r="V394" s="530"/>
      <c r="W394" s="530"/>
      <c r="X394" s="530"/>
      <c r="Y394" s="530"/>
      <c r="Z394" s="530"/>
      <c r="AA394" s="530"/>
      <c r="AB394" s="530"/>
      <c r="AC394" s="530"/>
      <c r="AD394" s="530"/>
      <c r="AE394" s="530"/>
      <c r="AF394" s="530"/>
      <c r="AG394" s="530"/>
      <c r="AH394" s="530"/>
      <c r="AI394" s="530"/>
      <c r="AJ394" s="530"/>
      <c r="AK394" s="530"/>
      <c r="AL394" s="530"/>
      <c r="AM394" s="530"/>
      <c r="AN394" s="530"/>
      <c r="AO394" s="530"/>
      <c r="AP394" s="530"/>
      <c r="AQ394" s="530"/>
      <c r="AR394" s="530"/>
      <c r="AS394" s="530"/>
      <c r="AT394" s="530"/>
      <c r="AU394" s="530"/>
      <c r="AV394" s="530"/>
      <c r="AW394" s="530"/>
      <c r="AX394" s="530"/>
      <c r="AY394" s="530"/>
      <c r="AZ394" s="530"/>
      <c r="BA394" s="530"/>
      <c r="BB394" s="530"/>
      <c r="BC394" s="530"/>
      <c r="BD394" s="530"/>
      <c r="BE394" s="530"/>
      <c r="BF394" s="530"/>
      <c r="BG394" s="530"/>
      <c r="BH394" s="530"/>
      <c r="BI394" s="117"/>
      <c r="BJ394" s="117"/>
      <c r="BK394" s="567">
        <f t="shared" si="32"/>
        <v>20</v>
      </c>
    </row>
    <row r="395" spans="1:63" ht="20.25" customHeight="1">
      <c r="A395" s="134">
        <v>12</v>
      </c>
      <c r="B395" s="117"/>
      <c r="C395" s="135" t="s">
        <v>773</v>
      </c>
      <c r="D395" s="514" t="s">
        <v>128</v>
      </c>
      <c r="E395" s="117">
        <f t="shared" si="33"/>
        <v>25.51</v>
      </c>
      <c r="F395" s="514" t="s">
        <v>990</v>
      </c>
      <c r="G395" s="550" t="s">
        <v>27</v>
      </c>
      <c r="H395" s="514"/>
      <c r="I395" s="395">
        <f t="shared" si="31"/>
        <v>0</v>
      </c>
      <c r="J395" s="530"/>
      <c r="K395" s="530"/>
      <c r="L395" s="530"/>
      <c r="M395" s="530"/>
      <c r="N395" s="530"/>
      <c r="O395" s="530"/>
      <c r="P395" s="530">
        <v>25.51</v>
      </c>
      <c r="Q395" s="530"/>
      <c r="R395" s="530"/>
      <c r="S395" s="530"/>
      <c r="T395" s="530"/>
      <c r="U395" s="530"/>
      <c r="V395" s="530"/>
      <c r="W395" s="530"/>
      <c r="X395" s="530"/>
      <c r="Y395" s="530"/>
      <c r="Z395" s="530"/>
      <c r="AA395" s="530"/>
      <c r="AB395" s="530"/>
      <c r="AC395" s="530"/>
      <c r="AD395" s="530"/>
      <c r="AE395" s="530"/>
      <c r="AF395" s="530"/>
      <c r="AG395" s="530"/>
      <c r="AH395" s="530"/>
      <c r="AI395" s="530"/>
      <c r="AJ395" s="530"/>
      <c r="AK395" s="530"/>
      <c r="AL395" s="530"/>
      <c r="AM395" s="530"/>
      <c r="AN395" s="530"/>
      <c r="AO395" s="530"/>
      <c r="AP395" s="530"/>
      <c r="AQ395" s="530"/>
      <c r="AR395" s="530"/>
      <c r="AS395" s="530"/>
      <c r="AT395" s="530"/>
      <c r="AU395" s="530"/>
      <c r="AV395" s="530"/>
      <c r="AW395" s="530"/>
      <c r="AX395" s="530"/>
      <c r="AY395" s="530"/>
      <c r="AZ395" s="530"/>
      <c r="BA395" s="530"/>
      <c r="BB395" s="530"/>
      <c r="BC395" s="530"/>
      <c r="BD395" s="530"/>
      <c r="BE395" s="530"/>
      <c r="BF395" s="530"/>
      <c r="BG395" s="530"/>
      <c r="BH395" s="530"/>
      <c r="BI395" s="117"/>
      <c r="BJ395" s="117"/>
      <c r="BK395" s="567">
        <f t="shared" si="32"/>
        <v>25.51</v>
      </c>
    </row>
    <row r="396" spans="1:63" ht="20.25" customHeight="1">
      <c r="A396" s="134">
        <v>12</v>
      </c>
      <c r="B396" s="117"/>
      <c r="C396" s="135" t="s">
        <v>774</v>
      </c>
      <c r="D396" s="514" t="s">
        <v>128</v>
      </c>
      <c r="E396" s="529">
        <f t="shared" si="33"/>
        <v>0.1</v>
      </c>
      <c r="F396" s="514" t="s">
        <v>991</v>
      </c>
      <c r="G396" s="550" t="s">
        <v>29</v>
      </c>
      <c r="H396" s="514"/>
      <c r="I396" s="395">
        <f t="shared" si="31"/>
        <v>0</v>
      </c>
      <c r="J396" s="530"/>
      <c r="K396" s="530"/>
      <c r="L396" s="530">
        <v>0.1</v>
      </c>
      <c r="M396" s="530"/>
      <c r="N396" s="530"/>
      <c r="O396" s="530"/>
      <c r="P396" s="530"/>
      <c r="Q396" s="530"/>
      <c r="R396" s="530"/>
      <c r="S396" s="530"/>
      <c r="T396" s="530"/>
      <c r="U396" s="530"/>
      <c r="V396" s="530"/>
      <c r="W396" s="530"/>
      <c r="X396" s="530"/>
      <c r="Y396" s="530"/>
      <c r="Z396" s="530"/>
      <c r="AA396" s="530"/>
      <c r="AB396" s="530"/>
      <c r="AC396" s="530"/>
      <c r="AD396" s="530"/>
      <c r="AE396" s="530"/>
      <c r="AF396" s="530"/>
      <c r="AG396" s="530"/>
      <c r="AH396" s="530"/>
      <c r="AI396" s="530"/>
      <c r="AJ396" s="530"/>
      <c r="AK396" s="530"/>
      <c r="AL396" s="530"/>
      <c r="AM396" s="530"/>
      <c r="AN396" s="530"/>
      <c r="AO396" s="530"/>
      <c r="AP396" s="530"/>
      <c r="AQ396" s="530"/>
      <c r="AR396" s="530"/>
      <c r="AS396" s="530"/>
      <c r="AT396" s="530"/>
      <c r="AU396" s="530"/>
      <c r="AV396" s="530"/>
      <c r="AW396" s="530"/>
      <c r="AX396" s="530"/>
      <c r="AY396" s="530"/>
      <c r="AZ396" s="530"/>
      <c r="BA396" s="530"/>
      <c r="BB396" s="530"/>
      <c r="BC396" s="530"/>
      <c r="BD396" s="530"/>
      <c r="BE396" s="530"/>
      <c r="BF396" s="530"/>
      <c r="BG396" s="530"/>
      <c r="BH396" s="530"/>
      <c r="BI396" s="117"/>
      <c r="BJ396" s="117"/>
      <c r="BK396" s="567">
        <f t="shared" si="32"/>
        <v>0.1</v>
      </c>
    </row>
    <row r="397" spans="1:63" ht="20.25" customHeight="1">
      <c r="A397" s="134">
        <v>12</v>
      </c>
      <c r="B397" s="117"/>
      <c r="C397" s="535" t="s">
        <v>776</v>
      </c>
      <c r="D397" s="514" t="s">
        <v>128</v>
      </c>
      <c r="E397" s="117">
        <f t="shared" si="33"/>
        <v>0.47</v>
      </c>
      <c r="F397" s="514" t="s">
        <v>993</v>
      </c>
      <c r="G397" s="550" t="s">
        <v>30</v>
      </c>
      <c r="H397" s="514"/>
      <c r="I397" s="395">
        <f t="shared" si="31"/>
        <v>0</v>
      </c>
      <c r="J397" s="530"/>
      <c r="K397" s="530"/>
      <c r="L397" s="530">
        <v>0.02</v>
      </c>
      <c r="M397" s="530">
        <v>0.02</v>
      </c>
      <c r="N397" s="530"/>
      <c r="O397" s="530"/>
      <c r="P397" s="530"/>
      <c r="Q397" s="530"/>
      <c r="R397" s="530">
        <v>0.02</v>
      </c>
      <c r="S397" s="530"/>
      <c r="T397" s="530"/>
      <c r="U397" s="530"/>
      <c r="V397" s="530"/>
      <c r="W397" s="530"/>
      <c r="X397" s="530"/>
      <c r="Y397" s="530"/>
      <c r="Z397" s="530"/>
      <c r="AA397" s="530"/>
      <c r="AB397" s="530"/>
      <c r="AC397" s="530"/>
      <c r="AD397" s="530"/>
      <c r="AE397" s="530"/>
      <c r="AF397" s="530"/>
      <c r="AG397" s="530"/>
      <c r="AH397" s="530"/>
      <c r="AI397" s="530"/>
      <c r="AJ397" s="530"/>
      <c r="AK397" s="530"/>
      <c r="AL397" s="530"/>
      <c r="AM397" s="530"/>
      <c r="AN397" s="530"/>
      <c r="AO397" s="530"/>
      <c r="AP397" s="530"/>
      <c r="AQ397" s="530"/>
      <c r="AR397" s="530"/>
      <c r="AS397" s="530"/>
      <c r="AT397" s="530"/>
      <c r="AU397" s="530"/>
      <c r="AV397" s="530"/>
      <c r="AW397" s="530"/>
      <c r="AX397" s="530">
        <v>0.36</v>
      </c>
      <c r="AY397" s="530"/>
      <c r="AZ397" s="530"/>
      <c r="BA397" s="530"/>
      <c r="BB397" s="530"/>
      <c r="BC397" s="530"/>
      <c r="BD397" s="530">
        <v>0.05</v>
      </c>
      <c r="BE397" s="530"/>
      <c r="BF397" s="530"/>
      <c r="BG397" s="530"/>
      <c r="BH397" s="530"/>
      <c r="BI397" s="117"/>
      <c r="BJ397" s="117"/>
      <c r="BK397" s="567">
        <f t="shared" si="32"/>
        <v>0.47</v>
      </c>
    </row>
    <row r="398" spans="1:63" ht="20.25" customHeight="1">
      <c r="A398" s="134">
        <v>12</v>
      </c>
      <c r="B398" s="117"/>
      <c r="C398" s="535" t="s">
        <v>777</v>
      </c>
      <c r="D398" s="514" t="s">
        <v>128</v>
      </c>
      <c r="E398" s="117">
        <f t="shared" si="33"/>
        <v>0.03</v>
      </c>
      <c r="F398" s="514" t="s">
        <v>994</v>
      </c>
      <c r="G398" s="550" t="s">
        <v>30</v>
      </c>
      <c r="H398" s="514"/>
      <c r="I398" s="395">
        <f t="shared" si="31"/>
        <v>0</v>
      </c>
      <c r="J398" s="530"/>
      <c r="K398" s="530"/>
      <c r="L398" s="530">
        <v>0.03</v>
      </c>
      <c r="M398" s="530"/>
      <c r="N398" s="530"/>
      <c r="O398" s="530"/>
      <c r="P398" s="530"/>
      <c r="Q398" s="530"/>
      <c r="R398" s="530"/>
      <c r="S398" s="530"/>
      <c r="T398" s="530"/>
      <c r="U398" s="530"/>
      <c r="V398" s="530"/>
      <c r="W398" s="530"/>
      <c r="X398" s="530"/>
      <c r="Y398" s="530"/>
      <c r="Z398" s="530"/>
      <c r="AA398" s="530"/>
      <c r="AB398" s="530"/>
      <c r="AC398" s="530"/>
      <c r="AD398" s="530"/>
      <c r="AE398" s="530"/>
      <c r="AF398" s="530"/>
      <c r="AG398" s="530"/>
      <c r="AH398" s="530"/>
      <c r="AI398" s="530"/>
      <c r="AJ398" s="530"/>
      <c r="AK398" s="530"/>
      <c r="AL398" s="530"/>
      <c r="AM398" s="530"/>
      <c r="AN398" s="530"/>
      <c r="AO398" s="530"/>
      <c r="AP398" s="530"/>
      <c r="AQ398" s="530"/>
      <c r="AR398" s="530"/>
      <c r="AS398" s="530"/>
      <c r="AT398" s="530"/>
      <c r="AU398" s="530"/>
      <c r="AV398" s="530"/>
      <c r="AW398" s="530"/>
      <c r="AX398" s="530"/>
      <c r="AY398" s="530"/>
      <c r="AZ398" s="530"/>
      <c r="BA398" s="530"/>
      <c r="BB398" s="530"/>
      <c r="BC398" s="530"/>
      <c r="BD398" s="530"/>
      <c r="BE398" s="530"/>
      <c r="BF398" s="530"/>
      <c r="BG398" s="530"/>
      <c r="BH398" s="530"/>
      <c r="BI398" s="117"/>
      <c r="BJ398" s="117"/>
      <c r="BK398" s="567">
        <f t="shared" si="32"/>
        <v>0.03</v>
      </c>
    </row>
    <row r="399" spans="1:63" ht="20.25" customHeight="1">
      <c r="A399" s="134">
        <v>12</v>
      </c>
      <c r="B399" s="117"/>
      <c r="C399" s="535" t="s">
        <v>778</v>
      </c>
      <c r="D399" s="514" t="s">
        <v>128</v>
      </c>
      <c r="E399" s="544">
        <f t="shared" si="33"/>
        <v>0.22</v>
      </c>
      <c r="F399" s="514" t="s">
        <v>995</v>
      </c>
      <c r="G399" s="550" t="s">
        <v>33</v>
      </c>
      <c r="H399" s="514"/>
      <c r="I399" s="395">
        <f t="shared" si="31"/>
        <v>0</v>
      </c>
      <c r="J399" s="530"/>
      <c r="K399" s="530"/>
      <c r="L399" s="530"/>
      <c r="M399" s="530">
        <v>0.22</v>
      </c>
      <c r="N399" s="530"/>
      <c r="O399" s="530"/>
      <c r="P399" s="530"/>
      <c r="Q399" s="530"/>
      <c r="R399" s="530"/>
      <c r="S399" s="530"/>
      <c r="T399" s="530"/>
      <c r="U399" s="530"/>
      <c r="V399" s="530"/>
      <c r="W399" s="530"/>
      <c r="X399" s="530"/>
      <c r="Y399" s="530"/>
      <c r="Z399" s="530"/>
      <c r="AA399" s="530"/>
      <c r="AB399" s="530"/>
      <c r="AC399" s="530"/>
      <c r="AD399" s="530"/>
      <c r="AE399" s="530"/>
      <c r="AF399" s="530"/>
      <c r="AG399" s="530"/>
      <c r="AH399" s="530"/>
      <c r="AI399" s="530"/>
      <c r="AJ399" s="530"/>
      <c r="AK399" s="530"/>
      <c r="AL399" s="530"/>
      <c r="AM399" s="530"/>
      <c r="AN399" s="530"/>
      <c r="AO399" s="530"/>
      <c r="AP399" s="530"/>
      <c r="AQ399" s="530"/>
      <c r="AR399" s="530"/>
      <c r="AS399" s="530"/>
      <c r="AT399" s="530"/>
      <c r="AU399" s="530"/>
      <c r="AV399" s="530"/>
      <c r="AW399" s="530"/>
      <c r="AX399" s="530"/>
      <c r="AY399" s="530"/>
      <c r="AZ399" s="530"/>
      <c r="BA399" s="530"/>
      <c r="BB399" s="530"/>
      <c r="BC399" s="530"/>
      <c r="BD399" s="530"/>
      <c r="BE399" s="530"/>
      <c r="BF399" s="530"/>
      <c r="BG399" s="530"/>
      <c r="BH399" s="530"/>
      <c r="BI399" s="117"/>
      <c r="BJ399" s="117"/>
      <c r="BK399" s="567">
        <f t="shared" si="32"/>
        <v>0.22</v>
      </c>
    </row>
    <row r="400" spans="1:63" ht="20.25" customHeight="1">
      <c r="A400" s="134">
        <v>12</v>
      </c>
      <c r="B400" s="117"/>
      <c r="C400" s="535" t="s">
        <v>779</v>
      </c>
      <c r="D400" s="514" t="s">
        <v>128</v>
      </c>
      <c r="E400" s="544">
        <f t="shared" si="33"/>
        <v>0.2</v>
      </c>
      <c r="F400" s="514" t="s">
        <v>995</v>
      </c>
      <c r="G400" s="550" t="s">
        <v>33</v>
      </c>
      <c r="H400" s="514"/>
      <c r="I400" s="395">
        <f t="shared" si="31"/>
        <v>0</v>
      </c>
      <c r="J400" s="530"/>
      <c r="K400" s="530"/>
      <c r="L400" s="530"/>
      <c r="M400" s="530">
        <v>0.2</v>
      </c>
      <c r="N400" s="530"/>
      <c r="O400" s="530"/>
      <c r="P400" s="530"/>
      <c r="Q400" s="530"/>
      <c r="R400" s="530"/>
      <c r="S400" s="530"/>
      <c r="T400" s="530"/>
      <c r="U400" s="530"/>
      <c r="V400" s="530"/>
      <c r="W400" s="530"/>
      <c r="X400" s="530"/>
      <c r="Y400" s="530"/>
      <c r="Z400" s="530"/>
      <c r="AA400" s="530"/>
      <c r="AB400" s="530"/>
      <c r="AC400" s="530"/>
      <c r="AD400" s="530"/>
      <c r="AE400" s="530"/>
      <c r="AF400" s="530"/>
      <c r="AG400" s="530"/>
      <c r="AH400" s="530"/>
      <c r="AI400" s="530"/>
      <c r="AJ400" s="530"/>
      <c r="AK400" s="530"/>
      <c r="AL400" s="530"/>
      <c r="AM400" s="530"/>
      <c r="AN400" s="530"/>
      <c r="AO400" s="530"/>
      <c r="AP400" s="530"/>
      <c r="AQ400" s="530"/>
      <c r="AR400" s="530"/>
      <c r="AS400" s="530"/>
      <c r="AT400" s="530"/>
      <c r="AU400" s="530"/>
      <c r="AV400" s="530"/>
      <c r="AW400" s="530"/>
      <c r="AX400" s="530"/>
      <c r="AY400" s="530"/>
      <c r="AZ400" s="530"/>
      <c r="BA400" s="530"/>
      <c r="BB400" s="530"/>
      <c r="BC400" s="530"/>
      <c r="BD400" s="530"/>
      <c r="BE400" s="530"/>
      <c r="BF400" s="530"/>
      <c r="BG400" s="530"/>
      <c r="BH400" s="530"/>
      <c r="BI400" s="117"/>
      <c r="BJ400" s="117"/>
      <c r="BK400" s="567">
        <f t="shared" si="32"/>
        <v>0.2</v>
      </c>
    </row>
    <row r="401" spans="1:63" ht="20.25" customHeight="1">
      <c r="A401" s="134">
        <v>12</v>
      </c>
      <c r="B401" s="117"/>
      <c r="C401" s="135" t="s">
        <v>780</v>
      </c>
      <c r="D401" s="118" t="s">
        <v>128</v>
      </c>
      <c r="E401" s="529">
        <f t="shared" si="33"/>
        <v>1.3</v>
      </c>
      <c r="F401" s="344" t="s">
        <v>996</v>
      </c>
      <c r="G401" s="527" t="s">
        <v>47</v>
      </c>
      <c r="H401" s="344"/>
      <c r="I401" s="395">
        <f t="shared" si="31"/>
        <v>0.95</v>
      </c>
      <c r="J401" s="530">
        <v>0.95</v>
      </c>
      <c r="K401" s="530"/>
      <c r="L401" s="530">
        <v>0.09</v>
      </c>
      <c r="M401" s="530">
        <v>0.26</v>
      </c>
      <c r="N401" s="530"/>
      <c r="O401" s="530"/>
      <c r="P401" s="530"/>
      <c r="Q401" s="530"/>
      <c r="R401" s="530"/>
      <c r="S401" s="530"/>
      <c r="T401" s="530"/>
      <c r="U401" s="530"/>
      <c r="V401" s="530"/>
      <c r="W401" s="530"/>
      <c r="X401" s="530"/>
      <c r="Y401" s="530"/>
      <c r="Z401" s="530"/>
      <c r="AA401" s="530"/>
      <c r="AB401" s="530"/>
      <c r="AC401" s="530"/>
      <c r="AD401" s="530"/>
      <c r="AE401" s="530"/>
      <c r="AF401" s="530"/>
      <c r="AG401" s="530"/>
      <c r="AH401" s="530"/>
      <c r="AI401" s="530"/>
      <c r="AJ401" s="530"/>
      <c r="AK401" s="530"/>
      <c r="AL401" s="530"/>
      <c r="AM401" s="530"/>
      <c r="AN401" s="530"/>
      <c r="AO401" s="530"/>
      <c r="AP401" s="530"/>
      <c r="AQ401" s="530"/>
      <c r="AR401" s="530"/>
      <c r="AS401" s="530"/>
      <c r="AT401" s="530"/>
      <c r="AU401" s="530"/>
      <c r="AV401" s="530"/>
      <c r="AW401" s="530"/>
      <c r="AX401" s="530"/>
      <c r="AY401" s="530"/>
      <c r="AZ401" s="530"/>
      <c r="BA401" s="530"/>
      <c r="BB401" s="530"/>
      <c r="BC401" s="530"/>
      <c r="BD401" s="530"/>
      <c r="BE401" s="530"/>
      <c r="BF401" s="530"/>
      <c r="BG401" s="530"/>
      <c r="BH401" s="530"/>
      <c r="BI401" s="117"/>
      <c r="BJ401" s="117"/>
      <c r="BK401" s="567">
        <f t="shared" si="32"/>
        <v>1.3</v>
      </c>
    </row>
    <row r="402" spans="1:63" ht="20.25" customHeight="1">
      <c r="A402" s="134">
        <v>12</v>
      </c>
      <c r="B402" s="117"/>
      <c r="C402" s="135" t="s">
        <v>486</v>
      </c>
      <c r="D402" s="118" t="s">
        <v>128</v>
      </c>
      <c r="E402" s="529">
        <f t="shared" si="33"/>
        <v>6.3999999999999995</v>
      </c>
      <c r="F402" s="118" t="s">
        <v>997</v>
      </c>
      <c r="G402" s="121" t="s">
        <v>48</v>
      </c>
      <c r="H402" s="118"/>
      <c r="I402" s="395">
        <f t="shared" si="31"/>
        <v>0.3</v>
      </c>
      <c r="J402" s="530">
        <v>0.3</v>
      </c>
      <c r="K402" s="530"/>
      <c r="L402" s="530">
        <v>0.92</v>
      </c>
      <c r="M402" s="530">
        <v>5.18</v>
      </c>
      <c r="N402" s="530"/>
      <c r="O402" s="530"/>
      <c r="P402" s="530"/>
      <c r="Q402" s="530"/>
      <c r="R402" s="530"/>
      <c r="S402" s="530"/>
      <c r="T402" s="530"/>
      <c r="U402" s="530"/>
      <c r="V402" s="530"/>
      <c r="W402" s="530"/>
      <c r="X402" s="530"/>
      <c r="Y402" s="530"/>
      <c r="Z402" s="530"/>
      <c r="AA402" s="530"/>
      <c r="AB402" s="530"/>
      <c r="AC402" s="530"/>
      <c r="AD402" s="530"/>
      <c r="AE402" s="530"/>
      <c r="AF402" s="530"/>
      <c r="AG402" s="530"/>
      <c r="AH402" s="530"/>
      <c r="AI402" s="530"/>
      <c r="AJ402" s="530"/>
      <c r="AK402" s="530"/>
      <c r="AL402" s="530"/>
      <c r="AM402" s="530"/>
      <c r="AN402" s="530"/>
      <c r="AO402" s="530"/>
      <c r="AP402" s="530"/>
      <c r="AQ402" s="530"/>
      <c r="AR402" s="530"/>
      <c r="AS402" s="530"/>
      <c r="AT402" s="530"/>
      <c r="AU402" s="530"/>
      <c r="AV402" s="530"/>
      <c r="AW402" s="530"/>
      <c r="AX402" s="530"/>
      <c r="AY402" s="530"/>
      <c r="AZ402" s="530"/>
      <c r="BA402" s="530"/>
      <c r="BB402" s="530"/>
      <c r="BC402" s="530"/>
      <c r="BD402" s="530"/>
      <c r="BE402" s="530"/>
      <c r="BF402" s="530"/>
      <c r="BG402" s="530"/>
      <c r="BH402" s="530"/>
      <c r="BI402" s="117"/>
      <c r="BJ402" s="117"/>
      <c r="BK402" s="567">
        <f t="shared" si="32"/>
        <v>6.3999999999999995</v>
      </c>
    </row>
    <row r="403" spans="1:63" ht="20.25" customHeight="1">
      <c r="A403" s="134">
        <v>12</v>
      </c>
      <c r="B403" s="117"/>
      <c r="C403" s="135" t="s">
        <v>781</v>
      </c>
      <c r="D403" s="118" t="s">
        <v>128</v>
      </c>
      <c r="E403" s="529">
        <f t="shared" si="33"/>
        <v>0.14000000000000001</v>
      </c>
      <c r="F403" s="118" t="s">
        <v>998</v>
      </c>
      <c r="G403" s="121" t="s">
        <v>48</v>
      </c>
      <c r="H403" s="118"/>
      <c r="I403" s="395">
        <f t="shared" si="31"/>
        <v>0</v>
      </c>
      <c r="J403" s="530"/>
      <c r="K403" s="530"/>
      <c r="L403" s="530"/>
      <c r="M403" s="530"/>
      <c r="N403" s="530"/>
      <c r="O403" s="530"/>
      <c r="P403" s="530"/>
      <c r="Q403" s="530"/>
      <c r="R403" s="530"/>
      <c r="S403" s="530"/>
      <c r="T403" s="530"/>
      <c r="U403" s="530"/>
      <c r="V403" s="530"/>
      <c r="W403" s="530"/>
      <c r="X403" s="530"/>
      <c r="Y403" s="530"/>
      <c r="Z403" s="530"/>
      <c r="AA403" s="530"/>
      <c r="AB403" s="530"/>
      <c r="AC403" s="530"/>
      <c r="AD403" s="530"/>
      <c r="AE403" s="530"/>
      <c r="AF403" s="530"/>
      <c r="AG403" s="530"/>
      <c r="AH403" s="530"/>
      <c r="AI403" s="530">
        <v>0.14000000000000001</v>
      </c>
      <c r="AJ403" s="530"/>
      <c r="AK403" s="530"/>
      <c r="AL403" s="530"/>
      <c r="AM403" s="530"/>
      <c r="AN403" s="530"/>
      <c r="AO403" s="530"/>
      <c r="AP403" s="530"/>
      <c r="AQ403" s="530"/>
      <c r="AR403" s="530"/>
      <c r="AS403" s="530"/>
      <c r="AT403" s="530"/>
      <c r="AU403" s="530"/>
      <c r="AV403" s="530"/>
      <c r="AW403" s="530"/>
      <c r="AX403" s="530"/>
      <c r="AY403" s="530"/>
      <c r="AZ403" s="530"/>
      <c r="BA403" s="530"/>
      <c r="BB403" s="530"/>
      <c r="BC403" s="530"/>
      <c r="BD403" s="530"/>
      <c r="BE403" s="530"/>
      <c r="BF403" s="530"/>
      <c r="BG403" s="530"/>
      <c r="BH403" s="530"/>
      <c r="BI403" s="117"/>
      <c r="BJ403" s="117"/>
      <c r="BK403" s="567">
        <f t="shared" si="32"/>
        <v>0.14000000000000001</v>
      </c>
    </row>
    <row r="404" spans="1:63" ht="20.25" customHeight="1">
      <c r="A404" s="134">
        <v>12</v>
      </c>
      <c r="B404" s="117"/>
      <c r="C404" s="135" t="s">
        <v>782</v>
      </c>
      <c r="D404" s="118" t="s">
        <v>128</v>
      </c>
      <c r="E404" s="529">
        <f t="shared" si="33"/>
        <v>0.58000000000000007</v>
      </c>
      <c r="F404" s="118" t="s">
        <v>999</v>
      </c>
      <c r="G404" s="121" t="s">
        <v>48</v>
      </c>
      <c r="H404" s="118"/>
      <c r="I404" s="395">
        <f t="shared" si="31"/>
        <v>0.54</v>
      </c>
      <c r="J404" s="530">
        <v>0.54</v>
      </c>
      <c r="K404" s="530"/>
      <c r="L404" s="530"/>
      <c r="M404" s="530"/>
      <c r="N404" s="530"/>
      <c r="O404" s="530"/>
      <c r="P404" s="530"/>
      <c r="Q404" s="530"/>
      <c r="R404" s="530"/>
      <c r="S404" s="530"/>
      <c r="T404" s="530"/>
      <c r="U404" s="530"/>
      <c r="V404" s="530"/>
      <c r="W404" s="530"/>
      <c r="X404" s="530"/>
      <c r="Y404" s="530"/>
      <c r="Z404" s="530"/>
      <c r="AA404" s="530"/>
      <c r="AB404" s="530"/>
      <c r="AC404" s="530"/>
      <c r="AD404" s="530"/>
      <c r="AE404" s="530"/>
      <c r="AF404" s="530">
        <v>0.04</v>
      </c>
      <c r="AG404" s="530"/>
      <c r="AH404" s="530"/>
      <c r="AI404" s="530"/>
      <c r="AJ404" s="530"/>
      <c r="AK404" s="530"/>
      <c r="AL404" s="530"/>
      <c r="AM404" s="530"/>
      <c r="AN404" s="530"/>
      <c r="AO404" s="530"/>
      <c r="AP404" s="530"/>
      <c r="AQ404" s="530">
        <v>0</v>
      </c>
      <c r="AR404" s="530"/>
      <c r="AS404" s="530"/>
      <c r="AT404" s="530"/>
      <c r="AU404" s="530"/>
      <c r="AV404" s="530"/>
      <c r="AW404" s="530"/>
      <c r="AX404" s="530"/>
      <c r="AY404" s="530"/>
      <c r="AZ404" s="530"/>
      <c r="BA404" s="530"/>
      <c r="BB404" s="530"/>
      <c r="BC404" s="530"/>
      <c r="BD404" s="530"/>
      <c r="BE404" s="530"/>
      <c r="BF404" s="530"/>
      <c r="BG404" s="530"/>
      <c r="BH404" s="530"/>
      <c r="BI404" s="117"/>
      <c r="BJ404" s="117"/>
      <c r="BK404" s="567">
        <f t="shared" si="32"/>
        <v>0.58000000000000007</v>
      </c>
    </row>
    <row r="405" spans="1:63" ht="20.25" customHeight="1">
      <c r="A405" s="134">
        <v>12</v>
      </c>
      <c r="B405" s="117"/>
      <c r="C405" s="135" t="s">
        <v>783</v>
      </c>
      <c r="D405" s="118" t="s">
        <v>128</v>
      </c>
      <c r="E405" s="529">
        <f t="shared" si="33"/>
        <v>0.99</v>
      </c>
      <c r="F405" s="118" t="s">
        <v>962</v>
      </c>
      <c r="G405" s="121" t="s">
        <v>48</v>
      </c>
      <c r="H405" s="118"/>
      <c r="I405" s="395">
        <f t="shared" si="31"/>
        <v>0</v>
      </c>
      <c r="J405" s="530"/>
      <c r="K405" s="530"/>
      <c r="L405" s="530">
        <v>0.06</v>
      </c>
      <c r="M405" s="530">
        <v>0.93</v>
      </c>
      <c r="N405" s="530"/>
      <c r="O405" s="530"/>
      <c r="P405" s="530"/>
      <c r="Q405" s="530"/>
      <c r="R405" s="530"/>
      <c r="S405" s="530"/>
      <c r="T405" s="530"/>
      <c r="U405" s="530"/>
      <c r="V405" s="530"/>
      <c r="W405" s="530"/>
      <c r="X405" s="530"/>
      <c r="Y405" s="530"/>
      <c r="Z405" s="530"/>
      <c r="AA405" s="530"/>
      <c r="AB405" s="530"/>
      <c r="AC405" s="530"/>
      <c r="AD405" s="530"/>
      <c r="AE405" s="530"/>
      <c r="AF405" s="530"/>
      <c r="AG405" s="530"/>
      <c r="AH405" s="530"/>
      <c r="AI405" s="530"/>
      <c r="AJ405" s="530"/>
      <c r="AK405" s="530"/>
      <c r="AL405" s="530"/>
      <c r="AM405" s="530"/>
      <c r="AN405" s="530"/>
      <c r="AO405" s="530"/>
      <c r="AP405" s="530"/>
      <c r="AQ405" s="530"/>
      <c r="AR405" s="530"/>
      <c r="AS405" s="530"/>
      <c r="AT405" s="530"/>
      <c r="AU405" s="530"/>
      <c r="AV405" s="530"/>
      <c r="AW405" s="530"/>
      <c r="AX405" s="530"/>
      <c r="AY405" s="530"/>
      <c r="AZ405" s="530"/>
      <c r="BA405" s="530"/>
      <c r="BB405" s="530"/>
      <c r="BC405" s="530"/>
      <c r="BD405" s="530"/>
      <c r="BE405" s="530"/>
      <c r="BF405" s="530"/>
      <c r="BG405" s="530"/>
      <c r="BH405" s="530"/>
      <c r="BI405" s="117"/>
      <c r="BJ405" s="117"/>
      <c r="BK405" s="567">
        <f t="shared" si="32"/>
        <v>0.99</v>
      </c>
    </row>
    <row r="406" spans="1:63" ht="20.25" customHeight="1">
      <c r="A406" s="134">
        <v>12</v>
      </c>
      <c r="B406" s="117"/>
      <c r="C406" s="135" t="s">
        <v>784</v>
      </c>
      <c r="D406" s="118" t="s">
        <v>128</v>
      </c>
      <c r="E406" s="529">
        <f t="shared" si="33"/>
        <v>3.3299999999999996</v>
      </c>
      <c r="F406" s="118" t="s">
        <v>1000</v>
      </c>
      <c r="G406" s="121" t="s">
        <v>48</v>
      </c>
      <c r="H406" s="118"/>
      <c r="I406" s="395">
        <f t="shared" si="31"/>
        <v>0</v>
      </c>
      <c r="J406" s="530"/>
      <c r="K406" s="530"/>
      <c r="L406" s="530">
        <v>0.09</v>
      </c>
      <c r="M406" s="530">
        <v>3.2399999999999998</v>
      </c>
      <c r="N406" s="530"/>
      <c r="O406" s="530"/>
      <c r="P406" s="530"/>
      <c r="Q406" s="530"/>
      <c r="R406" s="530"/>
      <c r="S406" s="530"/>
      <c r="T406" s="530"/>
      <c r="U406" s="530"/>
      <c r="V406" s="530"/>
      <c r="W406" s="530"/>
      <c r="X406" s="530"/>
      <c r="Y406" s="530"/>
      <c r="Z406" s="530"/>
      <c r="AA406" s="530"/>
      <c r="AB406" s="530"/>
      <c r="AC406" s="530"/>
      <c r="AD406" s="530"/>
      <c r="AE406" s="530"/>
      <c r="AF406" s="530"/>
      <c r="AG406" s="530"/>
      <c r="AH406" s="530"/>
      <c r="AI406" s="530"/>
      <c r="AJ406" s="530"/>
      <c r="AK406" s="530"/>
      <c r="AL406" s="530"/>
      <c r="AM406" s="530"/>
      <c r="AN406" s="530"/>
      <c r="AO406" s="530"/>
      <c r="AP406" s="530"/>
      <c r="AQ406" s="530">
        <v>0</v>
      </c>
      <c r="AR406" s="530"/>
      <c r="AS406" s="530"/>
      <c r="AT406" s="530"/>
      <c r="AU406" s="530"/>
      <c r="AV406" s="530"/>
      <c r="AW406" s="530"/>
      <c r="AX406" s="530"/>
      <c r="AY406" s="530"/>
      <c r="AZ406" s="530"/>
      <c r="BA406" s="530"/>
      <c r="BB406" s="530"/>
      <c r="BC406" s="530"/>
      <c r="BD406" s="530"/>
      <c r="BE406" s="530"/>
      <c r="BF406" s="530"/>
      <c r="BG406" s="530"/>
      <c r="BH406" s="530"/>
      <c r="BI406" s="117"/>
      <c r="BJ406" s="117"/>
      <c r="BK406" s="567">
        <f t="shared" si="32"/>
        <v>3.3299999999999996</v>
      </c>
    </row>
    <row r="407" spans="1:63" ht="20.25" customHeight="1">
      <c r="A407" s="134">
        <v>12</v>
      </c>
      <c r="B407" s="117"/>
      <c r="C407" s="135" t="s">
        <v>785</v>
      </c>
      <c r="D407" s="118" t="s">
        <v>128</v>
      </c>
      <c r="E407" s="529">
        <f t="shared" si="33"/>
        <v>2.0299999999999998</v>
      </c>
      <c r="F407" s="118" t="s">
        <v>1001</v>
      </c>
      <c r="G407" s="121" t="s">
        <v>48</v>
      </c>
      <c r="H407" s="118"/>
      <c r="I407" s="395">
        <f t="shared" si="31"/>
        <v>0</v>
      </c>
      <c r="J407" s="530"/>
      <c r="K407" s="530"/>
      <c r="L407" s="530">
        <v>2.0299999999999998</v>
      </c>
      <c r="M407" s="530"/>
      <c r="N407" s="530"/>
      <c r="O407" s="530"/>
      <c r="P407" s="530"/>
      <c r="Q407" s="530"/>
      <c r="R407" s="530"/>
      <c r="S407" s="530"/>
      <c r="T407" s="530"/>
      <c r="U407" s="530"/>
      <c r="V407" s="530"/>
      <c r="W407" s="530"/>
      <c r="X407" s="530"/>
      <c r="Y407" s="530"/>
      <c r="Z407" s="530"/>
      <c r="AA407" s="530"/>
      <c r="AB407" s="530"/>
      <c r="AC407" s="530"/>
      <c r="AD407" s="530"/>
      <c r="AE407" s="530"/>
      <c r="AF407" s="530"/>
      <c r="AG407" s="530"/>
      <c r="AH407" s="530"/>
      <c r="AI407" s="530"/>
      <c r="AJ407" s="530"/>
      <c r="AK407" s="530"/>
      <c r="AL407" s="530"/>
      <c r="AM407" s="530"/>
      <c r="AN407" s="530"/>
      <c r="AO407" s="530"/>
      <c r="AP407" s="530"/>
      <c r="AQ407" s="530"/>
      <c r="AR407" s="530"/>
      <c r="AS407" s="530"/>
      <c r="AT407" s="530"/>
      <c r="AU407" s="530"/>
      <c r="AV407" s="530"/>
      <c r="AW407" s="530"/>
      <c r="AX407" s="530"/>
      <c r="AY407" s="530"/>
      <c r="AZ407" s="530"/>
      <c r="BA407" s="530"/>
      <c r="BB407" s="530"/>
      <c r="BC407" s="530"/>
      <c r="BD407" s="530"/>
      <c r="BE407" s="530"/>
      <c r="BF407" s="530"/>
      <c r="BG407" s="530"/>
      <c r="BH407" s="530"/>
      <c r="BI407" s="117"/>
      <c r="BJ407" s="117"/>
      <c r="BK407" s="567">
        <f t="shared" si="32"/>
        <v>2.0299999999999998</v>
      </c>
    </row>
    <row r="408" spans="1:63" s="604" customFormat="1" ht="33.75" customHeight="1">
      <c r="B408" s="597"/>
      <c r="C408" s="593" t="s">
        <v>630</v>
      </c>
      <c r="D408" s="594" t="s">
        <v>330</v>
      </c>
      <c r="E408" s="595">
        <v>78.05</v>
      </c>
      <c r="F408" s="594" t="s">
        <v>875</v>
      </c>
      <c r="G408" s="594" t="s">
        <v>20</v>
      </c>
      <c r="H408" s="594"/>
      <c r="I408" s="596"/>
      <c r="J408" s="580"/>
      <c r="K408" s="580"/>
      <c r="L408" s="580"/>
      <c r="M408" s="580"/>
      <c r="N408" s="580"/>
      <c r="O408" s="580"/>
      <c r="P408" s="595">
        <v>78.05</v>
      </c>
      <c r="Q408" s="580"/>
      <c r="R408" s="580"/>
      <c r="S408" s="580"/>
      <c r="T408" s="580"/>
      <c r="U408" s="580"/>
      <c r="V408" s="580"/>
      <c r="W408" s="580"/>
      <c r="X408" s="580"/>
      <c r="Y408" s="580"/>
      <c r="Z408" s="580"/>
      <c r="AA408" s="580"/>
      <c r="AB408" s="580"/>
      <c r="AC408" s="580"/>
      <c r="AD408" s="580"/>
      <c r="AE408" s="580"/>
      <c r="AF408" s="580"/>
      <c r="AG408" s="580"/>
      <c r="AH408" s="580"/>
      <c r="AI408" s="580"/>
      <c r="AJ408" s="580"/>
      <c r="AK408" s="580"/>
      <c r="AL408" s="580"/>
      <c r="AM408" s="580"/>
      <c r="AN408" s="580"/>
      <c r="AO408" s="580"/>
      <c r="AP408" s="580"/>
      <c r="AQ408" s="580"/>
      <c r="AR408" s="580"/>
      <c r="AS408" s="580"/>
      <c r="AT408" s="580"/>
      <c r="AU408" s="580"/>
      <c r="AV408" s="580"/>
      <c r="AW408" s="580"/>
      <c r="AX408" s="580"/>
      <c r="AY408" s="580"/>
      <c r="AZ408" s="580"/>
      <c r="BA408" s="580"/>
      <c r="BB408" s="580"/>
      <c r="BC408" s="580"/>
      <c r="BD408" s="580"/>
      <c r="BE408" s="580"/>
      <c r="BF408" s="580"/>
      <c r="BG408" s="580"/>
      <c r="BH408" s="580"/>
      <c r="BI408" s="597"/>
      <c r="BJ408" s="597"/>
      <c r="BK408" s="611"/>
    </row>
    <row r="409" spans="1:63" s="604" customFormat="1" ht="33.75" customHeight="1">
      <c r="B409" s="597"/>
      <c r="C409" s="593" t="s">
        <v>630</v>
      </c>
      <c r="D409" s="594" t="s">
        <v>324</v>
      </c>
      <c r="E409" s="595">
        <v>30.1</v>
      </c>
      <c r="F409" s="594" t="s">
        <v>875</v>
      </c>
      <c r="G409" s="594" t="s">
        <v>20</v>
      </c>
      <c r="H409" s="594"/>
      <c r="I409" s="596"/>
      <c r="J409" s="580"/>
      <c r="K409" s="580"/>
      <c r="L409" s="580"/>
      <c r="M409" s="580"/>
      <c r="N409" s="580"/>
      <c r="O409" s="580"/>
      <c r="P409" s="595">
        <v>30.1</v>
      </c>
      <c r="Q409" s="580"/>
      <c r="R409" s="580"/>
      <c r="S409" s="580"/>
      <c r="T409" s="580"/>
      <c r="U409" s="580"/>
      <c r="V409" s="580"/>
      <c r="W409" s="580"/>
      <c r="X409" s="580"/>
      <c r="Y409" s="580"/>
      <c r="Z409" s="580"/>
      <c r="AA409" s="580"/>
      <c r="AB409" s="580"/>
      <c r="AC409" s="580"/>
      <c r="AD409" s="580"/>
      <c r="AE409" s="580"/>
      <c r="AF409" s="580"/>
      <c r="AG409" s="580"/>
      <c r="AH409" s="580"/>
      <c r="AI409" s="580"/>
      <c r="AJ409" s="580"/>
      <c r="AK409" s="580"/>
      <c r="AL409" s="580"/>
      <c r="AM409" s="580"/>
      <c r="AN409" s="580"/>
      <c r="AO409" s="580"/>
      <c r="AP409" s="580"/>
      <c r="AQ409" s="580"/>
      <c r="AR409" s="580"/>
      <c r="AS409" s="580"/>
      <c r="AT409" s="580"/>
      <c r="AU409" s="580"/>
      <c r="AV409" s="580"/>
      <c r="AW409" s="580"/>
      <c r="AX409" s="580"/>
      <c r="AY409" s="580"/>
      <c r="AZ409" s="580"/>
      <c r="BA409" s="580"/>
      <c r="BB409" s="580"/>
      <c r="BC409" s="580"/>
      <c r="BD409" s="580"/>
      <c r="BE409" s="580"/>
      <c r="BF409" s="580"/>
      <c r="BG409" s="580"/>
      <c r="BH409" s="580"/>
      <c r="BI409" s="597"/>
      <c r="BJ409" s="597"/>
      <c r="BK409" s="611"/>
    </row>
    <row r="410" spans="1:63" s="604" customFormat="1" ht="33.75" customHeight="1">
      <c r="B410" s="597"/>
      <c r="C410" s="593" t="s">
        <v>630</v>
      </c>
      <c r="D410" s="594" t="s">
        <v>298</v>
      </c>
      <c r="E410" s="595">
        <v>53.85</v>
      </c>
      <c r="F410" s="594" t="s">
        <v>875</v>
      </c>
      <c r="G410" s="594" t="s">
        <v>20</v>
      </c>
      <c r="H410" s="594"/>
      <c r="I410" s="596"/>
      <c r="J410" s="580"/>
      <c r="K410" s="580"/>
      <c r="L410" s="580"/>
      <c r="M410" s="580"/>
      <c r="N410" s="580"/>
      <c r="O410" s="580"/>
      <c r="P410" s="595">
        <v>53.85</v>
      </c>
      <c r="Q410" s="580"/>
      <c r="R410" s="580"/>
      <c r="S410" s="580"/>
      <c r="T410" s="580"/>
      <c r="U410" s="580"/>
      <c r="V410" s="580"/>
      <c r="W410" s="580"/>
      <c r="X410" s="580"/>
      <c r="Y410" s="580"/>
      <c r="Z410" s="580"/>
      <c r="AA410" s="580"/>
      <c r="AB410" s="580"/>
      <c r="AC410" s="580"/>
      <c r="AD410" s="580"/>
      <c r="AE410" s="580"/>
      <c r="AF410" s="580"/>
      <c r="AG410" s="580"/>
      <c r="AH410" s="580"/>
      <c r="AI410" s="580"/>
      <c r="AJ410" s="580"/>
      <c r="AK410" s="580"/>
      <c r="AL410" s="580"/>
      <c r="AM410" s="580"/>
      <c r="AN410" s="580"/>
      <c r="AO410" s="580"/>
      <c r="AP410" s="580"/>
      <c r="AQ410" s="580"/>
      <c r="AR410" s="580"/>
      <c r="AS410" s="580"/>
      <c r="AT410" s="580"/>
      <c r="AU410" s="580"/>
      <c r="AV410" s="580"/>
      <c r="AW410" s="580"/>
      <c r="AX410" s="580"/>
      <c r="AY410" s="580"/>
      <c r="AZ410" s="580"/>
      <c r="BA410" s="580"/>
      <c r="BB410" s="580"/>
      <c r="BC410" s="580"/>
      <c r="BD410" s="580"/>
      <c r="BE410" s="580"/>
      <c r="BF410" s="580"/>
      <c r="BG410" s="580"/>
      <c r="BH410" s="580"/>
      <c r="BI410" s="597"/>
      <c r="BJ410" s="597"/>
      <c r="BK410" s="611"/>
    </row>
    <row r="411" spans="1:63" s="15" customFormat="1" ht="38.25" customHeight="1">
      <c r="A411" s="15">
        <v>13</v>
      </c>
      <c r="B411" s="334"/>
      <c r="C411" s="581" t="s">
        <v>631</v>
      </c>
      <c r="D411" s="582" t="s">
        <v>855</v>
      </c>
      <c r="E411" s="583">
        <v>0.12</v>
      </c>
      <c r="F411" s="582"/>
      <c r="G411" s="576" t="s">
        <v>35</v>
      </c>
      <c r="H411" s="582" t="s">
        <v>1082</v>
      </c>
      <c r="I411" s="584">
        <f>J411+K411</f>
        <v>0</v>
      </c>
      <c r="J411" s="585"/>
      <c r="K411" s="585"/>
      <c r="L411" s="585"/>
      <c r="M411" s="585"/>
      <c r="N411" s="585"/>
      <c r="O411" s="585"/>
      <c r="P411" s="585"/>
      <c r="Q411" s="585"/>
      <c r="R411" s="585"/>
      <c r="S411" s="585"/>
      <c r="T411" s="585"/>
      <c r="U411" s="585"/>
      <c r="V411" s="585"/>
      <c r="W411" s="585"/>
      <c r="X411" s="585"/>
      <c r="Y411" s="585"/>
      <c r="Z411" s="585"/>
      <c r="AA411" s="585"/>
      <c r="AB411" s="585"/>
      <c r="AC411" s="585"/>
      <c r="AD411" s="585"/>
      <c r="AE411" s="585"/>
      <c r="AF411" s="585"/>
      <c r="AG411" s="585"/>
      <c r="AH411" s="585"/>
      <c r="AI411" s="585"/>
      <c r="AJ411" s="585"/>
      <c r="AK411" s="585"/>
      <c r="AL411" s="585"/>
      <c r="AM411" s="585"/>
      <c r="AN411" s="585"/>
      <c r="AO411" s="585"/>
      <c r="AP411" s="585"/>
      <c r="AQ411" s="585"/>
      <c r="AR411" s="585"/>
      <c r="AS411" s="585"/>
      <c r="AT411" s="585"/>
      <c r="AU411" s="585"/>
      <c r="AV411" s="585"/>
      <c r="AW411" s="585"/>
      <c r="AX411" s="585"/>
      <c r="AY411" s="585"/>
      <c r="AZ411" s="585"/>
      <c r="BA411" s="585"/>
      <c r="BB411" s="585"/>
      <c r="BC411" s="585"/>
      <c r="BD411" s="585"/>
      <c r="BE411" s="585"/>
      <c r="BF411" s="585"/>
      <c r="BG411" s="585"/>
      <c r="BH411" s="585"/>
      <c r="BI411" s="334"/>
      <c r="BJ411" s="334"/>
      <c r="BK411" s="586">
        <f>SUM(J411:BH411)</f>
        <v>0</v>
      </c>
    </row>
    <row r="412" spans="1:63" ht="47.25">
      <c r="A412" s="134">
        <v>13</v>
      </c>
      <c r="B412" s="117"/>
      <c r="C412" s="135" t="s">
        <v>634</v>
      </c>
      <c r="D412" s="118" t="s">
        <v>858</v>
      </c>
      <c r="E412" s="529">
        <f>SUM(J412:BH412)</f>
        <v>1.1200000000000001</v>
      </c>
      <c r="F412" s="118" t="s">
        <v>877</v>
      </c>
      <c r="G412" s="121" t="s">
        <v>29</v>
      </c>
      <c r="H412" s="118"/>
      <c r="I412" s="395">
        <f>J412+K412</f>
        <v>0.03</v>
      </c>
      <c r="J412" s="530">
        <v>0.03</v>
      </c>
      <c r="K412" s="530">
        <v>0</v>
      </c>
      <c r="L412" s="530">
        <v>0.04</v>
      </c>
      <c r="M412" s="530">
        <v>0.03</v>
      </c>
      <c r="N412" s="530">
        <v>0</v>
      </c>
      <c r="O412" s="530">
        <v>0</v>
      </c>
      <c r="P412" s="530">
        <v>0</v>
      </c>
      <c r="Q412" s="530"/>
      <c r="R412" s="530">
        <v>0</v>
      </c>
      <c r="S412" s="530">
        <v>0</v>
      </c>
      <c r="T412" s="530">
        <v>0</v>
      </c>
      <c r="U412" s="530">
        <v>0</v>
      </c>
      <c r="V412" s="530">
        <v>0</v>
      </c>
      <c r="W412" s="530">
        <v>0</v>
      </c>
      <c r="X412" s="530">
        <v>0</v>
      </c>
      <c r="Y412" s="530">
        <v>0</v>
      </c>
      <c r="Z412" s="530">
        <v>0</v>
      </c>
      <c r="AA412" s="530">
        <v>0</v>
      </c>
      <c r="AB412" s="530">
        <v>0</v>
      </c>
      <c r="AC412" s="530">
        <v>0</v>
      </c>
      <c r="AD412" s="530">
        <v>0</v>
      </c>
      <c r="AE412" s="530">
        <v>0</v>
      </c>
      <c r="AF412" s="530">
        <v>9.0000000000000011E-2</v>
      </c>
      <c r="AG412" s="530">
        <v>0</v>
      </c>
      <c r="AH412" s="530">
        <v>0</v>
      </c>
      <c r="AI412" s="530">
        <v>0</v>
      </c>
      <c r="AJ412" s="530">
        <v>0</v>
      </c>
      <c r="AK412" s="530">
        <v>0</v>
      </c>
      <c r="AL412" s="530">
        <v>0</v>
      </c>
      <c r="AM412" s="530">
        <v>0</v>
      </c>
      <c r="AN412" s="530">
        <v>0</v>
      </c>
      <c r="AO412" s="530">
        <v>0</v>
      </c>
      <c r="AP412" s="530">
        <v>0</v>
      </c>
      <c r="AQ412" s="530">
        <v>0.03</v>
      </c>
      <c r="AR412" s="530">
        <v>0</v>
      </c>
      <c r="AS412" s="530">
        <v>0</v>
      </c>
      <c r="AT412" s="530">
        <v>0</v>
      </c>
      <c r="AU412" s="530">
        <v>0</v>
      </c>
      <c r="AV412" s="530">
        <v>0</v>
      </c>
      <c r="AW412" s="530">
        <v>0</v>
      </c>
      <c r="AX412" s="530">
        <v>0.88</v>
      </c>
      <c r="AY412" s="530">
        <v>0</v>
      </c>
      <c r="AZ412" s="530">
        <v>0</v>
      </c>
      <c r="BA412" s="530">
        <v>0</v>
      </c>
      <c r="BB412" s="530">
        <v>0</v>
      </c>
      <c r="BC412" s="530">
        <v>0</v>
      </c>
      <c r="BD412" s="530">
        <v>0.02</v>
      </c>
      <c r="BE412" s="530">
        <v>0</v>
      </c>
      <c r="BF412" s="530">
        <v>0</v>
      </c>
      <c r="BG412" s="530">
        <v>0</v>
      </c>
      <c r="BH412" s="530">
        <v>0</v>
      </c>
      <c r="BI412" s="117"/>
      <c r="BJ412" s="117"/>
      <c r="BK412" s="567">
        <f>SUM(J412:BH412)</f>
        <v>1.1200000000000001</v>
      </c>
    </row>
    <row r="413" spans="1:63" s="597" customFormat="1" ht="49.5" customHeight="1">
      <c r="C413" s="598" t="s">
        <v>632</v>
      </c>
      <c r="D413" s="594" t="s">
        <v>291</v>
      </c>
      <c r="E413" s="595">
        <f>SUM(J413:BH413)</f>
        <v>15.799999999999999</v>
      </c>
      <c r="F413" s="594" t="s">
        <v>1119</v>
      </c>
      <c r="G413" s="599" t="s">
        <v>39</v>
      </c>
      <c r="H413" s="599"/>
      <c r="I413" s="596">
        <f t="shared" ref="I413:I414" si="34">J413+K413</f>
        <v>0</v>
      </c>
      <c r="J413" s="600"/>
      <c r="K413" s="580"/>
      <c r="L413" s="600">
        <v>5.34</v>
      </c>
      <c r="M413" s="600">
        <v>7.72</v>
      </c>
      <c r="N413" s="580"/>
      <c r="O413" s="580"/>
      <c r="P413" s="580"/>
      <c r="Q413" s="580"/>
      <c r="R413" s="580"/>
      <c r="S413" s="580"/>
      <c r="T413" s="580"/>
      <c r="U413" s="580"/>
      <c r="V413" s="580"/>
      <c r="W413" s="580"/>
      <c r="X413" s="580"/>
      <c r="Y413" s="580"/>
      <c r="Z413" s="580"/>
      <c r="AA413" s="580"/>
      <c r="AB413" s="580"/>
      <c r="AC413" s="580"/>
      <c r="AD413" s="580"/>
      <c r="AE413" s="600">
        <v>0.23</v>
      </c>
      <c r="AF413" s="580"/>
      <c r="AG413" s="580"/>
      <c r="AH413" s="580"/>
      <c r="AI413" s="580"/>
      <c r="AJ413" s="580"/>
      <c r="AK413" s="580"/>
      <c r="AL413" s="580"/>
      <c r="AM413" s="580"/>
      <c r="AN413" s="580"/>
      <c r="AO413" s="580"/>
      <c r="AP413" s="580"/>
      <c r="AQ413" s="580"/>
      <c r="AR413" s="580"/>
      <c r="AS413" s="580"/>
      <c r="AT413" s="580"/>
      <c r="AU413" s="580"/>
      <c r="AV413" s="580"/>
      <c r="AW413" s="580"/>
      <c r="AX413" s="580"/>
      <c r="AY413" s="580"/>
      <c r="AZ413" s="580"/>
      <c r="BA413" s="580"/>
      <c r="BB413" s="580"/>
      <c r="BC413" s="580"/>
      <c r="BD413" s="580"/>
      <c r="BE413" s="580"/>
      <c r="BF413" s="580"/>
      <c r="BG413" s="600">
        <v>2.5099999999999998</v>
      </c>
      <c r="BH413" s="580"/>
      <c r="BK413" s="601">
        <f t="shared" ref="BK413:BK414" si="35">SUM(J413:BH413)</f>
        <v>15.799999999999999</v>
      </c>
    </row>
    <row r="414" spans="1:63" s="597" customFormat="1" ht="49.5" customHeight="1">
      <c r="C414" s="598" t="s">
        <v>632</v>
      </c>
      <c r="D414" s="599" t="s">
        <v>309</v>
      </c>
      <c r="E414" s="595">
        <f>SUM(J414:BH414)</f>
        <v>39.839999999999996</v>
      </c>
      <c r="F414" s="594" t="s">
        <v>1118</v>
      </c>
      <c r="G414" s="599" t="s">
        <v>39</v>
      </c>
      <c r="H414" s="599"/>
      <c r="I414" s="596">
        <f t="shared" si="34"/>
        <v>4.99</v>
      </c>
      <c r="J414" s="600">
        <v>2.95</v>
      </c>
      <c r="K414" s="600">
        <v>2.04</v>
      </c>
      <c r="L414" s="600">
        <v>4.8</v>
      </c>
      <c r="M414" s="600">
        <v>9.57</v>
      </c>
      <c r="N414" s="580"/>
      <c r="O414" s="580"/>
      <c r="P414" s="600">
        <v>10.75</v>
      </c>
      <c r="Q414" s="580"/>
      <c r="R414" s="600">
        <v>0.03</v>
      </c>
      <c r="S414" s="580"/>
      <c r="T414" s="580"/>
      <c r="U414" s="580"/>
      <c r="V414" s="580"/>
      <c r="W414" s="580"/>
      <c r="X414" s="580"/>
      <c r="Y414" s="580"/>
      <c r="Z414" s="580"/>
      <c r="AA414" s="580"/>
      <c r="AB414" s="580"/>
      <c r="AC414" s="580"/>
      <c r="AD414" s="580"/>
      <c r="AE414" s="600">
        <v>1.02</v>
      </c>
      <c r="AF414" s="600">
        <v>0.6</v>
      </c>
      <c r="AG414" s="580"/>
      <c r="AH414" s="580"/>
      <c r="AI414" s="580"/>
      <c r="AJ414" s="580"/>
      <c r="AK414" s="580"/>
      <c r="AL414" s="580"/>
      <c r="AM414" s="580"/>
      <c r="AN414" s="580"/>
      <c r="AO414" s="600">
        <v>7.26</v>
      </c>
      <c r="AP414" s="600"/>
      <c r="AQ414" s="580"/>
      <c r="AR414" s="580"/>
      <c r="AS414" s="580"/>
      <c r="AT414" s="580"/>
      <c r="AU414" s="580"/>
      <c r="AV414" s="580"/>
      <c r="AW414" s="580"/>
      <c r="AX414" s="600">
        <v>0.66</v>
      </c>
      <c r="AY414" s="580"/>
      <c r="AZ414" s="580"/>
      <c r="BA414" s="580"/>
      <c r="BB414" s="580"/>
      <c r="BC414" s="580"/>
      <c r="BD414" s="580"/>
      <c r="BE414" s="580"/>
      <c r="BF414" s="580"/>
      <c r="BG414" s="600">
        <v>0.16</v>
      </c>
      <c r="BH414" s="580"/>
      <c r="BK414" s="601">
        <f t="shared" si="35"/>
        <v>39.839999999999996</v>
      </c>
    </row>
    <row r="415" spans="1:63" s="604" customFormat="1" ht="22.5" customHeight="1">
      <c r="B415" s="605"/>
      <c r="C415" s="606" t="s">
        <v>633</v>
      </c>
      <c r="D415" s="602" t="s">
        <v>309</v>
      </c>
      <c r="E415" s="607">
        <f t="shared" ref="E415:E420" si="36">SUM(J415:BH415)</f>
        <v>23.850000000000005</v>
      </c>
      <c r="F415" s="602"/>
      <c r="G415" s="602" t="s">
        <v>29</v>
      </c>
      <c r="H415" s="602"/>
      <c r="I415" s="608">
        <f t="shared" ref="I415:I424" si="37">J415+K415</f>
        <v>7.4</v>
      </c>
      <c r="J415" s="609">
        <v>7.28</v>
      </c>
      <c r="K415" s="609">
        <v>0.12</v>
      </c>
      <c r="L415" s="609">
        <v>3.79</v>
      </c>
      <c r="M415" s="609">
        <v>4.1500000000000004</v>
      </c>
      <c r="N415" s="610"/>
      <c r="O415" s="610"/>
      <c r="P415" s="610"/>
      <c r="Q415" s="610"/>
      <c r="R415" s="610"/>
      <c r="S415" s="610"/>
      <c r="T415" s="610"/>
      <c r="U415" s="610"/>
      <c r="V415" s="610"/>
      <c r="W415" s="610"/>
      <c r="X415" s="610"/>
      <c r="Y415" s="610"/>
      <c r="Z415" s="610"/>
      <c r="AA415" s="610"/>
      <c r="AB415" s="610"/>
      <c r="AC415" s="610"/>
      <c r="AD415" s="610"/>
      <c r="AE415" s="609">
        <v>0.97</v>
      </c>
      <c r="AF415" s="612">
        <v>0.8</v>
      </c>
      <c r="AG415" s="610"/>
      <c r="AH415" s="610"/>
      <c r="AI415" s="610"/>
      <c r="AJ415" s="610"/>
      <c r="AK415" s="610"/>
      <c r="AL415" s="610"/>
      <c r="AM415" s="610"/>
      <c r="AN415" s="610"/>
      <c r="AO415" s="610"/>
      <c r="AP415" s="610"/>
      <c r="AQ415" s="609">
        <v>0.53</v>
      </c>
      <c r="AR415" s="610"/>
      <c r="AS415" s="610"/>
      <c r="AT415" s="610"/>
      <c r="AU415" s="610"/>
      <c r="AV415" s="610"/>
      <c r="AW415" s="610"/>
      <c r="AX415" s="609">
        <v>5.97</v>
      </c>
      <c r="AY415" s="610"/>
      <c r="AZ415" s="610"/>
      <c r="BA415" s="610"/>
      <c r="BB415" s="610"/>
      <c r="BC415" s="610"/>
      <c r="BD415" s="609">
        <v>0.19</v>
      </c>
      <c r="BE415" s="610"/>
      <c r="BF415" s="610"/>
      <c r="BG415" s="609">
        <v>0.05</v>
      </c>
      <c r="BH415" s="610"/>
      <c r="BI415" s="605"/>
      <c r="BJ415" s="605"/>
      <c r="BK415" s="611">
        <f t="shared" ref="BK415:BK420" si="38">SUM(J415:BH415)</f>
        <v>23.850000000000005</v>
      </c>
    </row>
    <row r="416" spans="1:63" s="604" customFormat="1" ht="22.5" customHeight="1">
      <c r="B416" s="605"/>
      <c r="C416" s="606" t="s">
        <v>633</v>
      </c>
      <c r="D416" s="602" t="s">
        <v>291</v>
      </c>
      <c r="E416" s="607">
        <f t="shared" si="36"/>
        <v>7.4500000000000011</v>
      </c>
      <c r="F416" s="602"/>
      <c r="G416" s="602" t="s">
        <v>29</v>
      </c>
      <c r="H416" s="602"/>
      <c r="I416" s="608">
        <f t="shared" si="37"/>
        <v>7.0000000000000007E-2</v>
      </c>
      <c r="J416" s="609">
        <v>7.0000000000000007E-2</v>
      </c>
      <c r="K416" s="610"/>
      <c r="L416" s="609">
        <v>0.66</v>
      </c>
      <c r="M416" s="609">
        <v>4.82</v>
      </c>
      <c r="N416" s="610"/>
      <c r="O416" s="610"/>
      <c r="P416" s="610"/>
      <c r="Q416" s="610"/>
      <c r="R416" s="610"/>
      <c r="S416" s="610"/>
      <c r="T416" s="610">
        <v>1.2</v>
      </c>
      <c r="U416" s="610"/>
      <c r="V416" s="610"/>
      <c r="W416" s="610"/>
      <c r="X416" s="610"/>
      <c r="Y416" s="610"/>
      <c r="Z416" s="610"/>
      <c r="AA416" s="610"/>
      <c r="AB416" s="610"/>
      <c r="AC416" s="610"/>
      <c r="AD416" s="610"/>
      <c r="AE416" s="609">
        <v>0.66</v>
      </c>
      <c r="AF416" s="609">
        <v>0.03</v>
      </c>
      <c r="AG416" s="610"/>
      <c r="AH416" s="610"/>
      <c r="AI416" s="610"/>
      <c r="AJ416" s="610"/>
      <c r="AK416" s="610"/>
      <c r="AL416" s="610"/>
      <c r="AM416" s="610"/>
      <c r="AN416" s="610"/>
      <c r="AO416" s="610"/>
      <c r="AP416" s="610"/>
      <c r="AQ416" s="609">
        <v>0.01</v>
      </c>
      <c r="AR416" s="610"/>
      <c r="AS416" s="610"/>
      <c r="AT416" s="610"/>
      <c r="AU416" s="610"/>
      <c r="AV416" s="610"/>
      <c r="AW416" s="610"/>
      <c r="AX416" s="610"/>
      <c r="AY416" s="610"/>
      <c r="AZ416" s="610"/>
      <c r="BA416" s="610"/>
      <c r="BB416" s="610"/>
      <c r="BC416" s="610"/>
      <c r="BD416" s="610"/>
      <c r="BE416" s="610"/>
      <c r="BF416" s="610"/>
      <c r="BG416" s="610"/>
      <c r="BH416" s="610"/>
      <c r="BI416" s="605"/>
      <c r="BJ416" s="605"/>
      <c r="BK416" s="611">
        <f t="shared" si="38"/>
        <v>7.4500000000000011</v>
      </c>
    </row>
    <row r="417" spans="1:63" s="604" customFormat="1" ht="22.5" customHeight="1">
      <c r="B417" s="605"/>
      <c r="C417" s="606" t="s">
        <v>633</v>
      </c>
      <c r="D417" s="602" t="s">
        <v>330</v>
      </c>
      <c r="E417" s="607">
        <f t="shared" si="36"/>
        <v>13.14</v>
      </c>
      <c r="F417" s="602"/>
      <c r="G417" s="602" t="s">
        <v>29</v>
      </c>
      <c r="H417" s="602"/>
      <c r="I417" s="608">
        <f t="shared" si="37"/>
        <v>8.66</v>
      </c>
      <c r="J417" s="609">
        <v>7.45</v>
      </c>
      <c r="K417" s="609">
        <v>1.21</v>
      </c>
      <c r="L417" s="609">
        <v>0.37</v>
      </c>
      <c r="M417" s="609">
        <v>0.05</v>
      </c>
      <c r="N417" s="610"/>
      <c r="O417" s="610"/>
      <c r="P417" s="610"/>
      <c r="Q417" s="610"/>
      <c r="R417" s="610"/>
      <c r="S417" s="610"/>
      <c r="T417" s="610"/>
      <c r="U417" s="610"/>
      <c r="V417" s="610"/>
      <c r="W417" s="610"/>
      <c r="X417" s="610"/>
      <c r="Y417" s="610"/>
      <c r="Z417" s="610"/>
      <c r="AA417" s="610"/>
      <c r="AB417" s="610"/>
      <c r="AC417" s="610"/>
      <c r="AD417" s="610"/>
      <c r="AE417" s="609">
        <v>0.42</v>
      </c>
      <c r="AF417" s="612">
        <v>0.3</v>
      </c>
      <c r="AG417" s="610"/>
      <c r="AH417" s="610"/>
      <c r="AI417" s="610"/>
      <c r="AJ417" s="610"/>
      <c r="AK417" s="610"/>
      <c r="AL417" s="610"/>
      <c r="AM417" s="610"/>
      <c r="AN417" s="610"/>
      <c r="AO417" s="610"/>
      <c r="AP417" s="610"/>
      <c r="AQ417" s="609">
        <v>0.03</v>
      </c>
      <c r="AR417" s="610"/>
      <c r="AS417" s="610"/>
      <c r="AT417" s="610"/>
      <c r="AU417" s="610"/>
      <c r="AV417" s="610"/>
      <c r="AW417" s="610"/>
      <c r="AX417" s="609">
        <v>3.16</v>
      </c>
      <c r="AY417" s="610"/>
      <c r="AZ417" s="610"/>
      <c r="BA417" s="610"/>
      <c r="BB417" s="610"/>
      <c r="BC417" s="610"/>
      <c r="BD417" s="610"/>
      <c r="BE417" s="610"/>
      <c r="BF417" s="610"/>
      <c r="BG417" s="609">
        <v>0.15</v>
      </c>
      <c r="BH417" s="610"/>
      <c r="BI417" s="605"/>
      <c r="BJ417" s="605"/>
      <c r="BK417" s="611">
        <f t="shared" si="38"/>
        <v>13.14</v>
      </c>
    </row>
    <row r="418" spans="1:63" s="604" customFormat="1" ht="22.5" customHeight="1">
      <c r="B418" s="605"/>
      <c r="C418" s="606" t="s">
        <v>633</v>
      </c>
      <c r="D418" s="602" t="s">
        <v>324</v>
      </c>
      <c r="E418" s="607">
        <f t="shared" si="36"/>
        <v>24.799999999999994</v>
      </c>
      <c r="F418" s="602"/>
      <c r="G418" s="602" t="s">
        <v>29</v>
      </c>
      <c r="H418" s="602"/>
      <c r="I418" s="608">
        <f t="shared" si="37"/>
        <v>4.66</v>
      </c>
      <c r="J418" s="609">
        <v>4.58</v>
      </c>
      <c r="K418" s="609">
        <v>0.08</v>
      </c>
      <c r="L418" s="609">
        <v>11.02</v>
      </c>
      <c r="M418" s="609">
        <v>0.64</v>
      </c>
      <c r="N418" s="610"/>
      <c r="O418" s="610"/>
      <c r="P418" s="610"/>
      <c r="Q418" s="610"/>
      <c r="R418" s="609">
        <v>0.06</v>
      </c>
      <c r="S418" s="610"/>
      <c r="T418" s="610"/>
      <c r="U418" s="610"/>
      <c r="V418" s="610"/>
      <c r="W418" s="610"/>
      <c r="X418" s="610"/>
      <c r="Y418" s="610"/>
      <c r="Z418" s="610"/>
      <c r="AA418" s="610"/>
      <c r="AB418" s="610"/>
      <c r="AC418" s="610"/>
      <c r="AD418" s="610"/>
      <c r="AE418" s="609">
        <v>1.1299999999999999</v>
      </c>
      <c r="AF418" s="609">
        <v>0.65</v>
      </c>
      <c r="AG418" s="610"/>
      <c r="AH418" s="610"/>
      <c r="AI418" s="610"/>
      <c r="AJ418" s="610"/>
      <c r="AK418" s="609">
        <v>0.01</v>
      </c>
      <c r="AL418" s="610"/>
      <c r="AM418" s="610"/>
      <c r="AN418" s="610"/>
      <c r="AO418" s="610"/>
      <c r="AP418" s="610"/>
      <c r="AQ418" s="609">
        <v>0.69</v>
      </c>
      <c r="AR418" s="610"/>
      <c r="AS418" s="610"/>
      <c r="AT418" s="610"/>
      <c r="AU418" s="610"/>
      <c r="AV418" s="610"/>
      <c r="AW418" s="610"/>
      <c r="AX418" s="609">
        <v>4.54</v>
      </c>
      <c r="AY418" s="610"/>
      <c r="AZ418" s="609">
        <v>0.33</v>
      </c>
      <c r="BA418" s="610"/>
      <c r="BB418" s="610"/>
      <c r="BC418" s="609">
        <v>0.06</v>
      </c>
      <c r="BD418" s="609">
        <v>0.7</v>
      </c>
      <c r="BE418" s="609">
        <v>0.27</v>
      </c>
      <c r="BF418" s="610"/>
      <c r="BG418" s="609">
        <v>0.04</v>
      </c>
      <c r="BH418" s="610"/>
      <c r="BI418" s="605"/>
      <c r="BJ418" s="605"/>
      <c r="BK418" s="611">
        <f t="shared" si="38"/>
        <v>24.799999999999994</v>
      </c>
    </row>
    <row r="419" spans="1:63" s="604" customFormat="1" ht="22.5" customHeight="1">
      <c r="B419" s="605"/>
      <c r="C419" s="606" t="s">
        <v>633</v>
      </c>
      <c r="D419" s="602" t="s">
        <v>306</v>
      </c>
      <c r="E419" s="607">
        <f t="shared" si="36"/>
        <v>32.92</v>
      </c>
      <c r="F419" s="602"/>
      <c r="G419" s="602" t="s">
        <v>29</v>
      </c>
      <c r="H419" s="602"/>
      <c r="I419" s="608">
        <f t="shared" si="37"/>
        <v>24.81</v>
      </c>
      <c r="J419" s="609">
        <v>24.81</v>
      </c>
      <c r="K419" s="610"/>
      <c r="L419" s="609">
        <v>2.39</v>
      </c>
      <c r="M419" s="609">
        <v>0.05</v>
      </c>
      <c r="N419" s="610"/>
      <c r="O419" s="610"/>
      <c r="P419" s="610"/>
      <c r="Q419" s="610"/>
      <c r="R419" s="610"/>
      <c r="S419" s="610"/>
      <c r="T419" s="610"/>
      <c r="U419" s="610"/>
      <c r="V419" s="610"/>
      <c r="W419" s="610"/>
      <c r="X419" s="610"/>
      <c r="Y419" s="610"/>
      <c r="Z419" s="610"/>
      <c r="AA419" s="610"/>
      <c r="AB419" s="610"/>
      <c r="AC419" s="610"/>
      <c r="AD419" s="610"/>
      <c r="AE419" s="609">
        <v>1.1000000000000001</v>
      </c>
      <c r="AF419" s="609">
        <v>1.35</v>
      </c>
      <c r="AG419" s="610"/>
      <c r="AH419" s="610"/>
      <c r="AI419" s="610"/>
      <c r="AJ419" s="610"/>
      <c r="AK419" s="610"/>
      <c r="AL419" s="610"/>
      <c r="AM419" s="610"/>
      <c r="AN419" s="610"/>
      <c r="AO419" s="610"/>
      <c r="AP419" s="610"/>
      <c r="AQ419" s="609">
        <v>0.13</v>
      </c>
      <c r="AR419" s="610"/>
      <c r="AS419" s="610"/>
      <c r="AT419" s="610"/>
      <c r="AU419" s="610"/>
      <c r="AV419" s="610"/>
      <c r="AW419" s="610"/>
      <c r="AX419" s="609">
        <v>1.72</v>
      </c>
      <c r="AY419" s="610"/>
      <c r="AZ419" s="610"/>
      <c r="BA419" s="610"/>
      <c r="BB419" s="610"/>
      <c r="BC419" s="610"/>
      <c r="BD419" s="609">
        <v>1.33</v>
      </c>
      <c r="BE419" s="610"/>
      <c r="BF419" s="610"/>
      <c r="BG419" s="609">
        <v>0.04</v>
      </c>
      <c r="BH419" s="610"/>
      <c r="BI419" s="605"/>
      <c r="BJ419" s="605"/>
      <c r="BK419" s="611">
        <f t="shared" si="38"/>
        <v>32.92</v>
      </c>
    </row>
    <row r="420" spans="1:63" s="604" customFormat="1" ht="22.5" customHeight="1">
      <c r="B420" s="605"/>
      <c r="C420" s="606" t="s">
        <v>633</v>
      </c>
      <c r="D420" s="602" t="s">
        <v>302</v>
      </c>
      <c r="E420" s="607">
        <f t="shared" si="36"/>
        <v>43.309999999999988</v>
      </c>
      <c r="F420" s="602"/>
      <c r="G420" s="602" t="s">
        <v>29</v>
      </c>
      <c r="H420" s="602"/>
      <c r="I420" s="608">
        <f t="shared" si="37"/>
        <v>23.93</v>
      </c>
      <c r="J420" s="609">
        <f>23.37+0.56</f>
        <v>23.93</v>
      </c>
      <c r="K420" s="610"/>
      <c r="L420" s="612">
        <v>2</v>
      </c>
      <c r="M420" s="612">
        <v>5.2</v>
      </c>
      <c r="N420" s="610"/>
      <c r="O420" s="610"/>
      <c r="P420" s="609">
        <v>3.03</v>
      </c>
      <c r="Q420" s="610"/>
      <c r="R420" s="610"/>
      <c r="S420" s="610"/>
      <c r="T420" s="610"/>
      <c r="U420" s="610"/>
      <c r="V420" s="610"/>
      <c r="W420" s="610"/>
      <c r="X420" s="610"/>
      <c r="Y420" s="610"/>
      <c r="Z420" s="610"/>
      <c r="AA420" s="610"/>
      <c r="AB420" s="610"/>
      <c r="AC420" s="610"/>
      <c r="AD420" s="610"/>
      <c r="AE420" s="609">
        <v>3.27</v>
      </c>
      <c r="AF420" s="609">
        <v>1.37</v>
      </c>
      <c r="AG420" s="610"/>
      <c r="AH420" s="609">
        <v>0.01</v>
      </c>
      <c r="AI420" s="609">
        <v>0.01</v>
      </c>
      <c r="AJ420" s="610"/>
      <c r="AK420" s="610"/>
      <c r="AL420" s="609">
        <v>0.01</v>
      </c>
      <c r="AM420" s="610"/>
      <c r="AN420" s="610"/>
      <c r="AO420" s="610"/>
      <c r="AP420" s="610"/>
      <c r="AQ420" s="609">
        <v>0.71</v>
      </c>
      <c r="AR420" s="610"/>
      <c r="AS420" s="610"/>
      <c r="AT420" s="610"/>
      <c r="AU420" s="610"/>
      <c r="AV420" s="610"/>
      <c r="AW420" s="610"/>
      <c r="AX420" s="609">
        <v>3.19</v>
      </c>
      <c r="AY420" s="610"/>
      <c r="AZ420" s="610"/>
      <c r="BA420" s="610"/>
      <c r="BB420" s="610"/>
      <c r="BC420" s="610"/>
      <c r="BD420" s="609">
        <v>0.33</v>
      </c>
      <c r="BE420" s="610"/>
      <c r="BF420" s="610"/>
      <c r="BG420" s="609">
        <v>0.25</v>
      </c>
      <c r="BH420" s="610"/>
      <c r="BI420" s="605"/>
      <c r="BJ420" s="605"/>
      <c r="BK420" s="611">
        <f t="shared" si="38"/>
        <v>43.309999999999988</v>
      </c>
    </row>
    <row r="421" spans="1:63" ht="32.25" customHeight="1">
      <c r="B421" s="117"/>
      <c r="C421" s="593" t="s">
        <v>635</v>
      </c>
      <c r="D421" s="594" t="s">
        <v>291</v>
      </c>
      <c r="E421" s="595">
        <f>SUM(J421:BH421)</f>
        <v>2.6299999999999994</v>
      </c>
      <c r="F421" s="593"/>
      <c r="G421" s="594" t="s">
        <v>29</v>
      </c>
      <c r="H421" s="594"/>
      <c r="I421" s="608">
        <f t="shared" si="37"/>
        <v>0.63</v>
      </c>
      <c r="J421" s="580">
        <v>0.63</v>
      </c>
      <c r="K421" s="580"/>
      <c r="L421" s="580">
        <v>1.56</v>
      </c>
      <c r="M421" s="580"/>
      <c r="N421" s="580"/>
      <c r="O421" s="580"/>
      <c r="P421" s="580"/>
      <c r="Q421" s="580"/>
      <c r="R421" s="580"/>
      <c r="S421" s="580"/>
      <c r="T421" s="580"/>
      <c r="U421" s="580"/>
      <c r="V421" s="580"/>
      <c r="W421" s="580"/>
      <c r="X421" s="580"/>
      <c r="Y421" s="580"/>
      <c r="Z421" s="580"/>
      <c r="AA421" s="580"/>
      <c r="AB421" s="580"/>
      <c r="AC421" s="580"/>
      <c r="AD421" s="580"/>
      <c r="AE421" s="580">
        <v>0.24</v>
      </c>
      <c r="AF421" s="580">
        <v>0.15</v>
      </c>
      <c r="AG421" s="580"/>
      <c r="AH421" s="580"/>
      <c r="AI421" s="580"/>
      <c r="AJ421" s="580"/>
      <c r="AK421" s="580"/>
      <c r="AL421" s="580"/>
      <c r="AM421" s="580"/>
      <c r="AN421" s="580"/>
      <c r="AO421" s="580"/>
      <c r="AP421" s="580"/>
      <c r="AQ421" s="580"/>
      <c r="AR421" s="580"/>
      <c r="AS421" s="580"/>
      <c r="AT421" s="580"/>
      <c r="AU421" s="580"/>
      <c r="AV421" s="580"/>
      <c r="AW421" s="580"/>
      <c r="AX421" s="580">
        <v>0.05</v>
      </c>
      <c r="AY421" s="580"/>
      <c r="AZ421" s="580"/>
      <c r="BA421" s="580"/>
      <c r="BB421" s="580"/>
      <c r="BC421" s="580"/>
      <c r="BD421" s="580"/>
      <c r="BE421" s="580"/>
      <c r="BF421" s="580"/>
      <c r="BG421" s="580"/>
      <c r="BH421" s="580"/>
      <c r="BI421" s="597"/>
      <c r="BJ421" s="594"/>
      <c r="BK421" s="567"/>
    </row>
    <row r="422" spans="1:63" ht="32.25" customHeight="1">
      <c r="B422" s="117"/>
      <c r="C422" s="593" t="s">
        <v>635</v>
      </c>
      <c r="D422" s="594" t="s">
        <v>285</v>
      </c>
      <c r="E422" s="595">
        <f>SUM(J422:BH422)</f>
        <v>5.08</v>
      </c>
      <c r="F422" s="593"/>
      <c r="G422" s="594" t="s">
        <v>29</v>
      </c>
      <c r="H422" s="594"/>
      <c r="I422" s="608">
        <f t="shared" si="37"/>
        <v>2</v>
      </c>
      <c r="J422" s="580">
        <v>2</v>
      </c>
      <c r="K422" s="580"/>
      <c r="L422" s="580">
        <v>0.14000000000000001</v>
      </c>
      <c r="M422" s="580">
        <v>0.03</v>
      </c>
      <c r="N422" s="580"/>
      <c r="O422" s="580"/>
      <c r="P422" s="580"/>
      <c r="Q422" s="580"/>
      <c r="R422" s="580"/>
      <c r="S422" s="580"/>
      <c r="T422" s="580"/>
      <c r="U422" s="580"/>
      <c r="V422" s="580"/>
      <c r="W422" s="580"/>
      <c r="X422" s="580"/>
      <c r="Y422" s="580"/>
      <c r="Z422" s="580"/>
      <c r="AA422" s="580"/>
      <c r="AB422" s="580"/>
      <c r="AC422" s="580"/>
      <c r="AD422" s="580"/>
      <c r="AE422" s="580">
        <v>0.78</v>
      </c>
      <c r="AF422" s="580">
        <v>0.08</v>
      </c>
      <c r="AG422" s="580"/>
      <c r="AH422" s="580"/>
      <c r="AI422" s="580"/>
      <c r="AJ422" s="580"/>
      <c r="AK422" s="580"/>
      <c r="AL422" s="580"/>
      <c r="AM422" s="580"/>
      <c r="AN422" s="580"/>
      <c r="AO422" s="580"/>
      <c r="AP422" s="580"/>
      <c r="AQ422" s="580">
        <v>0.16</v>
      </c>
      <c r="AR422" s="580"/>
      <c r="AS422" s="580"/>
      <c r="AT422" s="580"/>
      <c r="AU422" s="580"/>
      <c r="AV422" s="580"/>
      <c r="AW422" s="580"/>
      <c r="AX422" s="580"/>
      <c r="AY422" s="580">
        <v>1.74</v>
      </c>
      <c r="AZ422" s="580"/>
      <c r="BA422" s="580"/>
      <c r="BB422" s="580"/>
      <c r="BC422" s="580"/>
      <c r="BD422" s="580">
        <v>0.06</v>
      </c>
      <c r="BE422" s="580">
        <v>0.09</v>
      </c>
      <c r="BF422" s="580"/>
      <c r="BG422" s="580"/>
      <c r="BH422" s="580"/>
      <c r="BI422" s="597"/>
      <c r="BJ422" s="594"/>
      <c r="BK422" s="567"/>
    </row>
    <row r="423" spans="1:63" ht="32.25" customHeight="1">
      <c r="B423" s="117"/>
      <c r="C423" s="593" t="s">
        <v>635</v>
      </c>
      <c r="D423" s="594" t="s">
        <v>330</v>
      </c>
      <c r="E423" s="595">
        <f>SUM(J423:BH423)</f>
        <v>1.37</v>
      </c>
      <c r="F423" s="593"/>
      <c r="G423" s="594" t="s">
        <v>29</v>
      </c>
      <c r="H423" s="594"/>
      <c r="I423" s="608">
        <f t="shared" si="37"/>
        <v>0.21000000000000002</v>
      </c>
      <c r="J423" s="580">
        <v>0.2</v>
      </c>
      <c r="K423" s="580">
        <v>0.01</v>
      </c>
      <c r="L423" s="580">
        <v>0.02</v>
      </c>
      <c r="M423" s="580"/>
      <c r="N423" s="580"/>
      <c r="O423" s="580"/>
      <c r="P423" s="580"/>
      <c r="Q423" s="580"/>
      <c r="R423" s="580"/>
      <c r="S423" s="580"/>
      <c r="T423" s="580"/>
      <c r="U423" s="580"/>
      <c r="V423" s="580"/>
      <c r="W423" s="580"/>
      <c r="X423" s="580"/>
      <c r="Y423" s="580"/>
      <c r="Z423" s="580"/>
      <c r="AA423" s="580"/>
      <c r="AB423" s="580"/>
      <c r="AC423" s="580"/>
      <c r="AD423" s="580"/>
      <c r="AE423" s="580">
        <v>0.5</v>
      </c>
      <c r="AF423" s="580">
        <v>0.02</v>
      </c>
      <c r="AG423" s="580"/>
      <c r="AH423" s="580"/>
      <c r="AI423" s="580">
        <v>0.04</v>
      </c>
      <c r="AJ423" s="580"/>
      <c r="AK423" s="580"/>
      <c r="AL423" s="580"/>
      <c r="AM423" s="580"/>
      <c r="AN423" s="580"/>
      <c r="AO423" s="580"/>
      <c r="AP423" s="580"/>
      <c r="AQ423" s="580"/>
      <c r="AR423" s="580"/>
      <c r="AS423" s="580"/>
      <c r="AT423" s="580"/>
      <c r="AU423" s="580"/>
      <c r="AV423" s="580"/>
      <c r="AW423" s="580"/>
      <c r="AX423" s="580">
        <v>0.51</v>
      </c>
      <c r="AY423" s="580"/>
      <c r="AZ423" s="580"/>
      <c r="BA423" s="580"/>
      <c r="BB423" s="580"/>
      <c r="BC423" s="580"/>
      <c r="BD423" s="580"/>
      <c r="BE423" s="580"/>
      <c r="BF423" s="580"/>
      <c r="BG423" s="580">
        <v>7.0000000000000007E-2</v>
      </c>
      <c r="BH423" s="580"/>
      <c r="BI423" s="597"/>
      <c r="BJ423" s="594"/>
      <c r="BK423" s="567"/>
    </row>
    <row r="424" spans="1:63" ht="32.25" customHeight="1">
      <c r="B424" s="117"/>
      <c r="C424" s="593" t="s">
        <v>635</v>
      </c>
      <c r="D424" s="594" t="s">
        <v>324</v>
      </c>
      <c r="E424" s="595">
        <f>SUM(J424:BH424)</f>
        <v>4.88</v>
      </c>
      <c r="F424" s="593"/>
      <c r="G424" s="594" t="s">
        <v>29</v>
      </c>
      <c r="H424" s="594"/>
      <c r="I424" s="608">
        <f t="shared" si="37"/>
        <v>2.16</v>
      </c>
      <c r="J424" s="580">
        <v>2.16</v>
      </c>
      <c r="K424" s="580"/>
      <c r="L424" s="580">
        <v>0.75</v>
      </c>
      <c r="M424" s="580">
        <v>0.01</v>
      </c>
      <c r="N424" s="580"/>
      <c r="O424" s="580"/>
      <c r="P424" s="580"/>
      <c r="Q424" s="580"/>
      <c r="R424" s="580"/>
      <c r="S424" s="580"/>
      <c r="T424" s="580"/>
      <c r="U424" s="580"/>
      <c r="V424" s="580"/>
      <c r="W424" s="580"/>
      <c r="X424" s="580"/>
      <c r="Y424" s="580"/>
      <c r="Z424" s="580"/>
      <c r="AA424" s="580"/>
      <c r="AB424" s="580"/>
      <c r="AC424" s="580"/>
      <c r="AD424" s="580"/>
      <c r="AE424" s="580">
        <v>0.27</v>
      </c>
      <c r="AF424" s="580">
        <v>0.27</v>
      </c>
      <c r="AG424" s="580"/>
      <c r="AH424" s="580"/>
      <c r="AI424" s="580"/>
      <c r="AJ424" s="580"/>
      <c r="AK424" s="580"/>
      <c r="AL424" s="580"/>
      <c r="AM424" s="580"/>
      <c r="AN424" s="580"/>
      <c r="AO424" s="580"/>
      <c r="AP424" s="580"/>
      <c r="AQ424" s="580">
        <v>0.24</v>
      </c>
      <c r="AR424" s="580"/>
      <c r="AS424" s="580"/>
      <c r="AT424" s="580"/>
      <c r="AU424" s="580"/>
      <c r="AV424" s="580"/>
      <c r="AW424" s="580"/>
      <c r="AX424" s="580">
        <v>0.63</v>
      </c>
      <c r="AY424" s="580"/>
      <c r="AZ424" s="580"/>
      <c r="BA424" s="580"/>
      <c r="BB424" s="580"/>
      <c r="BC424" s="580"/>
      <c r="BD424" s="580"/>
      <c r="BE424" s="580">
        <v>0.5</v>
      </c>
      <c r="BF424" s="580"/>
      <c r="BG424" s="580">
        <v>0.05</v>
      </c>
      <c r="BH424" s="580"/>
      <c r="BI424" s="597"/>
      <c r="BJ424" s="594"/>
      <c r="BK424" s="567"/>
    </row>
    <row r="425" spans="1:63" s="15" customFormat="1" ht="20.25" customHeight="1">
      <c r="A425" s="15">
        <v>13</v>
      </c>
      <c r="B425" s="334"/>
      <c r="C425" s="591" t="s">
        <v>680</v>
      </c>
      <c r="D425" s="592" t="s">
        <v>860</v>
      </c>
      <c r="E425" s="583">
        <v>13.16</v>
      </c>
      <c r="F425" s="334"/>
      <c r="G425" s="576" t="s">
        <v>29</v>
      </c>
      <c r="H425" s="582" t="s">
        <v>1082</v>
      </c>
      <c r="I425" s="584">
        <f>J425+K425</f>
        <v>0</v>
      </c>
      <c r="J425" s="585"/>
      <c r="K425" s="585"/>
      <c r="L425" s="585"/>
      <c r="M425" s="585"/>
      <c r="N425" s="585"/>
      <c r="O425" s="585"/>
      <c r="P425" s="585"/>
      <c r="Q425" s="585"/>
      <c r="R425" s="585"/>
      <c r="S425" s="585"/>
      <c r="T425" s="585"/>
      <c r="U425" s="585"/>
      <c r="V425" s="585"/>
      <c r="W425" s="585"/>
      <c r="X425" s="585"/>
      <c r="Y425" s="585"/>
      <c r="Z425" s="585"/>
      <c r="AA425" s="585"/>
      <c r="AB425" s="585"/>
      <c r="AC425" s="585"/>
      <c r="AD425" s="585"/>
      <c r="AE425" s="585"/>
      <c r="AF425" s="585"/>
      <c r="AG425" s="585"/>
      <c r="AH425" s="585"/>
      <c r="AI425" s="585"/>
      <c r="AJ425" s="585"/>
      <c r="AK425" s="585"/>
      <c r="AL425" s="585"/>
      <c r="AM425" s="585"/>
      <c r="AN425" s="585"/>
      <c r="AO425" s="585"/>
      <c r="AP425" s="585"/>
      <c r="AQ425" s="585"/>
      <c r="AR425" s="585"/>
      <c r="AS425" s="585"/>
      <c r="AT425" s="585"/>
      <c r="AU425" s="585"/>
      <c r="AV425" s="585"/>
      <c r="AW425" s="585"/>
      <c r="AX425" s="585"/>
      <c r="AY425" s="585"/>
      <c r="AZ425" s="585"/>
      <c r="BA425" s="585"/>
      <c r="BB425" s="585"/>
      <c r="BC425" s="585"/>
      <c r="BD425" s="585"/>
      <c r="BE425" s="585"/>
      <c r="BF425" s="585"/>
      <c r="BG425" s="585"/>
      <c r="BH425" s="585"/>
      <c r="BI425" s="334"/>
      <c r="BJ425" s="334"/>
      <c r="BK425" s="586">
        <f>SUM(J425:BH425)</f>
        <v>0</v>
      </c>
    </row>
    <row r="426" spans="1:63" s="15" customFormat="1" ht="20.25" customHeight="1">
      <c r="A426" s="15">
        <v>13</v>
      </c>
      <c r="B426" s="334"/>
      <c r="C426" s="591" t="s">
        <v>681</v>
      </c>
      <c r="D426" s="592" t="s">
        <v>861</v>
      </c>
      <c r="E426" s="583">
        <v>24.97</v>
      </c>
      <c r="F426" s="334"/>
      <c r="G426" s="576" t="s">
        <v>29</v>
      </c>
      <c r="H426" s="582" t="s">
        <v>1082</v>
      </c>
      <c r="I426" s="584">
        <f>J426+K426</f>
        <v>0</v>
      </c>
      <c r="J426" s="585"/>
      <c r="K426" s="585"/>
      <c r="L426" s="585"/>
      <c r="M426" s="585"/>
      <c r="N426" s="585"/>
      <c r="O426" s="585"/>
      <c r="P426" s="585"/>
      <c r="Q426" s="585"/>
      <c r="R426" s="585"/>
      <c r="S426" s="585"/>
      <c r="T426" s="585"/>
      <c r="U426" s="585"/>
      <c r="V426" s="585"/>
      <c r="W426" s="585"/>
      <c r="X426" s="585"/>
      <c r="Y426" s="585"/>
      <c r="Z426" s="585"/>
      <c r="AA426" s="585"/>
      <c r="AB426" s="585"/>
      <c r="AC426" s="585"/>
      <c r="AD426" s="585"/>
      <c r="AE426" s="585"/>
      <c r="AF426" s="585"/>
      <c r="AG426" s="585"/>
      <c r="AH426" s="585"/>
      <c r="AI426" s="585"/>
      <c r="AJ426" s="585"/>
      <c r="AK426" s="585"/>
      <c r="AL426" s="585"/>
      <c r="AM426" s="585"/>
      <c r="AN426" s="585"/>
      <c r="AO426" s="585"/>
      <c r="AP426" s="585"/>
      <c r="AQ426" s="585"/>
      <c r="AR426" s="585"/>
      <c r="AS426" s="585"/>
      <c r="AT426" s="585"/>
      <c r="AU426" s="585"/>
      <c r="AV426" s="585"/>
      <c r="AW426" s="585"/>
      <c r="AX426" s="585"/>
      <c r="AY426" s="585"/>
      <c r="AZ426" s="585"/>
      <c r="BA426" s="585"/>
      <c r="BB426" s="585"/>
      <c r="BC426" s="585"/>
      <c r="BD426" s="585"/>
      <c r="BE426" s="585"/>
      <c r="BF426" s="585"/>
      <c r="BG426" s="585"/>
      <c r="BH426" s="585"/>
      <c r="BI426" s="334"/>
      <c r="BJ426" s="334"/>
      <c r="BK426" s="586">
        <f>SUM(J426:BH426)</f>
        <v>0</v>
      </c>
    </row>
    <row r="427" spans="1:63" s="604" customFormat="1" ht="20.25" customHeight="1">
      <c r="B427" s="597"/>
      <c r="C427" s="613" t="s">
        <v>458</v>
      </c>
      <c r="D427" s="614" t="s">
        <v>330</v>
      </c>
      <c r="E427" s="597">
        <f t="shared" ref="E427:E428" si="39">SUM(J427:BH427)</f>
        <v>44.63000000000001</v>
      </c>
      <c r="F427" s="597" t="s">
        <v>464</v>
      </c>
      <c r="G427" s="597" t="s">
        <v>23</v>
      </c>
      <c r="H427" s="594"/>
      <c r="I427" s="596">
        <f t="shared" ref="I427:I428" si="40">J427+K427</f>
        <v>2.41</v>
      </c>
      <c r="J427" s="604">
        <v>2.16</v>
      </c>
      <c r="K427" s="604">
        <v>0.25</v>
      </c>
      <c r="L427" s="604">
        <v>0.24</v>
      </c>
      <c r="M427" s="604">
        <v>2.4300000000000002</v>
      </c>
      <c r="N427" s="597"/>
      <c r="O427" s="597"/>
      <c r="P427" s="604">
        <v>38.380000000000003</v>
      </c>
      <c r="Q427" s="597"/>
      <c r="R427" s="604">
        <v>7.0000000000000007E-2</v>
      </c>
      <c r="S427" s="597"/>
      <c r="T427" s="597"/>
      <c r="U427" s="597"/>
      <c r="V427" s="597"/>
      <c r="W427" s="597"/>
      <c r="X427" s="597"/>
      <c r="Y427" s="597"/>
      <c r="Z427" s="597"/>
      <c r="AA427" s="597"/>
      <c r="AB427" s="597"/>
      <c r="AC427" s="597"/>
      <c r="AD427" s="597"/>
      <c r="AE427" s="604">
        <v>0.99</v>
      </c>
      <c r="AF427" s="604">
        <v>0.03</v>
      </c>
      <c r="AG427" s="597"/>
      <c r="AH427" s="597"/>
      <c r="AI427" s="597"/>
      <c r="AJ427" s="597"/>
      <c r="AK427" s="597"/>
      <c r="AL427" s="597"/>
      <c r="AM427" s="597"/>
      <c r="AN427" s="597"/>
      <c r="AO427" s="597"/>
      <c r="AP427" s="597"/>
      <c r="AQ427" s="604">
        <v>0.02</v>
      </c>
      <c r="AR427" s="597"/>
      <c r="AS427" s="597"/>
      <c r="AT427" s="597"/>
      <c r="AU427" s="597"/>
      <c r="AV427" s="597"/>
      <c r="AW427" s="597"/>
      <c r="AX427" s="597"/>
      <c r="AY427" s="597"/>
      <c r="AZ427" s="597"/>
      <c r="BA427" s="597"/>
      <c r="BB427" s="597"/>
      <c r="BC427" s="597"/>
      <c r="BD427" s="597"/>
      <c r="BE427" s="597"/>
      <c r="BF427" s="597"/>
      <c r="BG427" s="604">
        <v>0.06</v>
      </c>
      <c r="BH427" s="597"/>
      <c r="BI427" s="597"/>
      <c r="BJ427" s="597"/>
      <c r="BK427" s="603">
        <f t="shared" ref="BK427:BK428" si="41">SUM(J427:BH427)</f>
        <v>44.63000000000001</v>
      </c>
    </row>
    <row r="428" spans="1:63" s="604" customFormat="1" ht="20.25" customHeight="1">
      <c r="B428" s="597"/>
      <c r="C428" s="613" t="s">
        <v>458</v>
      </c>
      <c r="D428" s="614" t="s">
        <v>324</v>
      </c>
      <c r="E428" s="597">
        <f t="shared" si="39"/>
        <v>49.569999999999986</v>
      </c>
      <c r="F428" s="597" t="s">
        <v>464</v>
      </c>
      <c r="G428" s="597" t="s">
        <v>23</v>
      </c>
      <c r="H428" s="594"/>
      <c r="I428" s="596">
        <f t="shared" si="40"/>
        <v>3.4999999999999996</v>
      </c>
      <c r="J428" s="597">
        <v>3.3499999999999996</v>
      </c>
      <c r="K428" s="597">
        <v>0.15000000000000002</v>
      </c>
      <c r="L428" s="597">
        <v>1.9800000000000002</v>
      </c>
      <c r="M428" s="597">
        <v>4.8499999999999996</v>
      </c>
      <c r="N428" s="597"/>
      <c r="O428" s="597"/>
      <c r="P428" s="597">
        <v>37.219999999999992</v>
      </c>
      <c r="Q428" s="597"/>
      <c r="R428" s="597"/>
      <c r="S428" s="597"/>
      <c r="T428" s="597"/>
      <c r="U428" s="597"/>
      <c r="V428" s="597"/>
      <c r="W428" s="597"/>
      <c r="X428" s="597"/>
      <c r="Y428" s="597"/>
      <c r="Z428" s="597"/>
      <c r="AA428" s="597"/>
      <c r="AB428" s="597"/>
      <c r="AC428" s="597"/>
      <c r="AD428" s="597"/>
      <c r="AE428" s="597">
        <v>0.83000000000000007</v>
      </c>
      <c r="AF428" s="597">
        <v>0.18</v>
      </c>
      <c r="AG428" s="597"/>
      <c r="AH428" s="597"/>
      <c r="AI428" s="597"/>
      <c r="AJ428" s="597"/>
      <c r="AK428" s="597"/>
      <c r="AL428" s="597"/>
      <c r="AM428" s="597"/>
      <c r="AN428" s="597"/>
      <c r="AO428" s="597"/>
      <c r="AP428" s="597"/>
      <c r="AQ428" s="597">
        <v>0.73</v>
      </c>
      <c r="AR428" s="597"/>
      <c r="AS428" s="597"/>
      <c r="AT428" s="597"/>
      <c r="AU428" s="597"/>
      <c r="AV428" s="597"/>
      <c r="AW428" s="597"/>
      <c r="AX428" s="597">
        <v>0.28000000000000003</v>
      </c>
      <c r="AY428" s="597"/>
      <c r="AZ428" s="597"/>
      <c r="BA428" s="597"/>
      <c r="BB428" s="597"/>
      <c r="BC428" s="597"/>
      <c r="BD428" s="597"/>
      <c r="BE428" s="597"/>
      <c r="BF428" s="597"/>
      <c r="BG428" s="597"/>
      <c r="BH428" s="597"/>
      <c r="BI428" s="597"/>
      <c r="BJ428" s="597"/>
      <c r="BK428" s="603">
        <f t="shared" si="41"/>
        <v>49.569999999999986</v>
      </c>
    </row>
    <row r="429" spans="1:63" ht="32.25" customHeight="1">
      <c r="A429" s="134">
        <v>13</v>
      </c>
      <c r="B429" s="117">
        <v>30</v>
      </c>
      <c r="C429" s="304" t="s">
        <v>582</v>
      </c>
      <c r="D429" s="296" t="s">
        <v>583</v>
      </c>
      <c r="E429" s="529">
        <f>SUM(J429:BH429)</f>
        <v>0.72999999999999987</v>
      </c>
      <c r="F429" s="117" t="s">
        <v>581</v>
      </c>
      <c r="G429" s="121" t="s">
        <v>29</v>
      </c>
      <c r="H429" s="118"/>
      <c r="I429" s="395">
        <f>J429+K429</f>
        <v>0</v>
      </c>
      <c r="J429" s="395"/>
      <c r="K429" s="395"/>
      <c r="L429" s="395">
        <v>0.04</v>
      </c>
      <c r="M429" s="395"/>
      <c r="N429" s="395"/>
      <c r="O429" s="395"/>
      <c r="P429" s="395"/>
      <c r="Q429" s="395"/>
      <c r="R429" s="395"/>
      <c r="S429" s="395"/>
      <c r="T429" s="395"/>
      <c r="U429" s="395"/>
      <c r="V429" s="395"/>
      <c r="W429" s="395"/>
      <c r="X429" s="395"/>
      <c r="Y429" s="395"/>
      <c r="Z429" s="395"/>
      <c r="AA429" s="395"/>
      <c r="AB429" s="395"/>
      <c r="AC429" s="395"/>
      <c r="AD429" s="395"/>
      <c r="AE429" s="395">
        <v>0.41</v>
      </c>
      <c r="AF429" s="395">
        <v>0.05</v>
      </c>
      <c r="AG429" s="395"/>
      <c r="AH429" s="395"/>
      <c r="AI429" s="395"/>
      <c r="AJ429" s="395"/>
      <c r="AK429" s="395"/>
      <c r="AL429" s="395"/>
      <c r="AM429" s="395"/>
      <c r="AN429" s="395"/>
      <c r="AO429" s="395"/>
      <c r="AP429" s="395"/>
      <c r="AQ429" s="395"/>
      <c r="AR429" s="395"/>
      <c r="AS429" s="395"/>
      <c r="AT429" s="395"/>
      <c r="AU429" s="395"/>
      <c r="AV429" s="395"/>
      <c r="AW429" s="395"/>
      <c r="AX429" s="395">
        <v>0.02</v>
      </c>
      <c r="AY429" s="395">
        <v>0.02</v>
      </c>
      <c r="AZ429" s="395"/>
      <c r="BA429" s="395"/>
      <c r="BB429" s="395"/>
      <c r="BC429" s="395"/>
      <c r="BD429" s="395">
        <v>0.09</v>
      </c>
      <c r="BE429" s="395"/>
      <c r="BF429" s="395"/>
      <c r="BG429" s="395">
        <v>0.1</v>
      </c>
      <c r="BH429" s="395"/>
      <c r="BI429" s="117" t="s">
        <v>580</v>
      </c>
      <c r="BJ429" s="117"/>
      <c r="BK429" s="567">
        <f>SUM(J429:BH429)</f>
        <v>0.72999999999999987</v>
      </c>
    </row>
    <row r="430" spans="1:63" s="15" customFormat="1" ht="20.25" customHeight="1">
      <c r="A430" s="15">
        <v>13</v>
      </c>
      <c r="B430" s="578">
        <v>154</v>
      </c>
      <c r="C430" s="587" t="s">
        <v>327</v>
      </c>
      <c r="D430" s="578" t="s">
        <v>587</v>
      </c>
      <c r="E430" s="578">
        <v>10.149999999999999</v>
      </c>
      <c r="F430" s="578"/>
      <c r="G430" s="578" t="s">
        <v>49</v>
      </c>
      <c r="H430" s="576" t="s">
        <v>1099</v>
      </c>
      <c r="I430" s="584">
        <f>J430+K430</f>
        <v>0</v>
      </c>
      <c r="J430" s="578"/>
      <c r="K430" s="578"/>
      <c r="L430" s="578"/>
      <c r="M430" s="578"/>
      <c r="N430" s="578"/>
      <c r="O430" s="578"/>
      <c r="P430" s="578"/>
      <c r="Q430" s="578"/>
      <c r="R430" s="578"/>
      <c r="S430" s="578"/>
      <c r="T430" s="578"/>
      <c r="U430" s="578"/>
      <c r="V430" s="578"/>
      <c r="W430" s="578"/>
      <c r="X430" s="578"/>
      <c r="Y430" s="578"/>
      <c r="Z430" s="578"/>
      <c r="AA430" s="578"/>
      <c r="AB430" s="578"/>
      <c r="AC430" s="578"/>
      <c r="AD430" s="578"/>
      <c r="AE430" s="578"/>
      <c r="AF430" s="578"/>
      <c r="AG430" s="578"/>
      <c r="AH430" s="578"/>
      <c r="AI430" s="578"/>
      <c r="AJ430" s="578"/>
      <c r="AK430" s="578"/>
      <c r="AL430" s="578"/>
      <c r="AM430" s="578"/>
      <c r="AN430" s="578"/>
      <c r="AO430" s="578"/>
      <c r="AP430" s="578"/>
      <c r="AQ430" s="578"/>
      <c r="AR430" s="578"/>
      <c r="AS430" s="578"/>
      <c r="AT430" s="578"/>
      <c r="AU430" s="578"/>
      <c r="AV430" s="578"/>
      <c r="AW430" s="578"/>
      <c r="AX430" s="578"/>
      <c r="AY430" s="578"/>
      <c r="AZ430" s="578"/>
      <c r="BA430" s="578"/>
      <c r="BB430" s="578"/>
      <c r="BC430" s="578"/>
      <c r="BD430" s="578"/>
      <c r="BE430" s="578"/>
      <c r="BF430" s="578"/>
      <c r="BG430" s="578"/>
      <c r="BH430" s="578"/>
      <c r="BI430" s="578"/>
      <c r="BJ430" s="578"/>
      <c r="BK430" s="586">
        <f>SUM(J430:BH430)</f>
        <v>0</v>
      </c>
    </row>
    <row r="431" spans="1:63" s="15" customFormat="1" ht="20.25" customHeight="1">
      <c r="A431" s="15">
        <v>13</v>
      </c>
      <c r="B431" s="578">
        <v>59</v>
      </c>
      <c r="C431" s="575" t="s">
        <v>577</v>
      </c>
      <c r="D431" s="576" t="s">
        <v>578</v>
      </c>
      <c r="E431" s="588">
        <v>1.48</v>
      </c>
      <c r="F431" s="576" t="s">
        <v>579</v>
      </c>
      <c r="G431" s="578" t="s">
        <v>29</v>
      </c>
      <c r="H431" s="576" t="s">
        <v>1099</v>
      </c>
      <c r="I431" s="584">
        <f>J431+K431</f>
        <v>0</v>
      </c>
      <c r="J431" s="578"/>
      <c r="K431" s="578"/>
      <c r="L431" s="578"/>
      <c r="M431" s="578"/>
      <c r="N431" s="578"/>
      <c r="O431" s="578"/>
      <c r="P431" s="578"/>
      <c r="Q431" s="578"/>
      <c r="R431" s="578"/>
      <c r="S431" s="578"/>
      <c r="T431" s="578"/>
      <c r="U431" s="578"/>
      <c r="V431" s="578"/>
      <c r="W431" s="578"/>
      <c r="X431" s="578"/>
      <c r="Y431" s="578"/>
      <c r="Z431" s="578"/>
      <c r="AA431" s="578"/>
      <c r="AB431" s="578"/>
      <c r="AC431" s="578"/>
      <c r="AD431" s="578"/>
      <c r="AE431" s="578"/>
      <c r="AF431" s="578"/>
      <c r="AG431" s="578"/>
      <c r="AH431" s="578"/>
      <c r="AI431" s="578"/>
      <c r="AJ431" s="578"/>
      <c r="AK431" s="578"/>
      <c r="AL431" s="578"/>
      <c r="AM431" s="578"/>
      <c r="AN431" s="578"/>
      <c r="AO431" s="578"/>
      <c r="AP431" s="578"/>
      <c r="AQ431" s="578"/>
      <c r="AR431" s="578"/>
      <c r="AS431" s="578"/>
      <c r="AT431" s="578"/>
      <c r="AU431" s="578"/>
      <c r="AV431" s="578"/>
      <c r="AW431" s="578"/>
      <c r="AX431" s="578"/>
      <c r="AY431" s="578"/>
      <c r="AZ431" s="578"/>
      <c r="BA431" s="578"/>
      <c r="BB431" s="578"/>
      <c r="BC431" s="578"/>
      <c r="BD431" s="578"/>
      <c r="BE431" s="578"/>
      <c r="BF431" s="578"/>
      <c r="BG431" s="578"/>
      <c r="BH431" s="578"/>
      <c r="BI431" s="578" t="s">
        <v>580</v>
      </c>
      <c r="BJ431" s="578"/>
      <c r="BK431" s="586">
        <f>SUM(J431:BH431)</f>
        <v>0</v>
      </c>
    </row>
    <row r="432" spans="1:63" ht="48.75" customHeight="1">
      <c r="A432" s="134">
        <v>13</v>
      </c>
      <c r="B432" s="117">
        <v>172</v>
      </c>
      <c r="C432" s="333" t="s">
        <v>612</v>
      </c>
      <c r="D432" s="118" t="s">
        <v>610</v>
      </c>
      <c r="E432" s="117">
        <f>SUM(J432:BH432)</f>
        <v>233.27999999999997</v>
      </c>
      <c r="F432" s="117"/>
      <c r="G432" s="119" t="s">
        <v>30</v>
      </c>
      <c r="H432" s="118"/>
      <c r="I432" s="395">
        <f>J432+K432</f>
        <v>16.61</v>
      </c>
      <c r="J432" s="117">
        <v>12.57</v>
      </c>
      <c r="K432" s="117">
        <v>4.04</v>
      </c>
      <c r="L432" s="117">
        <v>14.22</v>
      </c>
      <c r="M432" s="117">
        <v>81.94</v>
      </c>
      <c r="N432" s="117"/>
      <c r="O432" s="117"/>
      <c r="P432" s="117">
        <v>93.96</v>
      </c>
      <c r="Q432" s="117"/>
      <c r="R432" s="117">
        <v>0.28999999999999998</v>
      </c>
      <c r="S432" s="117"/>
      <c r="T432" s="117"/>
      <c r="U432" s="117"/>
      <c r="V432" s="117"/>
      <c r="W432" s="117"/>
      <c r="X432" s="117"/>
      <c r="Y432" s="117"/>
      <c r="Z432" s="117"/>
      <c r="AA432" s="117"/>
      <c r="AB432" s="117"/>
      <c r="AC432" s="117">
        <v>0.84</v>
      </c>
      <c r="AD432" s="117"/>
      <c r="AE432" s="117">
        <v>5.4</v>
      </c>
      <c r="AF432" s="117">
        <v>2.1</v>
      </c>
      <c r="AG432" s="117"/>
      <c r="AH432" s="117"/>
      <c r="AI432" s="117"/>
      <c r="AJ432" s="117"/>
      <c r="AK432" s="117">
        <v>0.02</v>
      </c>
      <c r="AL432" s="117"/>
      <c r="AM432" s="117"/>
      <c r="AN432" s="117"/>
      <c r="AO432" s="117"/>
      <c r="AP432" s="117"/>
      <c r="AQ432" s="117">
        <v>7.04</v>
      </c>
      <c r="AR432" s="117"/>
      <c r="AS432" s="117"/>
      <c r="AT432" s="117"/>
      <c r="AU432" s="117"/>
      <c r="AV432" s="117"/>
      <c r="AW432" s="117"/>
      <c r="AX432" s="117">
        <v>4.41</v>
      </c>
      <c r="AY432" s="117"/>
      <c r="AZ432" s="117"/>
      <c r="BA432" s="117"/>
      <c r="BB432" s="117"/>
      <c r="BC432" s="117"/>
      <c r="BD432" s="117">
        <v>1.39</v>
      </c>
      <c r="BE432" s="117">
        <v>0.04</v>
      </c>
      <c r="BF432" s="117"/>
      <c r="BG432" s="117">
        <v>5.0199999999999996</v>
      </c>
      <c r="BH432" s="117"/>
      <c r="BI432" s="117"/>
      <c r="BJ432" s="117"/>
      <c r="BK432" s="567">
        <f>SUM(J432:BH432)</f>
        <v>233.27999999999997</v>
      </c>
    </row>
    <row r="433" spans="1:63" s="604" customFormat="1" ht="24" customHeight="1">
      <c r="B433" s="597"/>
      <c r="C433" s="615" t="s">
        <v>612</v>
      </c>
      <c r="D433" s="594" t="s">
        <v>298</v>
      </c>
      <c r="E433" s="597">
        <f t="shared" ref="E433:E436" si="42">SUM(J433:BH433)</f>
        <v>40.5</v>
      </c>
      <c r="F433" s="597"/>
      <c r="G433" s="597" t="s">
        <v>30</v>
      </c>
      <c r="H433" s="594"/>
      <c r="I433" s="596"/>
      <c r="J433" s="616">
        <v>0.73</v>
      </c>
      <c r="K433" s="597">
        <v>0.08</v>
      </c>
      <c r="L433" s="597">
        <v>4.3899999999999997</v>
      </c>
      <c r="M433" s="597">
        <v>18.68</v>
      </c>
      <c r="N433" s="597"/>
      <c r="O433" s="597"/>
      <c r="P433" s="597">
        <v>8.92</v>
      </c>
      <c r="Q433" s="597"/>
      <c r="R433" s="597">
        <v>0.24</v>
      </c>
      <c r="S433" s="597"/>
      <c r="T433" s="597"/>
      <c r="U433" s="597"/>
      <c r="V433" s="597"/>
      <c r="W433" s="597"/>
      <c r="X433" s="597"/>
      <c r="Y433" s="597"/>
      <c r="Z433" s="597"/>
      <c r="AA433" s="597"/>
      <c r="AB433" s="597"/>
      <c r="AC433" s="597">
        <v>0.84</v>
      </c>
      <c r="AD433" s="597"/>
      <c r="AE433" s="597"/>
      <c r="AF433" s="597"/>
      <c r="AG433" s="597"/>
      <c r="AH433" s="597"/>
      <c r="AI433" s="597"/>
      <c r="AJ433" s="597"/>
      <c r="AK433" s="597"/>
      <c r="AL433" s="597"/>
      <c r="AM433" s="597"/>
      <c r="AN433" s="597"/>
      <c r="AO433" s="597"/>
      <c r="AP433" s="597"/>
      <c r="AQ433" s="597"/>
      <c r="AR433" s="597"/>
      <c r="AS433" s="597"/>
      <c r="AT433" s="597"/>
      <c r="AU433" s="597"/>
      <c r="AV433" s="597"/>
      <c r="AW433" s="597"/>
      <c r="AX433" s="597">
        <v>6.62</v>
      </c>
      <c r="AY433" s="597"/>
      <c r="AZ433" s="597"/>
      <c r="BA433" s="597"/>
      <c r="BB433" s="597"/>
      <c r="BC433" s="597"/>
      <c r="BD433" s="597"/>
      <c r="BE433" s="597"/>
      <c r="BF433" s="597"/>
      <c r="BG433" s="597"/>
      <c r="BH433" s="597"/>
      <c r="BI433" s="597"/>
      <c r="BJ433" s="597"/>
      <c r="BK433" s="611"/>
    </row>
    <row r="434" spans="1:63" ht="24" customHeight="1">
      <c r="B434" s="117"/>
      <c r="C434" s="333" t="s">
        <v>612</v>
      </c>
      <c r="D434" s="118" t="s">
        <v>1120</v>
      </c>
      <c r="E434" s="117">
        <f t="shared" si="42"/>
        <v>22.98</v>
      </c>
      <c r="F434" s="117"/>
      <c r="G434" s="119" t="s">
        <v>30</v>
      </c>
      <c r="H434" s="118"/>
      <c r="I434" s="395"/>
      <c r="J434" s="117">
        <v>0.28999999999999998</v>
      </c>
      <c r="K434" s="117"/>
      <c r="L434" s="117">
        <v>0.47</v>
      </c>
      <c r="M434" s="117">
        <v>1.47</v>
      </c>
      <c r="N434" s="117"/>
      <c r="O434" s="117"/>
      <c r="P434" s="517">
        <v>20.399999999999999</v>
      </c>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v>0.35</v>
      </c>
      <c r="AY434" s="117"/>
      <c r="AZ434" s="117"/>
      <c r="BA434" s="117"/>
      <c r="BB434" s="117"/>
      <c r="BC434" s="117"/>
      <c r="BD434" s="117"/>
      <c r="BE434" s="117"/>
      <c r="BF434" s="117"/>
      <c r="BG434" s="117"/>
      <c r="BH434" s="117"/>
      <c r="BI434" s="117"/>
      <c r="BJ434" s="117"/>
      <c r="BK434" s="567"/>
    </row>
    <row r="435" spans="1:63" ht="24" customHeight="1">
      <c r="B435" s="117"/>
      <c r="C435" s="333" t="s">
        <v>612</v>
      </c>
      <c r="D435" s="118" t="s">
        <v>304</v>
      </c>
      <c r="E435" s="117">
        <f t="shared" si="42"/>
        <v>92.55</v>
      </c>
      <c r="F435" s="117"/>
      <c r="G435" s="119" t="s">
        <v>30</v>
      </c>
      <c r="H435" s="118"/>
      <c r="I435" s="395"/>
      <c r="J435" s="117">
        <v>5.38</v>
      </c>
      <c r="K435" s="117">
        <v>2.02</v>
      </c>
      <c r="L435" s="117">
        <v>6.28</v>
      </c>
      <c r="M435" s="117">
        <v>37.659999999999997</v>
      </c>
      <c r="N435" s="117"/>
      <c r="O435" s="117"/>
      <c r="P435" s="517">
        <v>38</v>
      </c>
      <c r="Q435" s="117"/>
      <c r="R435" s="117">
        <v>0.05</v>
      </c>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v>3.16</v>
      </c>
      <c r="AY435" s="117"/>
      <c r="AZ435" s="117"/>
      <c r="BA435" s="117"/>
      <c r="BB435" s="117"/>
      <c r="BC435" s="117"/>
      <c r="BD435" s="117"/>
      <c r="BE435" s="117"/>
      <c r="BF435" s="117"/>
      <c r="BG435" s="117"/>
      <c r="BH435" s="117"/>
      <c r="BI435" s="117"/>
      <c r="BJ435" s="117"/>
      <c r="BK435" s="567"/>
    </row>
    <row r="436" spans="1:63" ht="24" customHeight="1">
      <c r="B436" s="117"/>
      <c r="C436" s="333" t="s">
        <v>612</v>
      </c>
      <c r="D436" s="118" t="s">
        <v>1121</v>
      </c>
      <c r="E436" s="117">
        <f t="shared" si="42"/>
        <v>56.25</v>
      </c>
      <c r="F436" s="117"/>
      <c r="G436" s="119" t="s">
        <v>30</v>
      </c>
      <c r="H436" s="118"/>
      <c r="I436" s="395"/>
      <c r="J436" s="117">
        <v>6.16</v>
      </c>
      <c r="K436" s="117">
        <v>1.94</v>
      </c>
      <c r="L436" s="117">
        <v>3.09</v>
      </c>
      <c r="M436" s="517">
        <v>16.8</v>
      </c>
      <c r="N436" s="117"/>
      <c r="O436" s="117"/>
      <c r="P436" s="117">
        <v>26.64</v>
      </c>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v>1.62</v>
      </c>
      <c r="AY436" s="117"/>
      <c r="AZ436" s="117"/>
      <c r="BA436" s="117"/>
      <c r="BB436" s="117"/>
      <c r="BC436" s="117"/>
      <c r="BD436" s="117"/>
      <c r="BE436" s="117"/>
      <c r="BF436" s="117"/>
      <c r="BG436" s="117"/>
      <c r="BH436" s="117"/>
      <c r="BI436" s="117"/>
      <c r="BJ436" s="117"/>
      <c r="BK436" s="567"/>
    </row>
    <row r="437" spans="1:63" s="15" customFormat="1" ht="20.25" customHeight="1">
      <c r="A437" s="15">
        <v>13</v>
      </c>
      <c r="B437" s="578">
        <v>169</v>
      </c>
      <c r="C437" s="589" t="s">
        <v>346</v>
      </c>
      <c r="D437" s="590" t="s">
        <v>347</v>
      </c>
      <c r="E437" s="574">
        <v>3.62</v>
      </c>
      <c r="F437" s="578"/>
      <c r="G437" s="578" t="s">
        <v>29</v>
      </c>
      <c r="H437" s="576" t="s">
        <v>1099</v>
      </c>
      <c r="I437" s="577"/>
      <c r="J437" s="578"/>
      <c r="K437" s="578"/>
      <c r="L437" s="578"/>
      <c r="M437" s="578"/>
      <c r="N437" s="578"/>
      <c r="O437" s="578"/>
      <c r="P437" s="578"/>
      <c r="Q437" s="578"/>
      <c r="R437" s="578"/>
      <c r="S437" s="578"/>
      <c r="T437" s="578"/>
      <c r="U437" s="578"/>
      <c r="V437" s="578"/>
      <c r="W437" s="578"/>
      <c r="X437" s="578"/>
      <c r="Y437" s="578"/>
      <c r="Z437" s="578"/>
      <c r="AA437" s="578"/>
      <c r="AB437" s="578"/>
      <c r="AC437" s="578"/>
      <c r="AD437" s="578"/>
      <c r="AE437" s="578"/>
      <c r="AF437" s="578"/>
      <c r="AG437" s="578"/>
      <c r="AH437" s="578"/>
      <c r="AI437" s="578"/>
      <c r="AJ437" s="578"/>
      <c r="AK437" s="578"/>
      <c r="AL437" s="578"/>
      <c r="AM437" s="578"/>
      <c r="AN437" s="578"/>
      <c r="AO437" s="578"/>
      <c r="AP437" s="578"/>
      <c r="AQ437" s="578"/>
      <c r="AR437" s="578"/>
      <c r="AS437" s="578"/>
      <c r="AT437" s="578"/>
      <c r="AU437" s="578"/>
      <c r="AV437" s="578"/>
      <c r="AW437" s="578"/>
      <c r="AX437" s="578"/>
      <c r="AY437" s="578"/>
      <c r="AZ437" s="578"/>
      <c r="BA437" s="578"/>
      <c r="BB437" s="578"/>
      <c r="BC437" s="578"/>
      <c r="BD437" s="578"/>
      <c r="BE437" s="578"/>
      <c r="BF437" s="578"/>
      <c r="BG437" s="578"/>
      <c r="BH437" s="578"/>
      <c r="BI437" s="578"/>
      <c r="BJ437" s="578"/>
      <c r="BK437" s="579">
        <f>SUM(J437:BH437)</f>
        <v>0</v>
      </c>
    </row>
    <row r="438" spans="1:63" ht="31.5">
      <c r="A438" s="134">
        <v>13</v>
      </c>
      <c r="B438" s="117"/>
      <c r="C438" s="333" t="s">
        <v>1092</v>
      </c>
      <c r="D438" s="118" t="s">
        <v>1093</v>
      </c>
      <c r="E438" s="517">
        <f>SUM(J438:BH438)</f>
        <v>0.41000000000000003</v>
      </c>
      <c r="F438" s="565"/>
      <c r="G438" s="119" t="s">
        <v>35</v>
      </c>
      <c r="H438" s="118"/>
      <c r="I438" s="395">
        <f>J438+K438</f>
        <v>0.06</v>
      </c>
      <c r="J438" s="517">
        <v>0.06</v>
      </c>
      <c r="K438" s="117"/>
      <c r="L438" s="517">
        <v>0.21000000000000002</v>
      </c>
      <c r="M438" s="117"/>
      <c r="N438" s="117"/>
      <c r="O438" s="117"/>
      <c r="P438" s="117"/>
      <c r="Q438" s="117"/>
      <c r="R438" s="117"/>
      <c r="S438" s="117"/>
      <c r="T438" s="117"/>
      <c r="U438" s="117"/>
      <c r="V438" s="117"/>
      <c r="W438" s="117"/>
      <c r="X438" s="117"/>
      <c r="Y438" s="117"/>
      <c r="Z438" s="117"/>
      <c r="AA438" s="117"/>
      <c r="AB438" s="117"/>
      <c r="AC438" s="117"/>
      <c r="AD438" s="117"/>
      <c r="AE438" s="517">
        <v>0.02</v>
      </c>
      <c r="AF438" s="117"/>
      <c r="AG438" s="117"/>
      <c r="AH438" s="117"/>
      <c r="AI438" s="117"/>
      <c r="AJ438" s="117"/>
      <c r="AK438" s="117"/>
      <c r="AL438" s="117"/>
      <c r="AM438" s="117"/>
      <c r="AN438" s="117"/>
      <c r="AO438" s="117"/>
      <c r="AP438" s="117"/>
      <c r="AQ438" s="517">
        <v>0.05</v>
      </c>
      <c r="AR438" s="117"/>
      <c r="AS438" s="117"/>
      <c r="AT438" s="117"/>
      <c r="AU438" s="117"/>
      <c r="AV438" s="117"/>
      <c r="AW438" s="117"/>
      <c r="AX438" s="517">
        <v>7.0000000000000007E-2</v>
      </c>
      <c r="AY438" s="117"/>
      <c r="AZ438" s="117"/>
      <c r="BA438" s="117"/>
      <c r="BB438" s="117"/>
      <c r="BC438" s="117"/>
      <c r="BD438" s="117"/>
      <c r="BE438" s="117"/>
      <c r="BF438" s="117"/>
      <c r="BG438" s="117"/>
      <c r="BH438" s="117"/>
      <c r="BI438" s="117"/>
      <c r="BJ438" s="117"/>
      <c r="BK438" s="567">
        <f>SUM(J438:BH438)</f>
        <v>0.41000000000000003</v>
      </c>
    </row>
    <row r="439" spans="1:63" ht="31.5">
      <c r="A439" s="134">
        <v>13</v>
      </c>
      <c r="B439" s="117"/>
      <c r="C439" s="333" t="s">
        <v>1092</v>
      </c>
      <c r="D439" s="118" t="s">
        <v>1093</v>
      </c>
      <c r="E439" s="517">
        <f>SUM(J439:BH439)</f>
        <v>0.1</v>
      </c>
      <c r="F439" s="117"/>
      <c r="G439" s="119" t="s">
        <v>36</v>
      </c>
      <c r="H439" s="118"/>
      <c r="I439" s="395">
        <f>J439+K439</f>
        <v>0.01</v>
      </c>
      <c r="J439" s="517">
        <v>0.01</v>
      </c>
      <c r="K439" s="117"/>
      <c r="L439" s="517">
        <v>0.01</v>
      </c>
      <c r="M439" s="517">
        <v>0.02</v>
      </c>
      <c r="N439" s="117"/>
      <c r="O439" s="117"/>
      <c r="P439" s="117"/>
      <c r="Q439" s="117"/>
      <c r="R439" s="117"/>
      <c r="S439" s="117"/>
      <c r="T439" s="117"/>
      <c r="U439" s="117"/>
      <c r="V439" s="117"/>
      <c r="W439" s="117"/>
      <c r="X439" s="117"/>
      <c r="Y439" s="117"/>
      <c r="Z439" s="117"/>
      <c r="AA439" s="117"/>
      <c r="AB439" s="117"/>
      <c r="AC439" s="117"/>
      <c r="AD439" s="117"/>
      <c r="AE439" s="517">
        <v>0.04</v>
      </c>
      <c r="AF439" s="117"/>
      <c r="AG439" s="117"/>
      <c r="AH439" s="117"/>
      <c r="AI439" s="117"/>
      <c r="AJ439" s="117"/>
      <c r="AK439" s="117"/>
      <c r="AL439" s="117"/>
      <c r="AM439" s="117"/>
      <c r="AN439" s="117"/>
      <c r="AO439" s="117"/>
      <c r="AP439" s="117"/>
      <c r="AQ439" s="117"/>
      <c r="AR439" s="117"/>
      <c r="AS439" s="117"/>
      <c r="AT439" s="117"/>
      <c r="AU439" s="117"/>
      <c r="AV439" s="117"/>
      <c r="AW439" s="117"/>
      <c r="AX439" s="517">
        <v>0.02</v>
      </c>
      <c r="AY439" s="117"/>
      <c r="AZ439" s="117"/>
      <c r="BA439" s="117"/>
      <c r="BB439" s="117"/>
      <c r="BC439" s="117"/>
      <c r="BD439" s="117"/>
      <c r="BE439" s="117"/>
      <c r="BF439" s="117"/>
      <c r="BG439" s="117"/>
      <c r="BH439" s="117"/>
      <c r="BI439" s="117"/>
      <c r="BJ439" s="117"/>
      <c r="BK439" s="567">
        <f>SUM(J439:BH439)</f>
        <v>0.1</v>
      </c>
    </row>
    <row r="440" spans="1:63" ht="36" customHeight="1">
      <c r="E440" s="518"/>
    </row>
  </sheetData>
  <sortState ref="A2:BK439">
    <sortCondition ref="A2:A439"/>
  </sortState>
  <pageMargins left="0.21" right="0.1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62"/>
  <sheetViews>
    <sheetView topLeftCell="A7" workbookViewId="0">
      <selection activeCell="E7" sqref="E7:E58"/>
    </sheetView>
  </sheetViews>
  <sheetFormatPr defaultColWidth="9.125" defaultRowHeight="15"/>
  <cols>
    <col min="1" max="1" width="5.25" style="700" bestFit="1" customWidth="1"/>
    <col min="2" max="2" width="38.75" style="700" customWidth="1"/>
    <col min="3" max="3" width="6.875" style="793" customWidth="1"/>
    <col min="4" max="4" width="11.5" style="750" customWidth="1"/>
    <col min="5" max="6" width="12.25" style="700" customWidth="1"/>
    <col min="7" max="7" width="11.5" style="750" customWidth="1"/>
    <col min="8" max="9" width="8" style="700" customWidth="1"/>
    <col min="10" max="10" width="10.25" style="700" customWidth="1"/>
    <col min="11" max="82" width="8" style="700" customWidth="1"/>
    <col min="83" max="83" width="10.25" style="700" bestFit="1" customWidth="1"/>
    <col min="84" max="222" width="8" style="700" customWidth="1"/>
    <col min="223" max="223" width="4.875" style="700" bestFit="1" customWidth="1"/>
    <col min="224" max="224" width="52.125" style="700" customWidth="1"/>
    <col min="225" max="225" width="5.875" style="700" customWidth="1"/>
    <col min="226" max="226" width="11.375" style="700" customWidth="1"/>
    <col min="227" max="229" width="8.875" style="700" customWidth="1"/>
    <col min="230" max="238" width="9.125" style="700"/>
    <col min="239" max="239" width="5.25" style="700" bestFit="1" customWidth="1"/>
    <col min="240" max="240" width="38.75" style="700" customWidth="1"/>
    <col min="241" max="241" width="6.875" style="700" customWidth="1"/>
    <col min="242" max="242" width="12.25" style="700" customWidth="1"/>
    <col min="243" max="254" width="11.375" style="700" customWidth="1"/>
    <col min="255" max="258" width="8.75" style="700" customWidth="1"/>
    <col min="259" max="259" width="7.75" style="700" customWidth="1"/>
    <col min="260" max="260" width="11.25" style="700" customWidth="1"/>
    <col min="261" max="261" width="10.25" style="700" customWidth="1"/>
    <col min="262" max="262" width="6.875" style="700" customWidth="1"/>
    <col min="263" max="265" width="8" style="700" customWidth="1"/>
    <col min="266" max="266" width="10.25" style="700" customWidth="1"/>
    <col min="267" max="338" width="8" style="700" customWidth="1"/>
    <col min="339" max="339" width="10.25" style="700" bestFit="1" customWidth="1"/>
    <col min="340" max="478" width="8" style="700" customWidth="1"/>
    <col min="479" max="479" width="4.875" style="700" bestFit="1" customWidth="1"/>
    <col min="480" max="480" width="52.125" style="700" customWidth="1"/>
    <col min="481" max="481" width="5.875" style="700" customWidth="1"/>
    <col min="482" max="482" width="11.375" style="700" customWidth="1"/>
    <col min="483" max="485" width="8.875" style="700" customWidth="1"/>
    <col min="486" max="494" width="9.125" style="700"/>
    <col min="495" max="495" width="5.25" style="700" bestFit="1" customWidth="1"/>
    <col min="496" max="496" width="38.75" style="700" customWidth="1"/>
    <col min="497" max="497" width="6.875" style="700" customWidth="1"/>
    <col min="498" max="498" width="12.25" style="700" customWidth="1"/>
    <col min="499" max="510" width="11.375" style="700" customWidth="1"/>
    <col min="511" max="514" width="8.75" style="700" customWidth="1"/>
    <col min="515" max="515" width="7.75" style="700" customWidth="1"/>
    <col min="516" max="516" width="11.25" style="700" customWidth="1"/>
    <col min="517" max="517" width="10.25" style="700" customWidth="1"/>
    <col min="518" max="518" width="6.875" style="700" customWidth="1"/>
    <col min="519" max="521" width="8" style="700" customWidth="1"/>
    <col min="522" max="522" width="10.25" style="700" customWidth="1"/>
    <col min="523" max="594" width="8" style="700" customWidth="1"/>
    <col min="595" max="595" width="10.25" style="700" bestFit="1" customWidth="1"/>
    <col min="596" max="734" width="8" style="700" customWidth="1"/>
    <col min="735" max="735" width="4.875" style="700" bestFit="1" customWidth="1"/>
    <col min="736" max="736" width="52.125" style="700" customWidth="1"/>
    <col min="737" max="737" width="5.875" style="700" customWidth="1"/>
    <col min="738" max="738" width="11.375" style="700" customWidth="1"/>
    <col min="739" max="741" width="8.875" style="700" customWidth="1"/>
    <col min="742" max="750" width="9.125" style="700"/>
    <col min="751" max="751" width="5.25" style="700" bestFit="1" customWidth="1"/>
    <col min="752" max="752" width="38.75" style="700" customWidth="1"/>
    <col min="753" max="753" width="6.875" style="700" customWidth="1"/>
    <col min="754" max="754" width="12.25" style="700" customWidth="1"/>
    <col min="755" max="766" width="11.375" style="700" customWidth="1"/>
    <col min="767" max="770" width="8.75" style="700" customWidth="1"/>
    <col min="771" max="771" width="7.75" style="700" customWidth="1"/>
    <col min="772" max="772" width="11.25" style="700" customWidth="1"/>
    <col min="773" max="773" width="10.25" style="700" customWidth="1"/>
    <col min="774" max="774" width="6.875" style="700" customWidth="1"/>
    <col min="775" max="777" width="8" style="700" customWidth="1"/>
    <col min="778" max="778" width="10.25" style="700" customWidth="1"/>
    <col min="779" max="850" width="8" style="700" customWidth="1"/>
    <col min="851" max="851" width="10.25" style="700" bestFit="1" customWidth="1"/>
    <col min="852" max="990" width="8" style="700" customWidth="1"/>
    <col min="991" max="991" width="4.875" style="700" bestFit="1" customWidth="1"/>
    <col min="992" max="992" width="52.125" style="700" customWidth="1"/>
    <col min="993" max="993" width="5.875" style="700" customWidth="1"/>
    <col min="994" max="994" width="11.375" style="700" customWidth="1"/>
    <col min="995" max="997" width="8.875" style="700" customWidth="1"/>
    <col min="998" max="1006" width="9.125" style="700"/>
    <col min="1007" max="1007" width="5.25" style="700" bestFit="1" customWidth="1"/>
    <col min="1008" max="1008" width="38.75" style="700" customWidth="1"/>
    <col min="1009" max="1009" width="6.875" style="700" customWidth="1"/>
    <col min="1010" max="1010" width="12.25" style="700" customWidth="1"/>
    <col min="1011" max="1022" width="11.375" style="700" customWidth="1"/>
    <col min="1023" max="1026" width="8.75" style="700" customWidth="1"/>
    <col min="1027" max="1027" width="7.75" style="700" customWidth="1"/>
    <col min="1028" max="1028" width="11.25" style="700" customWidth="1"/>
    <col min="1029" max="1029" width="10.25" style="700" customWidth="1"/>
    <col min="1030" max="1030" width="6.875" style="700" customWidth="1"/>
    <col min="1031" max="1033" width="8" style="700" customWidth="1"/>
    <col min="1034" max="1034" width="10.25" style="700" customWidth="1"/>
    <col min="1035" max="1106" width="8" style="700" customWidth="1"/>
    <col min="1107" max="1107" width="10.25" style="700" bestFit="1" customWidth="1"/>
    <col min="1108" max="1246" width="8" style="700" customWidth="1"/>
    <col min="1247" max="1247" width="4.875" style="700" bestFit="1" customWidth="1"/>
    <col min="1248" max="1248" width="52.125" style="700" customWidth="1"/>
    <col min="1249" max="1249" width="5.875" style="700" customWidth="1"/>
    <col min="1250" max="1250" width="11.375" style="700" customWidth="1"/>
    <col min="1251" max="1253" width="8.875" style="700" customWidth="1"/>
    <col min="1254" max="1262" width="9.125" style="700"/>
    <col min="1263" max="1263" width="5.25" style="700" bestFit="1" customWidth="1"/>
    <col min="1264" max="1264" width="38.75" style="700" customWidth="1"/>
    <col min="1265" max="1265" width="6.875" style="700" customWidth="1"/>
    <col min="1266" max="1266" width="12.25" style="700" customWidth="1"/>
    <col min="1267" max="1278" width="11.375" style="700" customWidth="1"/>
    <col min="1279" max="1282" width="8.75" style="700" customWidth="1"/>
    <col min="1283" max="1283" width="7.75" style="700" customWidth="1"/>
    <col min="1284" max="1284" width="11.25" style="700" customWidth="1"/>
    <col min="1285" max="1285" width="10.25" style="700" customWidth="1"/>
    <col min="1286" max="1286" width="6.875" style="700" customWidth="1"/>
    <col min="1287" max="1289" width="8" style="700" customWidth="1"/>
    <col min="1290" max="1290" width="10.25" style="700" customWidth="1"/>
    <col min="1291" max="1362" width="8" style="700" customWidth="1"/>
    <col min="1363" max="1363" width="10.25" style="700" bestFit="1" customWidth="1"/>
    <col min="1364" max="1502" width="8" style="700" customWidth="1"/>
    <col min="1503" max="1503" width="4.875" style="700" bestFit="1" customWidth="1"/>
    <col min="1504" max="1504" width="52.125" style="700" customWidth="1"/>
    <col min="1505" max="1505" width="5.875" style="700" customWidth="1"/>
    <col min="1506" max="1506" width="11.375" style="700" customWidth="1"/>
    <col min="1507" max="1509" width="8.875" style="700" customWidth="1"/>
    <col min="1510" max="1518" width="9.125" style="700"/>
    <col min="1519" max="1519" width="5.25" style="700" bestFit="1" customWidth="1"/>
    <col min="1520" max="1520" width="38.75" style="700" customWidth="1"/>
    <col min="1521" max="1521" width="6.875" style="700" customWidth="1"/>
    <col min="1522" max="1522" width="12.25" style="700" customWidth="1"/>
    <col min="1523" max="1534" width="11.375" style="700" customWidth="1"/>
    <col min="1535" max="1538" width="8.75" style="700" customWidth="1"/>
    <col min="1539" max="1539" width="7.75" style="700" customWidth="1"/>
    <col min="1540" max="1540" width="11.25" style="700" customWidth="1"/>
    <col min="1541" max="1541" width="10.25" style="700" customWidth="1"/>
    <col min="1542" max="1542" width="6.875" style="700" customWidth="1"/>
    <col min="1543" max="1545" width="8" style="700" customWidth="1"/>
    <col min="1546" max="1546" width="10.25" style="700" customWidth="1"/>
    <col min="1547" max="1618" width="8" style="700" customWidth="1"/>
    <col min="1619" max="1619" width="10.25" style="700" bestFit="1" customWidth="1"/>
    <col min="1620" max="1758" width="8" style="700" customWidth="1"/>
    <col min="1759" max="1759" width="4.875" style="700" bestFit="1" customWidth="1"/>
    <col min="1760" max="1760" width="52.125" style="700" customWidth="1"/>
    <col min="1761" max="1761" width="5.875" style="700" customWidth="1"/>
    <col min="1762" max="1762" width="11.375" style="700" customWidth="1"/>
    <col min="1763" max="1765" width="8.875" style="700" customWidth="1"/>
    <col min="1766" max="1774" width="9.125" style="700"/>
    <col min="1775" max="1775" width="5.25" style="700" bestFit="1" customWidth="1"/>
    <col min="1776" max="1776" width="38.75" style="700" customWidth="1"/>
    <col min="1777" max="1777" width="6.875" style="700" customWidth="1"/>
    <col min="1778" max="1778" width="12.25" style="700" customWidth="1"/>
    <col min="1779" max="1790" width="11.375" style="700" customWidth="1"/>
    <col min="1791" max="1794" width="8.75" style="700" customWidth="1"/>
    <col min="1795" max="1795" width="7.75" style="700" customWidth="1"/>
    <col min="1796" max="1796" width="11.25" style="700" customWidth="1"/>
    <col min="1797" max="1797" width="10.25" style="700" customWidth="1"/>
    <col min="1798" max="1798" width="6.875" style="700" customWidth="1"/>
    <col min="1799" max="1801" width="8" style="700" customWidth="1"/>
    <col min="1802" max="1802" width="10.25" style="700" customWidth="1"/>
    <col min="1803" max="1874" width="8" style="700" customWidth="1"/>
    <col min="1875" max="1875" width="10.25" style="700" bestFit="1" customWidth="1"/>
    <col min="1876" max="2014" width="8" style="700" customWidth="1"/>
    <col min="2015" max="2015" width="4.875" style="700" bestFit="1" customWidth="1"/>
    <col min="2016" max="2016" width="52.125" style="700" customWidth="1"/>
    <col min="2017" max="2017" width="5.875" style="700" customWidth="1"/>
    <col min="2018" max="2018" width="11.375" style="700" customWidth="1"/>
    <col min="2019" max="2021" width="8.875" style="700" customWidth="1"/>
    <col min="2022" max="2030" width="9.125" style="700"/>
    <col min="2031" max="2031" width="5.25" style="700" bestFit="1" customWidth="1"/>
    <col min="2032" max="2032" width="38.75" style="700" customWidth="1"/>
    <col min="2033" max="2033" width="6.875" style="700" customWidth="1"/>
    <col min="2034" max="2034" width="12.25" style="700" customWidth="1"/>
    <col min="2035" max="2046" width="11.375" style="700" customWidth="1"/>
    <col min="2047" max="2050" width="8.75" style="700" customWidth="1"/>
    <col min="2051" max="2051" width="7.75" style="700" customWidth="1"/>
    <col min="2052" max="2052" width="11.25" style="700" customWidth="1"/>
    <col min="2053" max="2053" width="10.25" style="700" customWidth="1"/>
    <col min="2054" max="2054" width="6.875" style="700" customWidth="1"/>
    <col min="2055" max="2057" width="8" style="700" customWidth="1"/>
    <col min="2058" max="2058" width="10.25" style="700" customWidth="1"/>
    <col min="2059" max="2130" width="8" style="700" customWidth="1"/>
    <col min="2131" max="2131" width="10.25" style="700" bestFit="1" customWidth="1"/>
    <col min="2132" max="2270" width="8" style="700" customWidth="1"/>
    <col min="2271" max="2271" width="4.875" style="700" bestFit="1" customWidth="1"/>
    <col min="2272" max="2272" width="52.125" style="700" customWidth="1"/>
    <col min="2273" max="2273" width="5.875" style="700" customWidth="1"/>
    <col min="2274" max="2274" width="11.375" style="700" customWidth="1"/>
    <col min="2275" max="2277" width="8.875" style="700" customWidth="1"/>
    <col min="2278" max="2286" width="9.125" style="700"/>
    <col min="2287" max="2287" width="5.25" style="700" bestFit="1" customWidth="1"/>
    <col min="2288" max="2288" width="38.75" style="700" customWidth="1"/>
    <col min="2289" max="2289" width="6.875" style="700" customWidth="1"/>
    <col min="2290" max="2290" width="12.25" style="700" customWidth="1"/>
    <col min="2291" max="2302" width="11.375" style="700" customWidth="1"/>
    <col min="2303" max="2306" width="8.75" style="700" customWidth="1"/>
    <col min="2307" max="2307" width="7.75" style="700" customWidth="1"/>
    <col min="2308" max="2308" width="11.25" style="700" customWidth="1"/>
    <col min="2309" max="2309" width="10.25" style="700" customWidth="1"/>
    <col min="2310" max="2310" width="6.875" style="700" customWidth="1"/>
    <col min="2311" max="2313" width="8" style="700" customWidth="1"/>
    <col min="2314" max="2314" width="10.25" style="700" customWidth="1"/>
    <col min="2315" max="2386" width="8" style="700" customWidth="1"/>
    <col min="2387" max="2387" width="10.25" style="700" bestFit="1" customWidth="1"/>
    <col min="2388" max="2526" width="8" style="700" customWidth="1"/>
    <col min="2527" max="2527" width="4.875" style="700" bestFit="1" customWidth="1"/>
    <col min="2528" max="2528" width="52.125" style="700" customWidth="1"/>
    <col min="2529" max="2529" width="5.875" style="700" customWidth="1"/>
    <col min="2530" max="2530" width="11.375" style="700" customWidth="1"/>
    <col min="2531" max="2533" width="8.875" style="700" customWidth="1"/>
    <col min="2534" max="2542" width="9.125" style="700"/>
    <col min="2543" max="2543" width="5.25" style="700" bestFit="1" customWidth="1"/>
    <col min="2544" max="2544" width="38.75" style="700" customWidth="1"/>
    <col min="2545" max="2545" width="6.875" style="700" customWidth="1"/>
    <col min="2546" max="2546" width="12.25" style="700" customWidth="1"/>
    <col min="2547" max="2558" width="11.375" style="700" customWidth="1"/>
    <col min="2559" max="2562" width="8.75" style="700" customWidth="1"/>
    <col min="2563" max="2563" width="7.75" style="700" customWidth="1"/>
    <col min="2564" max="2564" width="11.25" style="700" customWidth="1"/>
    <col min="2565" max="2565" width="10.25" style="700" customWidth="1"/>
    <col min="2566" max="2566" width="6.875" style="700" customWidth="1"/>
    <col min="2567" max="2569" width="8" style="700" customWidth="1"/>
    <col min="2570" max="2570" width="10.25" style="700" customWidth="1"/>
    <col min="2571" max="2642" width="8" style="700" customWidth="1"/>
    <col min="2643" max="2643" width="10.25" style="700" bestFit="1" customWidth="1"/>
    <col min="2644" max="2782" width="8" style="700" customWidth="1"/>
    <col min="2783" max="2783" width="4.875" style="700" bestFit="1" customWidth="1"/>
    <col min="2784" max="2784" width="52.125" style="700" customWidth="1"/>
    <col min="2785" max="2785" width="5.875" style="700" customWidth="1"/>
    <col min="2786" max="2786" width="11.375" style="700" customWidth="1"/>
    <col min="2787" max="2789" width="8.875" style="700" customWidth="1"/>
    <col min="2790" max="2798" width="9.125" style="700"/>
    <col min="2799" max="2799" width="5.25" style="700" bestFit="1" customWidth="1"/>
    <col min="2800" max="2800" width="38.75" style="700" customWidth="1"/>
    <col min="2801" max="2801" width="6.875" style="700" customWidth="1"/>
    <col min="2802" max="2802" width="12.25" style="700" customWidth="1"/>
    <col min="2803" max="2814" width="11.375" style="700" customWidth="1"/>
    <col min="2815" max="2818" width="8.75" style="700" customWidth="1"/>
    <col min="2819" max="2819" width="7.75" style="700" customWidth="1"/>
    <col min="2820" max="2820" width="11.25" style="700" customWidth="1"/>
    <col min="2821" max="2821" width="10.25" style="700" customWidth="1"/>
    <col min="2822" max="2822" width="6.875" style="700" customWidth="1"/>
    <col min="2823" max="2825" width="8" style="700" customWidth="1"/>
    <col min="2826" max="2826" width="10.25" style="700" customWidth="1"/>
    <col min="2827" max="2898" width="8" style="700" customWidth="1"/>
    <col min="2899" max="2899" width="10.25" style="700" bestFit="1" customWidth="1"/>
    <col min="2900" max="3038" width="8" style="700" customWidth="1"/>
    <col min="3039" max="3039" width="4.875" style="700" bestFit="1" customWidth="1"/>
    <col min="3040" max="3040" width="52.125" style="700" customWidth="1"/>
    <col min="3041" max="3041" width="5.875" style="700" customWidth="1"/>
    <col min="3042" max="3042" width="11.375" style="700" customWidth="1"/>
    <col min="3043" max="3045" width="8.875" style="700" customWidth="1"/>
    <col min="3046" max="3054" width="9.125" style="700"/>
    <col min="3055" max="3055" width="5.25" style="700" bestFit="1" customWidth="1"/>
    <col min="3056" max="3056" width="38.75" style="700" customWidth="1"/>
    <col min="3057" max="3057" width="6.875" style="700" customWidth="1"/>
    <col min="3058" max="3058" width="12.25" style="700" customWidth="1"/>
    <col min="3059" max="3070" width="11.375" style="700" customWidth="1"/>
    <col min="3071" max="3074" width="8.75" style="700" customWidth="1"/>
    <col min="3075" max="3075" width="7.75" style="700" customWidth="1"/>
    <col min="3076" max="3076" width="11.25" style="700" customWidth="1"/>
    <col min="3077" max="3077" width="10.25" style="700" customWidth="1"/>
    <col min="3078" max="3078" width="6.875" style="700" customWidth="1"/>
    <col min="3079" max="3081" width="8" style="700" customWidth="1"/>
    <col min="3082" max="3082" width="10.25" style="700" customWidth="1"/>
    <col min="3083" max="3154" width="8" style="700" customWidth="1"/>
    <col min="3155" max="3155" width="10.25" style="700" bestFit="1" customWidth="1"/>
    <col min="3156" max="3294" width="8" style="700" customWidth="1"/>
    <col min="3295" max="3295" width="4.875" style="700" bestFit="1" customWidth="1"/>
    <col min="3296" max="3296" width="52.125" style="700" customWidth="1"/>
    <col min="3297" max="3297" width="5.875" style="700" customWidth="1"/>
    <col min="3298" max="3298" width="11.375" style="700" customWidth="1"/>
    <col min="3299" max="3301" width="8.875" style="700" customWidth="1"/>
    <col min="3302" max="3310" width="9.125" style="700"/>
    <col min="3311" max="3311" width="5.25" style="700" bestFit="1" customWidth="1"/>
    <col min="3312" max="3312" width="38.75" style="700" customWidth="1"/>
    <col min="3313" max="3313" width="6.875" style="700" customWidth="1"/>
    <col min="3314" max="3314" width="12.25" style="700" customWidth="1"/>
    <col min="3315" max="3326" width="11.375" style="700" customWidth="1"/>
    <col min="3327" max="3330" width="8.75" style="700" customWidth="1"/>
    <col min="3331" max="3331" width="7.75" style="700" customWidth="1"/>
    <col min="3332" max="3332" width="11.25" style="700" customWidth="1"/>
    <col min="3333" max="3333" width="10.25" style="700" customWidth="1"/>
    <col min="3334" max="3334" width="6.875" style="700" customWidth="1"/>
    <col min="3335" max="3337" width="8" style="700" customWidth="1"/>
    <col min="3338" max="3338" width="10.25" style="700" customWidth="1"/>
    <col min="3339" max="3410" width="8" style="700" customWidth="1"/>
    <col min="3411" max="3411" width="10.25" style="700" bestFit="1" customWidth="1"/>
    <col min="3412" max="3550" width="8" style="700" customWidth="1"/>
    <col min="3551" max="3551" width="4.875" style="700" bestFit="1" customWidth="1"/>
    <col min="3552" max="3552" width="52.125" style="700" customWidth="1"/>
    <col min="3553" max="3553" width="5.875" style="700" customWidth="1"/>
    <col min="3554" max="3554" width="11.375" style="700" customWidth="1"/>
    <col min="3555" max="3557" width="8.875" style="700" customWidth="1"/>
    <col min="3558" max="3566" width="9.125" style="700"/>
    <col min="3567" max="3567" width="5.25" style="700" bestFit="1" customWidth="1"/>
    <col min="3568" max="3568" width="38.75" style="700" customWidth="1"/>
    <col min="3569" max="3569" width="6.875" style="700" customWidth="1"/>
    <col min="3570" max="3570" width="12.25" style="700" customWidth="1"/>
    <col min="3571" max="3582" width="11.375" style="700" customWidth="1"/>
    <col min="3583" max="3586" width="8.75" style="700" customWidth="1"/>
    <col min="3587" max="3587" width="7.75" style="700" customWidth="1"/>
    <col min="3588" max="3588" width="11.25" style="700" customWidth="1"/>
    <col min="3589" max="3589" width="10.25" style="700" customWidth="1"/>
    <col min="3590" max="3590" width="6.875" style="700" customWidth="1"/>
    <col min="3591" max="3593" width="8" style="700" customWidth="1"/>
    <col min="3594" max="3594" width="10.25" style="700" customWidth="1"/>
    <col min="3595" max="3666" width="8" style="700" customWidth="1"/>
    <col min="3667" max="3667" width="10.25" style="700" bestFit="1" customWidth="1"/>
    <col min="3668" max="3806" width="8" style="700" customWidth="1"/>
    <col min="3807" max="3807" width="4.875" style="700" bestFit="1" customWidth="1"/>
    <col min="3808" max="3808" width="52.125" style="700" customWidth="1"/>
    <col min="3809" max="3809" width="5.875" style="700" customWidth="1"/>
    <col min="3810" max="3810" width="11.375" style="700" customWidth="1"/>
    <col min="3811" max="3813" width="8.875" style="700" customWidth="1"/>
    <col min="3814" max="3822" width="9.125" style="700"/>
    <col min="3823" max="3823" width="5.25" style="700" bestFit="1" customWidth="1"/>
    <col min="3824" max="3824" width="38.75" style="700" customWidth="1"/>
    <col min="3825" max="3825" width="6.875" style="700" customWidth="1"/>
    <col min="3826" max="3826" width="12.25" style="700" customWidth="1"/>
    <col min="3827" max="3838" width="11.375" style="700" customWidth="1"/>
    <col min="3839" max="3842" width="8.75" style="700" customWidth="1"/>
    <col min="3843" max="3843" width="7.75" style="700" customWidth="1"/>
    <col min="3844" max="3844" width="11.25" style="700" customWidth="1"/>
    <col min="3845" max="3845" width="10.25" style="700" customWidth="1"/>
    <col min="3846" max="3846" width="6.875" style="700" customWidth="1"/>
    <col min="3847" max="3849" width="8" style="700" customWidth="1"/>
    <col min="3850" max="3850" width="10.25" style="700" customWidth="1"/>
    <col min="3851" max="3922" width="8" style="700" customWidth="1"/>
    <col min="3923" max="3923" width="10.25" style="700" bestFit="1" customWidth="1"/>
    <col min="3924" max="4062" width="8" style="700" customWidth="1"/>
    <col min="4063" max="4063" width="4.875" style="700" bestFit="1" customWidth="1"/>
    <col min="4064" max="4064" width="52.125" style="700" customWidth="1"/>
    <col min="4065" max="4065" width="5.875" style="700" customWidth="1"/>
    <col min="4066" max="4066" width="11.375" style="700" customWidth="1"/>
    <col min="4067" max="4069" width="8.875" style="700" customWidth="1"/>
    <col min="4070" max="4078" width="9.125" style="700"/>
    <col min="4079" max="4079" width="5.25" style="700" bestFit="1" customWidth="1"/>
    <col min="4080" max="4080" width="38.75" style="700" customWidth="1"/>
    <col min="4081" max="4081" width="6.875" style="700" customWidth="1"/>
    <col min="4082" max="4082" width="12.25" style="700" customWidth="1"/>
    <col min="4083" max="4094" width="11.375" style="700" customWidth="1"/>
    <col min="4095" max="4098" width="8.75" style="700" customWidth="1"/>
    <col min="4099" max="4099" width="7.75" style="700" customWidth="1"/>
    <col min="4100" max="4100" width="11.25" style="700" customWidth="1"/>
    <col min="4101" max="4101" width="10.25" style="700" customWidth="1"/>
    <col min="4102" max="4102" width="6.875" style="700" customWidth="1"/>
    <col min="4103" max="4105" width="8" style="700" customWidth="1"/>
    <col min="4106" max="4106" width="10.25" style="700" customWidth="1"/>
    <col min="4107" max="4178" width="8" style="700" customWidth="1"/>
    <col min="4179" max="4179" width="10.25" style="700" bestFit="1" customWidth="1"/>
    <col min="4180" max="4318" width="8" style="700" customWidth="1"/>
    <col min="4319" max="4319" width="4.875" style="700" bestFit="1" customWidth="1"/>
    <col min="4320" max="4320" width="52.125" style="700" customWidth="1"/>
    <col min="4321" max="4321" width="5.875" style="700" customWidth="1"/>
    <col min="4322" max="4322" width="11.375" style="700" customWidth="1"/>
    <col min="4323" max="4325" width="8.875" style="700" customWidth="1"/>
    <col min="4326" max="4334" width="9.125" style="700"/>
    <col min="4335" max="4335" width="5.25" style="700" bestFit="1" customWidth="1"/>
    <col min="4336" max="4336" width="38.75" style="700" customWidth="1"/>
    <col min="4337" max="4337" width="6.875" style="700" customWidth="1"/>
    <col min="4338" max="4338" width="12.25" style="700" customWidth="1"/>
    <col min="4339" max="4350" width="11.375" style="700" customWidth="1"/>
    <col min="4351" max="4354" width="8.75" style="700" customWidth="1"/>
    <col min="4355" max="4355" width="7.75" style="700" customWidth="1"/>
    <col min="4356" max="4356" width="11.25" style="700" customWidth="1"/>
    <col min="4357" max="4357" width="10.25" style="700" customWidth="1"/>
    <col min="4358" max="4358" width="6.875" style="700" customWidth="1"/>
    <col min="4359" max="4361" width="8" style="700" customWidth="1"/>
    <col min="4362" max="4362" width="10.25" style="700" customWidth="1"/>
    <col min="4363" max="4434" width="8" style="700" customWidth="1"/>
    <col min="4435" max="4435" width="10.25" style="700" bestFit="1" customWidth="1"/>
    <col min="4436" max="4574" width="8" style="700" customWidth="1"/>
    <col min="4575" max="4575" width="4.875" style="700" bestFit="1" customWidth="1"/>
    <col min="4576" max="4576" width="52.125" style="700" customWidth="1"/>
    <col min="4577" max="4577" width="5.875" style="700" customWidth="1"/>
    <col min="4578" max="4578" width="11.375" style="700" customWidth="1"/>
    <col min="4579" max="4581" width="8.875" style="700" customWidth="1"/>
    <col min="4582" max="4590" width="9.125" style="700"/>
    <col min="4591" max="4591" width="5.25" style="700" bestFit="1" customWidth="1"/>
    <col min="4592" max="4592" width="38.75" style="700" customWidth="1"/>
    <col min="4593" max="4593" width="6.875" style="700" customWidth="1"/>
    <col min="4594" max="4594" width="12.25" style="700" customWidth="1"/>
    <col min="4595" max="4606" width="11.375" style="700" customWidth="1"/>
    <col min="4607" max="4610" width="8.75" style="700" customWidth="1"/>
    <col min="4611" max="4611" width="7.75" style="700" customWidth="1"/>
    <col min="4612" max="4612" width="11.25" style="700" customWidth="1"/>
    <col min="4613" max="4613" width="10.25" style="700" customWidth="1"/>
    <col min="4614" max="4614" width="6.875" style="700" customWidth="1"/>
    <col min="4615" max="4617" width="8" style="700" customWidth="1"/>
    <col min="4618" max="4618" width="10.25" style="700" customWidth="1"/>
    <col min="4619" max="4690" width="8" style="700" customWidth="1"/>
    <col min="4691" max="4691" width="10.25" style="700" bestFit="1" customWidth="1"/>
    <col min="4692" max="4830" width="8" style="700" customWidth="1"/>
    <col min="4831" max="4831" width="4.875" style="700" bestFit="1" customWidth="1"/>
    <col min="4832" max="4832" width="52.125" style="700" customWidth="1"/>
    <col min="4833" max="4833" width="5.875" style="700" customWidth="1"/>
    <col min="4834" max="4834" width="11.375" style="700" customWidth="1"/>
    <col min="4835" max="4837" width="8.875" style="700" customWidth="1"/>
    <col min="4838" max="4846" width="9.125" style="700"/>
    <col min="4847" max="4847" width="5.25" style="700" bestFit="1" customWidth="1"/>
    <col min="4848" max="4848" width="38.75" style="700" customWidth="1"/>
    <col min="4849" max="4849" width="6.875" style="700" customWidth="1"/>
    <col min="4850" max="4850" width="12.25" style="700" customWidth="1"/>
    <col min="4851" max="4862" width="11.375" style="700" customWidth="1"/>
    <col min="4863" max="4866" width="8.75" style="700" customWidth="1"/>
    <col min="4867" max="4867" width="7.75" style="700" customWidth="1"/>
    <col min="4868" max="4868" width="11.25" style="700" customWidth="1"/>
    <col min="4869" max="4869" width="10.25" style="700" customWidth="1"/>
    <col min="4870" max="4870" width="6.875" style="700" customWidth="1"/>
    <col min="4871" max="4873" width="8" style="700" customWidth="1"/>
    <col min="4874" max="4874" width="10.25" style="700" customWidth="1"/>
    <col min="4875" max="4946" width="8" style="700" customWidth="1"/>
    <col min="4947" max="4947" width="10.25" style="700" bestFit="1" customWidth="1"/>
    <col min="4948" max="5086" width="8" style="700" customWidth="1"/>
    <col min="5087" max="5087" width="4.875" style="700" bestFit="1" customWidth="1"/>
    <col min="5088" max="5088" width="52.125" style="700" customWidth="1"/>
    <col min="5089" max="5089" width="5.875" style="700" customWidth="1"/>
    <col min="5090" max="5090" width="11.375" style="700" customWidth="1"/>
    <col min="5091" max="5093" width="8.875" style="700" customWidth="1"/>
    <col min="5094" max="5102" width="9.125" style="700"/>
    <col min="5103" max="5103" width="5.25" style="700" bestFit="1" customWidth="1"/>
    <col min="5104" max="5104" width="38.75" style="700" customWidth="1"/>
    <col min="5105" max="5105" width="6.875" style="700" customWidth="1"/>
    <col min="5106" max="5106" width="12.25" style="700" customWidth="1"/>
    <col min="5107" max="5118" width="11.375" style="700" customWidth="1"/>
    <col min="5119" max="5122" width="8.75" style="700" customWidth="1"/>
    <col min="5123" max="5123" width="7.75" style="700" customWidth="1"/>
    <col min="5124" max="5124" width="11.25" style="700" customWidth="1"/>
    <col min="5125" max="5125" width="10.25" style="700" customWidth="1"/>
    <col min="5126" max="5126" width="6.875" style="700" customWidth="1"/>
    <col min="5127" max="5129" width="8" style="700" customWidth="1"/>
    <col min="5130" max="5130" width="10.25" style="700" customWidth="1"/>
    <col min="5131" max="5202" width="8" style="700" customWidth="1"/>
    <col min="5203" max="5203" width="10.25" style="700" bestFit="1" customWidth="1"/>
    <col min="5204" max="5342" width="8" style="700" customWidth="1"/>
    <col min="5343" max="5343" width="4.875" style="700" bestFit="1" customWidth="1"/>
    <col min="5344" max="5344" width="52.125" style="700" customWidth="1"/>
    <col min="5345" max="5345" width="5.875" style="700" customWidth="1"/>
    <col min="5346" max="5346" width="11.375" style="700" customWidth="1"/>
    <col min="5347" max="5349" width="8.875" style="700" customWidth="1"/>
    <col min="5350" max="5358" width="9.125" style="700"/>
    <col min="5359" max="5359" width="5.25" style="700" bestFit="1" customWidth="1"/>
    <col min="5360" max="5360" width="38.75" style="700" customWidth="1"/>
    <col min="5361" max="5361" width="6.875" style="700" customWidth="1"/>
    <col min="5362" max="5362" width="12.25" style="700" customWidth="1"/>
    <col min="5363" max="5374" width="11.375" style="700" customWidth="1"/>
    <col min="5375" max="5378" width="8.75" style="700" customWidth="1"/>
    <col min="5379" max="5379" width="7.75" style="700" customWidth="1"/>
    <col min="5380" max="5380" width="11.25" style="700" customWidth="1"/>
    <col min="5381" max="5381" width="10.25" style="700" customWidth="1"/>
    <col min="5382" max="5382" width="6.875" style="700" customWidth="1"/>
    <col min="5383" max="5385" width="8" style="700" customWidth="1"/>
    <col min="5386" max="5386" width="10.25" style="700" customWidth="1"/>
    <col min="5387" max="5458" width="8" style="700" customWidth="1"/>
    <col min="5459" max="5459" width="10.25" style="700" bestFit="1" customWidth="1"/>
    <col min="5460" max="5598" width="8" style="700" customWidth="1"/>
    <col min="5599" max="5599" width="4.875" style="700" bestFit="1" customWidth="1"/>
    <col min="5600" max="5600" width="52.125" style="700" customWidth="1"/>
    <col min="5601" max="5601" width="5.875" style="700" customWidth="1"/>
    <col min="5602" max="5602" width="11.375" style="700" customWidth="1"/>
    <col min="5603" max="5605" width="8.875" style="700" customWidth="1"/>
    <col min="5606" max="5614" width="9.125" style="700"/>
    <col min="5615" max="5615" width="5.25" style="700" bestFit="1" customWidth="1"/>
    <col min="5616" max="5616" width="38.75" style="700" customWidth="1"/>
    <col min="5617" max="5617" width="6.875" style="700" customWidth="1"/>
    <col min="5618" max="5618" width="12.25" style="700" customWidth="1"/>
    <col min="5619" max="5630" width="11.375" style="700" customWidth="1"/>
    <col min="5631" max="5634" width="8.75" style="700" customWidth="1"/>
    <col min="5635" max="5635" width="7.75" style="700" customWidth="1"/>
    <col min="5636" max="5636" width="11.25" style="700" customWidth="1"/>
    <col min="5637" max="5637" width="10.25" style="700" customWidth="1"/>
    <col min="5638" max="5638" width="6.875" style="700" customWidth="1"/>
    <col min="5639" max="5641" width="8" style="700" customWidth="1"/>
    <col min="5642" max="5642" width="10.25" style="700" customWidth="1"/>
    <col min="5643" max="5714" width="8" style="700" customWidth="1"/>
    <col min="5715" max="5715" width="10.25" style="700" bestFit="1" customWidth="1"/>
    <col min="5716" max="5854" width="8" style="700" customWidth="1"/>
    <col min="5855" max="5855" width="4.875" style="700" bestFit="1" customWidth="1"/>
    <col min="5856" max="5856" width="52.125" style="700" customWidth="1"/>
    <col min="5857" max="5857" width="5.875" style="700" customWidth="1"/>
    <col min="5858" max="5858" width="11.375" style="700" customWidth="1"/>
    <col min="5859" max="5861" width="8.875" style="700" customWidth="1"/>
    <col min="5862" max="5870" width="9.125" style="700"/>
    <col min="5871" max="5871" width="5.25" style="700" bestFit="1" customWidth="1"/>
    <col min="5872" max="5872" width="38.75" style="700" customWidth="1"/>
    <col min="5873" max="5873" width="6.875" style="700" customWidth="1"/>
    <col min="5874" max="5874" width="12.25" style="700" customWidth="1"/>
    <col min="5875" max="5886" width="11.375" style="700" customWidth="1"/>
    <col min="5887" max="5890" width="8.75" style="700" customWidth="1"/>
    <col min="5891" max="5891" width="7.75" style="700" customWidth="1"/>
    <col min="5892" max="5892" width="11.25" style="700" customWidth="1"/>
    <col min="5893" max="5893" width="10.25" style="700" customWidth="1"/>
    <col min="5894" max="5894" width="6.875" style="700" customWidth="1"/>
    <col min="5895" max="5897" width="8" style="700" customWidth="1"/>
    <col min="5898" max="5898" width="10.25" style="700" customWidth="1"/>
    <col min="5899" max="5970" width="8" style="700" customWidth="1"/>
    <col min="5971" max="5971" width="10.25" style="700" bestFit="1" customWidth="1"/>
    <col min="5972" max="6110" width="8" style="700" customWidth="1"/>
    <col min="6111" max="6111" width="4.875" style="700" bestFit="1" customWidth="1"/>
    <col min="6112" max="6112" width="52.125" style="700" customWidth="1"/>
    <col min="6113" max="6113" width="5.875" style="700" customWidth="1"/>
    <col min="6114" max="6114" width="11.375" style="700" customWidth="1"/>
    <col min="6115" max="6117" width="8.875" style="700" customWidth="1"/>
    <col min="6118" max="6126" width="9.125" style="700"/>
    <col min="6127" max="6127" width="5.25" style="700" bestFit="1" customWidth="1"/>
    <col min="6128" max="6128" width="38.75" style="700" customWidth="1"/>
    <col min="6129" max="6129" width="6.875" style="700" customWidth="1"/>
    <col min="6130" max="6130" width="12.25" style="700" customWidth="1"/>
    <col min="6131" max="6142" width="11.375" style="700" customWidth="1"/>
    <col min="6143" max="6146" width="8.75" style="700" customWidth="1"/>
    <col min="6147" max="6147" width="7.75" style="700" customWidth="1"/>
    <col min="6148" max="6148" width="11.25" style="700" customWidth="1"/>
    <col min="6149" max="6149" width="10.25" style="700" customWidth="1"/>
    <col min="6150" max="6150" width="6.875" style="700" customWidth="1"/>
    <col min="6151" max="6153" width="8" style="700" customWidth="1"/>
    <col min="6154" max="6154" width="10.25" style="700" customWidth="1"/>
    <col min="6155" max="6226" width="8" style="700" customWidth="1"/>
    <col min="6227" max="6227" width="10.25" style="700" bestFit="1" customWidth="1"/>
    <col min="6228" max="6366" width="8" style="700" customWidth="1"/>
    <col min="6367" max="6367" width="4.875" style="700" bestFit="1" customWidth="1"/>
    <col min="6368" max="6368" width="52.125" style="700" customWidth="1"/>
    <col min="6369" max="6369" width="5.875" style="700" customWidth="1"/>
    <col min="6370" max="6370" width="11.375" style="700" customWidth="1"/>
    <col min="6371" max="6373" width="8.875" style="700" customWidth="1"/>
    <col min="6374" max="6382" width="9.125" style="700"/>
    <col min="6383" max="6383" width="5.25" style="700" bestFit="1" customWidth="1"/>
    <col min="6384" max="6384" width="38.75" style="700" customWidth="1"/>
    <col min="6385" max="6385" width="6.875" style="700" customWidth="1"/>
    <col min="6386" max="6386" width="12.25" style="700" customWidth="1"/>
    <col min="6387" max="6398" width="11.375" style="700" customWidth="1"/>
    <col min="6399" max="6402" width="8.75" style="700" customWidth="1"/>
    <col min="6403" max="6403" width="7.75" style="700" customWidth="1"/>
    <col min="6404" max="6404" width="11.25" style="700" customWidth="1"/>
    <col min="6405" max="6405" width="10.25" style="700" customWidth="1"/>
    <col min="6406" max="6406" width="6.875" style="700" customWidth="1"/>
    <col min="6407" max="6409" width="8" style="700" customWidth="1"/>
    <col min="6410" max="6410" width="10.25" style="700" customWidth="1"/>
    <col min="6411" max="6482" width="8" style="700" customWidth="1"/>
    <col min="6483" max="6483" width="10.25" style="700" bestFit="1" customWidth="1"/>
    <col min="6484" max="6622" width="8" style="700" customWidth="1"/>
    <col min="6623" max="6623" width="4.875" style="700" bestFit="1" customWidth="1"/>
    <col min="6624" max="6624" width="52.125" style="700" customWidth="1"/>
    <col min="6625" max="6625" width="5.875" style="700" customWidth="1"/>
    <col min="6626" max="6626" width="11.375" style="700" customWidth="1"/>
    <col min="6627" max="6629" width="8.875" style="700" customWidth="1"/>
    <col min="6630" max="6638" width="9.125" style="700"/>
    <col min="6639" max="6639" width="5.25" style="700" bestFit="1" customWidth="1"/>
    <col min="6640" max="6640" width="38.75" style="700" customWidth="1"/>
    <col min="6641" max="6641" width="6.875" style="700" customWidth="1"/>
    <col min="6642" max="6642" width="12.25" style="700" customWidth="1"/>
    <col min="6643" max="6654" width="11.375" style="700" customWidth="1"/>
    <col min="6655" max="6658" width="8.75" style="700" customWidth="1"/>
    <col min="6659" max="6659" width="7.75" style="700" customWidth="1"/>
    <col min="6660" max="6660" width="11.25" style="700" customWidth="1"/>
    <col min="6661" max="6661" width="10.25" style="700" customWidth="1"/>
    <col min="6662" max="6662" width="6.875" style="700" customWidth="1"/>
    <col min="6663" max="6665" width="8" style="700" customWidth="1"/>
    <col min="6666" max="6666" width="10.25" style="700" customWidth="1"/>
    <col min="6667" max="6738" width="8" style="700" customWidth="1"/>
    <col min="6739" max="6739" width="10.25" style="700" bestFit="1" customWidth="1"/>
    <col min="6740" max="6878" width="8" style="700" customWidth="1"/>
    <col min="6879" max="6879" width="4.875" style="700" bestFit="1" customWidth="1"/>
    <col min="6880" max="6880" width="52.125" style="700" customWidth="1"/>
    <col min="6881" max="6881" width="5.875" style="700" customWidth="1"/>
    <col min="6882" max="6882" width="11.375" style="700" customWidth="1"/>
    <col min="6883" max="6885" width="8.875" style="700" customWidth="1"/>
    <col min="6886" max="6894" width="9.125" style="700"/>
    <col min="6895" max="6895" width="5.25" style="700" bestFit="1" customWidth="1"/>
    <col min="6896" max="6896" width="38.75" style="700" customWidth="1"/>
    <col min="6897" max="6897" width="6.875" style="700" customWidth="1"/>
    <col min="6898" max="6898" width="12.25" style="700" customWidth="1"/>
    <col min="6899" max="6910" width="11.375" style="700" customWidth="1"/>
    <col min="6911" max="6914" width="8.75" style="700" customWidth="1"/>
    <col min="6915" max="6915" width="7.75" style="700" customWidth="1"/>
    <col min="6916" max="6916" width="11.25" style="700" customWidth="1"/>
    <col min="6917" max="6917" width="10.25" style="700" customWidth="1"/>
    <col min="6918" max="6918" width="6.875" style="700" customWidth="1"/>
    <col min="6919" max="6921" width="8" style="700" customWidth="1"/>
    <col min="6922" max="6922" width="10.25" style="700" customWidth="1"/>
    <col min="6923" max="6994" width="8" style="700" customWidth="1"/>
    <col min="6995" max="6995" width="10.25" style="700" bestFit="1" customWidth="1"/>
    <col min="6996" max="7134" width="8" style="700" customWidth="1"/>
    <col min="7135" max="7135" width="4.875" style="700" bestFit="1" customWidth="1"/>
    <col min="7136" max="7136" width="52.125" style="700" customWidth="1"/>
    <col min="7137" max="7137" width="5.875" style="700" customWidth="1"/>
    <col min="7138" max="7138" width="11.375" style="700" customWidth="1"/>
    <col min="7139" max="7141" width="8.875" style="700" customWidth="1"/>
    <col min="7142" max="7150" width="9.125" style="700"/>
    <col min="7151" max="7151" width="5.25" style="700" bestFit="1" customWidth="1"/>
    <col min="7152" max="7152" width="38.75" style="700" customWidth="1"/>
    <col min="7153" max="7153" width="6.875" style="700" customWidth="1"/>
    <col min="7154" max="7154" width="12.25" style="700" customWidth="1"/>
    <col min="7155" max="7166" width="11.375" style="700" customWidth="1"/>
    <col min="7167" max="7170" width="8.75" style="700" customWidth="1"/>
    <col min="7171" max="7171" width="7.75" style="700" customWidth="1"/>
    <col min="7172" max="7172" width="11.25" style="700" customWidth="1"/>
    <col min="7173" max="7173" width="10.25" style="700" customWidth="1"/>
    <col min="7174" max="7174" width="6.875" style="700" customWidth="1"/>
    <col min="7175" max="7177" width="8" style="700" customWidth="1"/>
    <col min="7178" max="7178" width="10.25" style="700" customWidth="1"/>
    <col min="7179" max="7250" width="8" style="700" customWidth="1"/>
    <col min="7251" max="7251" width="10.25" style="700" bestFit="1" customWidth="1"/>
    <col min="7252" max="7390" width="8" style="700" customWidth="1"/>
    <col min="7391" max="7391" width="4.875" style="700" bestFit="1" customWidth="1"/>
    <col min="7392" max="7392" width="52.125" style="700" customWidth="1"/>
    <col min="7393" max="7393" width="5.875" style="700" customWidth="1"/>
    <col min="7394" max="7394" width="11.375" style="700" customWidth="1"/>
    <col min="7395" max="7397" width="8.875" style="700" customWidth="1"/>
    <col min="7398" max="7406" width="9.125" style="700"/>
    <col min="7407" max="7407" width="5.25" style="700" bestFit="1" customWidth="1"/>
    <col min="7408" max="7408" width="38.75" style="700" customWidth="1"/>
    <col min="7409" max="7409" width="6.875" style="700" customWidth="1"/>
    <col min="7410" max="7410" width="12.25" style="700" customWidth="1"/>
    <col min="7411" max="7422" width="11.375" style="700" customWidth="1"/>
    <col min="7423" max="7426" width="8.75" style="700" customWidth="1"/>
    <col min="7427" max="7427" width="7.75" style="700" customWidth="1"/>
    <col min="7428" max="7428" width="11.25" style="700" customWidth="1"/>
    <col min="7429" max="7429" width="10.25" style="700" customWidth="1"/>
    <col min="7430" max="7430" width="6.875" style="700" customWidth="1"/>
    <col min="7431" max="7433" width="8" style="700" customWidth="1"/>
    <col min="7434" max="7434" width="10.25" style="700" customWidth="1"/>
    <col min="7435" max="7506" width="8" style="700" customWidth="1"/>
    <col min="7507" max="7507" width="10.25" style="700" bestFit="1" customWidth="1"/>
    <col min="7508" max="7646" width="8" style="700" customWidth="1"/>
    <col min="7647" max="7647" width="4.875" style="700" bestFit="1" customWidth="1"/>
    <col min="7648" max="7648" width="52.125" style="700" customWidth="1"/>
    <col min="7649" max="7649" width="5.875" style="700" customWidth="1"/>
    <col min="7650" max="7650" width="11.375" style="700" customWidth="1"/>
    <col min="7651" max="7653" width="8.875" style="700" customWidth="1"/>
    <col min="7654" max="7662" width="9.125" style="700"/>
    <col min="7663" max="7663" width="5.25" style="700" bestFit="1" customWidth="1"/>
    <col min="7664" max="7664" width="38.75" style="700" customWidth="1"/>
    <col min="7665" max="7665" width="6.875" style="700" customWidth="1"/>
    <col min="7666" max="7666" width="12.25" style="700" customWidth="1"/>
    <col min="7667" max="7678" width="11.375" style="700" customWidth="1"/>
    <col min="7679" max="7682" width="8.75" style="700" customWidth="1"/>
    <col min="7683" max="7683" width="7.75" style="700" customWidth="1"/>
    <col min="7684" max="7684" width="11.25" style="700" customWidth="1"/>
    <col min="7685" max="7685" width="10.25" style="700" customWidth="1"/>
    <col min="7686" max="7686" width="6.875" style="700" customWidth="1"/>
    <col min="7687" max="7689" width="8" style="700" customWidth="1"/>
    <col min="7690" max="7690" width="10.25" style="700" customWidth="1"/>
    <col min="7691" max="7762" width="8" style="700" customWidth="1"/>
    <col min="7763" max="7763" width="10.25" style="700" bestFit="1" customWidth="1"/>
    <col min="7764" max="7902" width="8" style="700" customWidth="1"/>
    <col min="7903" max="7903" width="4.875" style="700" bestFit="1" customWidth="1"/>
    <col min="7904" max="7904" width="52.125" style="700" customWidth="1"/>
    <col min="7905" max="7905" width="5.875" style="700" customWidth="1"/>
    <col min="7906" max="7906" width="11.375" style="700" customWidth="1"/>
    <col min="7907" max="7909" width="8.875" style="700" customWidth="1"/>
    <col min="7910" max="7918" width="9.125" style="700"/>
    <col min="7919" max="7919" width="5.25" style="700" bestFit="1" customWidth="1"/>
    <col min="7920" max="7920" width="38.75" style="700" customWidth="1"/>
    <col min="7921" max="7921" width="6.875" style="700" customWidth="1"/>
    <col min="7922" max="7922" width="12.25" style="700" customWidth="1"/>
    <col min="7923" max="7934" width="11.375" style="700" customWidth="1"/>
    <col min="7935" max="7938" width="8.75" style="700" customWidth="1"/>
    <col min="7939" max="7939" width="7.75" style="700" customWidth="1"/>
    <col min="7940" max="7940" width="11.25" style="700" customWidth="1"/>
    <col min="7941" max="7941" width="10.25" style="700" customWidth="1"/>
    <col min="7942" max="7942" width="6.875" style="700" customWidth="1"/>
    <col min="7943" max="7945" width="8" style="700" customWidth="1"/>
    <col min="7946" max="7946" width="10.25" style="700" customWidth="1"/>
    <col min="7947" max="8018" width="8" style="700" customWidth="1"/>
    <col min="8019" max="8019" width="10.25" style="700" bestFit="1" customWidth="1"/>
    <col min="8020" max="8158" width="8" style="700" customWidth="1"/>
    <col min="8159" max="8159" width="4.875" style="700" bestFit="1" customWidth="1"/>
    <col min="8160" max="8160" width="52.125" style="700" customWidth="1"/>
    <col min="8161" max="8161" width="5.875" style="700" customWidth="1"/>
    <col min="8162" max="8162" width="11.375" style="700" customWidth="1"/>
    <col min="8163" max="8165" width="8.875" style="700" customWidth="1"/>
    <col min="8166" max="8174" width="9.125" style="700"/>
    <col min="8175" max="8175" width="5.25" style="700" bestFit="1" customWidth="1"/>
    <col min="8176" max="8176" width="38.75" style="700" customWidth="1"/>
    <col min="8177" max="8177" width="6.875" style="700" customWidth="1"/>
    <col min="8178" max="8178" width="12.25" style="700" customWidth="1"/>
    <col min="8179" max="8190" width="11.375" style="700" customWidth="1"/>
    <col min="8191" max="8194" width="8.75" style="700" customWidth="1"/>
    <col min="8195" max="8195" width="7.75" style="700" customWidth="1"/>
    <col min="8196" max="8196" width="11.25" style="700" customWidth="1"/>
    <col min="8197" max="8197" width="10.25" style="700" customWidth="1"/>
    <col min="8198" max="8198" width="6.875" style="700" customWidth="1"/>
    <col min="8199" max="8201" width="8" style="700" customWidth="1"/>
    <col min="8202" max="8202" width="10.25" style="700" customWidth="1"/>
    <col min="8203" max="8274" width="8" style="700" customWidth="1"/>
    <col min="8275" max="8275" width="10.25" style="700" bestFit="1" customWidth="1"/>
    <col min="8276" max="8414" width="8" style="700" customWidth="1"/>
    <col min="8415" max="8415" width="4.875" style="700" bestFit="1" customWidth="1"/>
    <col min="8416" max="8416" width="52.125" style="700" customWidth="1"/>
    <col min="8417" max="8417" width="5.875" style="700" customWidth="1"/>
    <col min="8418" max="8418" width="11.375" style="700" customWidth="1"/>
    <col min="8419" max="8421" width="8.875" style="700" customWidth="1"/>
    <col min="8422" max="8430" width="9.125" style="700"/>
    <col min="8431" max="8431" width="5.25" style="700" bestFit="1" customWidth="1"/>
    <col min="8432" max="8432" width="38.75" style="700" customWidth="1"/>
    <col min="8433" max="8433" width="6.875" style="700" customWidth="1"/>
    <col min="8434" max="8434" width="12.25" style="700" customWidth="1"/>
    <col min="8435" max="8446" width="11.375" style="700" customWidth="1"/>
    <col min="8447" max="8450" width="8.75" style="700" customWidth="1"/>
    <col min="8451" max="8451" width="7.75" style="700" customWidth="1"/>
    <col min="8452" max="8452" width="11.25" style="700" customWidth="1"/>
    <col min="8453" max="8453" width="10.25" style="700" customWidth="1"/>
    <col min="8454" max="8454" width="6.875" style="700" customWidth="1"/>
    <col min="8455" max="8457" width="8" style="700" customWidth="1"/>
    <col min="8458" max="8458" width="10.25" style="700" customWidth="1"/>
    <col min="8459" max="8530" width="8" style="700" customWidth="1"/>
    <col min="8531" max="8531" width="10.25" style="700" bestFit="1" customWidth="1"/>
    <col min="8532" max="8670" width="8" style="700" customWidth="1"/>
    <col min="8671" max="8671" width="4.875" style="700" bestFit="1" customWidth="1"/>
    <col min="8672" max="8672" width="52.125" style="700" customWidth="1"/>
    <col min="8673" max="8673" width="5.875" style="700" customWidth="1"/>
    <col min="8674" max="8674" width="11.375" style="700" customWidth="1"/>
    <col min="8675" max="8677" width="8.875" style="700" customWidth="1"/>
    <col min="8678" max="8686" width="9.125" style="700"/>
    <col min="8687" max="8687" width="5.25" style="700" bestFit="1" customWidth="1"/>
    <col min="8688" max="8688" width="38.75" style="700" customWidth="1"/>
    <col min="8689" max="8689" width="6.875" style="700" customWidth="1"/>
    <col min="8690" max="8690" width="12.25" style="700" customWidth="1"/>
    <col min="8691" max="8702" width="11.375" style="700" customWidth="1"/>
    <col min="8703" max="8706" width="8.75" style="700" customWidth="1"/>
    <col min="8707" max="8707" width="7.75" style="700" customWidth="1"/>
    <col min="8708" max="8708" width="11.25" style="700" customWidth="1"/>
    <col min="8709" max="8709" width="10.25" style="700" customWidth="1"/>
    <col min="8710" max="8710" width="6.875" style="700" customWidth="1"/>
    <col min="8711" max="8713" width="8" style="700" customWidth="1"/>
    <col min="8714" max="8714" width="10.25" style="700" customWidth="1"/>
    <col min="8715" max="8786" width="8" style="700" customWidth="1"/>
    <col min="8787" max="8787" width="10.25" style="700" bestFit="1" customWidth="1"/>
    <col min="8788" max="8926" width="8" style="700" customWidth="1"/>
    <col min="8927" max="8927" width="4.875" style="700" bestFit="1" customWidth="1"/>
    <col min="8928" max="8928" width="52.125" style="700" customWidth="1"/>
    <col min="8929" max="8929" width="5.875" style="700" customWidth="1"/>
    <col min="8930" max="8930" width="11.375" style="700" customWidth="1"/>
    <col min="8931" max="8933" width="8.875" style="700" customWidth="1"/>
    <col min="8934" max="8942" width="9.125" style="700"/>
    <col min="8943" max="8943" width="5.25" style="700" bestFit="1" customWidth="1"/>
    <col min="8944" max="8944" width="38.75" style="700" customWidth="1"/>
    <col min="8945" max="8945" width="6.875" style="700" customWidth="1"/>
    <col min="8946" max="8946" width="12.25" style="700" customWidth="1"/>
    <col min="8947" max="8958" width="11.375" style="700" customWidth="1"/>
    <col min="8959" max="8962" width="8.75" style="700" customWidth="1"/>
    <col min="8963" max="8963" width="7.75" style="700" customWidth="1"/>
    <col min="8964" max="8964" width="11.25" style="700" customWidth="1"/>
    <col min="8965" max="8965" width="10.25" style="700" customWidth="1"/>
    <col min="8966" max="8966" width="6.875" style="700" customWidth="1"/>
    <col min="8967" max="8969" width="8" style="700" customWidth="1"/>
    <col min="8970" max="8970" width="10.25" style="700" customWidth="1"/>
    <col min="8971" max="9042" width="8" style="700" customWidth="1"/>
    <col min="9043" max="9043" width="10.25" style="700" bestFit="1" customWidth="1"/>
    <col min="9044" max="9182" width="8" style="700" customWidth="1"/>
    <col min="9183" max="9183" width="4.875" style="700" bestFit="1" customWidth="1"/>
    <col min="9184" max="9184" width="52.125" style="700" customWidth="1"/>
    <col min="9185" max="9185" width="5.875" style="700" customWidth="1"/>
    <col min="9186" max="9186" width="11.375" style="700" customWidth="1"/>
    <col min="9187" max="9189" width="8.875" style="700" customWidth="1"/>
    <col min="9190" max="9198" width="9.125" style="700"/>
    <col min="9199" max="9199" width="5.25" style="700" bestFit="1" customWidth="1"/>
    <col min="9200" max="9200" width="38.75" style="700" customWidth="1"/>
    <col min="9201" max="9201" width="6.875" style="700" customWidth="1"/>
    <col min="9202" max="9202" width="12.25" style="700" customWidth="1"/>
    <col min="9203" max="9214" width="11.375" style="700" customWidth="1"/>
    <col min="9215" max="9218" width="8.75" style="700" customWidth="1"/>
    <col min="9219" max="9219" width="7.75" style="700" customWidth="1"/>
    <col min="9220" max="9220" width="11.25" style="700" customWidth="1"/>
    <col min="9221" max="9221" width="10.25" style="700" customWidth="1"/>
    <col min="9222" max="9222" width="6.875" style="700" customWidth="1"/>
    <col min="9223" max="9225" width="8" style="700" customWidth="1"/>
    <col min="9226" max="9226" width="10.25" style="700" customWidth="1"/>
    <col min="9227" max="9298" width="8" style="700" customWidth="1"/>
    <col min="9299" max="9299" width="10.25" style="700" bestFit="1" customWidth="1"/>
    <col min="9300" max="9438" width="8" style="700" customWidth="1"/>
    <col min="9439" max="9439" width="4.875" style="700" bestFit="1" customWidth="1"/>
    <col min="9440" max="9440" width="52.125" style="700" customWidth="1"/>
    <col min="9441" max="9441" width="5.875" style="700" customWidth="1"/>
    <col min="9442" max="9442" width="11.375" style="700" customWidth="1"/>
    <col min="9443" max="9445" width="8.875" style="700" customWidth="1"/>
    <col min="9446" max="9454" width="9.125" style="700"/>
    <col min="9455" max="9455" width="5.25" style="700" bestFit="1" customWidth="1"/>
    <col min="9456" max="9456" width="38.75" style="700" customWidth="1"/>
    <col min="9457" max="9457" width="6.875" style="700" customWidth="1"/>
    <col min="9458" max="9458" width="12.25" style="700" customWidth="1"/>
    <col min="9459" max="9470" width="11.375" style="700" customWidth="1"/>
    <col min="9471" max="9474" width="8.75" style="700" customWidth="1"/>
    <col min="9475" max="9475" width="7.75" style="700" customWidth="1"/>
    <col min="9476" max="9476" width="11.25" style="700" customWidth="1"/>
    <col min="9477" max="9477" width="10.25" style="700" customWidth="1"/>
    <col min="9478" max="9478" width="6.875" style="700" customWidth="1"/>
    <col min="9479" max="9481" width="8" style="700" customWidth="1"/>
    <col min="9482" max="9482" width="10.25" style="700" customWidth="1"/>
    <col min="9483" max="9554" width="8" style="700" customWidth="1"/>
    <col min="9555" max="9555" width="10.25" style="700" bestFit="1" customWidth="1"/>
    <col min="9556" max="9694" width="8" style="700" customWidth="1"/>
    <col min="9695" max="9695" width="4.875" style="700" bestFit="1" customWidth="1"/>
    <col min="9696" max="9696" width="52.125" style="700" customWidth="1"/>
    <col min="9697" max="9697" width="5.875" style="700" customWidth="1"/>
    <col min="9698" max="9698" width="11.375" style="700" customWidth="1"/>
    <col min="9699" max="9701" width="8.875" style="700" customWidth="1"/>
    <col min="9702" max="9710" width="9.125" style="700"/>
    <col min="9711" max="9711" width="5.25" style="700" bestFit="1" customWidth="1"/>
    <col min="9712" max="9712" width="38.75" style="700" customWidth="1"/>
    <col min="9713" max="9713" width="6.875" style="700" customWidth="1"/>
    <col min="9714" max="9714" width="12.25" style="700" customWidth="1"/>
    <col min="9715" max="9726" width="11.375" style="700" customWidth="1"/>
    <col min="9727" max="9730" width="8.75" style="700" customWidth="1"/>
    <col min="9731" max="9731" width="7.75" style="700" customWidth="1"/>
    <col min="9732" max="9732" width="11.25" style="700" customWidth="1"/>
    <col min="9733" max="9733" width="10.25" style="700" customWidth="1"/>
    <col min="9734" max="9734" width="6.875" style="700" customWidth="1"/>
    <col min="9735" max="9737" width="8" style="700" customWidth="1"/>
    <col min="9738" max="9738" width="10.25" style="700" customWidth="1"/>
    <col min="9739" max="9810" width="8" style="700" customWidth="1"/>
    <col min="9811" max="9811" width="10.25" style="700" bestFit="1" customWidth="1"/>
    <col min="9812" max="9950" width="8" style="700" customWidth="1"/>
    <col min="9951" max="9951" width="4.875" style="700" bestFit="1" customWidth="1"/>
    <col min="9952" max="9952" width="52.125" style="700" customWidth="1"/>
    <col min="9953" max="9953" width="5.875" style="700" customWidth="1"/>
    <col min="9954" max="9954" width="11.375" style="700" customWidth="1"/>
    <col min="9955" max="9957" width="8.875" style="700" customWidth="1"/>
    <col min="9958" max="9966" width="9.125" style="700"/>
    <col min="9967" max="9967" width="5.25" style="700" bestFit="1" customWidth="1"/>
    <col min="9968" max="9968" width="38.75" style="700" customWidth="1"/>
    <col min="9969" max="9969" width="6.875" style="700" customWidth="1"/>
    <col min="9970" max="9970" width="12.25" style="700" customWidth="1"/>
    <col min="9971" max="9982" width="11.375" style="700" customWidth="1"/>
    <col min="9983" max="9986" width="8.75" style="700" customWidth="1"/>
    <col min="9987" max="9987" width="7.75" style="700" customWidth="1"/>
    <col min="9988" max="9988" width="11.25" style="700" customWidth="1"/>
    <col min="9989" max="9989" width="10.25" style="700" customWidth="1"/>
    <col min="9990" max="9990" width="6.875" style="700" customWidth="1"/>
    <col min="9991" max="9993" width="8" style="700" customWidth="1"/>
    <col min="9994" max="9994" width="10.25" style="700" customWidth="1"/>
    <col min="9995" max="10066" width="8" style="700" customWidth="1"/>
    <col min="10067" max="10067" width="10.25" style="700" bestFit="1" customWidth="1"/>
    <col min="10068" max="10206" width="8" style="700" customWidth="1"/>
    <col min="10207" max="10207" width="4.875" style="700" bestFit="1" customWidth="1"/>
    <col min="10208" max="10208" width="52.125" style="700" customWidth="1"/>
    <col min="10209" max="10209" width="5.875" style="700" customWidth="1"/>
    <col min="10210" max="10210" width="11.375" style="700" customWidth="1"/>
    <col min="10211" max="10213" width="8.875" style="700" customWidth="1"/>
    <col min="10214" max="10222" width="9.125" style="700"/>
    <col min="10223" max="10223" width="5.25" style="700" bestFit="1" customWidth="1"/>
    <col min="10224" max="10224" width="38.75" style="700" customWidth="1"/>
    <col min="10225" max="10225" width="6.875" style="700" customWidth="1"/>
    <col min="10226" max="10226" width="12.25" style="700" customWidth="1"/>
    <col min="10227" max="10238" width="11.375" style="700" customWidth="1"/>
    <col min="10239" max="10242" width="8.75" style="700" customWidth="1"/>
    <col min="10243" max="10243" width="7.75" style="700" customWidth="1"/>
    <col min="10244" max="10244" width="11.25" style="700" customWidth="1"/>
    <col min="10245" max="10245" width="10.25" style="700" customWidth="1"/>
    <col min="10246" max="10246" width="6.875" style="700" customWidth="1"/>
    <col min="10247" max="10249" width="8" style="700" customWidth="1"/>
    <col min="10250" max="10250" width="10.25" style="700" customWidth="1"/>
    <col min="10251" max="10322" width="8" style="700" customWidth="1"/>
    <col min="10323" max="10323" width="10.25" style="700" bestFit="1" customWidth="1"/>
    <col min="10324" max="10462" width="8" style="700" customWidth="1"/>
    <col min="10463" max="10463" width="4.875" style="700" bestFit="1" customWidth="1"/>
    <col min="10464" max="10464" width="52.125" style="700" customWidth="1"/>
    <col min="10465" max="10465" width="5.875" style="700" customWidth="1"/>
    <col min="10466" max="10466" width="11.375" style="700" customWidth="1"/>
    <col min="10467" max="10469" width="8.875" style="700" customWidth="1"/>
    <col min="10470" max="10478" width="9.125" style="700"/>
    <col min="10479" max="10479" width="5.25" style="700" bestFit="1" customWidth="1"/>
    <col min="10480" max="10480" width="38.75" style="700" customWidth="1"/>
    <col min="10481" max="10481" width="6.875" style="700" customWidth="1"/>
    <col min="10482" max="10482" width="12.25" style="700" customWidth="1"/>
    <col min="10483" max="10494" width="11.375" style="700" customWidth="1"/>
    <col min="10495" max="10498" width="8.75" style="700" customWidth="1"/>
    <col min="10499" max="10499" width="7.75" style="700" customWidth="1"/>
    <col min="10500" max="10500" width="11.25" style="700" customWidth="1"/>
    <col min="10501" max="10501" width="10.25" style="700" customWidth="1"/>
    <col min="10502" max="10502" width="6.875" style="700" customWidth="1"/>
    <col min="10503" max="10505" width="8" style="700" customWidth="1"/>
    <col min="10506" max="10506" width="10.25" style="700" customWidth="1"/>
    <col min="10507" max="10578" width="8" style="700" customWidth="1"/>
    <col min="10579" max="10579" width="10.25" style="700" bestFit="1" customWidth="1"/>
    <col min="10580" max="10718" width="8" style="700" customWidth="1"/>
    <col min="10719" max="10719" width="4.875" style="700" bestFit="1" customWidth="1"/>
    <col min="10720" max="10720" width="52.125" style="700" customWidth="1"/>
    <col min="10721" max="10721" width="5.875" style="700" customWidth="1"/>
    <col min="10722" max="10722" width="11.375" style="700" customWidth="1"/>
    <col min="10723" max="10725" width="8.875" style="700" customWidth="1"/>
    <col min="10726" max="10734" width="9.125" style="700"/>
    <col min="10735" max="10735" width="5.25" style="700" bestFit="1" customWidth="1"/>
    <col min="10736" max="10736" width="38.75" style="700" customWidth="1"/>
    <col min="10737" max="10737" width="6.875" style="700" customWidth="1"/>
    <col min="10738" max="10738" width="12.25" style="700" customWidth="1"/>
    <col min="10739" max="10750" width="11.375" style="700" customWidth="1"/>
    <col min="10751" max="10754" width="8.75" style="700" customWidth="1"/>
    <col min="10755" max="10755" width="7.75" style="700" customWidth="1"/>
    <col min="10756" max="10756" width="11.25" style="700" customWidth="1"/>
    <col min="10757" max="10757" width="10.25" style="700" customWidth="1"/>
    <col min="10758" max="10758" width="6.875" style="700" customWidth="1"/>
    <col min="10759" max="10761" width="8" style="700" customWidth="1"/>
    <col min="10762" max="10762" width="10.25" style="700" customWidth="1"/>
    <col min="10763" max="10834" width="8" style="700" customWidth="1"/>
    <col min="10835" max="10835" width="10.25" style="700" bestFit="1" customWidth="1"/>
    <col min="10836" max="10974" width="8" style="700" customWidth="1"/>
    <col min="10975" max="10975" width="4.875" style="700" bestFit="1" customWidth="1"/>
    <col min="10976" max="10976" width="52.125" style="700" customWidth="1"/>
    <col min="10977" max="10977" width="5.875" style="700" customWidth="1"/>
    <col min="10978" max="10978" width="11.375" style="700" customWidth="1"/>
    <col min="10979" max="10981" width="8.875" style="700" customWidth="1"/>
    <col min="10982" max="10990" width="9.125" style="700"/>
    <col min="10991" max="10991" width="5.25" style="700" bestFit="1" customWidth="1"/>
    <col min="10992" max="10992" width="38.75" style="700" customWidth="1"/>
    <col min="10993" max="10993" width="6.875" style="700" customWidth="1"/>
    <col min="10994" max="10994" width="12.25" style="700" customWidth="1"/>
    <col min="10995" max="11006" width="11.375" style="700" customWidth="1"/>
    <col min="11007" max="11010" width="8.75" style="700" customWidth="1"/>
    <col min="11011" max="11011" width="7.75" style="700" customWidth="1"/>
    <col min="11012" max="11012" width="11.25" style="700" customWidth="1"/>
    <col min="11013" max="11013" width="10.25" style="700" customWidth="1"/>
    <col min="11014" max="11014" width="6.875" style="700" customWidth="1"/>
    <col min="11015" max="11017" width="8" style="700" customWidth="1"/>
    <col min="11018" max="11018" width="10.25" style="700" customWidth="1"/>
    <col min="11019" max="11090" width="8" style="700" customWidth="1"/>
    <col min="11091" max="11091" width="10.25" style="700" bestFit="1" customWidth="1"/>
    <col min="11092" max="11230" width="8" style="700" customWidth="1"/>
    <col min="11231" max="11231" width="4.875" style="700" bestFit="1" customWidth="1"/>
    <col min="11232" max="11232" width="52.125" style="700" customWidth="1"/>
    <col min="11233" max="11233" width="5.875" style="700" customWidth="1"/>
    <col min="11234" max="11234" width="11.375" style="700" customWidth="1"/>
    <col min="11235" max="11237" width="8.875" style="700" customWidth="1"/>
    <col min="11238" max="11246" width="9.125" style="700"/>
    <col min="11247" max="11247" width="5.25" style="700" bestFit="1" customWidth="1"/>
    <col min="11248" max="11248" width="38.75" style="700" customWidth="1"/>
    <col min="11249" max="11249" width="6.875" style="700" customWidth="1"/>
    <col min="11250" max="11250" width="12.25" style="700" customWidth="1"/>
    <col min="11251" max="11262" width="11.375" style="700" customWidth="1"/>
    <col min="11263" max="11266" width="8.75" style="700" customWidth="1"/>
    <col min="11267" max="11267" width="7.75" style="700" customWidth="1"/>
    <col min="11268" max="11268" width="11.25" style="700" customWidth="1"/>
    <col min="11269" max="11269" width="10.25" style="700" customWidth="1"/>
    <col min="11270" max="11270" width="6.875" style="700" customWidth="1"/>
    <col min="11271" max="11273" width="8" style="700" customWidth="1"/>
    <col min="11274" max="11274" width="10.25" style="700" customWidth="1"/>
    <col min="11275" max="11346" width="8" style="700" customWidth="1"/>
    <col min="11347" max="11347" width="10.25" style="700" bestFit="1" customWidth="1"/>
    <col min="11348" max="11486" width="8" style="700" customWidth="1"/>
    <col min="11487" max="11487" width="4.875" style="700" bestFit="1" customWidth="1"/>
    <col min="11488" max="11488" width="52.125" style="700" customWidth="1"/>
    <col min="11489" max="11489" width="5.875" style="700" customWidth="1"/>
    <col min="11490" max="11490" width="11.375" style="700" customWidth="1"/>
    <col min="11491" max="11493" width="8.875" style="700" customWidth="1"/>
    <col min="11494" max="11502" width="9.125" style="700"/>
    <col min="11503" max="11503" width="5.25" style="700" bestFit="1" customWidth="1"/>
    <col min="11504" max="11504" width="38.75" style="700" customWidth="1"/>
    <col min="11505" max="11505" width="6.875" style="700" customWidth="1"/>
    <col min="11506" max="11506" width="12.25" style="700" customWidth="1"/>
    <col min="11507" max="11518" width="11.375" style="700" customWidth="1"/>
    <col min="11519" max="11522" width="8.75" style="700" customWidth="1"/>
    <col min="11523" max="11523" width="7.75" style="700" customWidth="1"/>
    <col min="11524" max="11524" width="11.25" style="700" customWidth="1"/>
    <col min="11525" max="11525" width="10.25" style="700" customWidth="1"/>
    <col min="11526" max="11526" width="6.875" style="700" customWidth="1"/>
    <col min="11527" max="11529" width="8" style="700" customWidth="1"/>
    <col min="11530" max="11530" width="10.25" style="700" customWidth="1"/>
    <col min="11531" max="11602" width="8" style="700" customWidth="1"/>
    <col min="11603" max="11603" width="10.25" style="700" bestFit="1" customWidth="1"/>
    <col min="11604" max="11742" width="8" style="700" customWidth="1"/>
    <col min="11743" max="11743" width="4.875" style="700" bestFit="1" customWidth="1"/>
    <col min="11744" max="11744" width="52.125" style="700" customWidth="1"/>
    <col min="11745" max="11745" width="5.875" style="700" customWidth="1"/>
    <col min="11746" max="11746" width="11.375" style="700" customWidth="1"/>
    <col min="11747" max="11749" width="8.875" style="700" customWidth="1"/>
    <col min="11750" max="11758" width="9.125" style="700"/>
    <col min="11759" max="11759" width="5.25" style="700" bestFit="1" customWidth="1"/>
    <col min="11760" max="11760" width="38.75" style="700" customWidth="1"/>
    <col min="11761" max="11761" width="6.875" style="700" customWidth="1"/>
    <col min="11762" max="11762" width="12.25" style="700" customWidth="1"/>
    <col min="11763" max="11774" width="11.375" style="700" customWidth="1"/>
    <col min="11775" max="11778" width="8.75" style="700" customWidth="1"/>
    <col min="11779" max="11779" width="7.75" style="700" customWidth="1"/>
    <col min="11780" max="11780" width="11.25" style="700" customWidth="1"/>
    <col min="11781" max="11781" width="10.25" style="700" customWidth="1"/>
    <col min="11782" max="11782" width="6.875" style="700" customWidth="1"/>
    <col min="11783" max="11785" width="8" style="700" customWidth="1"/>
    <col min="11786" max="11786" width="10.25" style="700" customWidth="1"/>
    <col min="11787" max="11858" width="8" style="700" customWidth="1"/>
    <col min="11859" max="11859" width="10.25" style="700" bestFit="1" customWidth="1"/>
    <col min="11860" max="11998" width="8" style="700" customWidth="1"/>
    <col min="11999" max="11999" width="4.875" style="700" bestFit="1" customWidth="1"/>
    <col min="12000" max="12000" width="52.125" style="700" customWidth="1"/>
    <col min="12001" max="12001" width="5.875" style="700" customWidth="1"/>
    <col min="12002" max="12002" width="11.375" style="700" customWidth="1"/>
    <col min="12003" max="12005" width="8.875" style="700" customWidth="1"/>
    <col min="12006" max="12014" width="9.125" style="700"/>
    <col min="12015" max="12015" width="5.25" style="700" bestFit="1" customWidth="1"/>
    <col min="12016" max="12016" width="38.75" style="700" customWidth="1"/>
    <col min="12017" max="12017" width="6.875" style="700" customWidth="1"/>
    <col min="12018" max="12018" width="12.25" style="700" customWidth="1"/>
    <col min="12019" max="12030" width="11.375" style="700" customWidth="1"/>
    <col min="12031" max="12034" width="8.75" style="700" customWidth="1"/>
    <col min="12035" max="12035" width="7.75" style="700" customWidth="1"/>
    <col min="12036" max="12036" width="11.25" style="700" customWidth="1"/>
    <col min="12037" max="12037" width="10.25" style="700" customWidth="1"/>
    <col min="12038" max="12038" width="6.875" style="700" customWidth="1"/>
    <col min="12039" max="12041" width="8" style="700" customWidth="1"/>
    <col min="12042" max="12042" width="10.25" style="700" customWidth="1"/>
    <col min="12043" max="12114" width="8" style="700" customWidth="1"/>
    <col min="12115" max="12115" width="10.25" style="700" bestFit="1" customWidth="1"/>
    <col min="12116" max="12254" width="8" style="700" customWidth="1"/>
    <col min="12255" max="12255" width="4.875" style="700" bestFit="1" customWidth="1"/>
    <col min="12256" max="12256" width="52.125" style="700" customWidth="1"/>
    <col min="12257" max="12257" width="5.875" style="700" customWidth="1"/>
    <col min="12258" max="12258" width="11.375" style="700" customWidth="1"/>
    <col min="12259" max="12261" width="8.875" style="700" customWidth="1"/>
    <col min="12262" max="12270" width="9.125" style="700"/>
    <col min="12271" max="12271" width="5.25" style="700" bestFit="1" customWidth="1"/>
    <col min="12272" max="12272" width="38.75" style="700" customWidth="1"/>
    <col min="12273" max="12273" width="6.875" style="700" customWidth="1"/>
    <col min="12274" max="12274" width="12.25" style="700" customWidth="1"/>
    <col min="12275" max="12286" width="11.375" style="700" customWidth="1"/>
    <col min="12287" max="12290" width="8.75" style="700" customWidth="1"/>
    <col min="12291" max="12291" width="7.75" style="700" customWidth="1"/>
    <col min="12292" max="12292" width="11.25" style="700" customWidth="1"/>
    <col min="12293" max="12293" width="10.25" style="700" customWidth="1"/>
    <col min="12294" max="12294" width="6.875" style="700" customWidth="1"/>
    <col min="12295" max="12297" width="8" style="700" customWidth="1"/>
    <col min="12298" max="12298" width="10.25" style="700" customWidth="1"/>
    <col min="12299" max="12370" width="8" style="700" customWidth="1"/>
    <col min="12371" max="12371" width="10.25" style="700" bestFit="1" customWidth="1"/>
    <col min="12372" max="12510" width="8" style="700" customWidth="1"/>
    <col min="12511" max="12511" width="4.875" style="700" bestFit="1" customWidth="1"/>
    <col min="12512" max="12512" width="52.125" style="700" customWidth="1"/>
    <col min="12513" max="12513" width="5.875" style="700" customWidth="1"/>
    <col min="12514" max="12514" width="11.375" style="700" customWidth="1"/>
    <col min="12515" max="12517" width="8.875" style="700" customWidth="1"/>
    <col min="12518" max="12526" width="9.125" style="700"/>
    <col min="12527" max="12527" width="5.25" style="700" bestFit="1" customWidth="1"/>
    <col min="12528" max="12528" width="38.75" style="700" customWidth="1"/>
    <col min="12529" max="12529" width="6.875" style="700" customWidth="1"/>
    <col min="12530" max="12530" width="12.25" style="700" customWidth="1"/>
    <col min="12531" max="12542" width="11.375" style="700" customWidth="1"/>
    <col min="12543" max="12546" width="8.75" style="700" customWidth="1"/>
    <col min="12547" max="12547" width="7.75" style="700" customWidth="1"/>
    <col min="12548" max="12548" width="11.25" style="700" customWidth="1"/>
    <col min="12549" max="12549" width="10.25" style="700" customWidth="1"/>
    <col min="12550" max="12550" width="6.875" style="700" customWidth="1"/>
    <col min="12551" max="12553" width="8" style="700" customWidth="1"/>
    <col min="12554" max="12554" width="10.25" style="700" customWidth="1"/>
    <col min="12555" max="12626" width="8" style="700" customWidth="1"/>
    <col min="12627" max="12627" width="10.25" style="700" bestFit="1" customWidth="1"/>
    <col min="12628" max="12766" width="8" style="700" customWidth="1"/>
    <col min="12767" max="12767" width="4.875" style="700" bestFit="1" customWidth="1"/>
    <col min="12768" max="12768" width="52.125" style="700" customWidth="1"/>
    <col min="12769" max="12769" width="5.875" style="700" customWidth="1"/>
    <col min="12770" max="12770" width="11.375" style="700" customWidth="1"/>
    <col min="12771" max="12773" width="8.875" style="700" customWidth="1"/>
    <col min="12774" max="12782" width="9.125" style="700"/>
    <col min="12783" max="12783" width="5.25" style="700" bestFit="1" customWidth="1"/>
    <col min="12784" max="12784" width="38.75" style="700" customWidth="1"/>
    <col min="12785" max="12785" width="6.875" style="700" customWidth="1"/>
    <col min="12786" max="12786" width="12.25" style="700" customWidth="1"/>
    <col min="12787" max="12798" width="11.375" style="700" customWidth="1"/>
    <col min="12799" max="12802" width="8.75" style="700" customWidth="1"/>
    <col min="12803" max="12803" width="7.75" style="700" customWidth="1"/>
    <col min="12804" max="12804" width="11.25" style="700" customWidth="1"/>
    <col min="12805" max="12805" width="10.25" style="700" customWidth="1"/>
    <col min="12806" max="12806" width="6.875" style="700" customWidth="1"/>
    <col min="12807" max="12809" width="8" style="700" customWidth="1"/>
    <col min="12810" max="12810" width="10.25" style="700" customWidth="1"/>
    <col min="12811" max="12882" width="8" style="700" customWidth="1"/>
    <col min="12883" max="12883" width="10.25" style="700" bestFit="1" customWidth="1"/>
    <col min="12884" max="13022" width="8" style="700" customWidth="1"/>
    <col min="13023" max="13023" width="4.875" style="700" bestFit="1" customWidth="1"/>
    <col min="13024" max="13024" width="52.125" style="700" customWidth="1"/>
    <col min="13025" max="13025" width="5.875" style="700" customWidth="1"/>
    <col min="13026" max="13026" width="11.375" style="700" customWidth="1"/>
    <col min="13027" max="13029" width="8.875" style="700" customWidth="1"/>
    <col min="13030" max="13038" width="9.125" style="700"/>
    <col min="13039" max="13039" width="5.25" style="700" bestFit="1" customWidth="1"/>
    <col min="13040" max="13040" width="38.75" style="700" customWidth="1"/>
    <col min="13041" max="13041" width="6.875" style="700" customWidth="1"/>
    <col min="13042" max="13042" width="12.25" style="700" customWidth="1"/>
    <col min="13043" max="13054" width="11.375" style="700" customWidth="1"/>
    <col min="13055" max="13058" width="8.75" style="700" customWidth="1"/>
    <col min="13059" max="13059" width="7.75" style="700" customWidth="1"/>
    <col min="13060" max="13060" width="11.25" style="700" customWidth="1"/>
    <col min="13061" max="13061" width="10.25" style="700" customWidth="1"/>
    <col min="13062" max="13062" width="6.875" style="700" customWidth="1"/>
    <col min="13063" max="13065" width="8" style="700" customWidth="1"/>
    <col min="13066" max="13066" width="10.25" style="700" customWidth="1"/>
    <col min="13067" max="13138" width="8" style="700" customWidth="1"/>
    <col min="13139" max="13139" width="10.25" style="700" bestFit="1" customWidth="1"/>
    <col min="13140" max="13278" width="8" style="700" customWidth="1"/>
    <col min="13279" max="13279" width="4.875" style="700" bestFit="1" customWidth="1"/>
    <col min="13280" max="13280" width="52.125" style="700" customWidth="1"/>
    <col min="13281" max="13281" width="5.875" style="700" customWidth="1"/>
    <col min="13282" max="13282" width="11.375" style="700" customWidth="1"/>
    <col min="13283" max="13285" width="8.875" style="700" customWidth="1"/>
    <col min="13286" max="13294" width="9.125" style="700"/>
    <col min="13295" max="13295" width="5.25" style="700" bestFit="1" customWidth="1"/>
    <col min="13296" max="13296" width="38.75" style="700" customWidth="1"/>
    <col min="13297" max="13297" width="6.875" style="700" customWidth="1"/>
    <col min="13298" max="13298" width="12.25" style="700" customWidth="1"/>
    <col min="13299" max="13310" width="11.375" style="700" customWidth="1"/>
    <col min="13311" max="13314" width="8.75" style="700" customWidth="1"/>
    <col min="13315" max="13315" width="7.75" style="700" customWidth="1"/>
    <col min="13316" max="13316" width="11.25" style="700" customWidth="1"/>
    <col min="13317" max="13317" width="10.25" style="700" customWidth="1"/>
    <col min="13318" max="13318" width="6.875" style="700" customWidth="1"/>
    <col min="13319" max="13321" width="8" style="700" customWidth="1"/>
    <col min="13322" max="13322" width="10.25" style="700" customWidth="1"/>
    <col min="13323" max="13394" width="8" style="700" customWidth="1"/>
    <col min="13395" max="13395" width="10.25" style="700" bestFit="1" customWidth="1"/>
    <col min="13396" max="13534" width="8" style="700" customWidth="1"/>
    <col min="13535" max="13535" width="4.875" style="700" bestFit="1" customWidth="1"/>
    <col min="13536" max="13536" width="52.125" style="700" customWidth="1"/>
    <col min="13537" max="13537" width="5.875" style="700" customWidth="1"/>
    <col min="13538" max="13538" width="11.375" style="700" customWidth="1"/>
    <col min="13539" max="13541" width="8.875" style="700" customWidth="1"/>
    <col min="13542" max="13550" width="9.125" style="700"/>
    <col min="13551" max="13551" width="5.25" style="700" bestFit="1" customWidth="1"/>
    <col min="13552" max="13552" width="38.75" style="700" customWidth="1"/>
    <col min="13553" max="13553" width="6.875" style="700" customWidth="1"/>
    <col min="13554" max="13554" width="12.25" style="700" customWidth="1"/>
    <col min="13555" max="13566" width="11.375" style="700" customWidth="1"/>
    <col min="13567" max="13570" width="8.75" style="700" customWidth="1"/>
    <col min="13571" max="13571" width="7.75" style="700" customWidth="1"/>
    <col min="13572" max="13572" width="11.25" style="700" customWidth="1"/>
    <col min="13573" max="13573" width="10.25" style="700" customWidth="1"/>
    <col min="13574" max="13574" width="6.875" style="700" customWidth="1"/>
    <col min="13575" max="13577" width="8" style="700" customWidth="1"/>
    <col min="13578" max="13578" width="10.25" style="700" customWidth="1"/>
    <col min="13579" max="13650" width="8" style="700" customWidth="1"/>
    <col min="13651" max="13651" width="10.25" style="700" bestFit="1" customWidth="1"/>
    <col min="13652" max="13790" width="8" style="700" customWidth="1"/>
    <col min="13791" max="13791" width="4.875" style="700" bestFit="1" customWidth="1"/>
    <col min="13792" max="13792" width="52.125" style="700" customWidth="1"/>
    <col min="13793" max="13793" width="5.875" style="700" customWidth="1"/>
    <col min="13794" max="13794" width="11.375" style="700" customWidth="1"/>
    <col min="13795" max="13797" width="8.875" style="700" customWidth="1"/>
    <col min="13798" max="13806" width="9.125" style="700"/>
    <col min="13807" max="13807" width="5.25" style="700" bestFit="1" customWidth="1"/>
    <col min="13808" max="13808" width="38.75" style="700" customWidth="1"/>
    <col min="13809" max="13809" width="6.875" style="700" customWidth="1"/>
    <col min="13810" max="13810" width="12.25" style="700" customWidth="1"/>
    <col min="13811" max="13822" width="11.375" style="700" customWidth="1"/>
    <col min="13823" max="13826" width="8.75" style="700" customWidth="1"/>
    <col min="13827" max="13827" width="7.75" style="700" customWidth="1"/>
    <col min="13828" max="13828" width="11.25" style="700" customWidth="1"/>
    <col min="13829" max="13829" width="10.25" style="700" customWidth="1"/>
    <col min="13830" max="13830" width="6.875" style="700" customWidth="1"/>
    <col min="13831" max="13833" width="8" style="700" customWidth="1"/>
    <col min="13834" max="13834" width="10.25" style="700" customWidth="1"/>
    <col min="13835" max="13906" width="8" style="700" customWidth="1"/>
    <col min="13907" max="13907" width="10.25" style="700" bestFit="1" customWidth="1"/>
    <col min="13908" max="14046" width="8" style="700" customWidth="1"/>
    <col min="14047" max="14047" width="4.875" style="700" bestFit="1" customWidth="1"/>
    <col min="14048" max="14048" width="52.125" style="700" customWidth="1"/>
    <col min="14049" max="14049" width="5.875" style="700" customWidth="1"/>
    <col min="14050" max="14050" width="11.375" style="700" customWidth="1"/>
    <col min="14051" max="14053" width="8.875" style="700" customWidth="1"/>
    <col min="14054" max="14062" width="9.125" style="700"/>
    <col min="14063" max="14063" width="5.25" style="700" bestFit="1" customWidth="1"/>
    <col min="14064" max="14064" width="38.75" style="700" customWidth="1"/>
    <col min="14065" max="14065" width="6.875" style="700" customWidth="1"/>
    <col min="14066" max="14066" width="12.25" style="700" customWidth="1"/>
    <col min="14067" max="14078" width="11.375" style="700" customWidth="1"/>
    <col min="14079" max="14082" width="8.75" style="700" customWidth="1"/>
    <col min="14083" max="14083" width="7.75" style="700" customWidth="1"/>
    <col min="14084" max="14084" width="11.25" style="700" customWidth="1"/>
    <col min="14085" max="14085" width="10.25" style="700" customWidth="1"/>
    <col min="14086" max="14086" width="6.875" style="700" customWidth="1"/>
    <col min="14087" max="14089" width="8" style="700" customWidth="1"/>
    <col min="14090" max="14090" width="10.25" style="700" customWidth="1"/>
    <col min="14091" max="14162" width="8" style="700" customWidth="1"/>
    <col min="14163" max="14163" width="10.25" style="700" bestFit="1" customWidth="1"/>
    <col min="14164" max="14302" width="8" style="700" customWidth="1"/>
    <col min="14303" max="14303" width="4.875" style="700" bestFit="1" customWidth="1"/>
    <col min="14304" max="14304" width="52.125" style="700" customWidth="1"/>
    <col min="14305" max="14305" width="5.875" style="700" customWidth="1"/>
    <col min="14306" max="14306" width="11.375" style="700" customWidth="1"/>
    <col min="14307" max="14309" width="8.875" style="700" customWidth="1"/>
    <col min="14310" max="14318" width="9.125" style="700"/>
    <col min="14319" max="14319" width="5.25" style="700" bestFit="1" customWidth="1"/>
    <col min="14320" max="14320" width="38.75" style="700" customWidth="1"/>
    <col min="14321" max="14321" width="6.875" style="700" customWidth="1"/>
    <col min="14322" max="14322" width="12.25" style="700" customWidth="1"/>
    <col min="14323" max="14334" width="11.375" style="700" customWidth="1"/>
    <col min="14335" max="14338" width="8.75" style="700" customWidth="1"/>
    <col min="14339" max="14339" width="7.75" style="700" customWidth="1"/>
    <col min="14340" max="14340" width="11.25" style="700" customWidth="1"/>
    <col min="14341" max="14341" width="10.25" style="700" customWidth="1"/>
    <col min="14342" max="14342" width="6.875" style="700" customWidth="1"/>
    <col min="14343" max="14345" width="8" style="700" customWidth="1"/>
    <col min="14346" max="14346" width="10.25" style="700" customWidth="1"/>
    <col min="14347" max="14418" width="8" style="700" customWidth="1"/>
    <col min="14419" max="14419" width="10.25" style="700" bestFit="1" customWidth="1"/>
    <col min="14420" max="14558" width="8" style="700" customWidth="1"/>
    <col min="14559" max="14559" width="4.875" style="700" bestFit="1" customWidth="1"/>
    <col min="14560" max="14560" width="52.125" style="700" customWidth="1"/>
    <col min="14561" max="14561" width="5.875" style="700" customWidth="1"/>
    <col min="14562" max="14562" width="11.375" style="700" customWidth="1"/>
    <col min="14563" max="14565" width="8.875" style="700" customWidth="1"/>
    <col min="14566" max="14574" width="9.125" style="700"/>
    <col min="14575" max="14575" width="5.25" style="700" bestFit="1" customWidth="1"/>
    <col min="14576" max="14576" width="38.75" style="700" customWidth="1"/>
    <col min="14577" max="14577" width="6.875" style="700" customWidth="1"/>
    <col min="14578" max="14578" width="12.25" style="700" customWidth="1"/>
    <col min="14579" max="14590" width="11.375" style="700" customWidth="1"/>
    <col min="14591" max="14594" width="8.75" style="700" customWidth="1"/>
    <col min="14595" max="14595" width="7.75" style="700" customWidth="1"/>
    <col min="14596" max="14596" width="11.25" style="700" customWidth="1"/>
    <col min="14597" max="14597" width="10.25" style="700" customWidth="1"/>
    <col min="14598" max="14598" width="6.875" style="700" customWidth="1"/>
    <col min="14599" max="14601" width="8" style="700" customWidth="1"/>
    <col min="14602" max="14602" width="10.25" style="700" customWidth="1"/>
    <col min="14603" max="14674" width="8" style="700" customWidth="1"/>
    <col min="14675" max="14675" width="10.25" style="700" bestFit="1" customWidth="1"/>
    <col min="14676" max="14814" width="8" style="700" customWidth="1"/>
    <col min="14815" max="14815" width="4.875" style="700" bestFit="1" customWidth="1"/>
    <col min="14816" max="14816" width="52.125" style="700" customWidth="1"/>
    <col min="14817" max="14817" width="5.875" style="700" customWidth="1"/>
    <col min="14818" max="14818" width="11.375" style="700" customWidth="1"/>
    <col min="14819" max="14821" width="8.875" style="700" customWidth="1"/>
    <col min="14822" max="14830" width="9.125" style="700"/>
    <col min="14831" max="14831" width="5.25" style="700" bestFit="1" customWidth="1"/>
    <col min="14832" max="14832" width="38.75" style="700" customWidth="1"/>
    <col min="14833" max="14833" width="6.875" style="700" customWidth="1"/>
    <col min="14834" max="14834" width="12.25" style="700" customWidth="1"/>
    <col min="14835" max="14846" width="11.375" style="700" customWidth="1"/>
    <col min="14847" max="14850" width="8.75" style="700" customWidth="1"/>
    <col min="14851" max="14851" width="7.75" style="700" customWidth="1"/>
    <col min="14852" max="14852" width="11.25" style="700" customWidth="1"/>
    <col min="14853" max="14853" width="10.25" style="700" customWidth="1"/>
    <col min="14854" max="14854" width="6.875" style="700" customWidth="1"/>
    <col min="14855" max="14857" width="8" style="700" customWidth="1"/>
    <col min="14858" max="14858" width="10.25" style="700" customWidth="1"/>
    <col min="14859" max="14930" width="8" style="700" customWidth="1"/>
    <col min="14931" max="14931" width="10.25" style="700" bestFit="1" customWidth="1"/>
    <col min="14932" max="15070" width="8" style="700" customWidth="1"/>
    <col min="15071" max="15071" width="4.875" style="700" bestFit="1" customWidth="1"/>
    <col min="15072" max="15072" width="52.125" style="700" customWidth="1"/>
    <col min="15073" max="15073" width="5.875" style="700" customWidth="1"/>
    <col min="15074" max="15074" width="11.375" style="700" customWidth="1"/>
    <col min="15075" max="15077" width="8.875" style="700" customWidth="1"/>
    <col min="15078" max="15086" width="9.125" style="700"/>
    <col min="15087" max="15087" width="5.25" style="700" bestFit="1" customWidth="1"/>
    <col min="15088" max="15088" width="38.75" style="700" customWidth="1"/>
    <col min="15089" max="15089" width="6.875" style="700" customWidth="1"/>
    <col min="15090" max="15090" width="12.25" style="700" customWidth="1"/>
    <col min="15091" max="15102" width="11.375" style="700" customWidth="1"/>
    <col min="15103" max="15106" width="8.75" style="700" customWidth="1"/>
    <col min="15107" max="15107" width="7.75" style="700" customWidth="1"/>
    <col min="15108" max="15108" width="11.25" style="700" customWidth="1"/>
    <col min="15109" max="15109" width="10.25" style="700" customWidth="1"/>
    <col min="15110" max="15110" width="6.875" style="700" customWidth="1"/>
    <col min="15111" max="15113" width="8" style="700" customWidth="1"/>
    <col min="15114" max="15114" width="10.25" style="700" customWidth="1"/>
    <col min="15115" max="15186" width="8" style="700" customWidth="1"/>
    <col min="15187" max="15187" width="10.25" style="700" bestFit="1" customWidth="1"/>
    <col min="15188" max="15326" width="8" style="700" customWidth="1"/>
    <col min="15327" max="15327" width="4.875" style="700" bestFit="1" customWidth="1"/>
    <col min="15328" max="15328" width="52.125" style="700" customWidth="1"/>
    <col min="15329" max="15329" width="5.875" style="700" customWidth="1"/>
    <col min="15330" max="15330" width="11.375" style="700" customWidth="1"/>
    <col min="15331" max="15333" width="8.875" style="700" customWidth="1"/>
    <col min="15334" max="15342" width="9.125" style="700"/>
    <col min="15343" max="15343" width="5.25" style="700" bestFit="1" customWidth="1"/>
    <col min="15344" max="15344" width="38.75" style="700" customWidth="1"/>
    <col min="15345" max="15345" width="6.875" style="700" customWidth="1"/>
    <col min="15346" max="15346" width="12.25" style="700" customWidth="1"/>
    <col min="15347" max="15358" width="11.375" style="700" customWidth="1"/>
    <col min="15359" max="15362" width="8.75" style="700" customWidth="1"/>
    <col min="15363" max="15363" width="7.75" style="700" customWidth="1"/>
    <col min="15364" max="15364" width="11.25" style="700" customWidth="1"/>
    <col min="15365" max="15365" width="10.25" style="700" customWidth="1"/>
    <col min="15366" max="15366" width="6.875" style="700" customWidth="1"/>
    <col min="15367" max="15369" width="8" style="700" customWidth="1"/>
    <col min="15370" max="15370" width="10.25" style="700" customWidth="1"/>
    <col min="15371" max="15442" width="8" style="700" customWidth="1"/>
    <col min="15443" max="15443" width="10.25" style="700" bestFit="1" customWidth="1"/>
    <col min="15444" max="15582" width="8" style="700" customWidth="1"/>
    <col min="15583" max="15583" width="4.875" style="700" bestFit="1" customWidth="1"/>
    <col min="15584" max="15584" width="52.125" style="700" customWidth="1"/>
    <col min="15585" max="15585" width="5.875" style="700" customWidth="1"/>
    <col min="15586" max="15586" width="11.375" style="700" customWidth="1"/>
    <col min="15587" max="15589" width="8.875" style="700" customWidth="1"/>
    <col min="15590" max="15598" width="9.125" style="700"/>
    <col min="15599" max="15599" width="5.25" style="700" bestFit="1" customWidth="1"/>
    <col min="15600" max="15600" width="38.75" style="700" customWidth="1"/>
    <col min="15601" max="15601" width="6.875" style="700" customWidth="1"/>
    <col min="15602" max="15602" width="12.25" style="700" customWidth="1"/>
    <col min="15603" max="15614" width="11.375" style="700" customWidth="1"/>
    <col min="15615" max="15618" width="8.75" style="700" customWidth="1"/>
    <col min="15619" max="15619" width="7.75" style="700" customWidth="1"/>
    <col min="15620" max="15620" width="11.25" style="700" customWidth="1"/>
    <col min="15621" max="15621" width="10.25" style="700" customWidth="1"/>
    <col min="15622" max="15622" width="6.875" style="700" customWidth="1"/>
    <col min="15623" max="15625" width="8" style="700" customWidth="1"/>
    <col min="15626" max="15626" width="10.25" style="700" customWidth="1"/>
    <col min="15627" max="15698" width="8" style="700" customWidth="1"/>
    <col min="15699" max="15699" width="10.25" style="700" bestFit="1" customWidth="1"/>
    <col min="15700" max="15838" width="8" style="700" customWidth="1"/>
    <col min="15839" max="15839" width="4.875" style="700" bestFit="1" customWidth="1"/>
    <col min="15840" max="15840" width="52.125" style="700" customWidth="1"/>
    <col min="15841" max="15841" width="5.875" style="700" customWidth="1"/>
    <col min="15842" max="15842" width="11.375" style="700" customWidth="1"/>
    <col min="15843" max="15845" width="8.875" style="700" customWidth="1"/>
    <col min="15846" max="15854" width="9.125" style="700"/>
    <col min="15855" max="15855" width="5.25" style="700" bestFit="1" customWidth="1"/>
    <col min="15856" max="15856" width="38.75" style="700" customWidth="1"/>
    <col min="15857" max="15857" width="6.875" style="700" customWidth="1"/>
    <col min="15858" max="15858" width="12.25" style="700" customWidth="1"/>
    <col min="15859" max="15870" width="11.375" style="700" customWidth="1"/>
    <col min="15871" max="15874" width="8.75" style="700" customWidth="1"/>
    <col min="15875" max="15875" width="7.75" style="700" customWidth="1"/>
    <col min="15876" max="15876" width="11.25" style="700" customWidth="1"/>
    <col min="15877" max="15877" width="10.25" style="700" customWidth="1"/>
    <col min="15878" max="15878" width="6.875" style="700" customWidth="1"/>
    <col min="15879" max="15881" width="8" style="700" customWidth="1"/>
    <col min="15882" max="15882" width="10.25" style="700" customWidth="1"/>
    <col min="15883" max="15954" width="8" style="700" customWidth="1"/>
    <col min="15955" max="15955" width="10.25" style="700" bestFit="1" customWidth="1"/>
    <col min="15956" max="16094" width="8" style="700" customWidth="1"/>
    <col min="16095" max="16095" width="4.875" style="700" bestFit="1" customWidth="1"/>
    <col min="16096" max="16096" width="52.125" style="700" customWidth="1"/>
    <col min="16097" max="16097" width="5.875" style="700" customWidth="1"/>
    <col min="16098" max="16098" width="11.375" style="700" customWidth="1"/>
    <col min="16099" max="16101" width="8.875" style="700" customWidth="1"/>
    <col min="16102" max="16110" width="9.125" style="700"/>
    <col min="16111" max="16111" width="5.25" style="700" bestFit="1" customWidth="1"/>
    <col min="16112" max="16112" width="38.75" style="700" customWidth="1"/>
    <col min="16113" max="16113" width="6.875" style="700" customWidth="1"/>
    <col min="16114" max="16114" width="12.25" style="700" customWidth="1"/>
    <col min="16115" max="16126" width="11.375" style="700" customWidth="1"/>
    <col min="16127" max="16130" width="8.75" style="700" customWidth="1"/>
    <col min="16131" max="16131" width="7.75" style="700" customWidth="1"/>
    <col min="16132" max="16132" width="11.25" style="700" customWidth="1"/>
    <col min="16133" max="16133" width="10.25" style="700" customWidth="1"/>
    <col min="16134" max="16134" width="6.875" style="700" customWidth="1"/>
    <col min="16135" max="16137" width="8" style="700" customWidth="1"/>
    <col min="16138" max="16138" width="10.25" style="700" customWidth="1"/>
    <col min="16139" max="16210" width="8" style="700" customWidth="1"/>
    <col min="16211" max="16211" width="10.25" style="700" bestFit="1" customWidth="1"/>
    <col min="16212" max="16350" width="8" style="700" customWidth="1"/>
    <col min="16351" max="16351" width="4.875" style="700" bestFit="1" customWidth="1"/>
    <col min="16352" max="16352" width="52.125" style="700" customWidth="1"/>
    <col min="16353" max="16353" width="5.875" style="700" customWidth="1"/>
    <col min="16354" max="16354" width="11.375" style="700" customWidth="1"/>
    <col min="16355" max="16357" width="8.875" style="700" customWidth="1"/>
    <col min="16358" max="16384" width="9.125" style="700"/>
  </cols>
  <sheetData>
    <row r="1" spans="1:231" ht="19.5" customHeight="1">
      <c r="A1" s="978" t="s">
        <v>111</v>
      </c>
      <c r="B1" s="978"/>
      <c r="C1" s="782"/>
      <c r="D1" s="741"/>
      <c r="E1" s="699"/>
      <c r="F1" s="699"/>
      <c r="G1" s="741"/>
    </row>
    <row r="2" spans="1:231" ht="20.25" customHeight="1">
      <c r="A2" s="977" t="s">
        <v>1408</v>
      </c>
      <c r="B2" s="977"/>
      <c r="C2" s="977"/>
      <c r="D2" s="977"/>
      <c r="E2" s="977"/>
      <c r="F2" s="977"/>
      <c r="G2" s="977"/>
    </row>
    <row r="3" spans="1:231" ht="17.25" customHeight="1">
      <c r="A3" s="699"/>
      <c r="B3" s="701"/>
      <c r="C3" s="782"/>
      <c r="D3" s="741"/>
      <c r="E3" s="701"/>
      <c r="F3" s="701"/>
      <c r="G3" s="741"/>
    </row>
    <row r="4" spans="1:231" s="702" customFormat="1">
      <c r="A4" s="763" t="s">
        <v>1332</v>
      </c>
      <c r="B4" s="763" t="s">
        <v>114</v>
      </c>
      <c r="C4" s="783" t="s">
        <v>115</v>
      </c>
      <c r="D4" s="742"/>
      <c r="E4" s="764" t="s">
        <v>116</v>
      </c>
      <c r="F4" s="756"/>
      <c r="G4" s="742"/>
    </row>
    <row r="5" spans="1:231" s="704" customFormat="1" ht="33.75" customHeight="1">
      <c r="A5" s="763"/>
      <c r="B5" s="763"/>
      <c r="C5" s="783"/>
      <c r="D5" s="742" t="s">
        <v>1409</v>
      </c>
      <c r="E5" s="779" t="s">
        <v>1410</v>
      </c>
      <c r="F5" s="756"/>
      <c r="G5" s="742">
        <v>2020</v>
      </c>
      <c r="H5" s="702"/>
      <c r="I5" s="702"/>
      <c r="J5" s="702"/>
      <c r="K5" s="702"/>
      <c r="L5" s="702"/>
      <c r="M5" s="702"/>
      <c r="N5" s="702"/>
      <c r="O5" s="702"/>
      <c r="P5" s="702"/>
      <c r="Q5" s="702"/>
      <c r="R5" s="702"/>
      <c r="S5" s="702"/>
      <c r="T5" s="702"/>
      <c r="U5" s="702"/>
      <c r="V5" s="702"/>
      <c r="W5" s="702"/>
      <c r="X5" s="702"/>
      <c r="Y5" s="702"/>
      <c r="Z5" s="702"/>
      <c r="AA5" s="702"/>
      <c r="AB5" s="702"/>
      <c r="AC5" s="702"/>
      <c r="AD5" s="702"/>
      <c r="AE5" s="702"/>
      <c r="AF5" s="702"/>
      <c r="AG5" s="702"/>
      <c r="AH5" s="702"/>
      <c r="AI5" s="702"/>
      <c r="AJ5" s="702"/>
      <c r="AK5" s="702"/>
      <c r="AL5" s="702"/>
      <c r="AM5" s="702"/>
      <c r="AN5" s="702"/>
      <c r="AO5" s="702"/>
      <c r="AP5" s="702"/>
      <c r="AQ5" s="702"/>
      <c r="AR5" s="702"/>
      <c r="AS5" s="702"/>
      <c r="AT5" s="702"/>
      <c r="AU5" s="702"/>
      <c r="AV5" s="702"/>
      <c r="AW5" s="702"/>
      <c r="AX5" s="702"/>
      <c r="AY5" s="702"/>
      <c r="AZ5" s="702"/>
      <c r="BA5" s="702"/>
      <c r="BB5" s="702"/>
      <c r="BC5" s="702"/>
      <c r="BD5" s="702"/>
      <c r="BE5" s="702"/>
      <c r="BF5" s="702"/>
      <c r="BG5" s="702"/>
      <c r="BH5" s="702"/>
      <c r="BI5" s="702"/>
      <c r="BJ5" s="702"/>
      <c r="BK5" s="702"/>
      <c r="BL5" s="702"/>
      <c r="BM5" s="702"/>
      <c r="BN5" s="702"/>
      <c r="BO5" s="702"/>
      <c r="BP5" s="702"/>
      <c r="BQ5" s="702"/>
      <c r="BR5" s="702"/>
      <c r="BS5" s="702"/>
      <c r="BT5" s="702"/>
      <c r="BU5" s="702"/>
      <c r="BV5" s="702"/>
      <c r="BW5" s="702"/>
      <c r="BX5" s="702"/>
      <c r="BY5" s="702"/>
      <c r="BZ5" s="702"/>
      <c r="CA5" s="702"/>
      <c r="CB5" s="702"/>
      <c r="CC5" s="702"/>
      <c r="CD5" s="702"/>
      <c r="CE5" s="702"/>
      <c r="CF5" s="702"/>
      <c r="CG5" s="702"/>
      <c r="CH5" s="702"/>
      <c r="CI5" s="702"/>
      <c r="CJ5" s="702"/>
      <c r="CK5" s="702"/>
      <c r="CL5" s="702"/>
      <c r="CM5" s="702"/>
      <c r="CN5" s="702"/>
      <c r="CO5" s="702"/>
      <c r="CP5" s="702"/>
      <c r="CQ5" s="702"/>
      <c r="CR5" s="702"/>
      <c r="CS5" s="702"/>
      <c r="CT5" s="702"/>
      <c r="CU5" s="702"/>
      <c r="CV5" s="702"/>
      <c r="CW5" s="702"/>
      <c r="CX5" s="702"/>
      <c r="CY5" s="702"/>
      <c r="CZ5" s="702"/>
      <c r="DA5" s="702"/>
      <c r="DB5" s="702"/>
      <c r="DC5" s="702"/>
      <c r="DD5" s="702"/>
      <c r="DE5" s="702"/>
      <c r="DF5" s="702"/>
      <c r="DG5" s="702"/>
      <c r="DH5" s="702"/>
      <c r="DI5" s="702"/>
      <c r="DJ5" s="702"/>
      <c r="DK5" s="702"/>
      <c r="DL5" s="702"/>
      <c r="DM5" s="702"/>
      <c r="DN5" s="702"/>
      <c r="DO5" s="702"/>
      <c r="DP5" s="702"/>
      <c r="DQ5" s="702"/>
      <c r="DR5" s="702"/>
      <c r="DS5" s="702"/>
      <c r="DT5" s="702"/>
      <c r="DU5" s="702"/>
      <c r="DV5" s="702"/>
      <c r="DW5" s="702"/>
      <c r="DX5" s="702"/>
      <c r="DY5" s="702"/>
      <c r="DZ5" s="702"/>
      <c r="EA5" s="702"/>
      <c r="EB5" s="702"/>
      <c r="EC5" s="702"/>
      <c r="ED5" s="702"/>
      <c r="EE5" s="702"/>
      <c r="EF5" s="702"/>
      <c r="EG5" s="702"/>
      <c r="EH5" s="702"/>
      <c r="EI5" s="702"/>
      <c r="EJ5" s="702"/>
      <c r="EK5" s="702"/>
      <c r="EL5" s="702"/>
      <c r="EM5" s="702"/>
      <c r="EN5" s="702"/>
      <c r="EO5" s="702"/>
      <c r="EP5" s="702"/>
      <c r="EQ5" s="702"/>
      <c r="ER5" s="702"/>
      <c r="ES5" s="702"/>
      <c r="ET5" s="702"/>
      <c r="EU5" s="702"/>
      <c r="EV5" s="702"/>
      <c r="EW5" s="702"/>
      <c r="EX5" s="702"/>
      <c r="EY5" s="702"/>
      <c r="EZ5" s="702"/>
      <c r="FA5" s="702"/>
      <c r="FB5" s="702"/>
      <c r="FC5" s="702"/>
      <c r="FD5" s="702"/>
      <c r="FE5" s="702"/>
      <c r="FF5" s="702"/>
      <c r="FG5" s="702"/>
      <c r="FH5" s="702"/>
      <c r="FI5" s="702"/>
      <c r="FJ5" s="702"/>
      <c r="FK5" s="702"/>
      <c r="FL5" s="702"/>
      <c r="FM5" s="702"/>
      <c r="FN5" s="702"/>
      <c r="FO5" s="702"/>
      <c r="FP5" s="702"/>
      <c r="FQ5" s="702"/>
      <c r="FR5" s="702"/>
      <c r="FS5" s="702"/>
      <c r="FT5" s="702"/>
      <c r="FU5" s="702"/>
      <c r="FV5" s="702"/>
      <c r="FW5" s="702"/>
      <c r="FX5" s="702"/>
      <c r="FY5" s="702"/>
      <c r="FZ5" s="702"/>
      <c r="GA5" s="702"/>
      <c r="GB5" s="702"/>
      <c r="GC5" s="702"/>
      <c r="GD5" s="702"/>
      <c r="GE5" s="702"/>
      <c r="GF5" s="702"/>
      <c r="GG5" s="702"/>
      <c r="GH5" s="702"/>
      <c r="GI5" s="702"/>
      <c r="GJ5" s="702"/>
      <c r="GK5" s="702"/>
      <c r="GL5" s="702"/>
      <c r="GM5" s="702"/>
      <c r="GN5" s="702"/>
      <c r="GO5" s="702"/>
      <c r="GP5" s="702"/>
      <c r="GQ5" s="702"/>
      <c r="GR5" s="702"/>
      <c r="GS5" s="702"/>
      <c r="GT5" s="702"/>
      <c r="GU5" s="702"/>
      <c r="GV5" s="702"/>
      <c r="GW5" s="702"/>
      <c r="GX5" s="702"/>
      <c r="GY5" s="702"/>
      <c r="GZ5" s="702"/>
      <c r="HA5" s="702"/>
      <c r="HB5" s="702"/>
      <c r="HC5" s="702"/>
      <c r="HD5" s="702"/>
      <c r="HE5" s="702"/>
      <c r="HF5" s="702"/>
      <c r="HG5" s="702"/>
      <c r="HH5" s="702"/>
      <c r="HI5" s="702"/>
      <c r="HJ5" s="702"/>
      <c r="HK5" s="702"/>
      <c r="HL5" s="702"/>
      <c r="HM5" s="702"/>
      <c r="HN5" s="702"/>
      <c r="HO5" s="702"/>
      <c r="HP5" s="702"/>
      <c r="HQ5" s="702"/>
      <c r="HR5" s="702"/>
      <c r="HS5" s="702"/>
      <c r="HT5" s="702"/>
      <c r="HU5" s="702"/>
      <c r="HV5" s="702"/>
      <c r="HW5" s="702"/>
    </row>
    <row r="6" spans="1:231" s="707" customFormat="1" ht="21" customHeight="1">
      <c r="A6" s="705" t="s">
        <v>130</v>
      </c>
      <c r="B6" s="705" t="s">
        <v>131</v>
      </c>
      <c r="C6" s="705" t="s">
        <v>132</v>
      </c>
      <c r="D6" s="743"/>
      <c r="E6" s="757" t="s">
        <v>1393</v>
      </c>
      <c r="F6" s="757"/>
      <c r="G6" s="743"/>
      <c r="H6" s="706"/>
      <c r="I6" s="706"/>
      <c r="J6" s="706"/>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row>
    <row r="7" spans="1:231" s="711" customFormat="1" ht="14.25">
      <c r="A7" s="708"/>
      <c r="B7" s="708" t="s">
        <v>146</v>
      </c>
      <c r="C7" s="784"/>
      <c r="D7" s="744">
        <v>23448.55</v>
      </c>
      <c r="E7" s="698">
        <v>23448.553357000001</v>
      </c>
      <c r="F7" s="760">
        <f>E7-D7</f>
        <v>3.3570000014151447E-3</v>
      </c>
      <c r="G7" s="744">
        <v>23448.55</v>
      </c>
      <c r="H7" s="709"/>
      <c r="I7" s="709"/>
      <c r="J7" s="709"/>
      <c r="K7" s="709"/>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09"/>
      <c r="AL7" s="709"/>
      <c r="AM7" s="709"/>
      <c r="AN7" s="709"/>
      <c r="AO7" s="709"/>
      <c r="AP7" s="709"/>
      <c r="AQ7" s="709"/>
      <c r="AR7" s="709"/>
      <c r="AS7" s="709"/>
      <c r="AT7" s="709"/>
      <c r="AU7" s="709"/>
      <c r="AV7" s="709"/>
      <c r="AW7" s="709"/>
      <c r="AX7" s="709"/>
      <c r="AY7" s="709"/>
      <c r="AZ7" s="709"/>
      <c r="BA7" s="709"/>
      <c r="BB7" s="709"/>
      <c r="BC7" s="709"/>
      <c r="BD7" s="709"/>
      <c r="BE7" s="709"/>
      <c r="BF7" s="709"/>
      <c r="BG7" s="709"/>
      <c r="BH7" s="709"/>
      <c r="BI7" s="709"/>
      <c r="BJ7" s="709"/>
      <c r="BK7" s="709"/>
      <c r="BL7" s="709"/>
      <c r="BM7" s="709"/>
      <c r="BN7" s="709"/>
      <c r="BO7" s="709"/>
      <c r="BP7" s="709"/>
      <c r="BQ7" s="709"/>
      <c r="BR7" s="709"/>
      <c r="BS7" s="709"/>
      <c r="BT7" s="709"/>
      <c r="BU7" s="709"/>
      <c r="BV7" s="709"/>
      <c r="BW7" s="709"/>
      <c r="BX7" s="709"/>
      <c r="BY7" s="709"/>
      <c r="BZ7" s="709"/>
      <c r="CA7" s="709"/>
      <c r="CB7" s="709"/>
      <c r="CC7" s="709"/>
      <c r="CD7" s="709"/>
      <c r="CE7" s="709"/>
      <c r="CF7" s="709"/>
      <c r="CG7" s="709"/>
      <c r="CH7" s="709"/>
      <c r="CI7" s="709"/>
      <c r="CJ7" s="709"/>
      <c r="CK7" s="709"/>
      <c r="CL7" s="709"/>
      <c r="CM7" s="709"/>
      <c r="CN7" s="709"/>
      <c r="CO7" s="709"/>
      <c r="CP7" s="709"/>
      <c r="CQ7" s="709"/>
      <c r="CR7" s="709"/>
      <c r="CS7" s="709"/>
      <c r="CT7" s="709"/>
      <c r="CU7" s="709"/>
      <c r="CV7" s="709"/>
      <c r="CW7" s="709"/>
      <c r="CX7" s="709"/>
      <c r="CY7" s="709"/>
      <c r="CZ7" s="709"/>
      <c r="DA7" s="709"/>
      <c r="DB7" s="709"/>
      <c r="DC7" s="709"/>
      <c r="DD7" s="709"/>
      <c r="DE7" s="709"/>
      <c r="DF7" s="709"/>
      <c r="DG7" s="709"/>
      <c r="DH7" s="709"/>
      <c r="DI7" s="709"/>
      <c r="DJ7" s="709"/>
      <c r="DK7" s="709"/>
      <c r="DL7" s="709"/>
      <c r="DM7" s="709"/>
      <c r="DN7" s="709"/>
      <c r="DO7" s="709"/>
      <c r="DP7" s="709"/>
      <c r="DQ7" s="709"/>
      <c r="DR7" s="709"/>
      <c r="DS7" s="709"/>
      <c r="DT7" s="709"/>
      <c r="DU7" s="709"/>
      <c r="DV7" s="709"/>
      <c r="DW7" s="709"/>
      <c r="DX7" s="709"/>
      <c r="DY7" s="709"/>
      <c r="DZ7" s="709"/>
      <c r="EA7" s="709"/>
      <c r="EB7" s="709"/>
      <c r="EC7" s="709"/>
      <c r="ED7" s="709"/>
      <c r="EE7" s="709"/>
      <c r="EF7" s="709"/>
      <c r="EG7" s="709"/>
      <c r="EH7" s="709"/>
      <c r="EI7" s="709"/>
      <c r="EJ7" s="709"/>
      <c r="EK7" s="709"/>
      <c r="EL7" s="709"/>
      <c r="EM7" s="709"/>
      <c r="EN7" s="709"/>
      <c r="EO7" s="709"/>
      <c r="EP7" s="709"/>
      <c r="EQ7" s="709"/>
      <c r="ER7" s="709"/>
      <c r="ES7" s="709"/>
      <c r="ET7" s="709"/>
      <c r="EU7" s="709"/>
      <c r="EV7" s="709"/>
      <c r="EW7" s="709"/>
      <c r="EX7" s="709"/>
      <c r="EY7" s="709"/>
      <c r="EZ7" s="709"/>
      <c r="FA7" s="709"/>
      <c r="FB7" s="709"/>
      <c r="FC7" s="709"/>
      <c r="FD7" s="709"/>
      <c r="FE7" s="709"/>
      <c r="FF7" s="709"/>
      <c r="FG7" s="709"/>
      <c r="FH7" s="709"/>
      <c r="FI7" s="709"/>
      <c r="FJ7" s="709"/>
      <c r="FK7" s="709"/>
      <c r="FL7" s="709"/>
      <c r="FM7" s="709"/>
      <c r="FN7" s="709"/>
      <c r="FO7" s="709"/>
      <c r="FP7" s="709"/>
      <c r="FQ7" s="709"/>
      <c r="FR7" s="709"/>
      <c r="FS7" s="709"/>
      <c r="FT7" s="709"/>
      <c r="FU7" s="709"/>
      <c r="FV7" s="709"/>
      <c r="FW7" s="709"/>
      <c r="FX7" s="709"/>
      <c r="FY7" s="709"/>
      <c r="FZ7" s="709"/>
      <c r="GA7" s="709"/>
      <c r="GB7" s="709"/>
      <c r="GC7" s="709"/>
      <c r="GD7" s="709"/>
      <c r="GE7" s="709"/>
      <c r="GF7" s="709"/>
      <c r="GG7" s="709"/>
      <c r="GH7" s="709"/>
      <c r="GI7" s="709"/>
      <c r="GJ7" s="709"/>
      <c r="GK7" s="709"/>
      <c r="GL7" s="709"/>
      <c r="GM7" s="709"/>
      <c r="GN7" s="709"/>
      <c r="GO7" s="709"/>
      <c r="GP7" s="709"/>
      <c r="GQ7" s="709"/>
      <c r="GR7" s="709"/>
      <c r="GS7" s="709"/>
      <c r="GT7" s="709"/>
      <c r="GU7" s="709"/>
      <c r="GV7" s="709"/>
      <c r="GW7" s="709"/>
      <c r="GX7" s="709"/>
      <c r="GY7" s="709"/>
      <c r="GZ7" s="709"/>
      <c r="HA7" s="709"/>
      <c r="HB7" s="709"/>
      <c r="HC7" s="709"/>
      <c r="HD7" s="709"/>
      <c r="HE7" s="709"/>
      <c r="HF7" s="709"/>
      <c r="HG7" s="709"/>
      <c r="HH7" s="709"/>
      <c r="HI7" s="709"/>
      <c r="HJ7" s="709"/>
      <c r="HK7" s="709"/>
      <c r="HL7" s="709"/>
      <c r="HM7" s="709"/>
      <c r="HN7" s="709"/>
      <c r="HO7" s="709"/>
      <c r="HP7" s="709"/>
      <c r="HQ7" s="709"/>
      <c r="HR7" s="709"/>
      <c r="HS7" s="709"/>
      <c r="HT7" s="709"/>
      <c r="HU7" s="709"/>
      <c r="HV7" s="709"/>
      <c r="HW7" s="709"/>
    </row>
    <row r="8" spans="1:231" s="711" customFormat="1" ht="14.25">
      <c r="A8" s="712" t="s">
        <v>147</v>
      </c>
      <c r="B8" s="713" t="s">
        <v>148</v>
      </c>
      <c r="C8" s="785" t="s">
        <v>7</v>
      </c>
      <c r="D8" s="745">
        <v>18323.879999999997</v>
      </c>
      <c r="E8" s="698">
        <v>19582.104586999998</v>
      </c>
      <c r="F8" s="760">
        <f t="shared" ref="F8:F52" si="0">E8-D8</f>
        <v>1258.2245870000006</v>
      </c>
      <c r="G8" s="745">
        <v>19646.799999999996</v>
      </c>
      <c r="H8" s="709"/>
      <c r="I8" s="709"/>
      <c r="J8" s="709"/>
      <c r="K8" s="709"/>
      <c r="L8" s="709"/>
      <c r="M8" s="714"/>
      <c r="N8" s="710"/>
      <c r="O8" s="709"/>
      <c r="P8" s="709"/>
      <c r="Q8" s="709"/>
      <c r="R8" s="709"/>
      <c r="S8" s="709"/>
      <c r="T8" s="709"/>
      <c r="U8" s="709"/>
      <c r="V8" s="709"/>
      <c r="W8" s="709"/>
      <c r="X8" s="709"/>
      <c r="Y8" s="709"/>
      <c r="Z8" s="709"/>
      <c r="AA8" s="709"/>
      <c r="AB8" s="709"/>
      <c r="AC8" s="709"/>
      <c r="AD8" s="709"/>
      <c r="AE8" s="709"/>
      <c r="AF8" s="709"/>
      <c r="AG8" s="709"/>
      <c r="AH8" s="709"/>
      <c r="AI8" s="709"/>
      <c r="AJ8" s="709"/>
      <c r="AK8" s="709"/>
      <c r="AL8" s="709"/>
      <c r="AM8" s="709"/>
      <c r="AN8" s="709"/>
      <c r="AO8" s="709"/>
      <c r="AP8" s="709"/>
      <c r="AQ8" s="709"/>
      <c r="AR8" s="709"/>
      <c r="AS8" s="709"/>
      <c r="AT8" s="709"/>
      <c r="AU8" s="709"/>
      <c r="AV8" s="709"/>
      <c r="AW8" s="709"/>
      <c r="AX8" s="709"/>
      <c r="AY8" s="709"/>
      <c r="AZ8" s="709"/>
      <c r="BA8" s="709"/>
      <c r="BB8" s="709"/>
      <c r="BC8" s="709"/>
      <c r="BD8" s="709"/>
      <c r="BE8" s="709"/>
      <c r="BF8" s="709"/>
      <c r="BG8" s="709"/>
      <c r="BH8" s="709"/>
      <c r="BI8" s="709"/>
      <c r="BJ8" s="709"/>
      <c r="BK8" s="709"/>
      <c r="BL8" s="709"/>
      <c r="BM8" s="709"/>
      <c r="BN8" s="709"/>
      <c r="BO8" s="709"/>
      <c r="BP8" s="709"/>
      <c r="BQ8" s="709"/>
      <c r="BR8" s="709"/>
      <c r="BS8" s="709"/>
      <c r="BT8" s="709"/>
      <c r="BU8" s="709"/>
      <c r="BV8" s="709"/>
      <c r="BW8" s="709"/>
      <c r="BX8" s="709"/>
      <c r="BY8" s="709"/>
      <c r="BZ8" s="709"/>
      <c r="CA8" s="709"/>
      <c r="CB8" s="709"/>
      <c r="CC8" s="709"/>
      <c r="CD8" s="709"/>
      <c r="CE8" s="709"/>
      <c r="CF8" s="709"/>
      <c r="CG8" s="709"/>
      <c r="CH8" s="709"/>
      <c r="CI8" s="709"/>
      <c r="CJ8" s="709"/>
      <c r="CK8" s="709"/>
      <c r="CL8" s="709"/>
      <c r="CM8" s="709"/>
      <c r="CN8" s="709"/>
      <c r="CO8" s="709"/>
      <c r="CP8" s="709"/>
      <c r="CQ8" s="709"/>
      <c r="CR8" s="709"/>
      <c r="CS8" s="709"/>
      <c r="CT8" s="709"/>
      <c r="CU8" s="709"/>
      <c r="CV8" s="709"/>
      <c r="CW8" s="709"/>
      <c r="CX8" s="709"/>
      <c r="CY8" s="709"/>
      <c r="CZ8" s="709"/>
      <c r="DA8" s="709"/>
      <c r="DB8" s="709"/>
      <c r="DC8" s="709"/>
      <c r="DD8" s="709"/>
      <c r="DE8" s="709"/>
      <c r="DF8" s="709"/>
      <c r="DG8" s="709"/>
      <c r="DH8" s="709"/>
      <c r="DI8" s="709"/>
      <c r="DJ8" s="709"/>
      <c r="DK8" s="709"/>
      <c r="DL8" s="709"/>
      <c r="DM8" s="709"/>
      <c r="DN8" s="709"/>
      <c r="DO8" s="709"/>
      <c r="DP8" s="709"/>
      <c r="DQ8" s="709"/>
      <c r="DR8" s="709"/>
      <c r="DS8" s="709"/>
      <c r="DT8" s="709"/>
      <c r="DU8" s="709"/>
      <c r="DV8" s="709"/>
      <c r="DW8" s="709"/>
      <c r="DX8" s="709"/>
      <c r="DY8" s="709"/>
      <c r="DZ8" s="709"/>
      <c r="EA8" s="709"/>
      <c r="EB8" s="709"/>
      <c r="EC8" s="709"/>
      <c r="ED8" s="709"/>
      <c r="EE8" s="709"/>
      <c r="EF8" s="709"/>
      <c r="EG8" s="709"/>
      <c r="EH8" s="709"/>
      <c r="EI8" s="709"/>
      <c r="EJ8" s="709"/>
      <c r="EK8" s="709"/>
      <c r="EL8" s="709"/>
      <c r="EM8" s="709"/>
      <c r="EN8" s="709"/>
      <c r="EO8" s="709"/>
      <c r="EP8" s="709"/>
      <c r="EQ8" s="709"/>
      <c r="ER8" s="709"/>
      <c r="ES8" s="709"/>
      <c r="ET8" s="709"/>
      <c r="EU8" s="709"/>
      <c r="EV8" s="709"/>
      <c r="EW8" s="709"/>
      <c r="EX8" s="709"/>
      <c r="EY8" s="709"/>
      <c r="EZ8" s="709"/>
      <c r="FA8" s="709"/>
      <c r="FB8" s="709"/>
      <c r="FC8" s="709"/>
      <c r="FD8" s="709"/>
      <c r="FE8" s="709"/>
      <c r="FF8" s="709"/>
      <c r="FG8" s="709"/>
      <c r="FH8" s="709"/>
      <c r="FI8" s="709"/>
      <c r="FJ8" s="709"/>
      <c r="FK8" s="709"/>
      <c r="FL8" s="709"/>
      <c r="FM8" s="709"/>
      <c r="FN8" s="709"/>
      <c r="FO8" s="709"/>
      <c r="FP8" s="709"/>
      <c r="FQ8" s="709"/>
      <c r="FR8" s="709"/>
      <c r="FS8" s="709"/>
      <c r="FT8" s="709"/>
      <c r="FU8" s="709"/>
      <c r="FV8" s="709"/>
      <c r="FW8" s="709"/>
      <c r="FX8" s="709"/>
      <c r="FY8" s="709"/>
      <c r="FZ8" s="709"/>
      <c r="GA8" s="709"/>
      <c r="GB8" s="709"/>
      <c r="GC8" s="709"/>
      <c r="GD8" s="709"/>
      <c r="GE8" s="709"/>
      <c r="GF8" s="709"/>
      <c r="GG8" s="709"/>
      <c r="GH8" s="709"/>
      <c r="GI8" s="709"/>
      <c r="GJ8" s="709"/>
      <c r="GK8" s="709"/>
      <c r="GL8" s="709"/>
      <c r="GM8" s="709"/>
      <c r="GN8" s="709"/>
      <c r="GO8" s="709"/>
      <c r="GP8" s="709"/>
      <c r="GQ8" s="709"/>
      <c r="GR8" s="709"/>
      <c r="GS8" s="709"/>
      <c r="GT8" s="709"/>
      <c r="GU8" s="709"/>
      <c r="GV8" s="709"/>
      <c r="GW8" s="709"/>
      <c r="GX8" s="709"/>
      <c r="GY8" s="709"/>
      <c r="GZ8" s="709"/>
      <c r="HA8" s="709"/>
      <c r="HB8" s="709"/>
      <c r="HC8" s="709"/>
      <c r="HD8" s="709"/>
      <c r="HE8" s="709"/>
      <c r="HF8" s="709"/>
      <c r="HG8" s="709"/>
      <c r="HH8" s="709"/>
      <c r="HI8" s="709"/>
      <c r="HJ8" s="709"/>
      <c r="HK8" s="709"/>
      <c r="HL8" s="709"/>
      <c r="HM8" s="709"/>
      <c r="HN8" s="709"/>
      <c r="HO8" s="709"/>
      <c r="HP8" s="709"/>
      <c r="HQ8" s="709"/>
      <c r="HR8" s="709"/>
      <c r="HS8" s="709"/>
      <c r="HT8" s="709"/>
      <c r="HU8" s="709"/>
      <c r="HV8" s="709"/>
      <c r="HW8" s="709"/>
    </row>
    <row r="9" spans="1:231" s="704" customFormat="1">
      <c r="A9" s="715"/>
      <c r="B9" s="716" t="s">
        <v>1348</v>
      </c>
      <c r="C9" s="786"/>
      <c r="D9" s="746"/>
      <c r="E9" s="724"/>
      <c r="F9" s="759">
        <f t="shared" si="0"/>
        <v>0</v>
      </c>
      <c r="G9" s="746"/>
      <c r="H9" s="702"/>
      <c r="I9" s="702"/>
      <c r="J9" s="702"/>
      <c r="K9" s="702"/>
      <c r="L9" s="702"/>
      <c r="M9" s="719"/>
      <c r="N9" s="718"/>
      <c r="O9" s="702"/>
      <c r="P9" s="702"/>
      <c r="Q9" s="702"/>
      <c r="R9" s="702"/>
      <c r="S9" s="702"/>
      <c r="T9" s="702"/>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c r="AS9" s="702"/>
      <c r="AT9" s="702"/>
      <c r="AU9" s="702"/>
      <c r="AV9" s="702"/>
      <c r="AW9" s="702"/>
      <c r="AX9" s="702"/>
      <c r="AY9" s="702"/>
      <c r="AZ9" s="702"/>
      <c r="BA9" s="702"/>
      <c r="BB9" s="702"/>
      <c r="BC9" s="702"/>
      <c r="BD9" s="702"/>
      <c r="BE9" s="702"/>
      <c r="BF9" s="702"/>
      <c r="BG9" s="702"/>
      <c r="BH9" s="702"/>
      <c r="BI9" s="702"/>
      <c r="BJ9" s="702"/>
      <c r="BK9" s="702"/>
      <c r="BL9" s="702"/>
      <c r="BM9" s="702"/>
      <c r="BN9" s="702"/>
      <c r="BO9" s="702"/>
      <c r="BP9" s="702"/>
      <c r="BQ9" s="702"/>
      <c r="BR9" s="702"/>
      <c r="BS9" s="702"/>
      <c r="BT9" s="702"/>
      <c r="BU9" s="702"/>
      <c r="BV9" s="702"/>
      <c r="BW9" s="702"/>
      <c r="BX9" s="702"/>
      <c r="BY9" s="702"/>
      <c r="BZ9" s="702"/>
      <c r="CA9" s="702"/>
      <c r="CB9" s="702"/>
      <c r="CC9" s="702"/>
      <c r="CD9" s="702"/>
      <c r="CE9" s="702"/>
      <c r="CF9" s="702"/>
      <c r="CG9" s="702"/>
      <c r="CH9" s="702"/>
      <c r="CI9" s="702"/>
      <c r="CJ9" s="702"/>
      <c r="CK9" s="702"/>
      <c r="CL9" s="702"/>
      <c r="CM9" s="702"/>
      <c r="CN9" s="702"/>
      <c r="CO9" s="702"/>
      <c r="CP9" s="702"/>
      <c r="CQ9" s="702"/>
      <c r="CR9" s="702"/>
      <c r="CS9" s="702"/>
      <c r="CT9" s="702"/>
      <c r="CU9" s="702"/>
      <c r="CV9" s="702"/>
      <c r="CW9" s="702"/>
      <c r="CX9" s="702"/>
      <c r="CY9" s="702"/>
      <c r="CZ9" s="702"/>
      <c r="DA9" s="702"/>
      <c r="DB9" s="702"/>
      <c r="DC9" s="702"/>
      <c r="DD9" s="702"/>
      <c r="DE9" s="702"/>
      <c r="DF9" s="702"/>
      <c r="DG9" s="702"/>
      <c r="DH9" s="702"/>
      <c r="DI9" s="702"/>
      <c r="DJ9" s="702"/>
      <c r="DK9" s="702"/>
      <c r="DL9" s="702"/>
      <c r="DM9" s="702"/>
      <c r="DN9" s="702"/>
      <c r="DO9" s="702"/>
      <c r="DP9" s="702"/>
      <c r="DQ9" s="702"/>
      <c r="DR9" s="702"/>
      <c r="DS9" s="702"/>
      <c r="DT9" s="702"/>
      <c r="DU9" s="702"/>
      <c r="DV9" s="702"/>
      <c r="DW9" s="702"/>
      <c r="DX9" s="702"/>
      <c r="DY9" s="702"/>
      <c r="DZ9" s="702"/>
      <c r="EA9" s="702"/>
      <c r="EB9" s="702"/>
      <c r="EC9" s="702"/>
      <c r="ED9" s="702"/>
      <c r="EE9" s="702"/>
      <c r="EF9" s="702"/>
      <c r="EG9" s="702"/>
      <c r="EH9" s="702"/>
      <c r="EI9" s="702"/>
      <c r="EJ9" s="702"/>
      <c r="EK9" s="702"/>
      <c r="EL9" s="702"/>
      <c r="EM9" s="702"/>
      <c r="EN9" s="702"/>
      <c r="EO9" s="702"/>
      <c r="EP9" s="702"/>
      <c r="EQ9" s="702"/>
      <c r="ER9" s="702"/>
      <c r="ES9" s="702"/>
      <c r="ET9" s="702"/>
      <c r="EU9" s="702"/>
      <c r="EV9" s="702"/>
      <c r="EW9" s="702"/>
      <c r="EX9" s="702"/>
      <c r="EY9" s="702"/>
      <c r="EZ9" s="702"/>
      <c r="FA9" s="702"/>
      <c r="FB9" s="702"/>
      <c r="FC9" s="702"/>
      <c r="FD9" s="702"/>
      <c r="FE9" s="702"/>
      <c r="FF9" s="702"/>
      <c r="FG9" s="702"/>
      <c r="FH9" s="702"/>
      <c r="FI9" s="702"/>
      <c r="FJ9" s="702"/>
      <c r="FK9" s="702"/>
      <c r="FL9" s="702"/>
      <c r="FM9" s="702"/>
      <c r="FN9" s="702"/>
      <c r="FO9" s="702"/>
      <c r="FP9" s="702"/>
      <c r="FQ9" s="702"/>
      <c r="FR9" s="702"/>
      <c r="FS9" s="702"/>
      <c r="FT9" s="702"/>
      <c r="FU9" s="702"/>
      <c r="FV9" s="702"/>
      <c r="FW9" s="702"/>
      <c r="FX9" s="702"/>
      <c r="FY9" s="702"/>
      <c r="FZ9" s="702"/>
      <c r="GA9" s="702"/>
      <c r="GB9" s="702"/>
      <c r="GC9" s="702"/>
      <c r="GD9" s="702"/>
      <c r="GE9" s="702"/>
      <c r="GF9" s="702"/>
      <c r="GG9" s="702"/>
      <c r="GH9" s="702"/>
      <c r="GI9" s="702"/>
      <c r="GJ9" s="702"/>
      <c r="GK9" s="702"/>
      <c r="GL9" s="702"/>
      <c r="GM9" s="702"/>
      <c r="GN9" s="702"/>
      <c r="GO9" s="702"/>
      <c r="GP9" s="702"/>
      <c r="GQ9" s="702"/>
      <c r="GR9" s="702"/>
      <c r="GS9" s="702"/>
      <c r="GT9" s="702"/>
      <c r="GU9" s="702"/>
      <c r="GV9" s="702"/>
      <c r="GW9" s="702"/>
      <c r="GX9" s="702"/>
      <c r="GY9" s="702"/>
      <c r="GZ9" s="702"/>
      <c r="HA9" s="702"/>
      <c r="HB9" s="702"/>
      <c r="HC9" s="702"/>
      <c r="HD9" s="702"/>
      <c r="HE9" s="702"/>
      <c r="HF9" s="702"/>
      <c r="HG9" s="702"/>
      <c r="HH9" s="702"/>
      <c r="HI9" s="702"/>
      <c r="HJ9" s="702"/>
      <c r="HK9" s="702"/>
      <c r="HL9" s="702"/>
      <c r="HM9" s="702"/>
      <c r="HN9" s="702"/>
      <c r="HO9" s="702"/>
      <c r="HP9" s="702"/>
      <c r="HQ9" s="702"/>
      <c r="HR9" s="702"/>
      <c r="HS9" s="702"/>
      <c r="HT9" s="702"/>
      <c r="HU9" s="702"/>
      <c r="HV9" s="702"/>
      <c r="HW9" s="702"/>
    </row>
    <row r="10" spans="1:231" s="723" customFormat="1">
      <c r="A10" s="720" t="s">
        <v>150</v>
      </c>
      <c r="B10" s="721" t="s">
        <v>151</v>
      </c>
      <c r="C10" s="787" t="s">
        <v>8</v>
      </c>
      <c r="D10" s="747">
        <v>3308.1753500000004</v>
      </c>
      <c r="E10" s="758">
        <v>3526.0194740000002</v>
      </c>
      <c r="F10" s="759">
        <f t="shared" si="0"/>
        <v>217.84412399999974</v>
      </c>
      <c r="G10" s="747">
        <v>3562.77</v>
      </c>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0"/>
      <c r="AF10" s="700"/>
      <c r="AG10" s="700"/>
      <c r="AH10" s="700"/>
      <c r="AI10" s="700"/>
      <c r="AJ10" s="700"/>
      <c r="AK10" s="700"/>
      <c r="AL10" s="700"/>
      <c r="AM10" s="700"/>
      <c r="AN10" s="700"/>
      <c r="AO10" s="700"/>
      <c r="AP10" s="700"/>
      <c r="AQ10" s="700"/>
      <c r="AR10" s="700"/>
      <c r="AS10" s="700"/>
      <c r="AT10" s="700"/>
      <c r="AU10" s="700"/>
      <c r="AV10" s="700"/>
      <c r="AW10" s="700"/>
      <c r="AX10" s="700"/>
      <c r="AY10" s="700"/>
      <c r="AZ10" s="700"/>
      <c r="BA10" s="700"/>
      <c r="BB10" s="700"/>
      <c r="BC10" s="700"/>
      <c r="BD10" s="700"/>
      <c r="BE10" s="700"/>
      <c r="BF10" s="700"/>
      <c r="BG10" s="700"/>
      <c r="BH10" s="700"/>
      <c r="BI10" s="700"/>
      <c r="BJ10" s="700"/>
      <c r="BK10" s="700"/>
      <c r="BL10" s="700"/>
      <c r="BM10" s="700"/>
      <c r="BN10" s="700"/>
      <c r="BO10" s="700"/>
      <c r="BP10" s="700"/>
      <c r="BQ10" s="700"/>
      <c r="BR10" s="700"/>
      <c r="BS10" s="700"/>
      <c r="BT10" s="700"/>
      <c r="BU10" s="700"/>
      <c r="BV10" s="700"/>
      <c r="BW10" s="700"/>
      <c r="BX10" s="700"/>
      <c r="BY10" s="700"/>
      <c r="BZ10" s="700"/>
      <c r="CA10" s="700"/>
      <c r="CB10" s="700"/>
      <c r="CC10" s="700"/>
      <c r="CD10" s="700"/>
      <c r="CE10" s="700"/>
      <c r="CF10" s="700"/>
      <c r="CG10" s="700"/>
      <c r="CH10" s="700"/>
      <c r="CI10" s="700"/>
      <c r="CJ10" s="700"/>
      <c r="CK10" s="700"/>
      <c r="CL10" s="700"/>
      <c r="CM10" s="700"/>
      <c r="CN10" s="700"/>
      <c r="CO10" s="700"/>
      <c r="CP10" s="700"/>
      <c r="CQ10" s="700"/>
      <c r="CR10" s="700"/>
      <c r="CS10" s="700"/>
      <c r="CT10" s="700"/>
      <c r="CU10" s="700"/>
      <c r="CV10" s="700"/>
      <c r="CW10" s="700"/>
      <c r="CX10" s="700"/>
      <c r="CY10" s="700"/>
      <c r="CZ10" s="700"/>
      <c r="DA10" s="700"/>
      <c r="DB10" s="700"/>
      <c r="DC10" s="700"/>
      <c r="DD10" s="700"/>
      <c r="DE10" s="700"/>
      <c r="DF10" s="700"/>
      <c r="DG10" s="700"/>
      <c r="DH10" s="700"/>
      <c r="DI10" s="700"/>
      <c r="DJ10" s="700"/>
      <c r="DK10" s="700"/>
      <c r="DL10" s="700"/>
      <c r="DM10" s="700"/>
      <c r="DN10" s="700"/>
      <c r="DO10" s="700"/>
      <c r="DP10" s="700"/>
      <c r="DQ10" s="700"/>
      <c r="DR10" s="700"/>
      <c r="DS10" s="700"/>
      <c r="DT10" s="700"/>
      <c r="DU10" s="700"/>
      <c r="DV10" s="700"/>
      <c r="DW10" s="700"/>
      <c r="DX10" s="700"/>
      <c r="DY10" s="700"/>
      <c r="DZ10" s="700"/>
      <c r="EA10" s="700"/>
      <c r="EB10" s="700"/>
      <c r="EC10" s="700"/>
      <c r="ED10" s="700"/>
      <c r="EE10" s="700"/>
      <c r="EF10" s="700"/>
      <c r="EG10" s="700"/>
      <c r="EH10" s="700"/>
      <c r="EI10" s="700"/>
      <c r="EJ10" s="700"/>
      <c r="EK10" s="700"/>
      <c r="EL10" s="700"/>
      <c r="EM10" s="700"/>
      <c r="EN10" s="700"/>
      <c r="EO10" s="700"/>
      <c r="EP10" s="700"/>
      <c r="EQ10" s="700"/>
      <c r="ER10" s="700"/>
      <c r="ES10" s="700"/>
      <c r="ET10" s="700"/>
      <c r="EU10" s="700"/>
      <c r="EV10" s="700"/>
      <c r="EW10" s="700"/>
      <c r="EX10" s="700"/>
      <c r="EY10" s="700"/>
      <c r="EZ10" s="700"/>
      <c r="FA10" s="700"/>
      <c r="FB10" s="700"/>
      <c r="FC10" s="700"/>
      <c r="FD10" s="700"/>
      <c r="FE10" s="700"/>
      <c r="FF10" s="700"/>
      <c r="FG10" s="700"/>
      <c r="FH10" s="700"/>
      <c r="FI10" s="700"/>
      <c r="FJ10" s="700"/>
      <c r="FK10" s="700"/>
      <c r="FL10" s="700"/>
      <c r="FM10" s="700"/>
      <c r="FN10" s="700"/>
      <c r="FO10" s="700"/>
      <c r="FP10" s="700"/>
      <c r="FQ10" s="700"/>
      <c r="FR10" s="700"/>
      <c r="FS10" s="700"/>
      <c r="FT10" s="700"/>
      <c r="FU10" s="700"/>
      <c r="FV10" s="700"/>
      <c r="FW10" s="700"/>
      <c r="FX10" s="700"/>
      <c r="FY10" s="700"/>
      <c r="FZ10" s="700"/>
      <c r="GA10" s="700"/>
      <c r="GB10" s="700"/>
      <c r="GC10" s="700"/>
      <c r="GD10" s="700"/>
      <c r="GE10" s="700"/>
      <c r="GF10" s="700"/>
      <c r="GG10" s="700"/>
      <c r="GH10" s="700"/>
      <c r="GI10" s="700"/>
      <c r="GJ10" s="700"/>
      <c r="GK10" s="700"/>
      <c r="GL10" s="700"/>
      <c r="GM10" s="700"/>
      <c r="GN10" s="700"/>
      <c r="GO10" s="700"/>
      <c r="GP10" s="700"/>
      <c r="GQ10" s="700"/>
      <c r="GR10" s="700"/>
      <c r="GS10" s="700"/>
      <c r="GT10" s="700"/>
      <c r="GU10" s="700"/>
      <c r="GV10" s="700"/>
      <c r="GW10" s="700"/>
      <c r="GX10" s="700"/>
      <c r="GY10" s="700"/>
      <c r="GZ10" s="700"/>
      <c r="HA10" s="700"/>
      <c r="HB10" s="700"/>
      <c r="HC10" s="700"/>
      <c r="HD10" s="700"/>
      <c r="HE10" s="700"/>
      <c r="HF10" s="700"/>
      <c r="HG10" s="700"/>
      <c r="HH10" s="700"/>
      <c r="HI10" s="700"/>
      <c r="HJ10" s="700"/>
      <c r="HK10" s="700"/>
      <c r="HL10" s="700"/>
      <c r="HM10" s="700"/>
      <c r="HN10" s="700"/>
      <c r="HO10" s="700"/>
      <c r="HP10" s="700"/>
      <c r="HQ10" s="700"/>
      <c r="HR10" s="700"/>
      <c r="HS10" s="700"/>
      <c r="HT10" s="700"/>
      <c r="HU10" s="700"/>
      <c r="HV10" s="700"/>
      <c r="HW10" s="700"/>
    </row>
    <row r="11" spans="1:231" s="723" customFormat="1">
      <c r="A11" s="720" t="s">
        <v>1349</v>
      </c>
      <c r="B11" s="716" t="s">
        <v>152</v>
      </c>
      <c r="C11" s="787" t="s">
        <v>9</v>
      </c>
      <c r="D11" s="747">
        <v>3094.61</v>
      </c>
      <c r="E11" s="758">
        <v>3369.9468569999999</v>
      </c>
      <c r="F11" s="759">
        <f t="shared" si="0"/>
        <v>275.33685699999978</v>
      </c>
      <c r="G11" s="747">
        <v>3398.02</v>
      </c>
      <c r="H11" s="700"/>
      <c r="I11" s="700"/>
      <c r="J11" s="700"/>
      <c r="K11" s="700"/>
      <c r="L11" s="700"/>
      <c r="M11" s="700"/>
      <c r="N11" s="700"/>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700"/>
      <c r="AS11" s="700"/>
      <c r="AT11" s="700"/>
      <c r="AU11" s="700"/>
      <c r="AV11" s="700"/>
      <c r="AW11" s="700"/>
      <c r="AX11" s="700"/>
      <c r="AY11" s="700"/>
      <c r="AZ11" s="700"/>
      <c r="BA11" s="700"/>
      <c r="BB11" s="700"/>
      <c r="BC11" s="700"/>
      <c r="BD11" s="700"/>
      <c r="BE11" s="700"/>
      <c r="BF11" s="700"/>
      <c r="BG11" s="700"/>
      <c r="BH11" s="700"/>
      <c r="BI11" s="700"/>
      <c r="BJ11" s="700"/>
      <c r="BK11" s="700"/>
      <c r="BL11" s="700"/>
      <c r="BM11" s="700"/>
      <c r="BN11" s="700"/>
      <c r="BO11" s="700"/>
      <c r="BP11" s="700"/>
      <c r="BQ11" s="700"/>
      <c r="BR11" s="700"/>
      <c r="BS11" s="700"/>
      <c r="BT11" s="700"/>
      <c r="BU11" s="700"/>
      <c r="BV11" s="700"/>
      <c r="BW11" s="700"/>
      <c r="BX11" s="700"/>
      <c r="BY11" s="700"/>
      <c r="BZ11" s="700"/>
      <c r="CA11" s="700"/>
      <c r="CB11" s="700"/>
      <c r="CC11" s="700"/>
      <c r="CD11" s="700"/>
      <c r="CE11" s="700"/>
      <c r="CF11" s="700"/>
      <c r="CG11" s="700"/>
      <c r="CH11" s="700"/>
      <c r="CI11" s="700"/>
      <c r="CJ11" s="700"/>
      <c r="CK11" s="700"/>
      <c r="CL11" s="700"/>
      <c r="CM11" s="700"/>
      <c r="CN11" s="700"/>
      <c r="CO11" s="700"/>
      <c r="CP11" s="700"/>
      <c r="CQ11" s="700"/>
      <c r="CR11" s="700"/>
      <c r="CS11" s="700"/>
      <c r="CT11" s="700"/>
      <c r="CU11" s="700"/>
      <c r="CV11" s="700"/>
      <c r="CW11" s="700"/>
      <c r="CX11" s="700"/>
      <c r="CY11" s="700"/>
      <c r="CZ11" s="700"/>
      <c r="DA11" s="700"/>
      <c r="DB11" s="700"/>
      <c r="DC11" s="700"/>
      <c r="DD11" s="700"/>
      <c r="DE11" s="700"/>
      <c r="DF11" s="700"/>
      <c r="DG11" s="700"/>
      <c r="DH11" s="700"/>
      <c r="DI11" s="700"/>
      <c r="DJ11" s="700"/>
      <c r="DK11" s="700"/>
      <c r="DL11" s="700"/>
      <c r="DM11" s="700"/>
      <c r="DN11" s="700"/>
      <c r="DO11" s="700"/>
      <c r="DP11" s="700"/>
      <c r="DQ11" s="700"/>
      <c r="DR11" s="700"/>
      <c r="DS11" s="700"/>
      <c r="DT11" s="700"/>
      <c r="DU11" s="700"/>
      <c r="DV11" s="700"/>
      <c r="DW11" s="700"/>
      <c r="DX11" s="700"/>
      <c r="DY11" s="700"/>
      <c r="DZ11" s="700"/>
      <c r="EA11" s="700"/>
      <c r="EB11" s="700"/>
      <c r="EC11" s="700"/>
      <c r="ED11" s="700"/>
      <c r="EE11" s="700"/>
      <c r="EF11" s="700"/>
      <c r="EG11" s="700"/>
      <c r="EH11" s="700"/>
      <c r="EI11" s="700"/>
      <c r="EJ11" s="700"/>
      <c r="EK11" s="700"/>
      <c r="EL11" s="700"/>
      <c r="EM11" s="700"/>
      <c r="EN11" s="700"/>
      <c r="EO11" s="700"/>
      <c r="EP11" s="700"/>
      <c r="EQ11" s="700"/>
      <c r="ER11" s="700"/>
      <c r="ES11" s="700"/>
      <c r="ET11" s="700"/>
      <c r="EU11" s="700"/>
      <c r="EV11" s="700"/>
      <c r="EW11" s="700"/>
      <c r="EX11" s="700"/>
      <c r="EY11" s="700"/>
      <c r="EZ11" s="700"/>
      <c r="FA11" s="700"/>
      <c r="FB11" s="700"/>
      <c r="FC11" s="700"/>
      <c r="FD11" s="700"/>
      <c r="FE11" s="700"/>
      <c r="FF11" s="700"/>
      <c r="FG11" s="700"/>
      <c r="FH11" s="700"/>
      <c r="FI11" s="700"/>
      <c r="FJ11" s="700"/>
      <c r="FK11" s="700"/>
      <c r="FL11" s="700"/>
      <c r="FM11" s="700"/>
      <c r="FN11" s="700"/>
      <c r="FO11" s="700"/>
      <c r="FP11" s="700"/>
      <c r="FQ11" s="700"/>
      <c r="FR11" s="700"/>
      <c r="FS11" s="700"/>
      <c r="FT11" s="700"/>
      <c r="FU11" s="700"/>
      <c r="FV11" s="700"/>
      <c r="FW11" s="700"/>
      <c r="FX11" s="700"/>
      <c r="FY11" s="700"/>
      <c r="FZ11" s="700"/>
      <c r="GA11" s="700"/>
      <c r="GB11" s="700"/>
      <c r="GC11" s="700"/>
      <c r="GD11" s="700"/>
      <c r="GE11" s="700"/>
      <c r="GF11" s="700"/>
      <c r="GG11" s="700"/>
      <c r="GH11" s="700"/>
      <c r="GI11" s="700"/>
      <c r="GJ11" s="700"/>
      <c r="GK11" s="700"/>
      <c r="GL11" s="700"/>
      <c r="GM11" s="700"/>
      <c r="GN11" s="700"/>
      <c r="GO11" s="700"/>
      <c r="GP11" s="700"/>
      <c r="GQ11" s="700"/>
      <c r="GR11" s="700"/>
      <c r="GS11" s="700"/>
      <c r="GT11" s="700"/>
      <c r="GU11" s="700"/>
      <c r="GV11" s="700"/>
      <c r="GW11" s="700"/>
      <c r="GX11" s="700"/>
      <c r="GY11" s="700"/>
      <c r="GZ11" s="700"/>
      <c r="HA11" s="700"/>
      <c r="HB11" s="700"/>
      <c r="HC11" s="700"/>
      <c r="HD11" s="700"/>
      <c r="HE11" s="700"/>
      <c r="HF11" s="700"/>
      <c r="HG11" s="700"/>
      <c r="HH11" s="700"/>
      <c r="HI11" s="700"/>
      <c r="HJ11" s="700"/>
      <c r="HK11" s="700"/>
      <c r="HL11" s="700"/>
      <c r="HM11" s="700"/>
      <c r="HN11" s="700"/>
      <c r="HO11" s="700"/>
      <c r="HP11" s="700"/>
      <c r="HQ11" s="700"/>
      <c r="HR11" s="700"/>
      <c r="HS11" s="700"/>
      <c r="HT11" s="700"/>
      <c r="HU11" s="700"/>
      <c r="HV11" s="700"/>
      <c r="HW11" s="700"/>
    </row>
    <row r="12" spans="1:231" s="723" customFormat="1">
      <c r="A12" s="720" t="s">
        <v>153</v>
      </c>
      <c r="B12" s="721" t="s">
        <v>154</v>
      </c>
      <c r="C12" s="788" t="s">
        <v>10</v>
      </c>
      <c r="D12" s="748">
        <v>2597.42</v>
      </c>
      <c r="E12" s="758">
        <v>3008.6695610000002</v>
      </c>
      <c r="F12" s="759">
        <f t="shared" si="0"/>
        <v>411.24956100000009</v>
      </c>
      <c r="G12" s="748">
        <v>2979.6799999999994</v>
      </c>
      <c r="H12" s="700"/>
      <c r="I12" s="700"/>
      <c r="J12" s="700"/>
      <c r="K12" s="700"/>
      <c r="L12" s="700"/>
      <c r="M12" s="700"/>
      <c r="N12" s="700"/>
      <c r="O12" s="700"/>
      <c r="P12" s="700"/>
      <c r="Q12" s="700"/>
      <c r="R12" s="700"/>
      <c r="S12" s="700"/>
      <c r="T12" s="700"/>
      <c r="U12" s="700"/>
      <c r="V12" s="700"/>
      <c r="W12" s="700"/>
      <c r="X12" s="700"/>
      <c r="Y12" s="700"/>
      <c r="Z12" s="700"/>
      <c r="AA12" s="700"/>
      <c r="AB12" s="700"/>
      <c r="AC12" s="700"/>
      <c r="AD12" s="700"/>
      <c r="AE12" s="700"/>
      <c r="AF12" s="700"/>
      <c r="AG12" s="700"/>
      <c r="AH12" s="700"/>
      <c r="AI12" s="700"/>
      <c r="AJ12" s="700"/>
      <c r="AK12" s="700"/>
      <c r="AL12" s="700"/>
      <c r="AM12" s="700"/>
      <c r="AN12" s="700"/>
      <c r="AO12" s="700"/>
      <c r="AP12" s="700"/>
      <c r="AQ12" s="700"/>
      <c r="AR12" s="700"/>
      <c r="AS12" s="700"/>
      <c r="AT12" s="700"/>
      <c r="AU12" s="700"/>
      <c r="AV12" s="700"/>
      <c r="AW12" s="700"/>
      <c r="AX12" s="700"/>
      <c r="AY12" s="700"/>
      <c r="AZ12" s="700"/>
      <c r="BA12" s="700"/>
      <c r="BB12" s="700"/>
      <c r="BC12" s="700"/>
      <c r="BD12" s="700"/>
      <c r="BE12" s="700"/>
      <c r="BF12" s="700"/>
      <c r="BG12" s="700"/>
      <c r="BH12" s="700"/>
      <c r="BI12" s="700"/>
      <c r="BJ12" s="700"/>
      <c r="BK12" s="700"/>
      <c r="BL12" s="700"/>
      <c r="BM12" s="700"/>
      <c r="BN12" s="700"/>
      <c r="BO12" s="700"/>
      <c r="BP12" s="700"/>
      <c r="BQ12" s="700"/>
      <c r="BR12" s="700"/>
      <c r="BS12" s="700"/>
      <c r="BT12" s="700"/>
      <c r="BU12" s="700"/>
      <c r="BV12" s="700"/>
      <c r="BW12" s="700"/>
      <c r="BX12" s="700"/>
      <c r="BY12" s="700"/>
      <c r="BZ12" s="700"/>
      <c r="CA12" s="700"/>
      <c r="CB12" s="700"/>
      <c r="CC12" s="700"/>
      <c r="CD12" s="700"/>
      <c r="CE12" s="700">
        <v>1674.1351700000002</v>
      </c>
      <c r="CF12" s="700"/>
      <c r="CG12" s="700"/>
      <c r="CH12" s="700"/>
      <c r="CI12" s="700"/>
      <c r="CJ12" s="700"/>
      <c r="CK12" s="700"/>
      <c r="CL12" s="700"/>
      <c r="CM12" s="700"/>
      <c r="CN12" s="700"/>
      <c r="CO12" s="700"/>
      <c r="CP12" s="700"/>
      <c r="CQ12" s="700"/>
      <c r="CR12" s="700"/>
      <c r="CS12" s="700"/>
      <c r="CT12" s="700"/>
      <c r="CU12" s="700"/>
      <c r="CV12" s="700"/>
      <c r="CW12" s="700"/>
      <c r="CX12" s="700"/>
      <c r="CY12" s="700"/>
      <c r="CZ12" s="700"/>
      <c r="DA12" s="700"/>
      <c r="DB12" s="700"/>
      <c r="DC12" s="700"/>
      <c r="DD12" s="700"/>
      <c r="DE12" s="700"/>
      <c r="DF12" s="700"/>
      <c r="DG12" s="700"/>
      <c r="DH12" s="700"/>
      <c r="DI12" s="700"/>
      <c r="DJ12" s="700"/>
      <c r="DK12" s="700"/>
      <c r="DL12" s="700"/>
      <c r="DM12" s="700"/>
      <c r="DN12" s="700"/>
      <c r="DO12" s="700"/>
      <c r="DP12" s="700"/>
      <c r="DQ12" s="700"/>
      <c r="DR12" s="700"/>
      <c r="DS12" s="700"/>
      <c r="DT12" s="700"/>
      <c r="DU12" s="700"/>
      <c r="DV12" s="700"/>
      <c r="DW12" s="700"/>
      <c r="DX12" s="700"/>
      <c r="DY12" s="700"/>
      <c r="DZ12" s="700"/>
      <c r="EA12" s="700"/>
      <c r="EB12" s="700"/>
      <c r="EC12" s="700"/>
      <c r="ED12" s="700"/>
      <c r="EE12" s="700"/>
      <c r="EF12" s="700"/>
      <c r="EG12" s="700"/>
      <c r="EH12" s="700"/>
      <c r="EI12" s="700"/>
      <c r="EJ12" s="700"/>
      <c r="EK12" s="700"/>
      <c r="EL12" s="700"/>
      <c r="EM12" s="700"/>
      <c r="EN12" s="700"/>
      <c r="EO12" s="700"/>
      <c r="EP12" s="700"/>
      <c r="EQ12" s="700"/>
      <c r="ER12" s="700"/>
      <c r="ES12" s="700"/>
      <c r="ET12" s="700"/>
      <c r="EU12" s="700"/>
      <c r="EV12" s="700"/>
      <c r="EW12" s="700"/>
      <c r="EX12" s="700"/>
      <c r="EY12" s="700"/>
      <c r="EZ12" s="700"/>
      <c r="FA12" s="700"/>
      <c r="FB12" s="700"/>
      <c r="FC12" s="700"/>
      <c r="FD12" s="700"/>
      <c r="FE12" s="700"/>
      <c r="FF12" s="700"/>
      <c r="FG12" s="700"/>
      <c r="FH12" s="700"/>
      <c r="FI12" s="700"/>
      <c r="FJ12" s="700"/>
      <c r="FK12" s="700"/>
      <c r="FL12" s="700"/>
      <c r="FM12" s="700"/>
      <c r="FN12" s="700"/>
      <c r="FO12" s="700"/>
      <c r="FP12" s="700"/>
      <c r="FQ12" s="700"/>
      <c r="FR12" s="700"/>
      <c r="FS12" s="700"/>
      <c r="FT12" s="700"/>
      <c r="FU12" s="700"/>
      <c r="FV12" s="700"/>
      <c r="FW12" s="700"/>
      <c r="FX12" s="700"/>
      <c r="FY12" s="700"/>
      <c r="FZ12" s="700"/>
      <c r="GA12" s="700"/>
      <c r="GB12" s="700"/>
      <c r="GC12" s="700"/>
      <c r="GD12" s="700"/>
      <c r="GE12" s="700"/>
      <c r="GF12" s="700"/>
      <c r="GG12" s="700"/>
      <c r="GH12" s="700"/>
      <c r="GI12" s="700"/>
      <c r="GJ12" s="700"/>
      <c r="GK12" s="700"/>
      <c r="GL12" s="700"/>
      <c r="GM12" s="700"/>
      <c r="GN12" s="700"/>
      <c r="GO12" s="700"/>
      <c r="GP12" s="700"/>
      <c r="GQ12" s="700"/>
      <c r="GR12" s="700"/>
      <c r="GS12" s="700"/>
      <c r="GT12" s="700"/>
      <c r="GU12" s="700"/>
      <c r="GV12" s="700"/>
      <c r="GW12" s="700"/>
      <c r="GX12" s="700"/>
      <c r="GY12" s="700"/>
      <c r="GZ12" s="700"/>
      <c r="HA12" s="700"/>
      <c r="HB12" s="700"/>
      <c r="HC12" s="700"/>
      <c r="HD12" s="700"/>
      <c r="HE12" s="700"/>
      <c r="HF12" s="700"/>
      <c r="HG12" s="700"/>
      <c r="HH12" s="700"/>
      <c r="HI12" s="700"/>
      <c r="HJ12" s="700"/>
      <c r="HK12" s="700"/>
      <c r="HL12" s="700"/>
      <c r="HM12" s="700"/>
      <c r="HN12" s="700"/>
      <c r="HO12" s="700"/>
      <c r="HP12" s="700"/>
      <c r="HQ12" s="700"/>
      <c r="HR12" s="700"/>
      <c r="HS12" s="700"/>
      <c r="HT12" s="700"/>
      <c r="HU12" s="700"/>
      <c r="HV12" s="700"/>
      <c r="HW12" s="700"/>
    </row>
    <row r="13" spans="1:231" s="723" customFormat="1">
      <c r="A13" s="720" t="s">
        <v>155</v>
      </c>
      <c r="B13" s="721" t="s">
        <v>156</v>
      </c>
      <c r="C13" s="787" t="s">
        <v>11</v>
      </c>
      <c r="D13" s="747">
        <v>2719.29</v>
      </c>
      <c r="E13" s="758">
        <v>2793.9581559999997</v>
      </c>
      <c r="F13" s="759">
        <f t="shared" si="0"/>
        <v>74.668155999999726</v>
      </c>
      <c r="G13" s="747">
        <v>2836.3300000000004</v>
      </c>
      <c r="H13" s="700"/>
      <c r="I13" s="700"/>
      <c r="J13" s="700"/>
      <c r="K13" s="700"/>
      <c r="L13" s="700"/>
      <c r="M13" s="700"/>
      <c r="N13" s="700"/>
      <c r="O13" s="700"/>
      <c r="P13" s="700"/>
      <c r="Q13" s="700"/>
      <c r="R13" s="700"/>
      <c r="S13" s="700"/>
      <c r="T13" s="700"/>
      <c r="U13" s="700"/>
      <c r="V13" s="700"/>
      <c r="W13" s="700"/>
      <c r="X13" s="700"/>
      <c r="Y13" s="700"/>
      <c r="Z13" s="700"/>
      <c r="AA13" s="700"/>
      <c r="AB13" s="700"/>
      <c r="AC13" s="700"/>
      <c r="AD13" s="700"/>
      <c r="AE13" s="700"/>
      <c r="AF13" s="700"/>
      <c r="AG13" s="700"/>
      <c r="AH13" s="700"/>
      <c r="AI13" s="700"/>
      <c r="AJ13" s="700"/>
      <c r="AK13" s="700"/>
      <c r="AL13" s="700"/>
      <c r="AM13" s="700"/>
      <c r="AN13" s="700"/>
      <c r="AO13" s="700"/>
      <c r="AP13" s="700"/>
      <c r="AQ13" s="700"/>
      <c r="AR13" s="700"/>
      <c r="AS13" s="700"/>
      <c r="AT13" s="700"/>
      <c r="AU13" s="700"/>
      <c r="AV13" s="700"/>
      <c r="AW13" s="700"/>
      <c r="AX13" s="700"/>
      <c r="AY13" s="700"/>
      <c r="AZ13" s="700"/>
      <c r="BA13" s="700"/>
      <c r="BB13" s="700"/>
      <c r="BC13" s="700"/>
      <c r="BD13" s="700"/>
      <c r="BE13" s="700"/>
      <c r="BF13" s="700"/>
      <c r="BG13" s="700"/>
      <c r="BH13" s="700"/>
      <c r="BI13" s="700"/>
      <c r="BJ13" s="700"/>
      <c r="BK13" s="700"/>
      <c r="BL13" s="700"/>
      <c r="BM13" s="700"/>
      <c r="BN13" s="700"/>
      <c r="BO13" s="700"/>
      <c r="BP13" s="700"/>
      <c r="BQ13" s="700"/>
      <c r="BR13" s="700"/>
      <c r="BS13" s="700"/>
      <c r="BT13" s="700"/>
      <c r="BU13" s="700"/>
      <c r="BV13" s="700"/>
      <c r="BW13" s="700"/>
      <c r="BX13" s="700"/>
      <c r="BY13" s="700"/>
      <c r="BZ13" s="700"/>
      <c r="CA13" s="700"/>
      <c r="CB13" s="700"/>
      <c r="CC13" s="700"/>
      <c r="CD13" s="700"/>
      <c r="CE13" s="700"/>
      <c r="CF13" s="700"/>
      <c r="CG13" s="700"/>
      <c r="CH13" s="700"/>
      <c r="CI13" s="700"/>
      <c r="CJ13" s="700"/>
      <c r="CK13" s="700"/>
      <c r="CL13" s="700"/>
      <c r="CM13" s="700"/>
      <c r="CN13" s="700"/>
      <c r="CO13" s="700"/>
      <c r="CP13" s="700"/>
      <c r="CQ13" s="700"/>
      <c r="CR13" s="700"/>
      <c r="CS13" s="700"/>
      <c r="CT13" s="700"/>
      <c r="CU13" s="700"/>
      <c r="CV13" s="700"/>
      <c r="CW13" s="700"/>
      <c r="CX13" s="700"/>
      <c r="CY13" s="700"/>
      <c r="CZ13" s="700"/>
      <c r="DA13" s="700"/>
      <c r="DB13" s="700"/>
      <c r="DC13" s="700"/>
      <c r="DD13" s="700"/>
      <c r="DE13" s="700"/>
      <c r="DF13" s="700"/>
      <c r="DG13" s="700"/>
      <c r="DH13" s="700"/>
      <c r="DI13" s="700"/>
      <c r="DJ13" s="700"/>
      <c r="DK13" s="700"/>
      <c r="DL13" s="700"/>
      <c r="DM13" s="700"/>
      <c r="DN13" s="700"/>
      <c r="DO13" s="700"/>
      <c r="DP13" s="700"/>
      <c r="DQ13" s="700"/>
      <c r="DR13" s="700"/>
      <c r="DS13" s="700"/>
      <c r="DT13" s="700"/>
      <c r="DU13" s="700"/>
      <c r="DV13" s="700"/>
      <c r="DW13" s="700"/>
      <c r="DX13" s="700"/>
      <c r="DY13" s="700"/>
      <c r="DZ13" s="700"/>
      <c r="EA13" s="700"/>
      <c r="EB13" s="700"/>
      <c r="EC13" s="700"/>
      <c r="ED13" s="700"/>
      <c r="EE13" s="700"/>
      <c r="EF13" s="700"/>
      <c r="EG13" s="700"/>
      <c r="EH13" s="700"/>
      <c r="EI13" s="700"/>
      <c r="EJ13" s="700"/>
      <c r="EK13" s="700"/>
      <c r="EL13" s="700"/>
      <c r="EM13" s="700"/>
      <c r="EN13" s="700"/>
      <c r="EO13" s="700"/>
      <c r="EP13" s="700"/>
      <c r="EQ13" s="700"/>
      <c r="ER13" s="700"/>
      <c r="ES13" s="700"/>
      <c r="ET13" s="700"/>
      <c r="EU13" s="700"/>
      <c r="EV13" s="700"/>
      <c r="EW13" s="700"/>
      <c r="EX13" s="700"/>
      <c r="EY13" s="700"/>
      <c r="EZ13" s="700"/>
      <c r="FA13" s="700"/>
      <c r="FB13" s="700"/>
      <c r="FC13" s="700"/>
      <c r="FD13" s="700"/>
      <c r="FE13" s="700"/>
      <c r="FF13" s="700"/>
      <c r="FG13" s="700"/>
      <c r="FH13" s="700"/>
      <c r="FI13" s="700"/>
      <c r="FJ13" s="700"/>
      <c r="FK13" s="700"/>
      <c r="FL13" s="700"/>
      <c r="FM13" s="700"/>
      <c r="FN13" s="700"/>
      <c r="FO13" s="700"/>
      <c r="FP13" s="700"/>
      <c r="FQ13" s="700"/>
      <c r="FR13" s="700"/>
      <c r="FS13" s="700"/>
      <c r="FT13" s="700"/>
      <c r="FU13" s="700"/>
      <c r="FV13" s="700"/>
      <c r="FW13" s="700"/>
      <c r="FX13" s="700"/>
      <c r="FY13" s="700"/>
      <c r="FZ13" s="700"/>
      <c r="GA13" s="700"/>
      <c r="GB13" s="700"/>
      <c r="GC13" s="700"/>
      <c r="GD13" s="700"/>
      <c r="GE13" s="700"/>
      <c r="GF13" s="700"/>
      <c r="GG13" s="700"/>
      <c r="GH13" s="700"/>
      <c r="GI13" s="700"/>
      <c r="GJ13" s="700"/>
      <c r="GK13" s="700"/>
      <c r="GL13" s="700"/>
      <c r="GM13" s="700"/>
      <c r="GN13" s="700"/>
      <c r="GO13" s="700"/>
      <c r="GP13" s="700"/>
      <c r="GQ13" s="700"/>
      <c r="GR13" s="700"/>
      <c r="GS13" s="700"/>
      <c r="GT13" s="700"/>
      <c r="GU13" s="700"/>
      <c r="GV13" s="700"/>
      <c r="GW13" s="700"/>
      <c r="GX13" s="700"/>
      <c r="GY13" s="700"/>
      <c r="GZ13" s="700"/>
      <c r="HA13" s="700"/>
      <c r="HB13" s="700"/>
      <c r="HC13" s="700"/>
      <c r="HD13" s="700"/>
      <c r="HE13" s="700"/>
      <c r="HF13" s="700"/>
      <c r="HG13" s="700"/>
      <c r="HH13" s="700"/>
      <c r="HI13" s="700"/>
      <c r="HJ13" s="700"/>
      <c r="HK13" s="700"/>
      <c r="HL13" s="700"/>
      <c r="HM13" s="700"/>
      <c r="HN13" s="700"/>
      <c r="HO13" s="700"/>
      <c r="HP13" s="700"/>
      <c r="HQ13" s="700"/>
      <c r="HR13" s="700"/>
      <c r="HS13" s="700"/>
      <c r="HT13" s="700"/>
      <c r="HU13" s="700"/>
      <c r="HV13" s="700"/>
      <c r="HW13" s="700"/>
    </row>
    <row r="14" spans="1:231" s="723" customFormat="1">
      <c r="A14" s="720" t="s">
        <v>157</v>
      </c>
      <c r="B14" s="721" t="s">
        <v>158</v>
      </c>
      <c r="C14" s="787" t="s">
        <v>12</v>
      </c>
      <c r="D14" s="747">
        <v>1054.95</v>
      </c>
      <c r="E14" s="758">
        <v>1021.96493</v>
      </c>
      <c r="F14" s="759">
        <f t="shared" si="0"/>
        <v>-32.985070000000064</v>
      </c>
      <c r="G14" s="747">
        <v>1021.96</v>
      </c>
      <c r="H14" s="700"/>
      <c r="I14" s="700"/>
      <c r="J14" s="700"/>
      <c r="K14" s="700"/>
      <c r="L14" s="722">
        <v>0</v>
      </c>
      <c r="M14" s="700"/>
      <c r="N14" s="700"/>
      <c r="O14" s="700"/>
      <c r="P14" s="700"/>
      <c r="Q14" s="700"/>
      <c r="R14" s="700"/>
      <c r="S14" s="700"/>
      <c r="T14" s="700"/>
      <c r="U14" s="700"/>
      <c r="V14" s="700"/>
      <c r="W14" s="700"/>
      <c r="X14" s="700"/>
      <c r="Y14" s="700"/>
      <c r="Z14" s="700"/>
      <c r="AA14" s="700"/>
      <c r="AB14" s="700"/>
      <c r="AC14" s="700"/>
      <c r="AD14" s="700"/>
      <c r="AE14" s="700"/>
      <c r="AF14" s="700"/>
      <c r="AG14" s="700"/>
      <c r="AH14" s="700"/>
      <c r="AI14" s="700"/>
      <c r="AJ14" s="700"/>
      <c r="AK14" s="700"/>
      <c r="AL14" s="700"/>
      <c r="AM14" s="700"/>
      <c r="AN14" s="700"/>
      <c r="AO14" s="700"/>
      <c r="AP14" s="700"/>
      <c r="AQ14" s="700"/>
      <c r="AR14" s="700"/>
      <c r="AS14" s="700"/>
      <c r="AT14" s="700"/>
      <c r="AU14" s="700"/>
      <c r="AV14" s="700"/>
      <c r="AW14" s="700"/>
      <c r="AX14" s="700"/>
      <c r="AY14" s="700"/>
      <c r="AZ14" s="700"/>
      <c r="BA14" s="700"/>
      <c r="BB14" s="700"/>
      <c r="BC14" s="700"/>
      <c r="BD14" s="700"/>
      <c r="BE14" s="700"/>
      <c r="BF14" s="700"/>
      <c r="BG14" s="700"/>
      <c r="BH14" s="700"/>
      <c r="BI14" s="700"/>
      <c r="BJ14" s="700"/>
      <c r="BK14" s="700"/>
      <c r="BL14" s="700"/>
      <c r="BM14" s="700"/>
      <c r="BN14" s="700"/>
      <c r="BO14" s="700"/>
      <c r="BP14" s="700"/>
      <c r="BQ14" s="700"/>
      <c r="BR14" s="700"/>
      <c r="BS14" s="700"/>
      <c r="BT14" s="700"/>
      <c r="BU14" s="700"/>
      <c r="BV14" s="700"/>
      <c r="BW14" s="700"/>
      <c r="BX14" s="700"/>
      <c r="BY14" s="700"/>
      <c r="BZ14" s="700"/>
      <c r="CA14" s="700"/>
      <c r="CB14" s="700"/>
      <c r="CC14" s="700"/>
      <c r="CD14" s="700"/>
      <c r="CE14" s="700"/>
      <c r="CF14" s="700"/>
      <c r="CG14" s="700"/>
      <c r="CH14" s="700"/>
      <c r="CI14" s="700"/>
      <c r="CJ14" s="700"/>
      <c r="CK14" s="700"/>
      <c r="CL14" s="700"/>
      <c r="CM14" s="700"/>
      <c r="CN14" s="700"/>
      <c r="CO14" s="700"/>
      <c r="CP14" s="700"/>
      <c r="CQ14" s="700"/>
      <c r="CR14" s="700"/>
      <c r="CS14" s="700"/>
      <c r="CT14" s="700"/>
      <c r="CU14" s="700"/>
      <c r="CV14" s="700"/>
      <c r="CW14" s="700"/>
      <c r="CX14" s="700"/>
      <c r="CY14" s="700"/>
      <c r="CZ14" s="700"/>
      <c r="DA14" s="700"/>
      <c r="DB14" s="700"/>
      <c r="DC14" s="700"/>
      <c r="DD14" s="700"/>
      <c r="DE14" s="700"/>
      <c r="DF14" s="700"/>
      <c r="DG14" s="700"/>
      <c r="DH14" s="700"/>
      <c r="DI14" s="700"/>
      <c r="DJ14" s="700"/>
      <c r="DK14" s="700"/>
      <c r="DL14" s="700"/>
      <c r="DM14" s="700"/>
      <c r="DN14" s="700"/>
      <c r="DO14" s="700"/>
      <c r="DP14" s="700"/>
      <c r="DQ14" s="700"/>
      <c r="DR14" s="700"/>
      <c r="DS14" s="700"/>
      <c r="DT14" s="700"/>
      <c r="DU14" s="700"/>
      <c r="DV14" s="700"/>
      <c r="DW14" s="700"/>
      <c r="DX14" s="700"/>
      <c r="DY14" s="700"/>
      <c r="DZ14" s="700"/>
      <c r="EA14" s="700"/>
      <c r="EB14" s="700"/>
      <c r="EC14" s="700"/>
      <c r="ED14" s="700"/>
      <c r="EE14" s="700"/>
      <c r="EF14" s="700"/>
      <c r="EG14" s="700"/>
      <c r="EH14" s="700"/>
      <c r="EI14" s="700"/>
      <c r="EJ14" s="700"/>
      <c r="EK14" s="700"/>
      <c r="EL14" s="700"/>
      <c r="EM14" s="700"/>
      <c r="EN14" s="700"/>
      <c r="EO14" s="700"/>
      <c r="EP14" s="700"/>
      <c r="EQ14" s="700"/>
      <c r="ER14" s="700"/>
      <c r="ES14" s="700"/>
      <c r="ET14" s="700"/>
      <c r="EU14" s="700"/>
      <c r="EV14" s="700"/>
      <c r="EW14" s="700"/>
      <c r="EX14" s="700"/>
      <c r="EY14" s="700"/>
      <c r="EZ14" s="700"/>
      <c r="FA14" s="700"/>
      <c r="FB14" s="700"/>
      <c r="FC14" s="700"/>
      <c r="FD14" s="700"/>
      <c r="FE14" s="700"/>
      <c r="FF14" s="700"/>
      <c r="FG14" s="700"/>
      <c r="FH14" s="700"/>
      <c r="FI14" s="700"/>
      <c r="FJ14" s="700"/>
      <c r="FK14" s="700"/>
      <c r="FL14" s="700"/>
      <c r="FM14" s="700"/>
      <c r="FN14" s="700"/>
      <c r="FO14" s="700"/>
      <c r="FP14" s="700"/>
      <c r="FQ14" s="700"/>
      <c r="FR14" s="700"/>
      <c r="FS14" s="700"/>
      <c r="FT14" s="700"/>
      <c r="FU14" s="700"/>
      <c r="FV14" s="700"/>
      <c r="FW14" s="700"/>
      <c r="FX14" s="700"/>
      <c r="FY14" s="700"/>
      <c r="FZ14" s="700"/>
      <c r="GA14" s="700"/>
      <c r="GB14" s="700"/>
      <c r="GC14" s="700"/>
      <c r="GD14" s="700"/>
      <c r="GE14" s="700"/>
      <c r="GF14" s="700"/>
      <c r="GG14" s="700"/>
      <c r="GH14" s="700"/>
      <c r="GI14" s="700"/>
      <c r="GJ14" s="700"/>
      <c r="GK14" s="700"/>
      <c r="GL14" s="700"/>
      <c r="GM14" s="700"/>
      <c r="GN14" s="700"/>
      <c r="GO14" s="700"/>
      <c r="GP14" s="700"/>
      <c r="GQ14" s="700"/>
      <c r="GR14" s="700"/>
      <c r="GS14" s="700"/>
      <c r="GT14" s="700"/>
      <c r="GU14" s="700"/>
      <c r="GV14" s="700"/>
      <c r="GW14" s="700"/>
      <c r="GX14" s="700"/>
      <c r="GY14" s="700"/>
      <c r="GZ14" s="700"/>
      <c r="HA14" s="700"/>
      <c r="HB14" s="700"/>
      <c r="HC14" s="700"/>
      <c r="HD14" s="700"/>
      <c r="HE14" s="700"/>
      <c r="HF14" s="700"/>
      <c r="HG14" s="700"/>
      <c r="HH14" s="700"/>
      <c r="HI14" s="700"/>
      <c r="HJ14" s="700"/>
      <c r="HK14" s="700"/>
      <c r="HL14" s="700"/>
      <c r="HM14" s="700"/>
      <c r="HN14" s="700"/>
      <c r="HO14" s="700"/>
      <c r="HP14" s="700"/>
      <c r="HQ14" s="700"/>
      <c r="HR14" s="700"/>
      <c r="HS14" s="700"/>
      <c r="HT14" s="700"/>
      <c r="HU14" s="700"/>
      <c r="HV14" s="700"/>
      <c r="HW14" s="700"/>
    </row>
    <row r="15" spans="1:231" s="723" customFormat="1">
      <c r="A15" s="720" t="s">
        <v>159</v>
      </c>
      <c r="B15" s="721" t="s">
        <v>162</v>
      </c>
      <c r="C15" s="787" t="s">
        <v>14</v>
      </c>
      <c r="D15" s="747">
        <v>8466.7999999999993</v>
      </c>
      <c r="E15" s="758">
        <v>9179.4827059999989</v>
      </c>
      <c r="F15" s="759">
        <f t="shared" si="0"/>
        <v>712.6827059999996</v>
      </c>
      <c r="G15" s="747">
        <v>9194.869999999999</v>
      </c>
      <c r="H15" s="700"/>
      <c r="I15" s="700"/>
      <c r="J15" s="700"/>
      <c r="K15" s="700"/>
      <c r="L15" s="700"/>
      <c r="M15" s="700"/>
      <c r="N15" s="700"/>
      <c r="O15" s="700"/>
      <c r="P15" s="700"/>
      <c r="Q15" s="700"/>
      <c r="R15" s="700"/>
      <c r="S15" s="700"/>
      <c r="T15" s="700"/>
      <c r="U15" s="700"/>
      <c r="V15" s="700"/>
      <c r="W15" s="700"/>
      <c r="X15" s="700"/>
      <c r="Y15" s="700"/>
      <c r="Z15" s="700"/>
      <c r="AA15" s="700"/>
      <c r="AB15" s="700"/>
      <c r="AC15" s="700"/>
      <c r="AD15" s="700"/>
      <c r="AE15" s="700"/>
      <c r="AF15" s="700"/>
      <c r="AG15" s="700"/>
      <c r="AH15" s="700"/>
      <c r="AI15" s="700"/>
      <c r="AJ15" s="700"/>
      <c r="AK15" s="700"/>
      <c r="AL15" s="700"/>
      <c r="AM15" s="700"/>
      <c r="AN15" s="700"/>
      <c r="AO15" s="700"/>
      <c r="AP15" s="700"/>
      <c r="AQ15" s="700"/>
      <c r="AR15" s="700"/>
      <c r="AS15" s="700"/>
      <c r="AT15" s="700"/>
      <c r="AU15" s="700"/>
      <c r="AV15" s="700"/>
      <c r="AW15" s="700"/>
      <c r="AX15" s="700"/>
      <c r="AY15" s="700"/>
      <c r="AZ15" s="700"/>
      <c r="BA15" s="700"/>
      <c r="BB15" s="700"/>
      <c r="BC15" s="700"/>
      <c r="BD15" s="700"/>
      <c r="BE15" s="700"/>
      <c r="BF15" s="700"/>
      <c r="BG15" s="700"/>
      <c r="BH15" s="700"/>
      <c r="BI15" s="700"/>
      <c r="BJ15" s="700"/>
      <c r="BK15" s="700"/>
      <c r="BL15" s="700"/>
      <c r="BM15" s="700"/>
      <c r="BN15" s="700"/>
      <c r="BO15" s="700"/>
      <c r="BP15" s="700"/>
      <c r="BQ15" s="700"/>
      <c r="BR15" s="700"/>
      <c r="BS15" s="700"/>
      <c r="BT15" s="700"/>
      <c r="BU15" s="700"/>
      <c r="BV15" s="700"/>
      <c r="BW15" s="700"/>
      <c r="BX15" s="700"/>
      <c r="BY15" s="700"/>
      <c r="BZ15" s="700"/>
      <c r="CA15" s="700"/>
      <c r="CB15" s="700"/>
      <c r="CC15" s="700"/>
      <c r="CD15" s="700"/>
      <c r="CE15" s="700"/>
      <c r="CF15" s="700"/>
      <c r="CG15" s="700"/>
      <c r="CH15" s="700"/>
      <c r="CI15" s="700"/>
      <c r="CJ15" s="700"/>
      <c r="CK15" s="700"/>
      <c r="CL15" s="700"/>
      <c r="CM15" s="700"/>
      <c r="CN15" s="700"/>
      <c r="CO15" s="700"/>
      <c r="CP15" s="700"/>
      <c r="CQ15" s="700"/>
      <c r="CR15" s="700"/>
      <c r="CS15" s="700"/>
      <c r="CT15" s="700"/>
      <c r="CU15" s="700"/>
      <c r="CV15" s="700"/>
      <c r="CW15" s="700"/>
      <c r="CX15" s="700"/>
      <c r="CY15" s="700"/>
      <c r="CZ15" s="700"/>
      <c r="DA15" s="700"/>
      <c r="DB15" s="700"/>
      <c r="DC15" s="700"/>
      <c r="DD15" s="700"/>
      <c r="DE15" s="700"/>
      <c r="DF15" s="700"/>
      <c r="DG15" s="700"/>
      <c r="DH15" s="700"/>
      <c r="DI15" s="700"/>
      <c r="DJ15" s="700"/>
      <c r="DK15" s="700"/>
      <c r="DL15" s="700"/>
      <c r="DM15" s="700"/>
      <c r="DN15" s="700"/>
      <c r="DO15" s="700"/>
      <c r="DP15" s="700"/>
      <c r="DQ15" s="700"/>
      <c r="DR15" s="700"/>
      <c r="DS15" s="700"/>
      <c r="DT15" s="700"/>
      <c r="DU15" s="700"/>
      <c r="DV15" s="700"/>
      <c r="DW15" s="700"/>
      <c r="DX15" s="700"/>
      <c r="DY15" s="700"/>
      <c r="DZ15" s="700"/>
      <c r="EA15" s="700"/>
      <c r="EB15" s="700"/>
      <c r="EC15" s="700"/>
      <c r="ED15" s="700"/>
      <c r="EE15" s="700"/>
      <c r="EF15" s="700"/>
      <c r="EG15" s="700"/>
      <c r="EH15" s="700"/>
      <c r="EI15" s="700"/>
      <c r="EJ15" s="700"/>
      <c r="EK15" s="700"/>
      <c r="EL15" s="700"/>
      <c r="EM15" s="700"/>
      <c r="EN15" s="700"/>
      <c r="EO15" s="700"/>
      <c r="EP15" s="700"/>
      <c r="EQ15" s="700"/>
      <c r="ER15" s="700"/>
      <c r="ES15" s="700"/>
      <c r="ET15" s="700"/>
      <c r="EU15" s="700"/>
      <c r="EV15" s="700"/>
      <c r="EW15" s="700"/>
      <c r="EX15" s="700"/>
      <c r="EY15" s="700"/>
      <c r="EZ15" s="700"/>
      <c r="FA15" s="700"/>
      <c r="FB15" s="700"/>
      <c r="FC15" s="700"/>
      <c r="FD15" s="700"/>
      <c r="FE15" s="700"/>
      <c r="FF15" s="700"/>
      <c r="FG15" s="700"/>
      <c r="FH15" s="700"/>
      <c r="FI15" s="700"/>
      <c r="FJ15" s="700"/>
      <c r="FK15" s="700"/>
      <c r="FL15" s="700"/>
      <c r="FM15" s="700"/>
      <c r="FN15" s="700"/>
      <c r="FO15" s="700"/>
      <c r="FP15" s="700"/>
      <c r="FQ15" s="700"/>
      <c r="FR15" s="700"/>
      <c r="FS15" s="700"/>
      <c r="FT15" s="700"/>
      <c r="FU15" s="700"/>
      <c r="FV15" s="700"/>
      <c r="FW15" s="700"/>
      <c r="FX15" s="700"/>
      <c r="FY15" s="700"/>
      <c r="FZ15" s="700"/>
      <c r="GA15" s="700"/>
      <c r="GB15" s="700"/>
      <c r="GC15" s="700"/>
      <c r="GD15" s="700"/>
      <c r="GE15" s="700"/>
      <c r="GF15" s="700"/>
      <c r="GG15" s="700"/>
      <c r="GH15" s="700"/>
      <c r="GI15" s="700"/>
      <c r="GJ15" s="700"/>
      <c r="GK15" s="700"/>
      <c r="GL15" s="700"/>
      <c r="GM15" s="700"/>
      <c r="GN15" s="700"/>
      <c r="GO15" s="700"/>
      <c r="GP15" s="700"/>
      <c r="GQ15" s="700"/>
      <c r="GR15" s="700"/>
      <c r="GS15" s="700"/>
      <c r="GT15" s="700"/>
      <c r="GU15" s="700"/>
      <c r="GV15" s="700"/>
      <c r="GW15" s="700"/>
      <c r="GX15" s="700"/>
      <c r="GY15" s="700"/>
      <c r="GZ15" s="700"/>
      <c r="HA15" s="700"/>
      <c r="HB15" s="700"/>
      <c r="HC15" s="700"/>
      <c r="HD15" s="700"/>
      <c r="HE15" s="700"/>
      <c r="HF15" s="700"/>
      <c r="HG15" s="700"/>
      <c r="HH15" s="700"/>
      <c r="HI15" s="700"/>
      <c r="HJ15" s="700"/>
      <c r="HK15" s="700"/>
      <c r="HL15" s="700"/>
      <c r="HM15" s="700"/>
      <c r="HN15" s="700"/>
      <c r="HO15" s="700"/>
      <c r="HP15" s="700"/>
      <c r="HQ15" s="700"/>
      <c r="HR15" s="700"/>
      <c r="HS15" s="700"/>
      <c r="HT15" s="700"/>
      <c r="HU15" s="700"/>
      <c r="HV15" s="700"/>
      <c r="HW15" s="700"/>
    </row>
    <row r="16" spans="1:231" s="723" customFormat="1">
      <c r="A16" s="720"/>
      <c r="B16" s="716" t="s">
        <v>163</v>
      </c>
      <c r="C16" s="787" t="s">
        <v>15</v>
      </c>
      <c r="D16" s="747">
        <v>1804.7179199999998</v>
      </c>
      <c r="E16" s="758">
        <v>1605.6837700000001</v>
      </c>
      <c r="F16" s="759">
        <f t="shared" si="0"/>
        <v>-199.03414999999973</v>
      </c>
      <c r="G16" s="747">
        <v>1804.7199999999998</v>
      </c>
      <c r="H16" s="700"/>
      <c r="I16" s="700"/>
      <c r="J16" s="700"/>
      <c r="K16" s="700"/>
      <c r="L16" s="700"/>
      <c r="M16" s="700"/>
      <c r="N16" s="700"/>
      <c r="O16" s="700"/>
      <c r="P16" s="700"/>
      <c r="Q16" s="700"/>
      <c r="R16" s="700"/>
      <c r="S16" s="700"/>
      <c r="T16" s="700"/>
      <c r="U16" s="700"/>
      <c r="V16" s="700"/>
      <c r="W16" s="700"/>
      <c r="X16" s="700"/>
      <c r="Y16" s="700"/>
      <c r="Z16" s="700"/>
      <c r="AA16" s="700"/>
      <c r="AB16" s="700"/>
      <c r="AC16" s="700"/>
      <c r="AD16" s="700"/>
      <c r="AE16" s="700"/>
      <c r="AF16" s="700"/>
      <c r="AG16" s="700"/>
      <c r="AH16" s="700"/>
      <c r="AI16" s="700"/>
      <c r="AJ16" s="700"/>
      <c r="AK16" s="700"/>
      <c r="AL16" s="700"/>
      <c r="AM16" s="700"/>
      <c r="AN16" s="700"/>
      <c r="AO16" s="700"/>
      <c r="AP16" s="700"/>
      <c r="AQ16" s="700"/>
      <c r="AR16" s="700"/>
      <c r="AS16" s="700"/>
      <c r="AT16" s="700"/>
      <c r="AU16" s="700"/>
      <c r="AV16" s="700"/>
      <c r="AW16" s="700"/>
      <c r="AX16" s="700"/>
      <c r="AY16" s="700"/>
      <c r="AZ16" s="700"/>
      <c r="BA16" s="700"/>
      <c r="BB16" s="700"/>
      <c r="BC16" s="700"/>
      <c r="BD16" s="700"/>
      <c r="BE16" s="700"/>
      <c r="BF16" s="700"/>
      <c r="BG16" s="700"/>
      <c r="BH16" s="700"/>
      <c r="BI16" s="700"/>
      <c r="BJ16" s="700"/>
      <c r="BK16" s="700"/>
      <c r="BL16" s="700"/>
      <c r="BM16" s="700"/>
      <c r="BN16" s="700"/>
      <c r="BO16" s="700"/>
      <c r="BP16" s="700"/>
      <c r="BQ16" s="700"/>
      <c r="BR16" s="700"/>
      <c r="BS16" s="700"/>
      <c r="BT16" s="700"/>
      <c r="BU16" s="700"/>
      <c r="BV16" s="700"/>
      <c r="BW16" s="700"/>
      <c r="BX16" s="700"/>
      <c r="BY16" s="700"/>
      <c r="BZ16" s="700"/>
      <c r="CA16" s="700"/>
      <c r="CB16" s="700"/>
      <c r="CC16" s="700"/>
      <c r="CD16" s="700"/>
      <c r="CE16" s="700"/>
      <c r="CF16" s="700"/>
      <c r="CG16" s="700"/>
      <c r="CH16" s="700"/>
      <c r="CI16" s="700"/>
      <c r="CJ16" s="700"/>
      <c r="CK16" s="700"/>
      <c r="CL16" s="700"/>
      <c r="CM16" s="700"/>
      <c r="CN16" s="700"/>
      <c r="CO16" s="700"/>
      <c r="CP16" s="700"/>
      <c r="CQ16" s="700"/>
      <c r="CR16" s="700"/>
      <c r="CS16" s="700"/>
      <c r="CT16" s="700"/>
      <c r="CU16" s="700"/>
      <c r="CV16" s="700"/>
      <c r="CW16" s="700"/>
      <c r="CX16" s="700"/>
      <c r="CY16" s="700"/>
      <c r="CZ16" s="700"/>
      <c r="DA16" s="700"/>
      <c r="DB16" s="700"/>
      <c r="DC16" s="700"/>
      <c r="DD16" s="700"/>
      <c r="DE16" s="700"/>
      <c r="DF16" s="700"/>
      <c r="DG16" s="700"/>
      <c r="DH16" s="700"/>
      <c r="DI16" s="700"/>
      <c r="DJ16" s="700"/>
      <c r="DK16" s="700"/>
      <c r="DL16" s="700"/>
      <c r="DM16" s="700"/>
      <c r="DN16" s="700"/>
      <c r="DO16" s="700"/>
      <c r="DP16" s="700"/>
      <c r="DQ16" s="700"/>
      <c r="DR16" s="700"/>
      <c r="DS16" s="700"/>
      <c r="DT16" s="700"/>
      <c r="DU16" s="700"/>
      <c r="DV16" s="700"/>
      <c r="DW16" s="700"/>
      <c r="DX16" s="700"/>
      <c r="DY16" s="700"/>
      <c r="DZ16" s="700"/>
      <c r="EA16" s="700"/>
      <c r="EB16" s="700"/>
      <c r="EC16" s="700"/>
      <c r="ED16" s="700"/>
      <c r="EE16" s="700"/>
      <c r="EF16" s="700"/>
      <c r="EG16" s="700"/>
      <c r="EH16" s="700"/>
      <c r="EI16" s="700"/>
      <c r="EJ16" s="700"/>
      <c r="EK16" s="700"/>
      <c r="EL16" s="700"/>
      <c r="EM16" s="700"/>
      <c r="EN16" s="700"/>
      <c r="EO16" s="700"/>
      <c r="EP16" s="700"/>
      <c r="EQ16" s="700"/>
      <c r="ER16" s="700"/>
      <c r="ES16" s="700"/>
      <c r="ET16" s="700"/>
      <c r="EU16" s="700"/>
      <c r="EV16" s="700"/>
      <c r="EW16" s="700"/>
      <c r="EX16" s="700"/>
      <c r="EY16" s="700"/>
      <c r="EZ16" s="700"/>
      <c r="FA16" s="700"/>
      <c r="FB16" s="700"/>
      <c r="FC16" s="700"/>
      <c r="FD16" s="700"/>
      <c r="FE16" s="700"/>
      <c r="FF16" s="700"/>
      <c r="FG16" s="700"/>
      <c r="FH16" s="700"/>
      <c r="FI16" s="700"/>
      <c r="FJ16" s="700"/>
      <c r="FK16" s="700"/>
      <c r="FL16" s="700"/>
      <c r="FM16" s="700"/>
      <c r="FN16" s="700"/>
      <c r="FO16" s="700"/>
      <c r="FP16" s="700"/>
      <c r="FQ16" s="700"/>
      <c r="FR16" s="700"/>
      <c r="FS16" s="700"/>
      <c r="FT16" s="700"/>
      <c r="FU16" s="700"/>
      <c r="FV16" s="700"/>
      <c r="FW16" s="700"/>
      <c r="FX16" s="700"/>
      <c r="FY16" s="700"/>
      <c r="FZ16" s="700"/>
      <c r="GA16" s="700"/>
      <c r="GB16" s="700"/>
      <c r="GC16" s="700"/>
      <c r="GD16" s="700"/>
      <c r="GE16" s="700"/>
      <c r="GF16" s="700"/>
      <c r="GG16" s="700"/>
      <c r="GH16" s="700"/>
      <c r="GI16" s="700"/>
      <c r="GJ16" s="700"/>
      <c r="GK16" s="700"/>
      <c r="GL16" s="700"/>
      <c r="GM16" s="700"/>
      <c r="GN16" s="700"/>
      <c r="GO16" s="700"/>
      <c r="GP16" s="700"/>
      <c r="GQ16" s="700"/>
      <c r="GR16" s="700"/>
      <c r="GS16" s="700"/>
      <c r="GT16" s="700"/>
      <c r="GU16" s="700"/>
      <c r="GV16" s="700"/>
      <c r="GW16" s="700"/>
      <c r="GX16" s="700"/>
      <c r="GY16" s="700"/>
      <c r="GZ16" s="700"/>
      <c r="HA16" s="700"/>
      <c r="HB16" s="700"/>
      <c r="HC16" s="700"/>
      <c r="HD16" s="700"/>
      <c r="HE16" s="700"/>
      <c r="HF16" s="700"/>
      <c r="HG16" s="700"/>
      <c r="HH16" s="700"/>
      <c r="HI16" s="700"/>
      <c r="HJ16" s="700"/>
      <c r="HK16" s="700"/>
      <c r="HL16" s="700"/>
      <c r="HM16" s="700"/>
      <c r="HN16" s="700"/>
      <c r="HO16" s="700"/>
      <c r="HP16" s="700"/>
      <c r="HQ16" s="700"/>
      <c r="HR16" s="700"/>
      <c r="HS16" s="700"/>
      <c r="HT16" s="700"/>
      <c r="HU16" s="700"/>
      <c r="HV16" s="700"/>
      <c r="HW16" s="700"/>
    </row>
    <row r="17" spans="1:231" s="723" customFormat="1">
      <c r="A17" s="720" t="s">
        <v>161</v>
      </c>
      <c r="B17" s="721" t="s">
        <v>1350</v>
      </c>
      <c r="C17" s="787" t="s">
        <v>16</v>
      </c>
      <c r="D17" s="747">
        <v>18.34</v>
      </c>
      <c r="E17" s="758">
        <v>23.346450000000001</v>
      </c>
      <c r="F17" s="759">
        <f t="shared" si="0"/>
        <v>5.006450000000001</v>
      </c>
      <c r="G17" s="747">
        <v>18.64</v>
      </c>
      <c r="H17" s="700"/>
      <c r="I17" s="700"/>
      <c r="J17" s="700"/>
      <c r="K17" s="700"/>
      <c r="L17" s="700"/>
      <c r="M17" s="700"/>
      <c r="N17" s="700"/>
      <c r="O17" s="700"/>
      <c r="P17" s="700"/>
      <c r="Q17" s="700"/>
      <c r="R17" s="700"/>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700"/>
      <c r="AS17" s="700"/>
      <c r="AT17" s="700"/>
      <c r="AU17" s="700"/>
      <c r="AV17" s="700"/>
      <c r="AW17" s="700"/>
      <c r="AX17" s="700"/>
      <c r="AY17" s="700"/>
      <c r="AZ17" s="700"/>
      <c r="BA17" s="700"/>
      <c r="BB17" s="700"/>
      <c r="BC17" s="700"/>
      <c r="BD17" s="700"/>
      <c r="BE17" s="700"/>
      <c r="BF17" s="700"/>
      <c r="BG17" s="700"/>
      <c r="BH17" s="700"/>
      <c r="BI17" s="700"/>
      <c r="BJ17" s="700"/>
      <c r="BK17" s="700"/>
      <c r="BL17" s="700"/>
      <c r="BM17" s="700"/>
      <c r="BN17" s="700"/>
      <c r="BO17" s="700"/>
      <c r="BP17" s="700"/>
      <c r="BQ17" s="700"/>
      <c r="BR17" s="700"/>
      <c r="BS17" s="700"/>
      <c r="BT17" s="700"/>
      <c r="BU17" s="700"/>
      <c r="BV17" s="700"/>
      <c r="BW17" s="700"/>
      <c r="BX17" s="700"/>
      <c r="BY17" s="700"/>
      <c r="BZ17" s="700"/>
      <c r="CA17" s="700"/>
      <c r="CB17" s="700"/>
      <c r="CC17" s="700"/>
      <c r="CD17" s="700"/>
      <c r="CE17" s="700"/>
      <c r="CF17" s="700"/>
      <c r="CG17" s="700"/>
      <c r="CH17" s="700"/>
      <c r="CI17" s="700"/>
      <c r="CJ17" s="700"/>
      <c r="CK17" s="700"/>
      <c r="CL17" s="700"/>
      <c r="CM17" s="700"/>
      <c r="CN17" s="700"/>
      <c r="CO17" s="700"/>
      <c r="CP17" s="700"/>
      <c r="CQ17" s="700"/>
      <c r="CR17" s="700"/>
      <c r="CS17" s="700"/>
      <c r="CT17" s="700"/>
      <c r="CU17" s="700"/>
      <c r="CV17" s="700"/>
      <c r="CW17" s="700"/>
      <c r="CX17" s="700"/>
      <c r="CY17" s="700"/>
      <c r="CZ17" s="700"/>
      <c r="DA17" s="700"/>
      <c r="DB17" s="700"/>
      <c r="DC17" s="700"/>
      <c r="DD17" s="700"/>
      <c r="DE17" s="700"/>
      <c r="DF17" s="700"/>
      <c r="DG17" s="700"/>
      <c r="DH17" s="700"/>
      <c r="DI17" s="700"/>
      <c r="DJ17" s="700"/>
      <c r="DK17" s="700"/>
      <c r="DL17" s="700"/>
      <c r="DM17" s="700"/>
      <c r="DN17" s="700"/>
      <c r="DO17" s="700"/>
      <c r="DP17" s="700"/>
      <c r="DQ17" s="700"/>
      <c r="DR17" s="700"/>
      <c r="DS17" s="700"/>
      <c r="DT17" s="700"/>
      <c r="DU17" s="700"/>
      <c r="DV17" s="700"/>
      <c r="DW17" s="700"/>
      <c r="DX17" s="700"/>
      <c r="DY17" s="700"/>
      <c r="DZ17" s="700"/>
      <c r="EA17" s="700"/>
      <c r="EB17" s="700"/>
      <c r="EC17" s="700"/>
      <c r="ED17" s="700"/>
      <c r="EE17" s="700"/>
      <c r="EF17" s="700"/>
      <c r="EG17" s="700"/>
      <c r="EH17" s="700"/>
      <c r="EI17" s="700"/>
      <c r="EJ17" s="700"/>
      <c r="EK17" s="700"/>
      <c r="EL17" s="700"/>
      <c r="EM17" s="700"/>
      <c r="EN17" s="700"/>
      <c r="EO17" s="700"/>
      <c r="EP17" s="700"/>
      <c r="EQ17" s="700"/>
      <c r="ER17" s="700"/>
      <c r="ES17" s="700"/>
      <c r="ET17" s="700"/>
      <c r="EU17" s="700"/>
      <c r="EV17" s="700"/>
      <c r="EW17" s="700"/>
      <c r="EX17" s="700"/>
      <c r="EY17" s="700"/>
      <c r="EZ17" s="700"/>
      <c r="FA17" s="700"/>
      <c r="FB17" s="700"/>
      <c r="FC17" s="700"/>
      <c r="FD17" s="700"/>
      <c r="FE17" s="700"/>
      <c r="FF17" s="700"/>
      <c r="FG17" s="700"/>
      <c r="FH17" s="700"/>
      <c r="FI17" s="700"/>
      <c r="FJ17" s="700"/>
      <c r="FK17" s="700"/>
      <c r="FL17" s="700"/>
      <c r="FM17" s="700"/>
      <c r="FN17" s="700"/>
      <c r="FO17" s="700"/>
      <c r="FP17" s="700"/>
      <c r="FQ17" s="700"/>
      <c r="FR17" s="700"/>
      <c r="FS17" s="700"/>
      <c r="FT17" s="700"/>
      <c r="FU17" s="700"/>
      <c r="FV17" s="700"/>
      <c r="FW17" s="700"/>
      <c r="FX17" s="700"/>
      <c r="FY17" s="700"/>
      <c r="FZ17" s="700"/>
      <c r="GA17" s="700"/>
      <c r="GB17" s="700"/>
      <c r="GC17" s="700"/>
      <c r="GD17" s="700"/>
      <c r="GE17" s="700"/>
      <c r="GF17" s="700"/>
      <c r="GG17" s="700"/>
      <c r="GH17" s="700"/>
      <c r="GI17" s="700"/>
      <c r="GJ17" s="700"/>
      <c r="GK17" s="700"/>
      <c r="GL17" s="700"/>
      <c r="GM17" s="700"/>
      <c r="GN17" s="700"/>
      <c r="GO17" s="700"/>
      <c r="GP17" s="700"/>
      <c r="GQ17" s="700"/>
      <c r="GR17" s="700"/>
      <c r="GS17" s="700"/>
      <c r="GT17" s="700"/>
      <c r="GU17" s="700"/>
      <c r="GV17" s="700"/>
      <c r="GW17" s="700"/>
      <c r="GX17" s="700"/>
      <c r="GY17" s="700"/>
      <c r="GZ17" s="700"/>
      <c r="HA17" s="700"/>
      <c r="HB17" s="700"/>
      <c r="HC17" s="700"/>
      <c r="HD17" s="700"/>
      <c r="HE17" s="700"/>
      <c r="HF17" s="700"/>
      <c r="HG17" s="700"/>
      <c r="HH17" s="700"/>
      <c r="HI17" s="700"/>
      <c r="HJ17" s="700"/>
      <c r="HK17" s="700"/>
      <c r="HL17" s="700"/>
      <c r="HM17" s="700"/>
      <c r="HN17" s="700"/>
      <c r="HO17" s="700"/>
      <c r="HP17" s="700"/>
      <c r="HQ17" s="700"/>
      <c r="HR17" s="700"/>
      <c r="HS17" s="700"/>
      <c r="HT17" s="700"/>
      <c r="HU17" s="700"/>
      <c r="HV17" s="700"/>
      <c r="HW17" s="700"/>
    </row>
    <row r="18" spans="1:231" s="723" customFormat="1">
      <c r="A18" s="720" t="s">
        <v>1351</v>
      </c>
      <c r="B18" s="721" t="s">
        <v>166</v>
      </c>
      <c r="C18" s="787" t="s">
        <v>18</v>
      </c>
      <c r="D18" s="747">
        <v>234.51000000000002</v>
      </c>
      <c r="E18" s="758">
        <v>28.663309999999999</v>
      </c>
      <c r="F18" s="759">
        <f t="shared" si="0"/>
        <v>-205.84669000000002</v>
      </c>
      <c r="G18" s="747">
        <v>32.549999999999997</v>
      </c>
      <c r="H18" s="700"/>
      <c r="I18" s="700"/>
      <c r="J18" s="700"/>
      <c r="K18" s="700"/>
      <c r="L18" s="700"/>
      <c r="M18" s="700"/>
      <c r="N18" s="700"/>
      <c r="O18" s="700"/>
      <c r="P18" s="700"/>
      <c r="Q18" s="700"/>
      <c r="R18" s="700"/>
      <c r="S18" s="700"/>
      <c r="T18" s="700"/>
      <c r="U18" s="700"/>
      <c r="V18" s="700"/>
      <c r="W18" s="700"/>
      <c r="X18" s="700"/>
      <c r="Y18" s="700"/>
      <c r="Z18" s="700"/>
      <c r="AA18" s="700"/>
      <c r="AB18" s="700"/>
      <c r="AC18" s="700"/>
      <c r="AD18" s="700"/>
      <c r="AE18" s="700"/>
      <c r="AF18" s="700"/>
      <c r="AG18" s="700"/>
      <c r="AH18" s="700"/>
      <c r="AI18" s="700"/>
      <c r="AJ18" s="700"/>
      <c r="AK18" s="700"/>
      <c r="AL18" s="700"/>
      <c r="AM18" s="700"/>
      <c r="AN18" s="700"/>
      <c r="AO18" s="700"/>
      <c r="AP18" s="700"/>
      <c r="AQ18" s="700"/>
      <c r="AR18" s="700"/>
      <c r="AS18" s="700"/>
      <c r="AT18" s="700"/>
      <c r="AU18" s="700"/>
      <c r="AV18" s="700"/>
      <c r="AW18" s="700"/>
      <c r="AX18" s="700"/>
      <c r="AY18" s="700"/>
      <c r="AZ18" s="700"/>
      <c r="BA18" s="700"/>
      <c r="BB18" s="700"/>
      <c r="BC18" s="700"/>
      <c r="BD18" s="700"/>
      <c r="BE18" s="700"/>
      <c r="BF18" s="700"/>
      <c r="BG18" s="700"/>
      <c r="BH18" s="700"/>
      <c r="BI18" s="700"/>
      <c r="BJ18" s="700"/>
      <c r="BK18" s="700"/>
      <c r="BL18" s="700"/>
      <c r="BM18" s="700"/>
      <c r="BN18" s="700"/>
      <c r="BO18" s="700"/>
      <c r="BP18" s="700"/>
      <c r="BQ18" s="700"/>
      <c r="BR18" s="700"/>
      <c r="BS18" s="700"/>
      <c r="BT18" s="700"/>
      <c r="BU18" s="700"/>
      <c r="BV18" s="700"/>
      <c r="BW18" s="700"/>
      <c r="BX18" s="700"/>
      <c r="BY18" s="700"/>
      <c r="BZ18" s="700"/>
      <c r="CA18" s="700"/>
      <c r="CB18" s="700"/>
      <c r="CC18" s="700"/>
      <c r="CD18" s="700"/>
      <c r="CE18" s="700"/>
      <c r="CF18" s="700"/>
      <c r="CG18" s="700"/>
      <c r="CH18" s="700"/>
      <c r="CI18" s="700"/>
      <c r="CJ18" s="700"/>
      <c r="CK18" s="700"/>
      <c r="CL18" s="700"/>
      <c r="CM18" s="700"/>
      <c r="CN18" s="700"/>
      <c r="CO18" s="700"/>
      <c r="CP18" s="700"/>
      <c r="CQ18" s="700"/>
      <c r="CR18" s="700"/>
      <c r="CS18" s="700"/>
      <c r="CT18" s="700"/>
      <c r="CU18" s="700"/>
      <c r="CV18" s="700"/>
      <c r="CW18" s="700"/>
      <c r="CX18" s="700"/>
      <c r="CY18" s="700"/>
      <c r="CZ18" s="700"/>
      <c r="DA18" s="700"/>
      <c r="DB18" s="700"/>
      <c r="DC18" s="700"/>
      <c r="DD18" s="700"/>
      <c r="DE18" s="700"/>
      <c r="DF18" s="700"/>
      <c r="DG18" s="700"/>
      <c r="DH18" s="700"/>
      <c r="DI18" s="700"/>
      <c r="DJ18" s="700"/>
      <c r="DK18" s="700"/>
      <c r="DL18" s="700"/>
      <c r="DM18" s="700"/>
      <c r="DN18" s="700"/>
      <c r="DO18" s="700"/>
      <c r="DP18" s="700"/>
      <c r="DQ18" s="700"/>
      <c r="DR18" s="700"/>
      <c r="DS18" s="700"/>
      <c r="DT18" s="700"/>
      <c r="DU18" s="700"/>
      <c r="DV18" s="700"/>
      <c r="DW18" s="700"/>
      <c r="DX18" s="700"/>
      <c r="DY18" s="700"/>
      <c r="DZ18" s="700"/>
      <c r="EA18" s="700"/>
      <c r="EB18" s="700"/>
      <c r="EC18" s="700"/>
      <c r="ED18" s="700"/>
      <c r="EE18" s="700"/>
      <c r="EF18" s="700"/>
      <c r="EG18" s="700"/>
      <c r="EH18" s="700"/>
      <c r="EI18" s="700"/>
      <c r="EJ18" s="700"/>
      <c r="EK18" s="700"/>
      <c r="EL18" s="700"/>
      <c r="EM18" s="700"/>
      <c r="EN18" s="700"/>
      <c r="EO18" s="700"/>
      <c r="EP18" s="700"/>
      <c r="EQ18" s="700"/>
      <c r="ER18" s="700"/>
      <c r="ES18" s="700"/>
      <c r="ET18" s="700"/>
      <c r="EU18" s="700"/>
      <c r="EV18" s="700"/>
      <c r="EW18" s="700"/>
      <c r="EX18" s="700"/>
      <c r="EY18" s="700"/>
      <c r="EZ18" s="700"/>
      <c r="FA18" s="700"/>
      <c r="FB18" s="700"/>
      <c r="FC18" s="700"/>
      <c r="FD18" s="700"/>
      <c r="FE18" s="700"/>
      <c r="FF18" s="700"/>
      <c r="FG18" s="700"/>
      <c r="FH18" s="700"/>
      <c r="FI18" s="700"/>
      <c r="FJ18" s="700"/>
      <c r="FK18" s="700"/>
      <c r="FL18" s="700"/>
      <c r="FM18" s="700"/>
      <c r="FN18" s="700"/>
      <c r="FO18" s="700"/>
      <c r="FP18" s="700"/>
      <c r="FQ18" s="700"/>
      <c r="FR18" s="700"/>
      <c r="FS18" s="700"/>
      <c r="FT18" s="700"/>
      <c r="FU18" s="700"/>
      <c r="FV18" s="700"/>
      <c r="FW18" s="700"/>
      <c r="FX18" s="700"/>
      <c r="FY18" s="700"/>
      <c r="FZ18" s="700"/>
      <c r="GA18" s="700"/>
      <c r="GB18" s="700"/>
      <c r="GC18" s="700"/>
      <c r="GD18" s="700"/>
      <c r="GE18" s="700"/>
      <c r="GF18" s="700"/>
      <c r="GG18" s="700"/>
      <c r="GH18" s="700"/>
      <c r="GI18" s="700"/>
      <c r="GJ18" s="700"/>
      <c r="GK18" s="700"/>
      <c r="GL18" s="700"/>
      <c r="GM18" s="700"/>
      <c r="GN18" s="700"/>
      <c r="GO18" s="700"/>
      <c r="GP18" s="700"/>
      <c r="GQ18" s="700"/>
      <c r="GR18" s="700"/>
      <c r="GS18" s="700"/>
      <c r="GT18" s="700"/>
      <c r="GU18" s="700"/>
      <c r="GV18" s="700"/>
      <c r="GW18" s="700"/>
      <c r="GX18" s="700"/>
      <c r="GY18" s="700"/>
      <c r="GZ18" s="700"/>
      <c r="HA18" s="700"/>
      <c r="HB18" s="700"/>
      <c r="HC18" s="700"/>
      <c r="HD18" s="700"/>
      <c r="HE18" s="700"/>
      <c r="HF18" s="700"/>
      <c r="HG18" s="700"/>
      <c r="HH18" s="700"/>
      <c r="HI18" s="700"/>
      <c r="HJ18" s="700"/>
      <c r="HK18" s="700"/>
      <c r="HL18" s="700"/>
      <c r="HM18" s="700"/>
      <c r="HN18" s="700"/>
      <c r="HO18" s="700"/>
      <c r="HP18" s="700"/>
      <c r="HQ18" s="700"/>
      <c r="HR18" s="700"/>
      <c r="HS18" s="700"/>
      <c r="HT18" s="700"/>
      <c r="HU18" s="700"/>
      <c r="HV18" s="700"/>
      <c r="HW18" s="700"/>
    </row>
    <row r="19" spans="1:231" s="711" customFormat="1" ht="13.5" customHeight="1">
      <c r="A19" s="712" t="s">
        <v>167</v>
      </c>
      <c r="B19" s="713" t="s">
        <v>168</v>
      </c>
      <c r="C19" s="785" t="s">
        <v>19</v>
      </c>
      <c r="D19" s="745">
        <v>5027.2599999999993</v>
      </c>
      <c r="E19" s="698">
        <v>3764.7667120000001</v>
      </c>
      <c r="F19" s="760">
        <f t="shared" si="0"/>
        <v>-1262.4932879999992</v>
      </c>
      <c r="G19" s="745">
        <v>3688.49</v>
      </c>
      <c r="H19" s="709"/>
      <c r="I19" s="709"/>
      <c r="J19" s="709"/>
      <c r="K19" s="709"/>
      <c r="L19" s="709"/>
      <c r="M19" s="709"/>
      <c r="N19" s="709"/>
      <c r="O19" s="709"/>
      <c r="P19" s="709"/>
      <c r="Q19" s="709"/>
      <c r="R19" s="709"/>
      <c r="S19" s="709"/>
      <c r="T19" s="709"/>
      <c r="U19" s="709"/>
      <c r="V19" s="709"/>
      <c r="W19" s="709"/>
      <c r="X19" s="709"/>
      <c r="Y19" s="709"/>
      <c r="Z19" s="709"/>
      <c r="AA19" s="709"/>
      <c r="AB19" s="709"/>
      <c r="AC19" s="709"/>
      <c r="AD19" s="709"/>
      <c r="AE19" s="709"/>
      <c r="AF19" s="709"/>
      <c r="AG19" s="709"/>
      <c r="AH19" s="709"/>
      <c r="AI19" s="709"/>
      <c r="AJ19" s="709"/>
      <c r="AK19" s="709"/>
      <c r="AL19" s="709"/>
      <c r="AM19" s="709"/>
      <c r="AN19" s="709"/>
      <c r="AO19" s="709"/>
      <c r="AP19" s="709"/>
      <c r="AQ19" s="709"/>
      <c r="AR19" s="709"/>
      <c r="AS19" s="709"/>
      <c r="AT19" s="709"/>
      <c r="AU19" s="709"/>
      <c r="AV19" s="709"/>
      <c r="AW19" s="709"/>
      <c r="AX19" s="709"/>
      <c r="AY19" s="709"/>
      <c r="AZ19" s="709"/>
      <c r="BA19" s="709"/>
      <c r="BB19" s="709"/>
      <c r="BC19" s="709"/>
      <c r="BD19" s="709"/>
      <c r="BE19" s="709"/>
      <c r="BF19" s="709"/>
      <c r="BG19" s="709"/>
      <c r="BH19" s="709"/>
      <c r="BI19" s="709"/>
      <c r="BJ19" s="709"/>
      <c r="BK19" s="709"/>
      <c r="BL19" s="709"/>
      <c r="BM19" s="709"/>
      <c r="BN19" s="709"/>
      <c r="BO19" s="709"/>
      <c r="BP19" s="709"/>
      <c r="BQ19" s="709"/>
      <c r="BR19" s="709"/>
      <c r="BS19" s="709"/>
      <c r="BT19" s="709"/>
      <c r="BU19" s="709"/>
      <c r="BV19" s="709"/>
      <c r="BW19" s="709"/>
      <c r="BX19" s="709"/>
      <c r="BY19" s="709"/>
      <c r="BZ19" s="709"/>
      <c r="CA19" s="709"/>
      <c r="CB19" s="709"/>
      <c r="CC19" s="709"/>
      <c r="CD19" s="709"/>
      <c r="CE19" s="709"/>
      <c r="CF19" s="709"/>
      <c r="CG19" s="709"/>
      <c r="CH19" s="709"/>
      <c r="CI19" s="709"/>
      <c r="CJ19" s="709"/>
      <c r="CK19" s="709"/>
      <c r="CL19" s="709"/>
      <c r="CM19" s="709"/>
      <c r="CN19" s="709"/>
      <c r="CO19" s="709"/>
      <c r="CP19" s="709"/>
      <c r="CQ19" s="709"/>
      <c r="CR19" s="709"/>
      <c r="CS19" s="709"/>
      <c r="CT19" s="709"/>
      <c r="CU19" s="709"/>
      <c r="CV19" s="709"/>
      <c r="CW19" s="709"/>
      <c r="CX19" s="709"/>
      <c r="CY19" s="709"/>
      <c r="CZ19" s="709"/>
      <c r="DA19" s="709"/>
      <c r="DB19" s="709"/>
      <c r="DC19" s="709"/>
      <c r="DD19" s="709"/>
      <c r="DE19" s="709"/>
      <c r="DF19" s="709"/>
      <c r="DG19" s="709"/>
      <c r="DH19" s="709"/>
      <c r="DI19" s="709"/>
      <c r="DJ19" s="709"/>
      <c r="DK19" s="709"/>
      <c r="DL19" s="709"/>
      <c r="DM19" s="709"/>
      <c r="DN19" s="709"/>
      <c r="DO19" s="709"/>
      <c r="DP19" s="709"/>
      <c r="DQ19" s="709"/>
      <c r="DR19" s="709"/>
      <c r="DS19" s="709"/>
      <c r="DT19" s="709"/>
      <c r="DU19" s="709"/>
      <c r="DV19" s="709"/>
      <c r="DW19" s="709"/>
      <c r="DX19" s="709"/>
      <c r="DY19" s="709"/>
      <c r="DZ19" s="709"/>
      <c r="EA19" s="709"/>
      <c r="EB19" s="709"/>
      <c r="EC19" s="709"/>
      <c r="ED19" s="709"/>
      <c r="EE19" s="709"/>
      <c r="EF19" s="709"/>
      <c r="EG19" s="709"/>
      <c r="EH19" s="709"/>
      <c r="EI19" s="709"/>
      <c r="EJ19" s="709"/>
      <c r="EK19" s="709"/>
      <c r="EL19" s="709"/>
      <c r="EM19" s="709"/>
      <c r="EN19" s="709"/>
      <c r="EO19" s="709"/>
      <c r="EP19" s="709"/>
      <c r="EQ19" s="709"/>
      <c r="ER19" s="709"/>
      <c r="ES19" s="709"/>
      <c r="ET19" s="709"/>
      <c r="EU19" s="709"/>
      <c r="EV19" s="709"/>
      <c r="EW19" s="709"/>
      <c r="EX19" s="709"/>
      <c r="EY19" s="709"/>
      <c r="EZ19" s="709"/>
      <c r="FA19" s="709"/>
      <c r="FB19" s="709"/>
      <c r="FC19" s="709"/>
      <c r="FD19" s="709"/>
      <c r="FE19" s="709"/>
      <c r="FF19" s="709"/>
      <c r="FG19" s="709"/>
      <c r="FH19" s="709"/>
      <c r="FI19" s="709"/>
      <c r="FJ19" s="709"/>
      <c r="FK19" s="709"/>
      <c r="FL19" s="709"/>
      <c r="FM19" s="709"/>
      <c r="FN19" s="709"/>
      <c r="FO19" s="709"/>
      <c r="FP19" s="709"/>
      <c r="FQ19" s="709"/>
      <c r="FR19" s="709"/>
      <c r="FS19" s="709"/>
      <c r="FT19" s="709"/>
      <c r="FU19" s="709"/>
      <c r="FV19" s="709"/>
      <c r="FW19" s="709"/>
      <c r="FX19" s="709"/>
      <c r="FY19" s="709"/>
      <c r="FZ19" s="709"/>
      <c r="GA19" s="709"/>
      <c r="GB19" s="709"/>
      <c r="GC19" s="709"/>
      <c r="GD19" s="709"/>
      <c r="GE19" s="709"/>
      <c r="GF19" s="709"/>
      <c r="GG19" s="709"/>
      <c r="GH19" s="709"/>
      <c r="GI19" s="709"/>
      <c r="GJ19" s="709"/>
      <c r="GK19" s="709"/>
      <c r="GL19" s="709"/>
      <c r="GM19" s="709"/>
      <c r="GN19" s="709"/>
      <c r="GO19" s="709"/>
      <c r="GP19" s="709"/>
      <c r="GQ19" s="709"/>
      <c r="GR19" s="709"/>
      <c r="GS19" s="709"/>
      <c r="GT19" s="709"/>
      <c r="GU19" s="709"/>
      <c r="GV19" s="709"/>
      <c r="GW19" s="709"/>
      <c r="GX19" s="709"/>
      <c r="GY19" s="709"/>
      <c r="GZ19" s="709"/>
      <c r="HA19" s="709"/>
      <c r="HB19" s="709"/>
      <c r="HC19" s="709"/>
      <c r="HD19" s="709"/>
      <c r="HE19" s="709"/>
      <c r="HF19" s="709"/>
      <c r="HG19" s="709"/>
      <c r="HH19" s="709"/>
      <c r="HI19" s="709"/>
      <c r="HJ19" s="709"/>
      <c r="HK19" s="709"/>
      <c r="HL19" s="709"/>
      <c r="HM19" s="709"/>
      <c r="HN19" s="709"/>
      <c r="HO19" s="709"/>
      <c r="HP19" s="709"/>
      <c r="HQ19" s="709"/>
      <c r="HR19" s="709"/>
      <c r="HS19" s="709"/>
      <c r="HT19" s="709"/>
      <c r="HU19" s="709"/>
      <c r="HV19" s="709"/>
      <c r="HW19" s="709"/>
    </row>
    <row r="20" spans="1:231" s="704" customFormat="1">
      <c r="A20" s="715"/>
      <c r="B20" s="716" t="s">
        <v>1348</v>
      </c>
      <c r="C20" s="786"/>
      <c r="D20" s="746">
        <v>0</v>
      </c>
      <c r="E20" s="724">
        <v>0</v>
      </c>
      <c r="F20" s="759">
        <f t="shared" si="0"/>
        <v>0</v>
      </c>
      <c r="G20" s="746"/>
      <c r="H20" s="702"/>
      <c r="I20" s="702"/>
      <c r="J20" s="702"/>
      <c r="K20" s="702"/>
      <c r="L20" s="702"/>
      <c r="M20" s="702"/>
      <c r="N20" s="702"/>
      <c r="O20" s="702"/>
      <c r="P20" s="702"/>
      <c r="Q20" s="702"/>
      <c r="R20" s="702"/>
      <c r="S20" s="702"/>
      <c r="T20" s="702"/>
      <c r="U20" s="702"/>
      <c r="V20" s="702"/>
      <c r="W20" s="702"/>
      <c r="X20" s="702"/>
      <c r="Y20" s="702"/>
      <c r="Z20" s="702"/>
      <c r="AA20" s="702"/>
      <c r="AB20" s="702"/>
      <c r="AC20" s="702"/>
      <c r="AD20" s="702"/>
      <c r="AE20" s="702"/>
      <c r="AF20" s="702"/>
      <c r="AG20" s="702"/>
      <c r="AH20" s="702"/>
      <c r="AI20" s="702"/>
      <c r="AJ20" s="702"/>
      <c r="AK20" s="702"/>
      <c r="AL20" s="702"/>
      <c r="AM20" s="702"/>
      <c r="AN20" s="702"/>
      <c r="AO20" s="702"/>
      <c r="AP20" s="702"/>
      <c r="AQ20" s="702"/>
      <c r="AR20" s="702"/>
      <c r="AS20" s="702"/>
      <c r="AT20" s="702"/>
      <c r="AU20" s="702"/>
      <c r="AV20" s="702"/>
      <c r="AW20" s="702"/>
      <c r="AX20" s="702"/>
      <c r="AY20" s="702"/>
      <c r="AZ20" s="702"/>
      <c r="BA20" s="702"/>
      <c r="BB20" s="702"/>
      <c r="BC20" s="702"/>
      <c r="BD20" s="702"/>
      <c r="BE20" s="702"/>
      <c r="BF20" s="702"/>
      <c r="BG20" s="702"/>
      <c r="BH20" s="702"/>
      <c r="BI20" s="702"/>
      <c r="BJ20" s="702"/>
      <c r="BK20" s="702"/>
      <c r="BL20" s="702"/>
      <c r="BM20" s="702"/>
      <c r="BN20" s="702"/>
      <c r="BO20" s="702"/>
      <c r="BP20" s="702"/>
      <c r="BQ20" s="702"/>
      <c r="BR20" s="702"/>
      <c r="BS20" s="702"/>
      <c r="BT20" s="702"/>
      <c r="BU20" s="702"/>
      <c r="BV20" s="702"/>
      <c r="BW20" s="702"/>
      <c r="BX20" s="702"/>
      <c r="BY20" s="702"/>
      <c r="BZ20" s="702"/>
      <c r="CA20" s="702"/>
      <c r="CB20" s="702"/>
      <c r="CC20" s="702"/>
      <c r="CD20" s="702"/>
      <c r="CE20" s="702"/>
      <c r="CF20" s="702"/>
      <c r="CG20" s="702"/>
      <c r="CH20" s="702"/>
      <c r="CI20" s="702"/>
      <c r="CJ20" s="702"/>
      <c r="CK20" s="702"/>
      <c r="CL20" s="702"/>
      <c r="CM20" s="702"/>
      <c r="CN20" s="702"/>
      <c r="CO20" s="702"/>
      <c r="CP20" s="702"/>
      <c r="CQ20" s="702"/>
      <c r="CR20" s="702"/>
      <c r="CS20" s="702"/>
      <c r="CT20" s="702"/>
      <c r="CU20" s="702"/>
      <c r="CV20" s="702"/>
      <c r="CW20" s="702"/>
      <c r="CX20" s="702"/>
      <c r="CY20" s="702"/>
      <c r="CZ20" s="702"/>
      <c r="DA20" s="702"/>
      <c r="DB20" s="702"/>
      <c r="DC20" s="702"/>
      <c r="DD20" s="702"/>
      <c r="DE20" s="702"/>
      <c r="DF20" s="702"/>
      <c r="DG20" s="702"/>
      <c r="DH20" s="702"/>
      <c r="DI20" s="702"/>
      <c r="DJ20" s="702"/>
      <c r="DK20" s="702"/>
      <c r="DL20" s="702"/>
      <c r="DM20" s="702"/>
      <c r="DN20" s="702"/>
      <c r="DO20" s="702"/>
      <c r="DP20" s="702"/>
      <c r="DQ20" s="702"/>
      <c r="DR20" s="702"/>
      <c r="DS20" s="702"/>
      <c r="DT20" s="702"/>
      <c r="DU20" s="702"/>
      <c r="DV20" s="702"/>
      <c r="DW20" s="702"/>
      <c r="DX20" s="702"/>
      <c r="DY20" s="702"/>
      <c r="DZ20" s="702"/>
      <c r="EA20" s="702"/>
      <c r="EB20" s="702"/>
      <c r="EC20" s="702"/>
      <c r="ED20" s="702"/>
      <c r="EE20" s="702"/>
      <c r="EF20" s="702"/>
      <c r="EG20" s="702"/>
      <c r="EH20" s="702"/>
      <c r="EI20" s="702"/>
      <c r="EJ20" s="702"/>
      <c r="EK20" s="702"/>
      <c r="EL20" s="702"/>
      <c r="EM20" s="702"/>
      <c r="EN20" s="702"/>
      <c r="EO20" s="702"/>
      <c r="EP20" s="702"/>
      <c r="EQ20" s="702"/>
      <c r="ER20" s="702"/>
      <c r="ES20" s="702"/>
      <c r="ET20" s="702"/>
      <c r="EU20" s="702"/>
      <c r="EV20" s="702"/>
      <c r="EW20" s="702"/>
      <c r="EX20" s="702"/>
      <c r="EY20" s="702"/>
      <c r="EZ20" s="702"/>
      <c r="FA20" s="702"/>
      <c r="FB20" s="702"/>
      <c r="FC20" s="702"/>
      <c r="FD20" s="702"/>
      <c r="FE20" s="702"/>
      <c r="FF20" s="702"/>
      <c r="FG20" s="702"/>
      <c r="FH20" s="702"/>
      <c r="FI20" s="702"/>
      <c r="FJ20" s="702"/>
      <c r="FK20" s="702"/>
      <c r="FL20" s="702"/>
      <c r="FM20" s="702"/>
      <c r="FN20" s="702"/>
      <c r="FO20" s="702"/>
      <c r="FP20" s="702"/>
      <c r="FQ20" s="702"/>
      <c r="FR20" s="702"/>
      <c r="FS20" s="702"/>
      <c r="FT20" s="702"/>
      <c r="FU20" s="702"/>
      <c r="FV20" s="702"/>
      <c r="FW20" s="702"/>
      <c r="FX20" s="702"/>
      <c r="FY20" s="702"/>
      <c r="FZ20" s="702"/>
      <c r="GA20" s="702"/>
      <c r="GB20" s="702"/>
      <c r="GC20" s="702"/>
      <c r="GD20" s="702"/>
      <c r="GE20" s="702"/>
      <c r="GF20" s="702"/>
      <c r="GG20" s="702"/>
      <c r="GH20" s="702"/>
      <c r="GI20" s="702"/>
      <c r="GJ20" s="702"/>
      <c r="GK20" s="702"/>
      <c r="GL20" s="702"/>
      <c r="GM20" s="702"/>
      <c r="GN20" s="702"/>
      <c r="GO20" s="702"/>
      <c r="GP20" s="702"/>
      <c r="GQ20" s="702"/>
      <c r="GR20" s="702"/>
      <c r="GS20" s="702"/>
      <c r="GT20" s="702"/>
      <c r="GU20" s="702"/>
      <c r="GV20" s="702"/>
      <c r="GW20" s="702"/>
      <c r="GX20" s="702"/>
      <c r="GY20" s="702"/>
      <c r="GZ20" s="702"/>
      <c r="HA20" s="702"/>
      <c r="HB20" s="702"/>
      <c r="HC20" s="702"/>
      <c r="HD20" s="702"/>
      <c r="HE20" s="702"/>
      <c r="HF20" s="702"/>
      <c r="HG20" s="702"/>
      <c r="HH20" s="702"/>
      <c r="HI20" s="702"/>
      <c r="HJ20" s="702"/>
      <c r="HK20" s="702"/>
      <c r="HL20" s="702"/>
      <c r="HM20" s="702"/>
      <c r="HN20" s="702"/>
      <c r="HO20" s="702"/>
      <c r="HP20" s="702"/>
      <c r="HQ20" s="702"/>
      <c r="HR20" s="702"/>
      <c r="HS20" s="702"/>
      <c r="HT20" s="702"/>
      <c r="HU20" s="702"/>
      <c r="HV20" s="702"/>
      <c r="HW20" s="702"/>
    </row>
    <row r="21" spans="1:231" s="723" customFormat="1">
      <c r="A21" s="725" t="s">
        <v>169</v>
      </c>
      <c r="B21" s="721" t="s">
        <v>170</v>
      </c>
      <c r="C21" s="787" t="s">
        <v>20</v>
      </c>
      <c r="D21" s="747">
        <v>222.46</v>
      </c>
      <c r="E21" s="758">
        <v>57.699650000000005</v>
      </c>
      <c r="F21" s="759">
        <f t="shared" si="0"/>
        <v>-164.76035000000002</v>
      </c>
      <c r="G21" s="747">
        <v>57.769999999999996</v>
      </c>
      <c r="H21" s="700"/>
      <c r="I21" s="700"/>
      <c r="J21" s="700"/>
      <c r="K21" s="700"/>
      <c r="L21" s="700"/>
      <c r="M21" s="700"/>
      <c r="N21" s="700"/>
      <c r="O21" s="700"/>
      <c r="P21" s="700"/>
      <c r="Q21" s="700"/>
      <c r="R21" s="700"/>
      <c r="S21" s="700"/>
      <c r="T21" s="700"/>
      <c r="U21" s="700"/>
      <c r="V21" s="700"/>
      <c r="W21" s="700"/>
      <c r="X21" s="700"/>
      <c r="Y21" s="700"/>
      <c r="Z21" s="700"/>
      <c r="AA21" s="700"/>
      <c r="AB21" s="700"/>
      <c r="AC21" s="700"/>
      <c r="AD21" s="700"/>
      <c r="AE21" s="700"/>
      <c r="AF21" s="700"/>
      <c r="AG21" s="700"/>
      <c r="AH21" s="700"/>
      <c r="AI21" s="700"/>
      <c r="AJ21" s="700"/>
      <c r="AK21" s="700"/>
      <c r="AL21" s="700"/>
      <c r="AM21" s="700"/>
      <c r="AN21" s="700"/>
      <c r="AO21" s="700"/>
      <c r="AP21" s="700"/>
      <c r="AQ21" s="700"/>
      <c r="AR21" s="700"/>
      <c r="AS21" s="700"/>
      <c r="AT21" s="700"/>
      <c r="AU21" s="700"/>
      <c r="AV21" s="700"/>
      <c r="AW21" s="700"/>
      <c r="AX21" s="700"/>
      <c r="AY21" s="700"/>
      <c r="AZ21" s="700"/>
      <c r="BA21" s="700"/>
      <c r="BB21" s="700"/>
      <c r="BC21" s="700"/>
      <c r="BD21" s="700"/>
      <c r="BE21" s="700"/>
      <c r="BF21" s="700"/>
      <c r="BG21" s="700"/>
      <c r="BH21" s="700"/>
      <c r="BI21" s="700"/>
      <c r="BJ21" s="700"/>
      <c r="BK21" s="700"/>
      <c r="BL21" s="700"/>
      <c r="BM21" s="700"/>
      <c r="BN21" s="700"/>
      <c r="BO21" s="700"/>
      <c r="BP21" s="700"/>
      <c r="BQ21" s="700"/>
      <c r="BR21" s="700"/>
      <c r="BS21" s="700"/>
      <c r="BT21" s="700"/>
      <c r="BU21" s="700"/>
      <c r="BV21" s="700"/>
      <c r="BW21" s="700"/>
      <c r="BX21" s="700"/>
      <c r="BY21" s="700"/>
      <c r="BZ21" s="700"/>
      <c r="CA21" s="700"/>
      <c r="CB21" s="700"/>
      <c r="CC21" s="700"/>
      <c r="CD21" s="700"/>
      <c r="CE21" s="700"/>
      <c r="CF21" s="700"/>
      <c r="CG21" s="700"/>
      <c r="CH21" s="700"/>
      <c r="CI21" s="700"/>
      <c r="CJ21" s="700"/>
      <c r="CK21" s="700"/>
      <c r="CL21" s="700"/>
      <c r="CM21" s="700"/>
      <c r="CN21" s="700"/>
      <c r="CO21" s="700"/>
      <c r="CP21" s="700"/>
      <c r="CQ21" s="700"/>
      <c r="CR21" s="700"/>
      <c r="CS21" s="700"/>
      <c r="CT21" s="700"/>
      <c r="CU21" s="700"/>
      <c r="CV21" s="700"/>
      <c r="CW21" s="700"/>
      <c r="CX21" s="700"/>
      <c r="CY21" s="700"/>
      <c r="CZ21" s="700"/>
      <c r="DA21" s="700"/>
      <c r="DB21" s="700"/>
      <c r="DC21" s="700"/>
      <c r="DD21" s="700"/>
      <c r="DE21" s="700"/>
      <c r="DF21" s="700"/>
      <c r="DG21" s="700"/>
      <c r="DH21" s="700"/>
      <c r="DI21" s="700"/>
      <c r="DJ21" s="700"/>
      <c r="DK21" s="700"/>
      <c r="DL21" s="700"/>
      <c r="DM21" s="700"/>
      <c r="DN21" s="700"/>
      <c r="DO21" s="700"/>
      <c r="DP21" s="700"/>
      <c r="DQ21" s="700"/>
      <c r="DR21" s="700"/>
      <c r="DS21" s="700"/>
      <c r="DT21" s="700"/>
      <c r="DU21" s="700"/>
      <c r="DV21" s="700"/>
      <c r="DW21" s="700"/>
      <c r="DX21" s="700"/>
      <c r="DY21" s="700"/>
      <c r="DZ21" s="700"/>
      <c r="EA21" s="700"/>
      <c r="EB21" s="700"/>
      <c r="EC21" s="700"/>
      <c r="ED21" s="700"/>
      <c r="EE21" s="700"/>
      <c r="EF21" s="700"/>
      <c r="EG21" s="700"/>
      <c r="EH21" s="700"/>
      <c r="EI21" s="700"/>
      <c r="EJ21" s="700"/>
      <c r="EK21" s="700"/>
      <c r="EL21" s="700"/>
      <c r="EM21" s="700"/>
      <c r="EN21" s="700"/>
      <c r="EO21" s="700"/>
      <c r="EP21" s="700"/>
      <c r="EQ21" s="700"/>
      <c r="ER21" s="700"/>
      <c r="ES21" s="700"/>
      <c r="ET21" s="700"/>
      <c r="EU21" s="700"/>
      <c r="EV21" s="700"/>
      <c r="EW21" s="700"/>
      <c r="EX21" s="700"/>
      <c r="EY21" s="700"/>
      <c r="EZ21" s="700"/>
      <c r="FA21" s="700"/>
      <c r="FB21" s="700"/>
      <c r="FC21" s="700"/>
      <c r="FD21" s="700"/>
      <c r="FE21" s="700"/>
      <c r="FF21" s="700"/>
      <c r="FG21" s="700"/>
      <c r="FH21" s="700"/>
      <c r="FI21" s="700"/>
      <c r="FJ21" s="700"/>
      <c r="FK21" s="700"/>
      <c r="FL21" s="700"/>
      <c r="FM21" s="700"/>
      <c r="FN21" s="700"/>
      <c r="FO21" s="700"/>
      <c r="FP21" s="700"/>
      <c r="FQ21" s="700"/>
      <c r="FR21" s="700"/>
      <c r="FS21" s="700"/>
      <c r="FT21" s="700"/>
      <c r="FU21" s="700"/>
      <c r="FV21" s="700"/>
      <c r="FW21" s="700"/>
      <c r="FX21" s="700"/>
      <c r="FY21" s="700"/>
      <c r="FZ21" s="700"/>
      <c r="GA21" s="700"/>
      <c r="GB21" s="700"/>
      <c r="GC21" s="700"/>
      <c r="GD21" s="700"/>
      <c r="GE21" s="700"/>
      <c r="GF21" s="700"/>
      <c r="GG21" s="700"/>
      <c r="GH21" s="700"/>
      <c r="GI21" s="700"/>
      <c r="GJ21" s="700"/>
      <c r="GK21" s="700"/>
      <c r="GL21" s="700"/>
      <c r="GM21" s="700"/>
      <c r="GN21" s="700"/>
      <c r="GO21" s="700"/>
      <c r="GP21" s="700"/>
      <c r="GQ21" s="700"/>
      <c r="GR21" s="700"/>
      <c r="GS21" s="700"/>
      <c r="GT21" s="700"/>
      <c r="GU21" s="700"/>
      <c r="GV21" s="700"/>
      <c r="GW21" s="700"/>
      <c r="GX21" s="700"/>
      <c r="GY21" s="700"/>
      <c r="GZ21" s="700"/>
      <c r="HA21" s="700"/>
      <c r="HB21" s="700"/>
      <c r="HC21" s="700"/>
      <c r="HD21" s="700"/>
      <c r="HE21" s="700"/>
      <c r="HF21" s="700"/>
      <c r="HG21" s="700"/>
      <c r="HH21" s="700"/>
      <c r="HI21" s="700"/>
      <c r="HJ21" s="700"/>
      <c r="HK21" s="700"/>
      <c r="HL21" s="700"/>
      <c r="HM21" s="700"/>
      <c r="HN21" s="700"/>
      <c r="HO21" s="700"/>
      <c r="HP21" s="700"/>
      <c r="HQ21" s="700"/>
      <c r="HR21" s="700"/>
      <c r="HS21" s="700"/>
      <c r="HT21" s="700"/>
      <c r="HU21" s="700"/>
      <c r="HV21" s="700"/>
      <c r="HW21" s="700"/>
    </row>
    <row r="22" spans="1:231" s="723" customFormat="1">
      <c r="A22" s="725" t="s">
        <v>171</v>
      </c>
      <c r="B22" s="721" t="s">
        <v>172</v>
      </c>
      <c r="C22" s="787" t="s">
        <v>21</v>
      </c>
      <c r="D22" s="747">
        <v>2.4400000000000004</v>
      </c>
      <c r="E22" s="758">
        <v>0.99994000000000005</v>
      </c>
      <c r="F22" s="759">
        <f t="shared" si="0"/>
        <v>-1.4400600000000003</v>
      </c>
      <c r="G22" s="747">
        <v>1</v>
      </c>
      <c r="H22" s="700"/>
      <c r="I22" s="700"/>
      <c r="J22" s="700"/>
      <c r="K22" s="700"/>
      <c r="L22" s="700"/>
      <c r="M22" s="700"/>
      <c r="N22" s="700"/>
      <c r="O22" s="700"/>
      <c r="P22" s="700"/>
      <c r="Q22" s="700"/>
      <c r="R22" s="700"/>
      <c r="S22" s="700"/>
      <c r="T22" s="700"/>
      <c r="U22" s="700"/>
      <c r="V22" s="700"/>
      <c r="W22" s="700"/>
      <c r="X22" s="700"/>
      <c r="Y22" s="700"/>
      <c r="Z22" s="700"/>
      <c r="AA22" s="700"/>
      <c r="AB22" s="700"/>
      <c r="AC22" s="700"/>
      <c r="AD22" s="700"/>
      <c r="AE22" s="700"/>
      <c r="AF22" s="700"/>
      <c r="AG22" s="700"/>
      <c r="AH22" s="700"/>
      <c r="AI22" s="700"/>
      <c r="AJ22" s="700"/>
      <c r="AK22" s="700"/>
      <c r="AL22" s="700"/>
      <c r="AM22" s="700"/>
      <c r="AN22" s="700"/>
      <c r="AO22" s="700"/>
      <c r="AP22" s="700"/>
      <c r="AQ22" s="700"/>
      <c r="AR22" s="700"/>
      <c r="AS22" s="700"/>
      <c r="AT22" s="700"/>
      <c r="AU22" s="700"/>
      <c r="AV22" s="700"/>
      <c r="AW22" s="700"/>
      <c r="AX22" s="700"/>
      <c r="AY22" s="700"/>
      <c r="AZ22" s="700"/>
      <c r="BA22" s="700"/>
      <c r="BB22" s="700"/>
      <c r="BC22" s="700"/>
      <c r="BD22" s="700"/>
      <c r="BE22" s="700"/>
      <c r="BF22" s="700"/>
      <c r="BG22" s="700"/>
      <c r="BH22" s="700"/>
      <c r="BI22" s="700"/>
      <c r="BJ22" s="700"/>
      <c r="BK22" s="700"/>
      <c r="BL22" s="700"/>
      <c r="BM22" s="700"/>
      <c r="BN22" s="700"/>
      <c r="BO22" s="700"/>
      <c r="BP22" s="700"/>
      <c r="BQ22" s="700"/>
      <c r="BR22" s="700"/>
      <c r="BS22" s="700"/>
      <c r="BT22" s="700"/>
      <c r="BU22" s="700"/>
      <c r="BV22" s="700"/>
      <c r="BW22" s="700"/>
      <c r="BX22" s="700"/>
      <c r="BY22" s="700"/>
      <c r="BZ22" s="700"/>
      <c r="CA22" s="700"/>
      <c r="CB22" s="700"/>
      <c r="CC22" s="700"/>
      <c r="CD22" s="700"/>
      <c r="CE22" s="700"/>
      <c r="CF22" s="700"/>
      <c r="CG22" s="700"/>
      <c r="CH22" s="700"/>
      <c r="CI22" s="700"/>
      <c r="CJ22" s="700"/>
      <c r="CK22" s="700"/>
      <c r="CL22" s="700"/>
      <c r="CM22" s="700"/>
      <c r="CN22" s="700"/>
      <c r="CO22" s="700"/>
      <c r="CP22" s="700"/>
      <c r="CQ22" s="700"/>
      <c r="CR22" s="700"/>
      <c r="CS22" s="700"/>
      <c r="CT22" s="700"/>
      <c r="CU22" s="700"/>
      <c r="CV22" s="700"/>
      <c r="CW22" s="700"/>
      <c r="CX22" s="700"/>
      <c r="CY22" s="700"/>
      <c r="CZ22" s="700"/>
      <c r="DA22" s="700"/>
      <c r="DB22" s="700"/>
      <c r="DC22" s="700"/>
      <c r="DD22" s="700"/>
      <c r="DE22" s="700"/>
      <c r="DF22" s="700"/>
      <c r="DG22" s="700"/>
      <c r="DH22" s="700"/>
      <c r="DI22" s="700"/>
      <c r="DJ22" s="700"/>
      <c r="DK22" s="700"/>
      <c r="DL22" s="700"/>
      <c r="DM22" s="700"/>
      <c r="DN22" s="700"/>
      <c r="DO22" s="700"/>
      <c r="DP22" s="700"/>
      <c r="DQ22" s="700"/>
      <c r="DR22" s="700"/>
      <c r="DS22" s="700"/>
      <c r="DT22" s="700"/>
      <c r="DU22" s="700"/>
      <c r="DV22" s="700"/>
      <c r="DW22" s="700"/>
      <c r="DX22" s="700"/>
      <c r="DY22" s="700"/>
      <c r="DZ22" s="700"/>
      <c r="EA22" s="700"/>
      <c r="EB22" s="700"/>
      <c r="EC22" s="700"/>
      <c r="ED22" s="700"/>
      <c r="EE22" s="700"/>
      <c r="EF22" s="700"/>
      <c r="EG22" s="700"/>
      <c r="EH22" s="700"/>
      <c r="EI22" s="700"/>
      <c r="EJ22" s="700"/>
      <c r="EK22" s="700"/>
      <c r="EL22" s="700"/>
      <c r="EM22" s="700"/>
      <c r="EN22" s="700"/>
      <c r="EO22" s="700"/>
      <c r="EP22" s="700"/>
      <c r="EQ22" s="700"/>
      <c r="ER22" s="700"/>
      <c r="ES22" s="700"/>
      <c r="ET22" s="700"/>
      <c r="EU22" s="700"/>
      <c r="EV22" s="700"/>
      <c r="EW22" s="700"/>
      <c r="EX22" s="700"/>
      <c r="EY22" s="700"/>
      <c r="EZ22" s="700"/>
      <c r="FA22" s="700"/>
      <c r="FB22" s="700"/>
      <c r="FC22" s="700"/>
      <c r="FD22" s="700"/>
      <c r="FE22" s="700"/>
      <c r="FF22" s="700"/>
      <c r="FG22" s="700"/>
      <c r="FH22" s="700"/>
      <c r="FI22" s="700"/>
      <c r="FJ22" s="700"/>
      <c r="FK22" s="700"/>
      <c r="FL22" s="700"/>
      <c r="FM22" s="700"/>
      <c r="FN22" s="700"/>
      <c r="FO22" s="700"/>
      <c r="FP22" s="700"/>
      <c r="FQ22" s="700"/>
      <c r="FR22" s="700"/>
      <c r="FS22" s="700"/>
      <c r="FT22" s="700"/>
      <c r="FU22" s="700"/>
      <c r="FV22" s="700"/>
      <c r="FW22" s="700"/>
      <c r="FX22" s="700"/>
      <c r="FY22" s="700"/>
      <c r="FZ22" s="700"/>
      <c r="GA22" s="700"/>
      <c r="GB22" s="700"/>
      <c r="GC22" s="700"/>
      <c r="GD22" s="700"/>
      <c r="GE22" s="700"/>
      <c r="GF22" s="700"/>
      <c r="GG22" s="700"/>
      <c r="GH22" s="700"/>
      <c r="GI22" s="700"/>
      <c r="GJ22" s="700"/>
      <c r="GK22" s="700"/>
      <c r="GL22" s="700"/>
      <c r="GM22" s="700"/>
      <c r="GN22" s="700"/>
      <c r="GO22" s="700"/>
      <c r="GP22" s="700"/>
      <c r="GQ22" s="700"/>
      <c r="GR22" s="700"/>
      <c r="GS22" s="700"/>
      <c r="GT22" s="700"/>
      <c r="GU22" s="700"/>
      <c r="GV22" s="700"/>
      <c r="GW22" s="700"/>
      <c r="GX22" s="700"/>
      <c r="GY22" s="700"/>
      <c r="GZ22" s="700"/>
      <c r="HA22" s="700"/>
      <c r="HB22" s="700"/>
      <c r="HC22" s="700"/>
      <c r="HD22" s="700"/>
      <c r="HE22" s="700"/>
      <c r="HF22" s="700"/>
      <c r="HG22" s="700"/>
      <c r="HH22" s="700"/>
      <c r="HI22" s="700"/>
      <c r="HJ22" s="700"/>
      <c r="HK22" s="700"/>
      <c r="HL22" s="700"/>
      <c r="HM22" s="700"/>
      <c r="HN22" s="700"/>
      <c r="HO22" s="700"/>
      <c r="HP22" s="700"/>
      <c r="HQ22" s="700"/>
      <c r="HR22" s="700"/>
      <c r="HS22" s="700"/>
      <c r="HT22" s="700"/>
      <c r="HU22" s="700"/>
      <c r="HV22" s="700"/>
      <c r="HW22" s="700"/>
    </row>
    <row r="23" spans="1:231" s="704" customFormat="1">
      <c r="A23" s="725">
        <v>2.2999999999999998</v>
      </c>
      <c r="B23" s="721" t="s">
        <v>176</v>
      </c>
      <c r="C23" s="787" t="s">
        <v>23</v>
      </c>
      <c r="D23" s="747">
        <v>53.23</v>
      </c>
      <c r="E23" s="758">
        <v>13.537610000000001</v>
      </c>
      <c r="F23" s="759">
        <f t="shared" si="0"/>
        <v>-39.692389999999996</v>
      </c>
      <c r="G23" s="747">
        <v>13.54</v>
      </c>
      <c r="H23" s="700"/>
      <c r="I23" s="700"/>
      <c r="J23" s="700"/>
      <c r="K23" s="722"/>
      <c r="L23" s="700"/>
      <c r="M23" s="700"/>
      <c r="N23" s="700"/>
      <c r="O23" s="700"/>
      <c r="P23" s="700"/>
      <c r="Q23" s="700"/>
      <c r="R23" s="700"/>
      <c r="S23" s="700"/>
      <c r="T23" s="700"/>
      <c r="U23" s="700"/>
      <c r="V23" s="700"/>
      <c r="W23" s="700"/>
      <c r="X23" s="700"/>
      <c r="Y23" s="700"/>
      <c r="Z23" s="700"/>
      <c r="AA23" s="700"/>
      <c r="AB23" s="700"/>
      <c r="AC23" s="700"/>
      <c r="AD23" s="700"/>
      <c r="AE23" s="700"/>
      <c r="AF23" s="700"/>
      <c r="AG23" s="700"/>
      <c r="AH23" s="700"/>
      <c r="AI23" s="700"/>
      <c r="AJ23" s="700"/>
      <c r="AK23" s="700"/>
      <c r="AL23" s="700"/>
      <c r="AM23" s="700"/>
      <c r="AN23" s="700"/>
      <c r="AO23" s="700"/>
      <c r="AP23" s="700"/>
      <c r="AQ23" s="700"/>
      <c r="AR23" s="700"/>
      <c r="AS23" s="700"/>
      <c r="AT23" s="700"/>
      <c r="AU23" s="700"/>
      <c r="AV23" s="700"/>
      <c r="AW23" s="700"/>
      <c r="AX23" s="700"/>
      <c r="AY23" s="700"/>
      <c r="AZ23" s="700"/>
      <c r="BA23" s="700"/>
      <c r="BB23" s="700"/>
      <c r="BC23" s="700"/>
      <c r="BD23" s="700"/>
      <c r="BE23" s="700"/>
      <c r="BF23" s="700"/>
      <c r="BG23" s="700"/>
      <c r="BH23" s="700"/>
      <c r="BI23" s="700"/>
      <c r="BJ23" s="700"/>
      <c r="BK23" s="700"/>
      <c r="BL23" s="700"/>
      <c r="BM23" s="700"/>
      <c r="BN23" s="700"/>
      <c r="BO23" s="700"/>
      <c r="BP23" s="700"/>
      <c r="BQ23" s="700"/>
      <c r="BR23" s="700"/>
      <c r="BS23" s="700"/>
      <c r="BT23" s="700"/>
      <c r="BU23" s="700"/>
      <c r="BV23" s="700"/>
      <c r="BW23" s="700"/>
      <c r="BX23" s="700"/>
      <c r="BY23" s="700"/>
      <c r="BZ23" s="700"/>
      <c r="CA23" s="700"/>
      <c r="CB23" s="700"/>
      <c r="CC23" s="700"/>
      <c r="CD23" s="700"/>
      <c r="CE23" s="700"/>
      <c r="CF23" s="700"/>
      <c r="CG23" s="700"/>
      <c r="CH23" s="700"/>
      <c r="CI23" s="700"/>
      <c r="CJ23" s="700"/>
      <c r="CK23" s="700"/>
      <c r="CL23" s="700"/>
      <c r="CM23" s="700"/>
      <c r="CN23" s="700"/>
      <c r="CO23" s="700"/>
      <c r="CP23" s="700"/>
      <c r="CQ23" s="700"/>
      <c r="CR23" s="700"/>
      <c r="CS23" s="700"/>
      <c r="CT23" s="700"/>
      <c r="CU23" s="700"/>
      <c r="CV23" s="700"/>
      <c r="CW23" s="700"/>
      <c r="CX23" s="700"/>
      <c r="CY23" s="700"/>
      <c r="CZ23" s="700"/>
      <c r="DA23" s="700"/>
      <c r="DB23" s="700"/>
      <c r="DC23" s="700"/>
      <c r="DD23" s="700"/>
      <c r="DE23" s="700"/>
      <c r="DF23" s="700"/>
      <c r="DG23" s="700"/>
      <c r="DH23" s="700"/>
      <c r="DI23" s="700"/>
      <c r="DJ23" s="700"/>
      <c r="DK23" s="700"/>
      <c r="DL23" s="700"/>
      <c r="DM23" s="700"/>
      <c r="DN23" s="700"/>
      <c r="DO23" s="700"/>
      <c r="DP23" s="700"/>
      <c r="DQ23" s="700"/>
      <c r="DR23" s="700"/>
      <c r="DS23" s="700"/>
      <c r="DT23" s="700"/>
      <c r="DU23" s="700"/>
      <c r="DV23" s="700"/>
      <c r="DW23" s="700"/>
      <c r="DX23" s="700"/>
      <c r="DY23" s="700"/>
      <c r="DZ23" s="700"/>
      <c r="EA23" s="700"/>
      <c r="EB23" s="700"/>
      <c r="EC23" s="700"/>
      <c r="ED23" s="700"/>
      <c r="EE23" s="700"/>
      <c r="EF23" s="700"/>
      <c r="EG23" s="700"/>
      <c r="EH23" s="700"/>
      <c r="EI23" s="700"/>
      <c r="EJ23" s="700"/>
      <c r="EK23" s="700"/>
      <c r="EL23" s="700"/>
      <c r="EM23" s="700"/>
      <c r="EN23" s="700"/>
      <c r="EO23" s="700"/>
      <c r="EP23" s="700"/>
      <c r="EQ23" s="700"/>
      <c r="ER23" s="700"/>
      <c r="ES23" s="700"/>
      <c r="ET23" s="700"/>
      <c r="EU23" s="700"/>
      <c r="EV23" s="700"/>
      <c r="EW23" s="700"/>
      <c r="EX23" s="700"/>
      <c r="EY23" s="700"/>
      <c r="EZ23" s="700"/>
      <c r="FA23" s="700"/>
      <c r="FB23" s="700"/>
      <c r="FC23" s="700"/>
      <c r="FD23" s="700"/>
      <c r="FE23" s="700"/>
      <c r="FF23" s="700"/>
      <c r="FG23" s="700"/>
      <c r="FH23" s="700"/>
      <c r="FI23" s="700"/>
      <c r="FJ23" s="700"/>
      <c r="FK23" s="700"/>
      <c r="FL23" s="700"/>
      <c r="FM23" s="700"/>
      <c r="FN23" s="700"/>
      <c r="FO23" s="700"/>
      <c r="FP23" s="700"/>
      <c r="FQ23" s="700"/>
      <c r="FR23" s="700"/>
      <c r="FS23" s="700"/>
      <c r="FT23" s="700"/>
      <c r="FU23" s="700"/>
      <c r="FV23" s="700"/>
      <c r="FW23" s="700"/>
      <c r="FX23" s="700"/>
      <c r="FY23" s="700"/>
      <c r="FZ23" s="700"/>
      <c r="GA23" s="700"/>
      <c r="GB23" s="700"/>
      <c r="GC23" s="700"/>
      <c r="GD23" s="700"/>
      <c r="GE23" s="700"/>
      <c r="GF23" s="700"/>
      <c r="GG23" s="700"/>
      <c r="GH23" s="700"/>
      <c r="GI23" s="700"/>
      <c r="GJ23" s="700"/>
      <c r="GK23" s="700"/>
      <c r="GL23" s="700"/>
      <c r="GM23" s="700"/>
      <c r="GN23" s="700"/>
      <c r="GO23" s="700"/>
      <c r="GP23" s="700"/>
      <c r="GQ23" s="700"/>
      <c r="GR23" s="700"/>
      <c r="GS23" s="700"/>
      <c r="GT23" s="700"/>
      <c r="GU23" s="700"/>
      <c r="GV23" s="700"/>
      <c r="GW23" s="700"/>
      <c r="GX23" s="700"/>
      <c r="GY23" s="700"/>
      <c r="GZ23" s="700"/>
      <c r="HA23" s="700"/>
      <c r="HB23" s="700"/>
      <c r="HC23" s="700"/>
      <c r="HD23" s="700"/>
      <c r="HE23" s="700"/>
      <c r="HF23" s="700"/>
      <c r="HG23" s="700"/>
      <c r="HH23" s="700"/>
      <c r="HI23" s="700"/>
      <c r="HJ23" s="700"/>
      <c r="HK23" s="700"/>
      <c r="HL23" s="700"/>
      <c r="HM23" s="700"/>
      <c r="HN23" s="700"/>
      <c r="HO23" s="700"/>
      <c r="HP23" s="700"/>
      <c r="HQ23" s="700"/>
      <c r="HR23" s="700"/>
      <c r="HS23" s="700"/>
      <c r="HT23" s="700"/>
      <c r="HU23" s="700"/>
      <c r="HV23" s="700"/>
      <c r="HW23" s="700"/>
    </row>
    <row r="24" spans="1:231" s="704" customFormat="1">
      <c r="A24" s="725">
        <v>2.4</v>
      </c>
      <c r="B24" s="721" t="s">
        <v>178</v>
      </c>
      <c r="C24" s="787" t="s">
        <v>24</v>
      </c>
      <c r="D24" s="747">
        <v>125.24</v>
      </c>
      <c r="E24" s="758">
        <v>2.6225830000000001</v>
      </c>
      <c r="F24" s="759">
        <f t="shared" si="0"/>
        <v>-122.61741699999999</v>
      </c>
      <c r="G24" s="747">
        <v>1.6300000000000001</v>
      </c>
      <c r="H24" s="700"/>
      <c r="I24" s="700"/>
      <c r="J24" s="700"/>
      <c r="K24" s="700"/>
      <c r="L24" s="700"/>
      <c r="M24" s="700"/>
      <c r="N24" s="700"/>
      <c r="O24" s="700"/>
      <c r="P24" s="700"/>
      <c r="Q24" s="700"/>
      <c r="R24" s="700"/>
      <c r="S24" s="700"/>
      <c r="T24" s="700"/>
      <c r="U24" s="700"/>
      <c r="V24" s="700"/>
      <c r="W24" s="700"/>
      <c r="X24" s="700"/>
      <c r="Y24" s="700"/>
      <c r="Z24" s="700"/>
      <c r="AA24" s="700"/>
      <c r="AB24" s="700"/>
      <c r="AC24" s="700"/>
      <c r="AD24" s="700"/>
      <c r="AE24" s="700"/>
      <c r="AF24" s="700"/>
      <c r="AG24" s="700"/>
      <c r="AH24" s="700"/>
      <c r="AI24" s="700"/>
      <c r="AJ24" s="700"/>
      <c r="AK24" s="700"/>
      <c r="AL24" s="700"/>
      <c r="AM24" s="700"/>
      <c r="AN24" s="700"/>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0"/>
      <c r="CD24" s="700"/>
      <c r="CE24" s="700"/>
      <c r="CF24" s="700"/>
      <c r="CG24" s="700"/>
      <c r="CH24" s="700"/>
      <c r="CI24" s="700"/>
      <c r="CJ24" s="700"/>
      <c r="CK24" s="700"/>
      <c r="CL24" s="700"/>
      <c r="CM24" s="700"/>
      <c r="CN24" s="700"/>
      <c r="CO24" s="700"/>
      <c r="CP24" s="700"/>
      <c r="CQ24" s="700"/>
      <c r="CR24" s="700"/>
      <c r="CS24" s="700"/>
      <c r="CT24" s="700"/>
      <c r="CU24" s="700"/>
      <c r="CV24" s="700"/>
      <c r="CW24" s="700"/>
      <c r="CX24" s="700"/>
      <c r="CY24" s="700"/>
      <c r="CZ24" s="700"/>
      <c r="DA24" s="700"/>
      <c r="DB24" s="700"/>
      <c r="DC24" s="700"/>
      <c r="DD24" s="700"/>
      <c r="DE24" s="700"/>
      <c r="DF24" s="700"/>
      <c r="DG24" s="700"/>
      <c r="DH24" s="700"/>
      <c r="DI24" s="700"/>
      <c r="DJ24" s="700"/>
      <c r="DK24" s="700"/>
      <c r="DL24" s="700"/>
      <c r="DM24" s="700"/>
      <c r="DN24" s="700"/>
      <c r="DO24" s="700"/>
      <c r="DP24" s="700"/>
      <c r="DQ24" s="700"/>
      <c r="DR24" s="700"/>
      <c r="DS24" s="700"/>
      <c r="DT24" s="700"/>
      <c r="DU24" s="700"/>
      <c r="DV24" s="700"/>
      <c r="DW24" s="700"/>
      <c r="DX24" s="700"/>
      <c r="DY24" s="700"/>
      <c r="DZ24" s="700"/>
      <c r="EA24" s="700"/>
      <c r="EB24" s="700"/>
      <c r="EC24" s="700"/>
      <c r="ED24" s="700"/>
      <c r="EE24" s="700"/>
      <c r="EF24" s="700"/>
      <c r="EG24" s="700"/>
      <c r="EH24" s="700"/>
      <c r="EI24" s="700"/>
      <c r="EJ24" s="700"/>
      <c r="EK24" s="700"/>
      <c r="EL24" s="700"/>
      <c r="EM24" s="700"/>
      <c r="EN24" s="700"/>
      <c r="EO24" s="700"/>
      <c r="EP24" s="700"/>
      <c r="EQ24" s="700"/>
      <c r="ER24" s="700"/>
      <c r="ES24" s="700"/>
      <c r="ET24" s="700"/>
      <c r="EU24" s="700"/>
      <c r="EV24" s="700"/>
      <c r="EW24" s="700"/>
      <c r="EX24" s="700"/>
      <c r="EY24" s="700"/>
      <c r="EZ24" s="700"/>
      <c r="FA24" s="700"/>
      <c r="FB24" s="700"/>
      <c r="FC24" s="700"/>
      <c r="FD24" s="700"/>
      <c r="FE24" s="700"/>
      <c r="FF24" s="700"/>
      <c r="FG24" s="700"/>
      <c r="FH24" s="700"/>
      <c r="FI24" s="700"/>
      <c r="FJ24" s="700"/>
      <c r="FK24" s="700"/>
      <c r="FL24" s="700"/>
      <c r="FM24" s="700"/>
      <c r="FN24" s="700"/>
      <c r="FO24" s="700"/>
      <c r="FP24" s="700"/>
      <c r="FQ24" s="700"/>
      <c r="FR24" s="700"/>
      <c r="FS24" s="700"/>
      <c r="FT24" s="700"/>
      <c r="FU24" s="700"/>
      <c r="FV24" s="700"/>
      <c r="FW24" s="700"/>
      <c r="FX24" s="700"/>
      <c r="FY24" s="700"/>
      <c r="FZ24" s="700"/>
      <c r="GA24" s="700"/>
      <c r="GB24" s="700"/>
      <c r="GC24" s="700"/>
      <c r="GD24" s="700"/>
      <c r="GE24" s="700"/>
      <c r="GF24" s="700"/>
      <c r="GG24" s="700"/>
      <c r="GH24" s="700"/>
      <c r="GI24" s="700"/>
      <c r="GJ24" s="700"/>
      <c r="GK24" s="700"/>
      <c r="GL24" s="700"/>
      <c r="GM24" s="700"/>
      <c r="GN24" s="700"/>
      <c r="GO24" s="700"/>
      <c r="GP24" s="700"/>
      <c r="GQ24" s="700"/>
      <c r="GR24" s="700"/>
      <c r="GS24" s="700"/>
      <c r="GT24" s="700"/>
      <c r="GU24" s="700"/>
      <c r="GV24" s="700"/>
      <c r="GW24" s="700"/>
      <c r="GX24" s="700"/>
      <c r="GY24" s="700"/>
      <c r="GZ24" s="700"/>
      <c r="HA24" s="700"/>
      <c r="HB24" s="700"/>
      <c r="HC24" s="700"/>
      <c r="HD24" s="700"/>
      <c r="HE24" s="700"/>
      <c r="HF24" s="700"/>
      <c r="HG24" s="700"/>
      <c r="HH24" s="700"/>
      <c r="HI24" s="700"/>
      <c r="HJ24" s="700"/>
      <c r="HK24" s="700"/>
      <c r="HL24" s="700"/>
      <c r="HM24" s="700"/>
      <c r="HN24" s="700"/>
      <c r="HO24" s="700"/>
      <c r="HP24" s="700"/>
      <c r="HQ24" s="700"/>
      <c r="HR24" s="700"/>
      <c r="HS24" s="700"/>
      <c r="HT24" s="700"/>
      <c r="HU24" s="700"/>
      <c r="HV24" s="700"/>
      <c r="HW24" s="700"/>
    </row>
    <row r="25" spans="1:231" s="704" customFormat="1">
      <c r="A25" s="725">
        <v>2.5</v>
      </c>
      <c r="B25" s="721" t="s">
        <v>180</v>
      </c>
      <c r="C25" s="787" t="s">
        <v>25</v>
      </c>
      <c r="D25" s="747">
        <v>36.040000000000006</v>
      </c>
      <c r="E25" s="758">
        <v>17.270384</v>
      </c>
      <c r="F25" s="759">
        <f t="shared" si="0"/>
        <v>-18.769616000000006</v>
      </c>
      <c r="G25" s="747">
        <v>17.27</v>
      </c>
      <c r="H25" s="700"/>
      <c r="I25" s="700"/>
      <c r="J25" s="700"/>
      <c r="K25" s="700"/>
      <c r="L25" s="700"/>
      <c r="M25" s="700"/>
      <c r="N25" s="700"/>
      <c r="O25" s="700"/>
      <c r="P25" s="700"/>
      <c r="Q25" s="700"/>
      <c r="R25" s="700"/>
      <c r="S25" s="700"/>
      <c r="T25" s="700"/>
      <c r="U25" s="700"/>
      <c r="V25" s="700"/>
      <c r="W25" s="700"/>
      <c r="X25" s="700"/>
      <c r="Y25" s="700"/>
      <c r="Z25" s="700"/>
      <c r="AA25" s="700"/>
      <c r="AB25" s="700"/>
      <c r="AC25" s="700"/>
      <c r="AD25" s="700"/>
      <c r="AE25" s="700"/>
      <c r="AF25" s="700"/>
      <c r="AG25" s="700"/>
      <c r="AH25" s="700"/>
      <c r="AI25" s="700"/>
      <c r="AJ25" s="700"/>
      <c r="AK25" s="700"/>
      <c r="AL25" s="700"/>
      <c r="AM25" s="700"/>
      <c r="AN25" s="700"/>
      <c r="AO25" s="700"/>
      <c r="AP25" s="700"/>
      <c r="AQ25" s="700"/>
      <c r="AR25" s="700"/>
      <c r="AS25" s="700"/>
      <c r="AT25" s="700"/>
      <c r="AU25" s="700"/>
      <c r="AV25" s="700"/>
      <c r="AW25" s="700"/>
      <c r="AX25" s="700"/>
      <c r="AY25" s="700"/>
      <c r="AZ25" s="700"/>
      <c r="BA25" s="700"/>
      <c r="BB25" s="700"/>
      <c r="BC25" s="700"/>
      <c r="BD25" s="700"/>
      <c r="BE25" s="700"/>
      <c r="BF25" s="700"/>
      <c r="BG25" s="700"/>
      <c r="BH25" s="700"/>
      <c r="BI25" s="700"/>
      <c r="BJ25" s="700"/>
      <c r="BK25" s="700"/>
      <c r="BL25" s="700"/>
      <c r="BM25" s="700"/>
      <c r="BN25" s="700"/>
      <c r="BO25" s="700"/>
      <c r="BP25" s="700"/>
      <c r="BQ25" s="700"/>
      <c r="BR25" s="700"/>
      <c r="BS25" s="700"/>
      <c r="BT25" s="700"/>
      <c r="BU25" s="700"/>
      <c r="BV25" s="700"/>
      <c r="BW25" s="700"/>
      <c r="BX25" s="700"/>
      <c r="BY25" s="700"/>
      <c r="BZ25" s="700"/>
      <c r="CA25" s="700"/>
      <c r="CB25" s="700"/>
      <c r="CC25" s="700"/>
      <c r="CD25" s="700"/>
      <c r="CE25" s="700"/>
      <c r="CF25" s="700"/>
      <c r="CG25" s="700"/>
      <c r="CH25" s="700"/>
      <c r="CI25" s="700"/>
      <c r="CJ25" s="700"/>
      <c r="CK25" s="700"/>
      <c r="CL25" s="700"/>
      <c r="CM25" s="700"/>
      <c r="CN25" s="700"/>
      <c r="CO25" s="700"/>
      <c r="CP25" s="700"/>
      <c r="CQ25" s="700"/>
      <c r="CR25" s="700"/>
      <c r="CS25" s="700"/>
      <c r="CT25" s="700"/>
      <c r="CU25" s="700"/>
      <c r="CV25" s="700"/>
      <c r="CW25" s="700"/>
      <c r="CX25" s="700"/>
      <c r="CY25" s="700"/>
      <c r="CZ25" s="700"/>
      <c r="DA25" s="700"/>
      <c r="DB25" s="700"/>
      <c r="DC25" s="700"/>
      <c r="DD25" s="700"/>
      <c r="DE25" s="700"/>
      <c r="DF25" s="700"/>
      <c r="DG25" s="700"/>
      <c r="DH25" s="700"/>
      <c r="DI25" s="700"/>
      <c r="DJ25" s="700"/>
      <c r="DK25" s="700"/>
      <c r="DL25" s="700"/>
      <c r="DM25" s="700"/>
      <c r="DN25" s="700"/>
      <c r="DO25" s="700"/>
      <c r="DP25" s="700"/>
      <c r="DQ25" s="700"/>
      <c r="DR25" s="700"/>
      <c r="DS25" s="700"/>
      <c r="DT25" s="700"/>
      <c r="DU25" s="700"/>
      <c r="DV25" s="700"/>
      <c r="DW25" s="700"/>
      <c r="DX25" s="700"/>
      <c r="DY25" s="700"/>
      <c r="DZ25" s="700"/>
      <c r="EA25" s="700"/>
      <c r="EB25" s="700"/>
      <c r="EC25" s="700"/>
      <c r="ED25" s="700"/>
      <c r="EE25" s="700"/>
      <c r="EF25" s="700"/>
      <c r="EG25" s="700"/>
      <c r="EH25" s="700"/>
      <c r="EI25" s="700"/>
      <c r="EJ25" s="700"/>
      <c r="EK25" s="700"/>
      <c r="EL25" s="700"/>
      <c r="EM25" s="700"/>
      <c r="EN25" s="700"/>
      <c r="EO25" s="700"/>
      <c r="EP25" s="700"/>
      <c r="EQ25" s="700"/>
      <c r="ER25" s="700"/>
      <c r="ES25" s="700"/>
      <c r="ET25" s="700"/>
      <c r="EU25" s="700"/>
      <c r="EV25" s="700"/>
      <c r="EW25" s="700"/>
      <c r="EX25" s="700"/>
      <c r="EY25" s="700"/>
      <c r="EZ25" s="700"/>
      <c r="FA25" s="700"/>
      <c r="FB25" s="700"/>
      <c r="FC25" s="700"/>
      <c r="FD25" s="700"/>
      <c r="FE25" s="700"/>
      <c r="FF25" s="700"/>
      <c r="FG25" s="700"/>
      <c r="FH25" s="700"/>
      <c r="FI25" s="700"/>
      <c r="FJ25" s="700"/>
      <c r="FK25" s="700"/>
      <c r="FL25" s="700"/>
      <c r="FM25" s="700"/>
      <c r="FN25" s="700"/>
      <c r="FO25" s="700"/>
      <c r="FP25" s="700"/>
      <c r="FQ25" s="700"/>
      <c r="FR25" s="700"/>
      <c r="FS25" s="700"/>
      <c r="FT25" s="700"/>
      <c r="FU25" s="700"/>
      <c r="FV25" s="700"/>
      <c r="FW25" s="700"/>
      <c r="FX25" s="700"/>
      <c r="FY25" s="700"/>
      <c r="FZ25" s="700"/>
      <c r="GA25" s="700"/>
      <c r="GB25" s="700"/>
      <c r="GC25" s="700"/>
      <c r="GD25" s="700"/>
      <c r="GE25" s="700"/>
      <c r="GF25" s="700"/>
      <c r="GG25" s="700"/>
      <c r="GH25" s="700"/>
      <c r="GI25" s="700"/>
      <c r="GJ25" s="700"/>
      <c r="GK25" s="700"/>
      <c r="GL25" s="700"/>
      <c r="GM25" s="700"/>
      <c r="GN25" s="700"/>
      <c r="GO25" s="700"/>
      <c r="GP25" s="700"/>
      <c r="GQ25" s="700"/>
      <c r="GR25" s="700"/>
      <c r="GS25" s="700"/>
      <c r="GT25" s="700"/>
      <c r="GU25" s="700"/>
      <c r="GV25" s="700"/>
      <c r="GW25" s="700"/>
      <c r="GX25" s="700"/>
      <c r="GY25" s="700"/>
      <c r="GZ25" s="700"/>
      <c r="HA25" s="700"/>
      <c r="HB25" s="700"/>
      <c r="HC25" s="700"/>
      <c r="HD25" s="700"/>
      <c r="HE25" s="700"/>
      <c r="HF25" s="700"/>
      <c r="HG25" s="700"/>
      <c r="HH25" s="700"/>
      <c r="HI25" s="700"/>
      <c r="HJ25" s="700"/>
      <c r="HK25" s="700"/>
      <c r="HL25" s="700"/>
      <c r="HM25" s="700"/>
      <c r="HN25" s="700"/>
      <c r="HO25" s="700"/>
      <c r="HP25" s="700"/>
      <c r="HQ25" s="700"/>
      <c r="HR25" s="700"/>
      <c r="HS25" s="700"/>
      <c r="HT25" s="700"/>
      <c r="HU25" s="700"/>
      <c r="HV25" s="700"/>
      <c r="HW25" s="700"/>
    </row>
    <row r="26" spans="1:231" s="723" customFormat="1">
      <c r="A26" s="725">
        <v>2.6</v>
      </c>
      <c r="B26" s="721" t="s">
        <v>1352</v>
      </c>
      <c r="C26" s="787" t="s">
        <v>27</v>
      </c>
      <c r="D26" s="747">
        <v>384.85</v>
      </c>
      <c r="E26" s="758">
        <v>10.339070000000001</v>
      </c>
      <c r="F26" s="759">
        <f t="shared" si="0"/>
        <v>-374.51093000000003</v>
      </c>
      <c r="G26" s="747">
        <v>14.39</v>
      </c>
      <c r="H26" s="700"/>
      <c r="I26" s="700"/>
      <c r="J26" s="700"/>
      <c r="K26" s="700"/>
      <c r="L26" s="700"/>
      <c r="M26" s="700"/>
      <c r="N26" s="700"/>
      <c r="O26" s="700"/>
      <c r="P26" s="700"/>
      <c r="Q26" s="700"/>
      <c r="R26" s="700"/>
      <c r="S26" s="700"/>
      <c r="T26" s="700"/>
      <c r="U26" s="700"/>
      <c r="V26" s="700"/>
      <c r="W26" s="700"/>
      <c r="X26" s="700"/>
      <c r="Y26" s="700"/>
      <c r="Z26" s="700"/>
      <c r="AA26" s="700"/>
      <c r="AB26" s="700"/>
      <c r="AC26" s="700"/>
      <c r="AD26" s="700"/>
      <c r="AE26" s="700"/>
      <c r="AF26" s="700"/>
      <c r="AG26" s="700"/>
      <c r="AH26" s="700"/>
      <c r="AI26" s="700"/>
      <c r="AJ26" s="700"/>
      <c r="AK26" s="700"/>
      <c r="AL26" s="700"/>
      <c r="AM26" s="700"/>
      <c r="AN26" s="700"/>
      <c r="AO26" s="700"/>
      <c r="AP26" s="700"/>
      <c r="AQ26" s="700"/>
      <c r="AR26" s="700"/>
      <c r="AS26" s="700"/>
      <c r="AT26" s="700"/>
      <c r="AU26" s="700"/>
      <c r="AV26" s="700"/>
      <c r="AW26" s="700"/>
      <c r="AX26" s="700"/>
      <c r="AY26" s="700"/>
      <c r="AZ26" s="700"/>
      <c r="BA26" s="700"/>
      <c r="BB26" s="700"/>
      <c r="BC26" s="700"/>
      <c r="BD26" s="700"/>
      <c r="BE26" s="700"/>
      <c r="BF26" s="700"/>
      <c r="BG26" s="700"/>
      <c r="BH26" s="700"/>
      <c r="BI26" s="700"/>
      <c r="BJ26" s="700"/>
      <c r="BK26" s="700"/>
      <c r="BL26" s="700"/>
      <c r="BM26" s="700"/>
      <c r="BN26" s="700"/>
      <c r="BO26" s="700"/>
      <c r="BP26" s="700"/>
      <c r="BQ26" s="700"/>
      <c r="BR26" s="700"/>
      <c r="BS26" s="700"/>
      <c r="BT26" s="700"/>
      <c r="BU26" s="700"/>
      <c r="BV26" s="700"/>
      <c r="BW26" s="700"/>
      <c r="BX26" s="700"/>
      <c r="BY26" s="700"/>
      <c r="BZ26" s="700"/>
      <c r="CA26" s="700"/>
      <c r="CB26" s="700"/>
      <c r="CC26" s="700"/>
      <c r="CD26" s="700"/>
      <c r="CE26" s="700"/>
      <c r="CF26" s="700"/>
      <c r="CG26" s="700"/>
      <c r="CH26" s="700"/>
      <c r="CI26" s="700"/>
      <c r="CJ26" s="700"/>
      <c r="CK26" s="700"/>
      <c r="CL26" s="700"/>
      <c r="CM26" s="700"/>
      <c r="CN26" s="700"/>
      <c r="CO26" s="700"/>
      <c r="CP26" s="700"/>
      <c r="CQ26" s="700"/>
      <c r="CR26" s="700"/>
      <c r="CS26" s="700"/>
      <c r="CT26" s="700"/>
      <c r="CU26" s="700"/>
      <c r="CV26" s="700"/>
      <c r="CW26" s="700"/>
      <c r="CX26" s="700"/>
      <c r="CY26" s="700"/>
      <c r="CZ26" s="700"/>
      <c r="DA26" s="700"/>
      <c r="DB26" s="700"/>
      <c r="DC26" s="700"/>
      <c r="DD26" s="700"/>
      <c r="DE26" s="700"/>
      <c r="DF26" s="700"/>
      <c r="DG26" s="700"/>
      <c r="DH26" s="700"/>
      <c r="DI26" s="700"/>
      <c r="DJ26" s="700"/>
      <c r="DK26" s="700"/>
      <c r="DL26" s="700"/>
      <c r="DM26" s="700"/>
      <c r="DN26" s="700"/>
      <c r="DO26" s="700"/>
      <c r="DP26" s="700"/>
      <c r="DQ26" s="700"/>
      <c r="DR26" s="700"/>
      <c r="DS26" s="700"/>
      <c r="DT26" s="700"/>
      <c r="DU26" s="700"/>
      <c r="DV26" s="700"/>
      <c r="DW26" s="700"/>
      <c r="DX26" s="700"/>
      <c r="DY26" s="700"/>
      <c r="DZ26" s="700"/>
      <c r="EA26" s="700"/>
      <c r="EB26" s="700"/>
      <c r="EC26" s="700"/>
      <c r="ED26" s="700"/>
      <c r="EE26" s="700"/>
      <c r="EF26" s="700"/>
      <c r="EG26" s="700"/>
      <c r="EH26" s="700"/>
      <c r="EI26" s="700"/>
      <c r="EJ26" s="700"/>
      <c r="EK26" s="700"/>
      <c r="EL26" s="700"/>
      <c r="EM26" s="700"/>
      <c r="EN26" s="700"/>
      <c r="EO26" s="700"/>
      <c r="EP26" s="700"/>
      <c r="EQ26" s="700"/>
      <c r="ER26" s="700"/>
      <c r="ES26" s="700"/>
      <c r="ET26" s="700"/>
      <c r="EU26" s="700"/>
      <c r="EV26" s="700"/>
      <c r="EW26" s="700"/>
      <c r="EX26" s="700"/>
      <c r="EY26" s="700"/>
      <c r="EZ26" s="700"/>
      <c r="FA26" s="700"/>
      <c r="FB26" s="700"/>
      <c r="FC26" s="700"/>
      <c r="FD26" s="700"/>
      <c r="FE26" s="700"/>
      <c r="FF26" s="700"/>
      <c r="FG26" s="700"/>
      <c r="FH26" s="700"/>
      <c r="FI26" s="700"/>
      <c r="FJ26" s="700"/>
      <c r="FK26" s="700"/>
      <c r="FL26" s="700"/>
      <c r="FM26" s="700"/>
      <c r="FN26" s="700"/>
      <c r="FO26" s="700"/>
      <c r="FP26" s="700"/>
      <c r="FQ26" s="700"/>
      <c r="FR26" s="700"/>
      <c r="FS26" s="700"/>
      <c r="FT26" s="700"/>
      <c r="FU26" s="700"/>
      <c r="FV26" s="700"/>
      <c r="FW26" s="700"/>
      <c r="FX26" s="700"/>
      <c r="FY26" s="700"/>
      <c r="FZ26" s="700"/>
      <c r="GA26" s="700"/>
      <c r="GB26" s="700"/>
      <c r="GC26" s="700"/>
      <c r="GD26" s="700"/>
      <c r="GE26" s="700"/>
      <c r="GF26" s="700"/>
      <c r="GG26" s="700"/>
      <c r="GH26" s="700"/>
      <c r="GI26" s="700"/>
      <c r="GJ26" s="700"/>
      <c r="GK26" s="700"/>
      <c r="GL26" s="700"/>
      <c r="GM26" s="700"/>
      <c r="GN26" s="700"/>
      <c r="GO26" s="700"/>
      <c r="GP26" s="700"/>
      <c r="GQ26" s="700"/>
      <c r="GR26" s="700"/>
      <c r="GS26" s="700"/>
      <c r="GT26" s="700"/>
      <c r="GU26" s="700"/>
      <c r="GV26" s="700"/>
      <c r="GW26" s="700"/>
      <c r="GX26" s="700"/>
      <c r="GY26" s="700"/>
      <c r="GZ26" s="700"/>
      <c r="HA26" s="700"/>
      <c r="HB26" s="700"/>
      <c r="HC26" s="700"/>
      <c r="HD26" s="700"/>
      <c r="HE26" s="700"/>
      <c r="HF26" s="700"/>
      <c r="HG26" s="700"/>
      <c r="HH26" s="700"/>
      <c r="HI26" s="700"/>
      <c r="HJ26" s="700"/>
      <c r="HK26" s="700"/>
      <c r="HL26" s="700"/>
      <c r="HM26" s="700"/>
      <c r="HN26" s="700"/>
      <c r="HO26" s="700"/>
      <c r="HP26" s="700"/>
      <c r="HQ26" s="700"/>
      <c r="HR26" s="700"/>
      <c r="HS26" s="700"/>
      <c r="HT26" s="700"/>
      <c r="HU26" s="700"/>
      <c r="HV26" s="700"/>
      <c r="HW26" s="700"/>
    </row>
    <row r="27" spans="1:231" s="702" customFormat="1" ht="30.75" customHeight="1">
      <c r="A27" s="726">
        <v>2.7</v>
      </c>
      <c r="B27" s="703" t="s">
        <v>1353</v>
      </c>
      <c r="C27" s="786" t="s">
        <v>28</v>
      </c>
      <c r="D27" s="746">
        <v>1876.9900000000005</v>
      </c>
      <c r="E27" s="717">
        <v>1559.473043</v>
      </c>
      <c r="F27" s="760">
        <f t="shared" si="0"/>
        <v>-317.5169570000005</v>
      </c>
      <c r="G27" s="746">
        <v>1525.4199999999996</v>
      </c>
    </row>
    <row r="28" spans="1:231">
      <c r="A28" s="725"/>
      <c r="B28" s="721" t="s">
        <v>149</v>
      </c>
      <c r="C28" s="787"/>
      <c r="D28" s="747">
        <v>0</v>
      </c>
      <c r="E28" s="724"/>
      <c r="F28" s="759">
        <f t="shared" si="0"/>
        <v>0</v>
      </c>
      <c r="G28" s="747"/>
    </row>
    <row r="29" spans="1:231" s="728" customFormat="1">
      <c r="A29" s="727" t="s">
        <v>1349</v>
      </c>
      <c r="B29" s="716" t="s">
        <v>188</v>
      </c>
      <c r="C29" s="789" t="s">
        <v>29</v>
      </c>
      <c r="D29" s="749">
        <v>749.61999999999989</v>
      </c>
      <c r="E29" s="724">
        <v>586.78551699999991</v>
      </c>
      <c r="F29" s="759">
        <f t="shared" si="0"/>
        <v>-162.83448299999998</v>
      </c>
      <c r="G29" s="749">
        <v>578.79</v>
      </c>
    </row>
    <row r="30" spans="1:231" s="728" customFormat="1">
      <c r="A30" s="727" t="s">
        <v>1349</v>
      </c>
      <c r="B30" s="716" t="s">
        <v>1354</v>
      </c>
      <c r="C30" s="789" t="s">
        <v>30</v>
      </c>
      <c r="D30" s="749">
        <v>472.34000000000003</v>
      </c>
      <c r="E30" s="758">
        <v>466.86026100000004</v>
      </c>
      <c r="F30" s="759">
        <f t="shared" si="0"/>
        <v>-5.479738999999995</v>
      </c>
      <c r="G30" s="749">
        <v>433.63999999999993</v>
      </c>
    </row>
    <row r="31" spans="1:231" s="728" customFormat="1">
      <c r="A31" s="727" t="s">
        <v>1349</v>
      </c>
      <c r="B31" s="730" t="s">
        <v>190</v>
      </c>
      <c r="C31" s="789" t="s">
        <v>31</v>
      </c>
      <c r="D31" s="749">
        <v>4.1499999999999995</v>
      </c>
      <c r="E31" s="758">
        <v>1.3530670000000002</v>
      </c>
      <c r="F31" s="759">
        <f t="shared" si="0"/>
        <v>-2.7969329999999992</v>
      </c>
      <c r="G31" s="749">
        <v>1.42</v>
      </c>
    </row>
    <row r="32" spans="1:231" s="728" customFormat="1">
      <c r="A32" s="727" t="s">
        <v>1349</v>
      </c>
      <c r="B32" s="716" t="s">
        <v>191</v>
      </c>
      <c r="C32" s="789" t="s">
        <v>32</v>
      </c>
      <c r="D32" s="749">
        <v>3.37</v>
      </c>
      <c r="E32" s="758">
        <v>3.4761989999999998</v>
      </c>
      <c r="F32" s="759">
        <f t="shared" si="0"/>
        <v>0.10619899999999971</v>
      </c>
      <c r="G32" s="749">
        <v>3.3200000000000007</v>
      </c>
      <c r="J32" s="729">
        <v>-0.17999999999999994</v>
      </c>
    </row>
    <row r="33" spans="1:231" s="728" customFormat="1">
      <c r="A33" s="727" t="s">
        <v>1349</v>
      </c>
      <c r="B33" s="716" t="s">
        <v>192</v>
      </c>
      <c r="C33" s="789" t="s">
        <v>33</v>
      </c>
      <c r="D33" s="749">
        <v>33.059999999999995</v>
      </c>
      <c r="E33" s="724">
        <v>34.086168999999998</v>
      </c>
      <c r="F33" s="759">
        <f t="shared" si="0"/>
        <v>1.026169000000003</v>
      </c>
      <c r="G33" s="749">
        <v>33.79</v>
      </c>
      <c r="J33" s="729">
        <v>-8.9999999999999858E-2</v>
      </c>
    </row>
    <row r="34" spans="1:231" s="728" customFormat="1">
      <c r="A34" s="727" t="s">
        <v>1349</v>
      </c>
      <c r="B34" s="716" t="s">
        <v>193</v>
      </c>
      <c r="C34" s="789" t="s">
        <v>34</v>
      </c>
      <c r="D34" s="749">
        <v>38.939999999999991</v>
      </c>
      <c r="E34" s="758">
        <v>25.556696000000002</v>
      </c>
      <c r="F34" s="759">
        <f t="shared" si="0"/>
        <v>-13.383303999999988</v>
      </c>
      <c r="G34" s="749">
        <v>26.530000000000008</v>
      </c>
      <c r="I34" s="728">
        <v>3.02</v>
      </c>
      <c r="J34" s="729">
        <v>-1.0699999999999998</v>
      </c>
    </row>
    <row r="35" spans="1:231" s="728" customFormat="1">
      <c r="A35" s="727" t="s">
        <v>1349</v>
      </c>
      <c r="B35" s="716" t="s">
        <v>194</v>
      </c>
      <c r="C35" s="789" t="s">
        <v>35</v>
      </c>
      <c r="D35" s="749">
        <v>1.2600000000000002</v>
      </c>
      <c r="E35" s="724">
        <v>0.37464799999999998</v>
      </c>
      <c r="F35" s="759">
        <f t="shared" si="0"/>
        <v>-0.88535200000000025</v>
      </c>
      <c r="G35" s="749">
        <v>0.42000000000000004</v>
      </c>
      <c r="I35" s="728">
        <v>1.63</v>
      </c>
      <c r="J35" s="729">
        <v>-0.54</v>
      </c>
    </row>
    <row r="36" spans="1:231" s="728" customFormat="1">
      <c r="A36" s="727" t="s">
        <v>1349</v>
      </c>
      <c r="B36" s="730" t="s">
        <v>195</v>
      </c>
      <c r="C36" s="789" t="s">
        <v>36</v>
      </c>
      <c r="D36" s="749">
        <v>0.52000000000000013</v>
      </c>
      <c r="E36" s="758">
        <v>0.54674099999999992</v>
      </c>
      <c r="F36" s="759">
        <f t="shared" si="0"/>
        <v>2.6740999999999793E-2</v>
      </c>
      <c r="G36" s="749">
        <v>0.55000000000000016</v>
      </c>
      <c r="H36" s="728">
        <v>0.28999999999999998</v>
      </c>
      <c r="I36" s="728">
        <v>5.62</v>
      </c>
      <c r="J36" s="729">
        <v>-1.1199999999999992</v>
      </c>
    </row>
    <row r="37" spans="1:231" s="728" customFormat="1">
      <c r="A37" s="727" t="s">
        <v>1349</v>
      </c>
      <c r="B37" s="716" t="s">
        <v>197</v>
      </c>
      <c r="C37" s="789" t="s">
        <v>38</v>
      </c>
      <c r="D37" s="749">
        <v>7.16</v>
      </c>
      <c r="E37" s="724">
        <v>6.0644099999999996</v>
      </c>
      <c r="F37" s="759">
        <f t="shared" si="0"/>
        <v>-1.0955900000000005</v>
      </c>
      <c r="G37" s="749">
        <v>6.07</v>
      </c>
      <c r="J37" s="729">
        <v>-0.50999999999999979</v>
      </c>
    </row>
    <row r="38" spans="1:231" s="728" customFormat="1">
      <c r="A38" s="727" t="s">
        <v>1349</v>
      </c>
      <c r="B38" s="716" t="s">
        <v>198</v>
      </c>
      <c r="C38" s="789" t="s">
        <v>39</v>
      </c>
      <c r="D38" s="749">
        <v>58.079999999999991</v>
      </c>
      <c r="E38" s="724">
        <v>9.7024500000000025</v>
      </c>
      <c r="F38" s="759">
        <f t="shared" si="0"/>
        <v>-48.377549999999985</v>
      </c>
      <c r="G38" s="749">
        <v>9.7000000000000011</v>
      </c>
      <c r="J38" s="729">
        <v>-0.78000000000000025</v>
      </c>
    </row>
    <row r="39" spans="1:231" s="728" customFormat="1">
      <c r="A39" s="727" t="s">
        <v>1349</v>
      </c>
      <c r="B39" s="716" t="s">
        <v>199</v>
      </c>
      <c r="C39" s="789" t="s">
        <v>40</v>
      </c>
      <c r="D39" s="749">
        <v>8.23</v>
      </c>
      <c r="E39" s="758">
        <v>8.3662639999999993</v>
      </c>
      <c r="F39" s="759">
        <f t="shared" si="0"/>
        <v>0.13626399999999883</v>
      </c>
      <c r="G39" s="749">
        <v>8.4499999999999993</v>
      </c>
      <c r="J39" s="729">
        <v>-0.76</v>
      </c>
    </row>
    <row r="40" spans="1:231" s="728" customFormat="1">
      <c r="A40" s="727" t="s">
        <v>1349</v>
      </c>
      <c r="B40" s="716" t="s">
        <v>1394</v>
      </c>
      <c r="C40" s="789" t="s">
        <v>41</v>
      </c>
      <c r="D40" s="749">
        <v>430.86</v>
      </c>
      <c r="E40" s="758">
        <v>412.43423100000007</v>
      </c>
      <c r="F40" s="759">
        <f t="shared" si="0"/>
        <v>-18.425768999999946</v>
      </c>
      <c r="G40" s="749">
        <v>418.87</v>
      </c>
      <c r="J40" s="729">
        <v>0.62000000000000011</v>
      </c>
    </row>
    <row r="41" spans="1:231" s="728" customFormat="1">
      <c r="A41" s="727" t="s">
        <v>1349</v>
      </c>
      <c r="B41" s="716" t="s">
        <v>203</v>
      </c>
      <c r="C41" s="789" t="s">
        <v>44</v>
      </c>
      <c r="D41" s="749">
        <v>5.1000000000000005</v>
      </c>
      <c r="E41" s="724">
        <v>3.86639</v>
      </c>
      <c r="F41" s="759">
        <f t="shared" si="0"/>
        <v>-1.2336100000000005</v>
      </c>
      <c r="G41" s="749">
        <v>3.87</v>
      </c>
      <c r="J41" s="729">
        <v>-5.6099999999999994</v>
      </c>
    </row>
    <row r="42" spans="1:231">
      <c r="A42" s="720" t="s">
        <v>183</v>
      </c>
      <c r="B42" s="721" t="s">
        <v>205</v>
      </c>
      <c r="C42" s="787" t="s">
        <v>46</v>
      </c>
      <c r="D42" s="747">
        <v>10.68</v>
      </c>
      <c r="E42" s="758">
        <v>9.3667780000000018</v>
      </c>
      <c r="F42" s="759">
        <f t="shared" si="0"/>
        <v>-1.3132219999999979</v>
      </c>
      <c r="G42" s="747">
        <v>9.3300000000000018</v>
      </c>
    </row>
    <row r="43" spans="1:231">
      <c r="A43" s="720" t="s">
        <v>185</v>
      </c>
      <c r="B43" s="721" t="s">
        <v>206</v>
      </c>
      <c r="C43" s="787" t="s">
        <v>47</v>
      </c>
      <c r="D43" s="747">
        <v>24.310000000000002</v>
      </c>
      <c r="E43" s="758">
        <v>5.9462020000000004</v>
      </c>
      <c r="F43" s="759">
        <f t="shared" si="0"/>
        <v>-18.363798000000003</v>
      </c>
      <c r="G43" s="747">
        <v>1.1599999999999999</v>
      </c>
    </row>
    <row r="44" spans="1:231">
      <c r="A44" s="720" t="s">
        <v>1357</v>
      </c>
      <c r="B44" s="721" t="s">
        <v>207</v>
      </c>
      <c r="C44" s="787" t="s">
        <v>48</v>
      </c>
      <c r="D44" s="747">
        <v>1218.2400000000002</v>
      </c>
      <c r="E44" s="758">
        <v>1057.4758770000001</v>
      </c>
      <c r="F44" s="759">
        <f t="shared" si="0"/>
        <v>-160.76412300000015</v>
      </c>
      <c r="G44" s="747">
        <v>1007.9100000000001</v>
      </c>
    </row>
    <row r="45" spans="1:231" s="723" customFormat="1">
      <c r="A45" s="720" t="s">
        <v>1358</v>
      </c>
      <c r="B45" s="721" t="s">
        <v>208</v>
      </c>
      <c r="C45" s="787" t="s">
        <v>49</v>
      </c>
      <c r="D45" s="747">
        <v>0</v>
      </c>
      <c r="E45" s="758">
        <v>105.15846999999999</v>
      </c>
      <c r="F45" s="759">
        <f t="shared" si="0"/>
        <v>105.15846999999999</v>
      </c>
      <c r="G45" s="747">
        <v>101.61</v>
      </c>
      <c r="H45" s="700"/>
      <c r="I45" s="700"/>
      <c r="J45" s="700"/>
      <c r="K45" s="700"/>
      <c r="L45" s="700"/>
      <c r="M45" s="700"/>
      <c r="N45" s="700"/>
      <c r="O45" s="700"/>
      <c r="P45" s="700"/>
      <c r="Q45" s="700"/>
      <c r="R45" s="700"/>
      <c r="S45" s="700"/>
      <c r="T45" s="700"/>
      <c r="U45" s="700"/>
      <c r="V45" s="700"/>
      <c r="W45" s="700"/>
      <c r="X45" s="700"/>
      <c r="Y45" s="700"/>
      <c r="Z45" s="700"/>
      <c r="AA45" s="700"/>
      <c r="AB45" s="700"/>
      <c r="AC45" s="700"/>
      <c r="AD45" s="700"/>
      <c r="AE45" s="700"/>
      <c r="AF45" s="700"/>
      <c r="AG45" s="700"/>
      <c r="AH45" s="700"/>
      <c r="AI45" s="700"/>
      <c r="AJ45" s="700"/>
      <c r="AK45" s="700"/>
      <c r="AL45" s="700"/>
      <c r="AM45" s="700"/>
      <c r="AN45" s="700"/>
      <c r="AO45" s="700"/>
      <c r="AP45" s="700"/>
      <c r="AQ45" s="700"/>
      <c r="AR45" s="700"/>
      <c r="AS45" s="700"/>
      <c r="AT45" s="700"/>
      <c r="AU45" s="700"/>
      <c r="AV45" s="700"/>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row>
    <row r="46" spans="1:231" s="723" customFormat="1">
      <c r="A46" s="720" t="s">
        <v>1359</v>
      </c>
      <c r="B46" s="721" t="s">
        <v>209</v>
      </c>
      <c r="C46" s="788" t="s">
        <v>50</v>
      </c>
      <c r="D46" s="748">
        <v>8.58</v>
      </c>
      <c r="E46" s="758">
        <v>9.492995999999998</v>
      </c>
      <c r="F46" s="759">
        <f t="shared" si="0"/>
        <v>0.91299599999999792</v>
      </c>
      <c r="G46" s="748">
        <v>9.6400000000000023</v>
      </c>
      <c r="H46" s="700"/>
      <c r="I46" s="700"/>
      <c r="J46" s="700"/>
      <c r="K46" s="700"/>
      <c r="L46" s="700"/>
      <c r="M46" s="700"/>
      <c r="N46" s="700"/>
      <c r="O46" s="700"/>
      <c r="P46" s="700"/>
      <c r="Q46" s="700"/>
      <c r="R46" s="700"/>
      <c r="S46" s="700"/>
      <c r="T46" s="700"/>
      <c r="U46" s="700"/>
      <c r="V46" s="700"/>
      <c r="W46" s="700"/>
      <c r="X46" s="700"/>
      <c r="Y46" s="700"/>
      <c r="Z46" s="700"/>
      <c r="AA46" s="700"/>
      <c r="AB46" s="700"/>
      <c r="AC46" s="700"/>
      <c r="AD46" s="700"/>
      <c r="AE46" s="700"/>
      <c r="AF46" s="700"/>
      <c r="AG46" s="700"/>
      <c r="AH46" s="700"/>
      <c r="AI46" s="700"/>
      <c r="AJ46" s="700"/>
      <c r="AK46" s="700"/>
      <c r="AL46" s="700"/>
      <c r="AM46" s="700"/>
      <c r="AN46" s="700"/>
      <c r="AO46" s="700"/>
      <c r="AP46" s="700"/>
      <c r="AQ46" s="700"/>
      <c r="AR46" s="700"/>
      <c r="AS46" s="700"/>
      <c r="AT46" s="700"/>
      <c r="AU46" s="700"/>
      <c r="AV46" s="700"/>
      <c r="AW46" s="700"/>
      <c r="AX46" s="700"/>
      <c r="AY46" s="700"/>
      <c r="AZ46" s="700"/>
      <c r="BA46" s="700"/>
      <c r="BB46" s="700"/>
      <c r="BC46" s="700"/>
      <c r="BD46" s="700"/>
      <c r="BE46" s="700"/>
      <c r="BF46" s="700"/>
      <c r="BG46" s="700"/>
      <c r="BH46" s="700"/>
      <c r="BI46" s="700"/>
      <c r="BJ46" s="700"/>
      <c r="BK46" s="700"/>
      <c r="BL46" s="700"/>
      <c r="BM46" s="700"/>
      <c r="BN46" s="700"/>
      <c r="BO46" s="700"/>
      <c r="BP46" s="700"/>
      <c r="BQ46" s="700"/>
      <c r="BR46" s="700"/>
      <c r="BS46" s="700"/>
      <c r="BT46" s="700"/>
      <c r="BU46" s="700"/>
      <c r="BV46" s="700"/>
      <c r="BW46" s="700"/>
      <c r="BX46" s="700"/>
      <c r="BY46" s="700"/>
      <c r="BZ46" s="700"/>
      <c r="CA46" s="700"/>
      <c r="CB46" s="700"/>
      <c r="CC46" s="700"/>
      <c r="CD46" s="700"/>
      <c r="CE46" s="700"/>
      <c r="CF46" s="700"/>
      <c r="CG46" s="700"/>
      <c r="CH46" s="700"/>
      <c r="CI46" s="700"/>
      <c r="CJ46" s="700"/>
      <c r="CK46" s="700"/>
      <c r="CL46" s="700"/>
      <c r="CM46" s="700"/>
      <c r="CN46" s="700"/>
      <c r="CO46" s="700"/>
      <c r="CP46" s="700"/>
      <c r="CQ46" s="700"/>
      <c r="CR46" s="700"/>
      <c r="CS46" s="700"/>
      <c r="CT46" s="700"/>
      <c r="CU46" s="700"/>
      <c r="CV46" s="700"/>
      <c r="CW46" s="700"/>
      <c r="CX46" s="700"/>
      <c r="CY46" s="700"/>
      <c r="CZ46" s="700"/>
      <c r="DA46" s="700"/>
      <c r="DB46" s="700"/>
      <c r="DC46" s="700"/>
      <c r="DD46" s="700"/>
      <c r="DE46" s="700"/>
      <c r="DF46" s="700"/>
      <c r="DG46" s="700"/>
      <c r="DH46" s="700"/>
      <c r="DI46" s="700"/>
      <c r="DJ46" s="700"/>
      <c r="DK46" s="700"/>
      <c r="DL46" s="700"/>
      <c r="DM46" s="700"/>
      <c r="DN46" s="700"/>
      <c r="DO46" s="700"/>
      <c r="DP46" s="700"/>
      <c r="DQ46" s="700"/>
      <c r="DR46" s="700"/>
      <c r="DS46" s="700"/>
      <c r="DT46" s="700"/>
      <c r="DU46" s="700"/>
      <c r="DV46" s="700"/>
      <c r="DW46" s="700"/>
      <c r="DX46" s="700"/>
      <c r="DY46" s="700"/>
      <c r="DZ46" s="700"/>
      <c r="EA46" s="700"/>
      <c r="EB46" s="700"/>
      <c r="EC46" s="700"/>
      <c r="ED46" s="700"/>
      <c r="EE46" s="700"/>
      <c r="EF46" s="700"/>
      <c r="EG46" s="700"/>
      <c r="EH46" s="700"/>
      <c r="EI46" s="700"/>
      <c r="EJ46" s="700"/>
      <c r="EK46" s="700"/>
      <c r="EL46" s="700"/>
      <c r="EM46" s="700"/>
      <c r="EN46" s="700"/>
      <c r="EO46" s="700"/>
      <c r="EP46" s="700"/>
      <c r="EQ46" s="700"/>
      <c r="ER46" s="700"/>
      <c r="ES46" s="700"/>
      <c r="ET46" s="700"/>
      <c r="EU46" s="700"/>
      <c r="EV46" s="700"/>
      <c r="EW46" s="700"/>
      <c r="EX46" s="700"/>
      <c r="EY46" s="700"/>
      <c r="EZ46" s="700"/>
      <c r="FA46" s="700"/>
      <c r="FB46" s="700"/>
      <c r="FC46" s="700"/>
      <c r="FD46" s="700"/>
      <c r="FE46" s="700"/>
      <c r="FF46" s="700"/>
      <c r="FG46" s="700"/>
      <c r="FH46" s="700"/>
      <c r="FI46" s="700"/>
      <c r="FJ46" s="700"/>
      <c r="FK46" s="700"/>
      <c r="FL46" s="700"/>
      <c r="FM46" s="700"/>
      <c r="FN46" s="700"/>
      <c r="FO46" s="700"/>
      <c r="FP46" s="700"/>
      <c r="FQ46" s="700"/>
      <c r="FR46" s="700"/>
      <c r="FS46" s="700"/>
      <c r="FT46" s="700"/>
      <c r="FU46" s="700"/>
      <c r="FV46" s="700"/>
      <c r="FW46" s="700"/>
      <c r="FX46" s="700"/>
      <c r="FY46" s="700"/>
      <c r="FZ46" s="700"/>
      <c r="GA46" s="700"/>
      <c r="GB46" s="700"/>
      <c r="GC46" s="700"/>
      <c r="GD46" s="700"/>
      <c r="GE46" s="700"/>
      <c r="GF46" s="700"/>
      <c r="GG46" s="700"/>
      <c r="GH46" s="700"/>
      <c r="GI46" s="700"/>
      <c r="GJ46" s="700"/>
      <c r="GK46" s="700"/>
      <c r="GL46" s="700"/>
      <c r="GM46" s="700"/>
      <c r="GN46" s="700"/>
      <c r="GO46" s="700"/>
      <c r="GP46" s="700"/>
      <c r="GQ46" s="700"/>
      <c r="GR46" s="700"/>
      <c r="GS46" s="700"/>
      <c r="GT46" s="700"/>
      <c r="GU46" s="700"/>
      <c r="GV46" s="700"/>
      <c r="GW46" s="700"/>
      <c r="GX46" s="700"/>
      <c r="GY46" s="700"/>
      <c r="GZ46" s="700"/>
      <c r="HA46" s="700"/>
      <c r="HB46" s="700"/>
      <c r="HC46" s="700"/>
      <c r="HD46" s="700"/>
      <c r="HE46" s="700"/>
      <c r="HF46" s="700"/>
      <c r="HG46" s="700"/>
      <c r="HH46" s="700"/>
      <c r="HI46" s="700"/>
      <c r="HJ46" s="700"/>
      <c r="HK46" s="700"/>
      <c r="HL46" s="700"/>
      <c r="HM46" s="700"/>
      <c r="HN46" s="700"/>
      <c r="HO46" s="700"/>
      <c r="HP46" s="700"/>
      <c r="HQ46" s="700"/>
      <c r="HR46" s="700"/>
      <c r="HS46" s="700"/>
      <c r="HT46" s="700"/>
      <c r="HU46" s="700"/>
      <c r="HV46" s="700"/>
      <c r="HW46" s="700"/>
    </row>
    <row r="47" spans="1:231" s="723" customFormat="1">
      <c r="A47" s="720" t="s">
        <v>1360</v>
      </c>
      <c r="B47" s="721" t="s">
        <v>210</v>
      </c>
      <c r="C47" s="787" t="s">
        <v>51</v>
      </c>
      <c r="D47" s="747">
        <v>4.6000000000000005</v>
      </c>
      <c r="E47" s="724">
        <v>5.0042000000000009</v>
      </c>
      <c r="F47" s="759">
        <f t="shared" si="0"/>
        <v>0.40420000000000034</v>
      </c>
      <c r="G47" s="747">
        <v>5.0100000000000007</v>
      </c>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0"/>
      <c r="CO47" s="700"/>
      <c r="CP47" s="700"/>
      <c r="CQ47" s="700"/>
      <c r="CR47" s="700"/>
      <c r="CS47" s="700"/>
      <c r="CT47" s="700"/>
      <c r="CU47" s="700"/>
      <c r="CV47" s="700"/>
      <c r="CW47" s="700"/>
      <c r="CX47" s="700"/>
      <c r="CY47" s="700"/>
      <c r="CZ47" s="700"/>
      <c r="DA47" s="700"/>
      <c r="DB47" s="700"/>
      <c r="DC47" s="700"/>
      <c r="DD47" s="700"/>
      <c r="DE47" s="700"/>
      <c r="DF47" s="700"/>
      <c r="DG47" s="700"/>
      <c r="DH47" s="700"/>
      <c r="DI47" s="700"/>
      <c r="DJ47" s="700"/>
      <c r="DK47" s="700"/>
      <c r="DL47" s="700"/>
      <c r="DM47" s="700"/>
      <c r="DN47" s="700"/>
      <c r="DO47" s="700"/>
      <c r="DP47" s="700"/>
      <c r="DQ47" s="700"/>
      <c r="DR47" s="700"/>
      <c r="DS47" s="700"/>
      <c r="DT47" s="700"/>
      <c r="DU47" s="700"/>
      <c r="DV47" s="700"/>
      <c r="DW47" s="700"/>
      <c r="DX47" s="700"/>
      <c r="DY47" s="700"/>
      <c r="DZ47" s="700"/>
      <c r="EA47" s="700"/>
      <c r="EB47" s="700"/>
      <c r="EC47" s="700"/>
      <c r="ED47" s="700"/>
      <c r="EE47" s="700"/>
      <c r="EF47" s="700"/>
      <c r="EG47" s="700"/>
      <c r="EH47" s="700"/>
      <c r="EI47" s="700"/>
      <c r="EJ47" s="700"/>
      <c r="EK47" s="700"/>
      <c r="EL47" s="700"/>
      <c r="EM47" s="700"/>
      <c r="EN47" s="700"/>
      <c r="EO47" s="700"/>
      <c r="EP47" s="700"/>
      <c r="EQ47" s="700"/>
      <c r="ER47" s="700"/>
      <c r="ES47" s="700"/>
      <c r="ET47" s="700"/>
      <c r="EU47" s="700"/>
      <c r="EV47" s="700"/>
      <c r="EW47" s="700"/>
      <c r="EX47" s="700"/>
      <c r="EY47" s="700"/>
      <c r="EZ47" s="700"/>
      <c r="FA47" s="700"/>
      <c r="FB47" s="700"/>
      <c r="FC47" s="700"/>
      <c r="FD47" s="700"/>
      <c r="FE47" s="700"/>
      <c r="FF47" s="700"/>
      <c r="FG47" s="700"/>
      <c r="FH47" s="700"/>
      <c r="FI47" s="700"/>
      <c r="FJ47" s="700"/>
      <c r="FK47" s="700"/>
      <c r="FL47" s="700"/>
      <c r="FM47" s="700"/>
      <c r="FN47" s="700"/>
      <c r="FO47" s="700"/>
      <c r="FP47" s="700"/>
      <c r="FQ47" s="700"/>
      <c r="FR47" s="700"/>
      <c r="FS47" s="700"/>
      <c r="FT47" s="700"/>
      <c r="FU47" s="700"/>
      <c r="FV47" s="700"/>
      <c r="FW47" s="700"/>
      <c r="FX47" s="700"/>
      <c r="FY47" s="700"/>
      <c r="FZ47" s="700"/>
      <c r="GA47" s="700"/>
      <c r="GB47" s="700"/>
      <c r="GC47" s="700"/>
      <c r="GD47" s="700"/>
      <c r="GE47" s="700"/>
      <c r="GF47" s="700"/>
      <c r="GG47" s="700"/>
      <c r="GH47" s="700"/>
      <c r="GI47" s="700"/>
      <c r="GJ47" s="700"/>
      <c r="GK47" s="700"/>
      <c r="GL47" s="700"/>
      <c r="GM47" s="700"/>
      <c r="GN47" s="700"/>
      <c r="GO47" s="700"/>
      <c r="GP47" s="700"/>
      <c r="GQ47" s="700"/>
      <c r="GR47" s="700"/>
      <c r="GS47" s="700"/>
      <c r="GT47" s="700"/>
      <c r="GU47" s="700"/>
      <c r="GV47" s="700"/>
      <c r="GW47" s="700"/>
      <c r="GX47" s="700"/>
      <c r="GY47" s="700"/>
      <c r="GZ47" s="700"/>
      <c r="HA47" s="700"/>
      <c r="HB47" s="700"/>
      <c r="HC47" s="700"/>
      <c r="HD47" s="700"/>
      <c r="HE47" s="700"/>
      <c r="HF47" s="700"/>
      <c r="HG47" s="700"/>
      <c r="HH47" s="700"/>
      <c r="HI47" s="700"/>
      <c r="HJ47" s="700"/>
      <c r="HK47" s="700"/>
      <c r="HL47" s="700"/>
      <c r="HM47" s="700"/>
      <c r="HN47" s="700"/>
      <c r="HO47" s="700"/>
      <c r="HP47" s="700"/>
      <c r="HQ47" s="700"/>
      <c r="HR47" s="700"/>
      <c r="HS47" s="700"/>
      <c r="HT47" s="700"/>
      <c r="HU47" s="700"/>
      <c r="HV47" s="700"/>
      <c r="HW47" s="700"/>
    </row>
    <row r="48" spans="1:231" s="723" customFormat="1">
      <c r="A48" s="720" t="s">
        <v>1361</v>
      </c>
      <c r="B48" s="721" t="s">
        <v>212</v>
      </c>
      <c r="C48" s="787" t="s">
        <v>53</v>
      </c>
      <c r="D48" s="747">
        <v>5.6499999999999995</v>
      </c>
      <c r="E48" s="758">
        <v>5.7884710000000013</v>
      </c>
      <c r="F48" s="759">
        <f t="shared" si="0"/>
        <v>0.13847100000000179</v>
      </c>
      <c r="G48" s="747">
        <v>5.7899999999999991</v>
      </c>
      <c r="H48" s="700"/>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0"/>
      <c r="AR48" s="700"/>
      <c r="AS48" s="700"/>
      <c r="AT48" s="700"/>
      <c r="AU48" s="700"/>
      <c r="AV48" s="700"/>
      <c r="AW48" s="700"/>
      <c r="AX48" s="700"/>
      <c r="AY48" s="700"/>
      <c r="AZ48" s="700"/>
      <c r="BA48" s="700"/>
      <c r="BB48" s="700"/>
      <c r="BC48" s="700"/>
      <c r="BD48" s="700"/>
      <c r="BE48" s="700"/>
      <c r="BF48" s="700"/>
      <c r="BG48" s="700"/>
      <c r="BH48" s="700"/>
      <c r="BI48" s="700"/>
      <c r="BJ48" s="700"/>
      <c r="BK48" s="700"/>
      <c r="BL48" s="700"/>
      <c r="BM48" s="700"/>
      <c r="BN48" s="700"/>
      <c r="BO48" s="700"/>
      <c r="BP48" s="700"/>
      <c r="BQ48" s="700"/>
      <c r="BR48" s="700"/>
      <c r="BS48" s="700"/>
      <c r="BT48" s="700"/>
      <c r="BU48" s="700"/>
      <c r="BV48" s="700"/>
      <c r="BW48" s="700"/>
      <c r="BX48" s="700"/>
      <c r="BY48" s="700"/>
      <c r="BZ48" s="700"/>
      <c r="CA48" s="700"/>
      <c r="CB48" s="700"/>
      <c r="CC48" s="700"/>
      <c r="CD48" s="700"/>
      <c r="CE48" s="700"/>
      <c r="CF48" s="700"/>
      <c r="CG48" s="700"/>
      <c r="CH48" s="700"/>
      <c r="CI48" s="700"/>
      <c r="CJ48" s="700"/>
      <c r="CK48" s="700"/>
      <c r="CL48" s="700"/>
      <c r="CM48" s="700"/>
      <c r="CN48" s="700"/>
      <c r="CO48" s="700"/>
      <c r="CP48" s="700"/>
      <c r="CQ48" s="700"/>
      <c r="CR48" s="700"/>
      <c r="CS48" s="700"/>
      <c r="CT48" s="700"/>
      <c r="CU48" s="700"/>
      <c r="CV48" s="700"/>
      <c r="CW48" s="700"/>
      <c r="CX48" s="700"/>
      <c r="CY48" s="700"/>
      <c r="CZ48" s="700"/>
      <c r="DA48" s="700"/>
      <c r="DB48" s="700"/>
      <c r="DC48" s="700"/>
      <c r="DD48" s="700"/>
      <c r="DE48" s="700"/>
      <c r="DF48" s="700"/>
      <c r="DG48" s="700"/>
      <c r="DH48" s="700"/>
      <c r="DI48" s="700"/>
      <c r="DJ48" s="700"/>
      <c r="DK48" s="700"/>
      <c r="DL48" s="700"/>
      <c r="DM48" s="700"/>
      <c r="DN48" s="700"/>
      <c r="DO48" s="700"/>
      <c r="DP48" s="700"/>
      <c r="DQ48" s="700"/>
      <c r="DR48" s="700"/>
      <c r="DS48" s="700"/>
      <c r="DT48" s="700"/>
      <c r="DU48" s="700"/>
      <c r="DV48" s="700"/>
      <c r="DW48" s="700"/>
      <c r="DX48" s="700"/>
      <c r="DY48" s="700"/>
      <c r="DZ48" s="700"/>
      <c r="EA48" s="700"/>
      <c r="EB48" s="700"/>
      <c r="EC48" s="700"/>
      <c r="ED48" s="700"/>
      <c r="EE48" s="700"/>
      <c r="EF48" s="700"/>
      <c r="EG48" s="700"/>
      <c r="EH48" s="700"/>
      <c r="EI48" s="700"/>
      <c r="EJ48" s="700"/>
      <c r="EK48" s="700"/>
      <c r="EL48" s="700"/>
      <c r="EM48" s="700"/>
      <c r="EN48" s="700"/>
      <c r="EO48" s="700"/>
      <c r="EP48" s="700"/>
      <c r="EQ48" s="700"/>
      <c r="ER48" s="700"/>
      <c r="ES48" s="700"/>
      <c r="ET48" s="700"/>
      <c r="EU48" s="700"/>
      <c r="EV48" s="700"/>
      <c r="EW48" s="700"/>
      <c r="EX48" s="700"/>
      <c r="EY48" s="700"/>
      <c r="EZ48" s="700"/>
      <c r="FA48" s="700"/>
      <c r="FB48" s="700"/>
      <c r="FC48" s="700"/>
      <c r="FD48" s="700"/>
      <c r="FE48" s="700"/>
      <c r="FF48" s="700"/>
      <c r="FG48" s="700"/>
      <c r="FH48" s="700"/>
      <c r="FI48" s="700"/>
      <c r="FJ48" s="700"/>
      <c r="FK48" s="700"/>
      <c r="FL48" s="700"/>
      <c r="FM48" s="700"/>
      <c r="FN48" s="700"/>
      <c r="FO48" s="700"/>
      <c r="FP48" s="700"/>
      <c r="FQ48" s="700"/>
      <c r="FR48" s="700"/>
      <c r="FS48" s="700"/>
      <c r="FT48" s="700"/>
      <c r="FU48" s="700"/>
      <c r="FV48" s="700"/>
      <c r="FW48" s="700"/>
      <c r="FX48" s="700"/>
      <c r="FY48" s="700"/>
      <c r="FZ48" s="700"/>
      <c r="GA48" s="700"/>
      <c r="GB48" s="700"/>
      <c r="GC48" s="700"/>
      <c r="GD48" s="700"/>
      <c r="GE48" s="700"/>
      <c r="GF48" s="700"/>
      <c r="GG48" s="700"/>
      <c r="GH48" s="700"/>
      <c r="GI48" s="700"/>
      <c r="GJ48" s="700"/>
      <c r="GK48" s="700"/>
      <c r="GL48" s="700"/>
      <c r="GM48" s="700"/>
      <c r="GN48" s="700"/>
      <c r="GO48" s="700"/>
      <c r="GP48" s="700"/>
      <c r="GQ48" s="700"/>
      <c r="GR48" s="700"/>
      <c r="GS48" s="700"/>
      <c r="GT48" s="700"/>
      <c r="GU48" s="700"/>
      <c r="GV48" s="700"/>
      <c r="GW48" s="700"/>
      <c r="GX48" s="700"/>
      <c r="GY48" s="700"/>
      <c r="GZ48" s="700"/>
      <c r="HA48" s="700"/>
      <c r="HB48" s="700"/>
      <c r="HC48" s="700"/>
      <c r="HD48" s="700"/>
      <c r="HE48" s="700"/>
      <c r="HF48" s="700"/>
      <c r="HG48" s="700"/>
      <c r="HH48" s="700"/>
      <c r="HI48" s="700"/>
      <c r="HJ48" s="700"/>
      <c r="HK48" s="700"/>
      <c r="HL48" s="700"/>
      <c r="HM48" s="700"/>
      <c r="HN48" s="700"/>
      <c r="HO48" s="700"/>
      <c r="HP48" s="700"/>
      <c r="HQ48" s="700"/>
      <c r="HR48" s="700"/>
      <c r="HS48" s="700"/>
      <c r="HT48" s="700"/>
      <c r="HU48" s="700"/>
      <c r="HV48" s="700"/>
      <c r="HW48" s="700"/>
    </row>
    <row r="49" spans="1:231" s="723" customFormat="1">
      <c r="A49" s="720" t="s">
        <v>1363</v>
      </c>
      <c r="B49" s="721" t="s">
        <v>1395</v>
      </c>
      <c r="C49" s="787" t="s">
        <v>54</v>
      </c>
      <c r="D49" s="747">
        <v>820.93000000000006</v>
      </c>
      <c r="E49" s="758">
        <v>833.88347499999998</v>
      </c>
      <c r="F49" s="759">
        <f t="shared" si="0"/>
        <v>12.953474999999912</v>
      </c>
      <c r="G49" s="747">
        <v>840.17</v>
      </c>
      <c r="H49" s="700"/>
      <c r="I49" s="700"/>
      <c r="J49" s="700"/>
      <c r="K49" s="700"/>
      <c r="L49" s="700"/>
      <c r="M49" s="700"/>
      <c r="N49" s="700"/>
      <c r="O49" s="700"/>
      <c r="P49" s="700"/>
      <c r="Q49" s="700"/>
      <c r="R49" s="700"/>
      <c r="S49" s="700"/>
      <c r="T49" s="700"/>
      <c r="U49" s="700"/>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0"/>
      <c r="AR49" s="700"/>
      <c r="AS49" s="700"/>
      <c r="AT49" s="700"/>
      <c r="AU49" s="700"/>
      <c r="AV49" s="700"/>
      <c r="AW49" s="700"/>
      <c r="AX49" s="700"/>
      <c r="AY49" s="700"/>
      <c r="AZ49" s="700"/>
      <c r="BA49" s="700"/>
      <c r="BB49" s="700"/>
      <c r="BC49" s="700"/>
      <c r="BD49" s="700"/>
      <c r="BE49" s="700"/>
      <c r="BF49" s="700"/>
      <c r="BG49" s="700"/>
      <c r="BH49" s="700"/>
      <c r="BI49" s="700"/>
      <c r="BJ49" s="700"/>
      <c r="BK49" s="700"/>
      <c r="BL49" s="700"/>
      <c r="BM49" s="700"/>
      <c r="BN49" s="700"/>
      <c r="BO49" s="700"/>
      <c r="BP49" s="700"/>
      <c r="BQ49" s="700"/>
      <c r="BR49" s="700"/>
      <c r="BS49" s="700"/>
      <c r="BT49" s="700"/>
      <c r="BU49" s="700"/>
      <c r="BV49" s="700"/>
      <c r="BW49" s="700"/>
      <c r="BX49" s="700"/>
      <c r="BY49" s="700"/>
      <c r="BZ49" s="700"/>
      <c r="CA49" s="700"/>
      <c r="CB49" s="700"/>
      <c r="CC49" s="700"/>
      <c r="CD49" s="700"/>
      <c r="CE49" s="700"/>
      <c r="CF49" s="700"/>
      <c r="CG49" s="700"/>
      <c r="CH49" s="700"/>
      <c r="CI49" s="700"/>
      <c r="CJ49" s="700"/>
      <c r="CK49" s="700"/>
      <c r="CL49" s="700"/>
      <c r="CM49" s="700"/>
      <c r="CN49" s="700"/>
      <c r="CO49" s="700"/>
      <c r="CP49" s="700"/>
      <c r="CQ49" s="700"/>
      <c r="CR49" s="700"/>
      <c r="CS49" s="700"/>
      <c r="CT49" s="700"/>
      <c r="CU49" s="700"/>
      <c r="CV49" s="700"/>
      <c r="CW49" s="700"/>
      <c r="CX49" s="700"/>
      <c r="CY49" s="700"/>
      <c r="CZ49" s="700"/>
      <c r="DA49" s="700"/>
      <c r="DB49" s="700"/>
      <c r="DC49" s="700"/>
      <c r="DD49" s="700"/>
      <c r="DE49" s="700"/>
      <c r="DF49" s="700"/>
      <c r="DG49" s="700"/>
      <c r="DH49" s="700"/>
      <c r="DI49" s="700"/>
      <c r="DJ49" s="700"/>
      <c r="DK49" s="700"/>
      <c r="DL49" s="700"/>
      <c r="DM49" s="700"/>
      <c r="DN49" s="700"/>
      <c r="DO49" s="700"/>
      <c r="DP49" s="700"/>
      <c r="DQ49" s="700"/>
      <c r="DR49" s="700"/>
      <c r="DS49" s="700"/>
      <c r="DT49" s="700"/>
      <c r="DU49" s="700"/>
      <c r="DV49" s="700"/>
      <c r="DW49" s="700"/>
      <c r="DX49" s="700"/>
      <c r="DY49" s="700"/>
      <c r="DZ49" s="700"/>
      <c r="EA49" s="700"/>
      <c r="EB49" s="700"/>
      <c r="EC49" s="700"/>
      <c r="ED49" s="700"/>
      <c r="EE49" s="700"/>
      <c r="EF49" s="700"/>
      <c r="EG49" s="700"/>
      <c r="EH49" s="700"/>
      <c r="EI49" s="700"/>
      <c r="EJ49" s="700"/>
      <c r="EK49" s="700"/>
      <c r="EL49" s="700"/>
      <c r="EM49" s="700"/>
      <c r="EN49" s="700"/>
      <c r="EO49" s="700"/>
      <c r="EP49" s="700"/>
      <c r="EQ49" s="700"/>
      <c r="ER49" s="700"/>
      <c r="ES49" s="700"/>
      <c r="ET49" s="700"/>
      <c r="EU49" s="700"/>
      <c r="EV49" s="700"/>
      <c r="EW49" s="700"/>
      <c r="EX49" s="700"/>
      <c r="EY49" s="700"/>
      <c r="EZ49" s="700"/>
      <c r="FA49" s="700"/>
      <c r="FB49" s="700"/>
      <c r="FC49" s="700"/>
      <c r="FD49" s="700"/>
      <c r="FE49" s="700"/>
      <c r="FF49" s="700"/>
      <c r="FG49" s="700"/>
      <c r="FH49" s="700"/>
      <c r="FI49" s="700"/>
      <c r="FJ49" s="700"/>
      <c r="FK49" s="700"/>
      <c r="FL49" s="700"/>
      <c r="FM49" s="700"/>
      <c r="FN49" s="700"/>
      <c r="FO49" s="700"/>
      <c r="FP49" s="700"/>
      <c r="FQ49" s="700"/>
      <c r="FR49" s="700"/>
      <c r="FS49" s="700"/>
      <c r="FT49" s="700"/>
      <c r="FU49" s="700"/>
      <c r="FV49" s="700"/>
      <c r="FW49" s="700"/>
      <c r="FX49" s="700"/>
      <c r="FY49" s="700"/>
      <c r="FZ49" s="700"/>
      <c r="GA49" s="700"/>
      <c r="GB49" s="700"/>
      <c r="GC49" s="700"/>
      <c r="GD49" s="700"/>
      <c r="GE49" s="700"/>
      <c r="GF49" s="700"/>
      <c r="GG49" s="700"/>
      <c r="GH49" s="700"/>
      <c r="GI49" s="700"/>
      <c r="GJ49" s="700"/>
      <c r="GK49" s="700"/>
      <c r="GL49" s="700"/>
      <c r="GM49" s="700"/>
      <c r="GN49" s="700"/>
      <c r="GO49" s="700"/>
      <c r="GP49" s="700"/>
      <c r="GQ49" s="700"/>
      <c r="GR49" s="700"/>
      <c r="GS49" s="700"/>
      <c r="GT49" s="700"/>
      <c r="GU49" s="700"/>
      <c r="GV49" s="700"/>
      <c r="GW49" s="700"/>
      <c r="GX49" s="700"/>
      <c r="GY49" s="700"/>
      <c r="GZ49" s="700"/>
      <c r="HA49" s="700"/>
      <c r="HB49" s="700"/>
      <c r="HC49" s="700"/>
      <c r="HD49" s="700"/>
      <c r="HE49" s="700"/>
      <c r="HF49" s="700"/>
      <c r="HG49" s="700"/>
      <c r="HH49" s="700"/>
      <c r="HI49" s="700"/>
      <c r="HJ49" s="700"/>
      <c r="HK49" s="700"/>
      <c r="HL49" s="700"/>
      <c r="HM49" s="700"/>
      <c r="HN49" s="700"/>
      <c r="HO49" s="700"/>
      <c r="HP49" s="700"/>
      <c r="HQ49" s="700"/>
      <c r="HR49" s="700"/>
      <c r="HS49" s="700"/>
      <c r="HT49" s="700"/>
      <c r="HU49" s="700"/>
      <c r="HV49" s="700"/>
      <c r="HW49" s="700"/>
    </row>
    <row r="50" spans="1:231" s="723" customFormat="1">
      <c r="A50" s="720" t="s">
        <v>1364</v>
      </c>
      <c r="B50" s="731" t="s">
        <v>214</v>
      </c>
      <c r="C50" s="787" t="s">
        <v>55</v>
      </c>
      <c r="D50" s="747">
        <v>54.470000000000006</v>
      </c>
      <c r="E50" s="758">
        <v>67.030523000000002</v>
      </c>
      <c r="F50" s="759">
        <f t="shared" si="0"/>
        <v>12.560522999999996</v>
      </c>
      <c r="G50" s="747">
        <v>72.83</v>
      </c>
      <c r="H50" s="700"/>
      <c r="I50" s="700"/>
      <c r="J50" s="700"/>
      <c r="K50" s="700"/>
      <c r="L50" s="700"/>
      <c r="M50" s="700"/>
      <c r="N50" s="700"/>
      <c r="O50" s="700"/>
      <c r="P50" s="700"/>
      <c r="Q50" s="700"/>
      <c r="R50" s="700"/>
      <c r="S50" s="700"/>
      <c r="T50" s="700"/>
      <c r="U50" s="700"/>
      <c r="V50" s="700"/>
      <c r="W50" s="700"/>
      <c r="X50" s="700"/>
      <c r="Y50" s="700"/>
      <c r="Z50" s="700"/>
      <c r="AA50" s="700"/>
      <c r="AB50" s="700"/>
      <c r="AC50" s="700"/>
      <c r="AD50" s="700"/>
      <c r="AE50" s="700"/>
      <c r="AF50" s="700"/>
      <c r="AG50" s="700"/>
      <c r="AH50" s="700"/>
      <c r="AI50" s="700"/>
      <c r="AJ50" s="700"/>
      <c r="AK50" s="700"/>
      <c r="AL50" s="700"/>
      <c r="AM50" s="700"/>
      <c r="AN50" s="700"/>
      <c r="AO50" s="700"/>
      <c r="AP50" s="700"/>
      <c r="AQ50" s="700"/>
      <c r="AR50" s="700"/>
      <c r="AS50" s="700"/>
      <c r="AT50" s="700"/>
      <c r="AU50" s="700"/>
      <c r="AV50" s="700"/>
      <c r="AW50" s="700"/>
      <c r="AX50" s="700"/>
      <c r="AY50" s="700"/>
      <c r="AZ50" s="700"/>
      <c r="BA50" s="700"/>
      <c r="BB50" s="700"/>
      <c r="BC50" s="700"/>
      <c r="BD50" s="700"/>
      <c r="BE50" s="700"/>
      <c r="BF50" s="700"/>
      <c r="BG50" s="700"/>
      <c r="BH50" s="700"/>
      <c r="BI50" s="700"/>
      <c r="BJ50" s="700"/>
      <c r="BK50" s="700"/>
      <c r="BL50" s="700"/>
      <c r="BM50" s="700"/>
      <c r="BN50" s="700"/>
      <c r="BO50" s="700"/>
      <c r="BP50" s="700"/>
      <c r="BQ50" s="700"/>
      <c r="BR50" s="700"/>
      <c r="BS50" s="700"/>
      <c r="BT50" s="700"/>
      <c r="BU50" s="700"/>
      <c r="BV50" s="700"/>
      <c r="BW50" s="700"/>
      <c r="BX50" s="700"/>
      <c r="BY50" s="700"/>
      <c r="BZ50" s="700"/>
      <c r="CA50" s="700"/>
      <c r="CB50" s="700"/>
      <c r="CC50" s="700"/>
      <c r="CD50" s="700"/>
      <c r="CE50" s="700"/>
      <c r="CF50" s="700"/>
      <c r="CG50" s="700"/>
      <c r="CH50" s="700"/>
      <c r="CI50" s="700"/>
      <c r="CJ50" s="700"/>
      <c r="CK50" s="700"/>
      <c r="CL50" s="700"/>
      <c r="CM50" s="700"/>
      <c r="CN50" s="700"/>
      <c r="CO50" s="700"/>
      <c r="CP50" s="700"/>
      <c r="CQ50" s="700"/>
      <c r="CR50" s="700"/>
      <c r="CS50" s="700"/>
      <c r="CT50" s="700"/>
      <c r="CU50" s="700"/>
      <c r="CV50" s="700"/>
      <c r="CW50" s="700"/>
      <c r="CX50" s="700"/>
      <c r="CY50" s="700"/>
      <c r="CZ50" s="700"/>
      <c r="DA50" s="700"/>
      <c r="DB50" s="700"/>
      <c r="DC50" s="700"/>
      <c r="DD50" s="700"/>
      <c r="DE50" s="700"/>
      <c r="DF50" s="700"/>
      <c r="DG50" s="700"/>
      <c r="DH50" s="700"/>
      <c r="DI50" s="700"/>
      <c r="DJ50" s="700"/>
      <c r="DK50" s="700"/>
      <c r="DL50" s="700"/>
      <c r="DM50" s="700"/>
      <c r="DN50" s="700"/>
      <c r="DO50" s="700"/>
      <c r="DP50" s="700"/>
      <c r="DQ50" s="700"/>
      <c r="DR50" s="700"/>
      <c r="DS50" s="700"/>
      <c r="DT50" s="700"/>
      <c r="DU50" s="700"/>
      <c r="DV50" s="700"/>
      <c r="DW50" s="700"/>
      <c r="DX50" s="700"/>
      <c r="DY50" s="700"/>
      <c r="DZ50" s="700"/>
      <c r="EA50" s="700"/>
      <c r="EB50" s="700"/>
      <c r="EC50" s="700"/>
      <c r="ED50" s="700"/>
      <c r="EE50" s="700"/>
      <c r="EF50" s="700"/>
      <c r="EG50" s="700"/>
      <c r="EH50" s="700"/>
      <c r="EI50" s="700"/>
      <c r="EJ50" s="700"/>
      <c r="EK50" s="700"/>
      <c r="EL50" s="700"/>
      <c r="EM50" s="700"/>
      <c r="EN50" s="700"/>
      <c r="EO50" s="700"/>
      <c r="EP50" s="700"/>
      <c r="EQ50" s="700"/>
      <c r="ER50" s="700"/>
      <c r="ES50" s="700"/>
      <c r="ET50" s="700"/>
      <c r="EU50" s="700"/>
      <c r="EV50" s="700"/>
      <c r="EW50" s="700"/>
      <c r="EX50" s="700"/>
      <c r="EY50" s="700"/>
      <c r="EZ50" s="700"/>
      <c r="FA50" s="700"/>
      <c r="FB50" s="700"/>
      <c r="FC50" s="700"/>
      <c r="FD50" s="700"/>
      <c r="FE50" s="700"/>
      <c r="FF50" s="700"/>
      <c r="FG50" s="700"/>
      <c r="FH50" s="700"/>
      <c r="FI50" s="700"/>
      <c r="FJ50" s="700"/>
      <c r="FK50" s="700"/>
      <c r="FL50" s="700"/>
      <c r="FM50" s="700"/>
      <c r="FN50" s="700"/>
      <c r="FO50" s="700"/>
      <c r="FP50" s="700"/>
      <c r="FQ50" s="700"/>
      <c r="FR50" s="700"/>
      <c r="FS50" s="700"/>
      <c r="FT50" s="700"/>
      <c r="FU50" s="700"/>
      <c r="FV50" s="700"/>
      <c r="FW50" s="700"/>
      <c r="FX50" s="700"/>
      <c r="FY50" s="700"/>
      <c r="FZ50" s="700"/>
      <c r="GA50" s="700"/>
      <c r="GB50" s="700"/>
      <c r="GC50" s="700"/>
      <c r="GD50" s="700"/>
      <c r="GE50" s="700"/>
      <c r="GF50" s="700"/>
      <c r="GG50" s="700"/>
      <c r="GH50" s="700"/>
      <c r="GI50" s="700"/>
      <c r="GJ50" s="700"/>
      <c r="GK50" s="700"/>
      <c r="GL50" s="700"/>
      <c r="GM50" s="700"/>
      <c r="GN50" s="700"/>
      <c r="GO50" s="700"/>
      <c r="GP50" s="700"/>
      <c r="GQ50" s="700"/>
      <c r="GR50" s="700"/>
      <c r="GS50" s="700"/>
      <c r="GT50" s="700"/>
      <c r="GU50" s="700"/>
      <c r="GV50" s="700"/>
      <c r="GW50" s="700"/>
      <c r="GX50" s="700"/>
      <c r="GY50" s="700"/>
      <c r="GZ50" s="700"/>
      <c r="HA50" s="700"/>
      <c r="HB50" s="700"/>
      <c r="HC50" s="700"/>
      <c r="HD50" s="700"/>
      <c r="HE50" s="700"/>
      <c r="HF50" s="700"/>
      <c r="HG50" s="700"/>
      <c r="HH50" s="700"/>
      <c r="HI50" s="700"/>
      <c r="HJ50" s="700"/>
      <c r="HK50" s="700"/>
      <c r="HL50" s="700"/>
      <c r="HM50" s="700"/>
      <c r="HN50" s="700"/>
      <c r="HO50" s="700"/>
      <c r="HP50" s="700"/>
      <c r="HQ50" s="700"/>
      <c r="HR50" s="700"/>
      <c r="HS50" s="700"/>
      <c r="HT50" s="700"/>
      <c r="HU50" s="700"/>
      <c r="HV50" s="700"/>
      <c r="HW50" s="700"/>
    </row>
    <row r="51" spans="1:231" s="723" customFormat="1">
      <c r="A51" s="720" t="s">
        <v>1365</v>
      </c>
      <c r="B51" s="731" t="s">
        <v>215</v>
      </c>
      <c r="C51" s="787" t="s">
        <v>56</v>
      </c>
      <c r="D51" s="747">
        <v>43.45</v>
      </c>
      <c r="E51" s="758">
        <v>3.6774399999999998</v>
      </c>
      <c r="F51" s="759">
        <f t="shared" si="0"/>
        <v>-39.772560000000006</v>
      </c>
      <c r="G51" s="747">
        <v>4.0200000000000005</v>
      </c>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0"/>
      <c r="AG51" s="700"/>
      <c r="AH51" s="700"/>
      <c r="AI51" s="700"/>
      <c r="AJ51" s="700"/>
      <c r="AK51" s="700"/>
      <c r="AL51" s="700"/>
      <c r="AM51" s="700"/>
      <c r="AN51" s="700"/>
      <c r="AO51" s="700"/>
      <c r="AP51" s="700"/>
      <c r="AQ51" s="700"/>
      <c r="AR51" s="700"/>
      <c r="AS51" s="700"/>
      <c r="AT51" s="700"/>
      <c r="AU51" s="700"/>
      <c r="AV51" s="700"/>
      <c r="AW51" s="700"/>
      <c r="AX51" s="700"/>
      <c r="AY51" s="700"/>
      <c r="AZ51" s="700"/>
      <c r="BA51" s="700"/>
      <c r="BB51" s="700"/>
      <c r="BC51" s="700"/>
      <c r="BD51" s="700"/>
      <c r="BE51" s="700"/>
      <c r="BF51" s="700"/>
      <c r="BG51" s="700"/>
      <c r="BH51" s="700"/>
      <c r="BI51" s="700"/>
      <c r="BJ51" s="700"/>
      <c r="BK51" s="700"/>
      <c r="BL51" s="700"/>
      <c r="BM51" s="700"/>
      <c r="BN51" s="700"/>
      <c r="BO51" s="700"/>
      <c r="BP51" s="700"/>
      <c r="BQ51" s="700"/>
      <c r="BR51" s="700"/>
      <c r="BS51" s="700"/>
      <c r="BT51" s="700"/>
      <c r="BU51" s="700"/>
      <c r="BV51" s="700"/>
      <c r="BW51" s="700"/>
      <c r="BX51" s="700"/>
      <c r="BY51" s="700"/>
      <c r="BZ51" s="700"/>
      <c r="CA51" s="700"/>
      <c r="CB51" s="700"/>
      <c r="CC51" s="700"/>
      <c r="CD51" s="700"/>
      <c r="CE51" s="700"/>
      <c r="CF51" s="700"/>
      <c r="CG51" s="700"/>
      <c r="CH51" s="700"/>
      <c r="CI51" s="700"/>
      <c r="CJ51" s="700"/>
      <c r="CK51" s="700"/>
      <c r="CL51" s="700"/>
      <c r="CM51" s="700"/>
      <c r="CN51" s="700"/>
      <c r="CO51" s="700"/>
      <c r="CP51" s="700"/>
      <c r="CQ51" s="700"/>
      <c r="CR51" s="700"/>
      <c r="CS51" s="700"/>
      <c r="CT51" s="700"/>
      <c r="CU51" s="700"/>
      <c r="CV51" s="700"/>
      <c r="CW51" s="700"/>
      <c r="CX51" s="700"/>
      <c r="CY51" s="700"/>
      <c r="CZ51" s="700"/>
      <c r="DA51" s="700"/>
      <c r="DB51" s="700"/>
      <c r="DC51" s="700"/>
      <c r="DD51" s="700"/>
      <c r="DE51" s="700"/>
      <c r="DF51" s="700"/>
      <c r="DG51" s="700"/>
      <c r="DH51" s="700"/>
      <c r="DI51" s="700"/>
      <c r="DJ51" s="700"/>
      <c r="DK51" s="700"/>
      <c r="DL51" s="700"/>
      <c r="DM51" s="700"/>
      <c r="DN51" s="700"/>
      <c r="DO51" s="700"/>
      <c r="DP51" s="700"/>
      <c r="DQ51" s="700"/>
      <c r="DR51" s="700"/>
      <c r="DS51" s="700"/>
      <c r="DT51" s="700"/>
      <c r="DU51" s="700"/>
      <c r="DV51" s="700"/>
      <c r="DW51" s="700"/>
      <c r="DX51" s="700"/>
      <c r="DY51" s="700"/>
      <c r="DZ51" s="700"/>
      <c r="EA51" s="700"/>
      <c r="EB51" s="700"/>
      <c r="EC51" s="700"/>
      <c r="ED51" s="700"/>
      <c r="EE51" s="700"/>
      <c r="EF51" s="700"/>
      <c r="EG51" s="700"/>
      <c r="EH51" s="700"/>
      <c r="EI51" s="700"/>
      <c r="EJ51" s="700"/>
      <c r="EK51" s="700"/>
      <c r="EL51" s="700"/>
      <c r="EM51" s="700"/>
      <c r="EN51" s="700"/>
      <c r="EO51" s="700"/>
      <c r="EP51" s="700"/>
      <c r="EQ51" s="700"/>
      <c r="ER51" s="700"/>
      <c r="ES51" s="700"/>
      <c r="ET51" s="700"/>
      <c r="EU51" s="700"/>
      <c r="EV51" s="700"/>
      <c r="EW51" s="700"/>
      <c r="EX51" s="700"/>
      <c r="EY51" s="700"/>
      <c r="EZ51" s="700"/>
      <c r="FA51" s="700"/>
      <c r="FB51" s="700"/>
      <c r="FC51" s="700"/>
      <c r="FD51" s="700"/>
      <c r="FE51" s="700"/>
      <c r="FF51" s="700"/>
      <c r="FG51" s="700"/>
      <c r="FH51" s="700"/>
      <c r="FI51" s="700"/>
      <c r="FJ51" s="700"/>
      <c r="FK51" s="700"/>
      <c r="FL51" s="700"/>
      <c r="FM51" s="700"/>
      <c r="FN51" s="700"/>
      <c r="FO51" s="700"/>
      <c r="FP51" s="700"/>
      <c r="FQ51" s="700"/>
      <c r="FR51" s="700"/>
      <c r="FS51" s="700"/>
      <c r="FT51" s="700"/>
      <c r="FU51" s="700"/>
      <c r="FV51" s="700"/>
      <c r="FW51" s="700"/>
      <c r="FX51" s="700"/>
      <c r="FY51" s="700"/>
      <c r="FZ51" s="700"/>
      <c r="GA51" s="700"/>
      <c r="GB51" s="700"/>
      <c r="GC51" s="700"/>
      <c r="GD51" s="700"/>
      <c r="GE51" s="700"/>
      <c r="GF51" s="700"/>
      <c r="GG51" s="700"/>
      <c r="GH51" s="700"/>
      <c r="GI51" s="700"/>
      <c r="GJ51" s="700"/>
      <c r="GK51" s="700"/>
      <c r="GL51" s="700"/>
      <c r="GM51" s="700"/>
      <c r="GN51" s="700"/>
      <c r="GO51" s="700"/>
      <c r="GP51" s="700"/>
      <c r="GQ51" s="700"/>
      <c r="GR51" s="700"/>
      <c r="GS51" s="700"/>
      <c r="GT51" s="700"/>
      <c r="GU51" s="700"/>
      <c r="GV51" s="700"/>
      <c r="GW51" s="700"/>
      <c r="GX51" s="700"/>
      <c r="GY51" s="700"/>
      <c r="GZ51" s="700"/>
      <c r="HA51" s="700"/>
      <c r="HB51" s="700"/>
      <c r="HC51" s="700"/>
      <c r="HD51" s="700"/>
      <c r="HE51" s="700"/>
      <c r="HF51" s="700"/>
      <c r="HG51" s="700"/>
      <c r="HH51" s="700"/>
      <c r="HI51" s="700"/>
      <c r="HJ51" s="700"/>
      <c r="HK51" s="700"/>
      <c r="HL51" s="700"/>
      <c r="HM51" s="700"/>
      <c r="HN51" s="700"/>
      <c r="HO51" s="700"/>
      <c r="HP51" s="700"/>
      <c r="HQ51" s="700"/>
      <c r="HR51" s="700"/>
      <c r="HS51" s="700"/>
      <c r="HT51" s="700"/>
      <c r="HU51" s="700"/>
      <c r="HV51" s="700"/>
      <c r="HW51" s="700"/>
    </row>
    <row r="52" spans="1:231" s="704" customFormat="1" ht="14.25">
      <c r="A52" s="715" t="s">
        <v>216</v>
      </c>
      <c r="B52" s="732" t="s">
        <v>217</v>
      </c>
      <c r="C52" s="786" t="s">
        <v>57</v>
      </c>
      <c r="D52" s="746">
        <v>97.41</v>
      </c>
      <c r="E52" s="698">
        <v>101.682058</v>
      </c>
      <c r="F52" s="760">
        <f t="shared" si="0"/>
        <v>4.2720580000000012</v>
      </c>
      <c r="G52" s="746">
        <v>113.25999999999999</v>
      </c>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2"/>
      <c r="CO52" s="702"/>
      <c r="CP52" s="702"/>
      <c r="CQ52" s="702"/>
      <c r="CR52" s="702"/>
      <c r="CS52" s="702"/>
      <c r="CT52" s="702"/>
      <c r="CU52" s="702"/>
      <c r="CV52" s="702"/>
      <c r="CW52" s="702"/>
      <c r="CX52" s="702"/>
      <c r="CY52" s="702"/>
      <c r="CZ52" s="702"/>
      <c r="DA52" s="702"/>
      <c r="DB52" s="702"/>
      <c r="DC52" s="702"/>
      <c r="DD52" s="702"/>
      <c r="DE52" s="702"/>
      <c r="DF52" s="702"/>
      <c r="DG52" s="702"/>
      <c r="DH52" s="702"/>
      <c r="DI52" s="702"/>
      <c r="DJ52" s="702"/>
      <c r="DK52" s="702"/>
      <c r="DL52" s="702"/>
      <c r="DM52" s="702"/>
      <c r="DN52" s="702"/>
      <c r="DO52" s="702"/>
      <c r="DP52" s="702"/>
      <c r="DQ52" s="702"/>
      <c r="DR52" s="702"/>
      <c r="DS52" s="702"/>
      <c r="DT52" s="702"/>
      <c r="DU52" s="702"/>
      <c r="DV52" s="702"/>
      <c r="DW52" s="702"/>
      <c r="DX52" s="702"/>
      <c r="DY52" s="702"/>
      <c r="DZ52" s="702"/>
      <c r="EA52" s="702"/>
      <c r="EB52" s="702"/>
      <c r="EC52" s="702"/>
      <c r="ED52" s="702"/>
      <c r="EE52" s="702"/>
      <c r="EF52" s="702"/>
      <c r="EG52" s="702"/>
      <c r="EH52" s="702"/>
      <c r="EI52" s="702"/>
      <c r="EJ52" s="702"/>
      <c r="EK52" s="702"/>
      <c r="EL52" s="702"/>
      <c r="EM52" s="702"/>
      <c r="EN52" s="702"/>
      <c r="EO52" s="702"/>
      <c r="EP52" s="702"/>
      <c r="EQ52" s="702"/>
      <c r="ER52" s="702"/>
      <c r="ES52" s="702"/>
      <c r="ET52" s="702"/>
      <c r="EU52" s="702"/>
      <c r="EV52" s="702"/>
      <c r="EW52" s="702"/>
      <c r="EX52" s="702"/>
      <c r="EY52" s="702"/>
      <c r="EZ52" s="702"/>
      <c r="FA52" s="702"/>
      <c r="FB52" s="702"/>
      <c r="FC52" s="702"/>
      <c r="FD52" s="702"/>
      <c r="FE52" s="702"/>
      <c r="FF52" s="702"/>
      <c r="FG52" s="702"/>
      <c r="FH52" s="702"/>
      <c r="FI52" s="702"/>
      <c r="FJ52" s="702"/>
      <c r="FK52" s="702"/>
      <c r="FL52" s="702"/>
      <c r="FM52" s="702"/>
      <c r="FN52" s="702"/>
      <c r="FO52" s="702"/>
      <c r="FP52" s="702"/>
      <c r="FQ52" s="702"/>
      <c r="FR52" s="702"/>
      <c r="FS52" s="702"/>
      <c r="FT52" s="702"/>
      <c r="FU52" s="702"/>
      <c r="FV52" s="702"/>
      <c r="FW52" s="702"/>
      <c r="FX52" s="702"/>
      <c r="FY52" s="702"/>
      <c r="FZ52" s="702"/>
      <c r="GA52" s="702"/>
      <c r="GB52" s="702"/>
      <c r="GC52" s="702"/>
      <c r="GD52" s="702"/>
      <c r="GE52" s="702"/>
      <c r="GF52" s="702"/>
      <c r="GG52" s="702"/>
      <c r="GH52" s="702"/>
      <c r="GI52" s="702"/>
      <c r="GJ52" s="702"/>
      <c r="GK52" s="702"/>
      <c r="GL52" s="702"/>
      <c r="GM52" s="702"/>
      <c r="GN52" s="702"/>
      <c r="GO52" s="702"/>
      <c r="GP52" s="702"/>
      <c r="GQ52" s="702"/>
      <c r="GR52" s="702"/>
      <c r="GS52" s="702"/>
      <c r="GT52" s="702"/>
      <c r="GU52" s="702"/>
      <c r="GV52" s="702"/>
      <c r="GW52" s="702"/>
      <c r="GX52" s="702"/>
      <c r="GY52" s="702"/>
      <c r="GZ52" s="702"/>
      <c r="HA52" s="702"/>
      <c r="HB52" s="702"/>
      <c r="HC52" s="702"/>
      <c r="HD52" s="702"/>
      <c r="HE52" s="702"/>
      <c r="HF52" s="702"/>
      <c r="HG52" s="702"/>
      <c r="HH52" s="702"/>
      <c r="HI52" s="702"/>
      <c r="HJ52" s="702"/>
      <c r="HK52" s="702"/>
      <c r="HL52" s="702"/>
      <c r="HM52" s="702"/>
      <c r="HN52" s="702"/>
      <c r="HO52" s="702"/>
      <c r="HP52" s="702"/>
      <c r="HQ52" s="702"/>
      <c r="HR52" s="702"/>
      <c r="HS52" s="702"/>
      <c r="HT52" s="702"/>
      <c r="HU52" s="702"/>
      <c r="HV52" s="702"/>
      <c r="HW52" s="702"/>
    </row>
    <row r="53" spans="1:231" s="723" customFormat="1">
      <c r="A53" s="720" t="s">
        <v>1396</v>
      </c>
      <c r="B53" s="721" t="s">
        <v>1397</v>
      </c>
      <c r="C53" s="787" t="s">
        <v>395</v>
      </c>
      <c r="D53" s="747"/>
      <c r="E53" s="758"/>
      <c r="F53" s="758"/>
      <c r="G53" s="747"/>
      <c r="H53" s="700"/>
      <c r="I53" s="700"/>
      <c r="J53" s="700"/>
      <c r="K53" s="700"/>
      <c r="L53" s="700"/>
      <c r="M53" s="700"/>
      <c r="N53" s="700"/>
      <c r="O53" s="700"/>
      <c r="P53" s="700"/>
      <c r="Q53" s="700"/>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700"/>
      <c r="AZ53" s="700"/>
      <c r="BA53" s="700"/>
      <c r="BB53" s="700"/>
      <c r="BC53" s="700"/>
      <c r="BD53" s="700"/>
      <c r="BE53" s="700"/>
      <c r="BF53" s="700"/>
      <c r="BG53" s="700"/>
      <c r="BH53" s="700"/>
      <c r="BI53" s="700"/>
      <c r="BJ53" s="700"/>
      <c r="BK53" s="700"/>
      <c r="BL53" s="700"/>
      <c r="BM53" s="700"/>
      <c r="BN53" s="700"/>
      <c r="BO53" s="700"/>
      <c r="BP53" s="700"/>
      <c r="BQ53" s="700"/>
      <c r="BR53" s="700"/>
      <c r="BS53" s="700"/>
      <c r="BT53" s="700"/>
      <c r="BU53" s="700"/>
      <c r="BV53" s="700"/>
      <c r="BW53" s="700"/>
      <c r="BX53" s="700"/>
      <c r="BY53" s="700"/>
      <c r="BZ53" s="700"/>
      <c r="CA53" s="700"/>
      <c r="CB53" s="700"/>
      <c r="CC53" s="700"/>
      <c r="CD53" s="700"/>
      <c r="CE53" s="700"/>
      <c r="CF53" s="700"/>
      <c r="CG53" s="700"/>
      <c r="CH53" s="700"/>
      <c r="CI53" s="700"/>
      <c r="CJ53" s="700"/>
      <c r="CK53" s="700"/>
      <c r="CL53" s="700"/>
      <c r="CM53" s="700"/>
      <c r="CN53" s="700"/>
      <c r="CO53" s="700"/>
      <c r="CP53" s="700"/>
      <c r="CQ53" s="700"/>
      <c r="CR53" s="700"/>
      <c r="CS53" s="700"/>
      <c r="CT53" s="700"/>
      <c r="CU53" s="700"/>
      <c r="CV53" s="700"/>
      <c r="CW53" s="700"/>
      <c r="CX53" s="700"/>
      <c r="CY53" s="700"/>
      <c r="CZ53" s="700"/>
      <c r="DA53" s="700"/>
      <c r="DB53" s="700"/>
      <c r="DC53" s="700"/>
      <c r="DD53" s="700"/>
      <c r="DE53" s="700"/>
      <c r="DF53" s="700"/>
      <c r="DG53" s="700"/>
      <c r="DH53" s="700"/>
      <c r="DI53" s="700"/>
      <c r="DJ53" s="700"/>
      <c r="DK53" s="700"/>
      <c r="DL53" s="700"/>
      <c r="DM53" s="700"/>
      <c r="DN53" s="700"/>
      <c r="DO53" s="700"/>
      <c r="DP53" s="700"/>
      <c r="DQ53" s="700"/>
      <c r="DR53" s="700"/>
      <c r="DS53" s="700"/>
      <c r="DT53" s="700"/>
      <c r="DU53" s="700"/>
      <c r="DV53" s="700"/>
      <c r="DW53" s="700"/>
      <c r="DX53" s="700"/>
      <c r="DY53" s="700"/>
      <c r="DZ53" s="700"/>
      <c r="EA53" s="700"/>
      <c r="EB53" s="700"/>
      <c r="EC53" s="700"/>
      <c r="ED53" s="700"/>
      <c r="EE53" s="700"/>
      <c r="EF53" s="700"/>
      <c r="EG53" s="700"/>
      <c r="EH53" s="700"/>
      <c r="EI53" s="700"/>
      <c r="EJ53" s="700"/>
      <c r="EK53" s="700"/>
      <c r="EL53" s="700"/>
      <c r="EM53" s="700"/>
      <c r="EN53" s="700"/>
      <c r="EO53" s="700"/>
      <c r="EP53" s="700"/>
      <c r="EQ53" s="700"/>
      <c r="ER53" s="700"/>
      <c r="ES53" s="700"/>
      <c r="ET53" s="700"/>
      <c r="EU53" s="700"/>
      <c r="EV53" s="700"/>
      <c r="EW53" s="700"/>
      <c r="EX53" s="700"/>
      <c r="EY53" s="700"/>
      <c r="EZ53" s="700"/>
      <c r="FA53" s="700"/>
      <c r="FB53" s="700"/>
      <c r="FC53" s="700"/>
      <c r="FD53" s="700"/>
      <c r="FE53" s="700"/>
      <c r="FF53" s="700"/>
      <c r="FG53" s="700"/>
      <c r="FH53" s="700"/>
      <c r="FI53" s="700"/>
      <c r="FJ53" s="700"/>
      <c r="FK53" s="700"/>
      <c r="FL53" s="700"/>
      <c r="FM53" s="700"/>
      <c r="FN53" s="700"/>
      <c r="FO53" s="700"/>
      <c r="FP53" s="700"/>
      <c r="FQ53" s="700"/>
      <c r="FR53" s="700"/>
      <c r="FS53" s="700"/>
      <c r="FT53" s="700"/>
      <c r="FU53" s="700"/>
      <c r="FV53" s="700"/>
      <c r="FW53" s="700"/>
      <c r="FX53" s="700"/>
      <c r="FY53" s="700"/>
      <c r="FZ53" s="700"/>
      <c r="GA53" s="700"/>
      <c r="GB53" s="700"/>
      <c r="GC53" s="700"/>
      <c r="GD53" s="700"/>
      <c r="GE53" s="700"/>
      <c r="GF53" s="700"/>
      <c r="GG53" s="700"/>
      <c r="GH53" s="700"/>
      <c r="GI53" s="700"/>
      <c r="GJ53" s="700"/>
      <c r="GK53" s="700"/>
      <c r="GL53" s="700"/>
      <c r="GM53" s="700"/>
      <c r="GN53" s="700"/>
      <c r="GO53" s="700"/>
      <c r="GP53" s="700"/>
      <c r="GQ53" s="700"/>
      <c r="GR53" s="700"/>
      <c r="GS53" s="700"/>
      <c r="GT53" s="700"/>
      <c r="GU53" s="700"/>
      <c r="GV53" s="700"/>
      <c r="GW53" s="700"/>
      <c r="GX53" s="700"/>
      <c r="GY53" s="700"/>
      <c r="GZ53" s="700"/>
      <c r="HA53" s="700"/>
      <c r="HB53" s="700"/>
      <c r="HC53" s="700"/>
      <c r="HD53" s="700"/>
      <c r="HE53" s="700"/>
      <c r="HF53" s="700"/>
      <c r="HG53" s="700"/>
      <c r="HH53" s="700"/>
      <c r="HI53" s="700"/>
      <c r="HJ53" s="700"/>
      <c r="HK53" s="700"/>
      <c r="HL53" s="700"/>
      <c r="HM53" s="700"/>
      <c r="HN53" s="700"/>
      <c r="HO53" s="700"/>
      <c r="HP53" s="700"/>
      <c r="HQ53" s="700"/>
      <c r="HR53" s="700"/>
      <c r="HS53" s="700"/>
      <c r="HT53" s="700"/>
      <c r="HU53" s="700"/>
      <c r="HV53" s="700"/>
      <c r="HW53" s="700"/>
    </row>
    <row r="54" spans="1:231" s="723" customFormat="1">
      <c r="A54" s="720" t="s">
        <v>1398</v>
      </c>
      <c r="B54" s="721" t="s">
        <v>1399</v>
      </c>
      <c r="C54" s="787" t="s">
        <v>520</v>
      </c>
      <c r="D54" s="747"/>
      <c r="E54" s="724">
        <v>0</v>
      </c>
      <c r="F54" s="724"/>
      <c r="G54" s="747"/>
      <c r="H54" s="700"/>
      <c r="I54" s="700"/>
      <c r="J54" s="700"/>
      <c r="K54" s="700"/>
      <c r="L54" s="700"/>
      <c r="M54" s="700"/>
      <c r="N54" s="700"/>
      <c r="O54" s="700"/>
      <c r="P54" s="700"/>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c r="AY54" s="700"/>
      <c r="AZ54" s="700"/>
      <c r="BA54" s="700"/>
      <c r="BB54" s="700"/>
      <c r="BC54" s="700"/>
      <c r="BD54" s="700"/>
      <c r="BE54" s="700"/>
      <c r="BF54" s="700"/>
      <c r="BG54" s="700"/>
      <c r="BH54" s="700"/>
      <c r="BI54" s="700"/>
      <c r="BJ54" s="700"/>
      <c r="BK54" s="700"/>
      <c r="BL54" s="700"/>
      <c r="BM54" s="700"/>
      <c r="BN54" s="700"/>
      <c r="BO54" s="700"/>
      <c r="BP54" s="700"/>
      <c r="BQ54" s="700"/>
      <c r="BR54" s="700"/>
      <c r="BS54" s="700"/>
      <c r="BT54" s="700"/>
      <c r="BU54" s="700"/>
      <c r="BV54" s="700"/>
      <c r="BW54" s="700"/>
      <c r="BX54" s="700"/>
      <c r="BY54" s="700"/>
      <c r="BZ54" s="700"/>
      <c r="CA54" s="700"/>
      <c r="CB54" s="700"/>
      <c r="CC54" s="700"/>
      <c r="CD54" s="700"/>
      <c r="CE54" s="700"/>
      <c r="CF54" s="700"/>
      <c r="CG54" s="700"/>
      <c r="CH54" s="700"/>
      <c r="CI54" s="700"/>
      <c r="CJ54" s="700"/>
      <c r="CK54" s="700"/>
      <c r="CL54" s="700"/>
      <c r="CM54" s="700"/>
      <c r="CN54" s="700"/>
      <c r="CO54" s="700"/>
      <c r="CP54" s="700"/>
      <c r="CQ54" s="700"/>
      <c r="CR54" s="700"/>
      <c r="CS54" s="700"/>
      <c r="CT54" s="700"/>
      <c r="CU54" s="700"/>
      <c r="CV54" s="700"/>
      <c r="CW54" s="700"/>
      <c r="CX54" s="700"/>
      <c r="CY54" s="700"/>
      <c r="CZ54" s="700"/>
      <c r="DA54" s="700"/>
      <c r="DB54" s="700"/>
      <c r="DC54" s="700"/>
      <c r="DD54" s="700"/>
      <c r="DE54" s="700"/>
      <c r="DF54" s="700"/>
      <c r="DG54" s="700"/>
      <c r="DH54" s="700"/>
      <c r="DI54" s="700"/>
      <c r="DJ54" s="700"/>
      <c r="DK54" s="700"/>
      <c r="DL54" s="700"/>
      <c r="DM54" s="700"/>
      <c r="DN54" s="700"/>
      <c r="DO54" s="700"/>
      <c r="DP54" s="700"/>
      <c r="DQ54" s="700"/>
      <c r="DR54" s="700"/>
      <c r="DS54" s="700"/>
      <c r="DT54" s="700"/>
      <c r="DU54" s="700"/>
      <c r="DV54" s="700"/>
      <c r="DW54" s="700"/>
      <c r="DX54" s="700"/>
      <c r="DY54" s="700"/>
      <c r="DZ54" s="700"/>
      <c r="EA54" s="700"/>
      <c r="EB54" s="700"/>
      <c r="EC54" s="700"/>
      <c r="ED54" s="700"/>
      <c r="EE54" s="700"/>
      <c r="EF54" s="700"/>
      <c r="EG54" s="700"/>
      <c r="EH54" s="700"/>
      <c r="EI54" s="700"/>
      <c r="EJ54" s="700"/>
      <c r="EK54" s="700"/>
      <c r="EL54" s="700"/>
      <c r="EM54" s="700"/>
      <c r="EN54" s="700"/>
      <c r="EO54" s="700"/>
      <c r="EP54" s="700"/>
      <c r="EQ54" s="700"/>
      <c r="ER54" s="700"/>
      <c r="ES54" s="700"/>
      <c r="ET54" s="700"/>
      <c r="EU54" s="700"/>
      <c r="EV54" s="700"/>
      <c r="EW54" s="700"/>
      <c r="EX54" s="700"/>
      <c r="EY54" s="700"/>
      <c r="EZ54" s="700"/>
      <c r="FA54" s="700"/>
      <c r="FB54" s="700"/>
      <c r="FC54" s="700"/>
      <c r="FD54" s="700"/>
      <c r="FE54" s="700"/>
      <c r="FF54" s="700"/>
      <c r="FG54" s="700"/>
      <c r="FH54" s="700"/>
      <c r="FI54" s="700"/>
      <c r="FJ54" s="700"/>
      <c r="FK54" s="700"/>
      <c r="FL54" s="700"/>
      <c r="FM54" s="700"/>
      <c r="FN54" s="700"/>
      <c r="FO54" s="700"/>
      <c r="FP54" s="700"/>
      <c r="FQ54" s="700"/>
      <c r="FR54" s="700"/>
      <c r="FS54" s="700"/>
      <c r="FT54" s="700"/>
      <c r="FU54" s="700"/>
      <c r="FV54" s="700"/>
      <c r="FW54" s="700"/>
      <c r="FX54" s="700"/>
      <c r="FY54" s="700"/>
      <c r="FZ54" s="700"/>
      <c r="GA54" s="700"/>
      <c r="GB54" s="700"/>
      <c r="GC54" s="700"/>
      <c r="GD54" s="700"/>
      <c r="GE54" s="700"/>
      <c r="GF54" s="700"/>
      <c r="GG54" s="700"/>
      <c r="GH54" s="700"/>
      <c r="GI54" s="700"/>
      <c r="GJ54" s="700"/>
      <c r="GK54" s="700"/>
      <c r="GL54" s="700"/>
      <c r="GM54" s="700"/>
      <c r="GN54" s="700"/>
      <c r="GO54" s="700"/>
      <c r="GP54" s="700"/>
      <c r="GQ54" s="700"/>
      <c r="GR54" s="700"/>
      <c r="GS54" s="700"/>
      <c r="GT54" s="700"/>
      <c r="GU54" s="700"/>
      <c r="GV54" s="700"/>
      <c r="GW54" s="700"/>
      <c r="GX54" s="700"/>
      <c r="GY54" s="700"/>
      <c r="GZ54" s="700"/>
      <c r="HA54" s="700"/>
      <c r="HB54" s="700"/>
      <c r="HC54" s="700"/>
      <c r="HD54" s="700"/>
      <c r="HE54" s="700"/>
      <c r="HF54" s="700"/>
      <c r="HG54" s="700"/>
      <c r="HH54" s="700"/>
      <c r="HI54" s="700"/>
      <c r="HJ54" s="700"/>
      <c r="HK54" s="700"/>
      <c r="HL54" s="700"/>
      <c r="HM54" s="700"/>
      <c r="HN54" s="700"/>
      <c r="HO54" s="700"/>
      <c r="HP54" s="700"/>
      <c r="HQ54" s="700"/>
      <c r="HR54" s="700"/>
      <c r="HS54" s="700"/>
      <c r="HT54" s="700"/>
      <c r="HU54" s="700"/>
      <c r="HV54" s="700"/>
      <c r="HW54" s="700"/>
    </row>
    <row r="55" spans="1:231" s="723" customFormat="1">
      <c r="A55" s="720" t="s">
        <v>1400</v>
      </c>
      <c r="B55" s="721" t="s">
        <v>1401</v>
      </c>
      <c r="C55" s="787" t="s">
        <v>1402</v>
      </c>
      <c r="D55" s="747"/>
      <c r="E55" s="724">
        <v>0</v>
      </c>
      <c r="F55" s="724"/>
      <c r="G55" s="747"/>
      <c r="H55" s="700"/>
      <c r="I55" s="700"/>
      <c r="J55" s="700"/>
      <c r="K55" s="700"/>
      <c r="L55" s="700"/>
      <c r="M55" s="700"/>
      <c r="N55" s="700"/>
      <c r="O55" s="700"/>
      <c r="P55" s="700"/>
      <c r="Q55" s="700"/>
      <c r="R55" s="700"/>
      <c r="S55" s="700"/>
      <c r="T55" s="700"/>
      <c r="U55" s="700"/>
      <c r="V55" s="700"/>
      <c r="W55" s="700"/>
      <c r="X55" s="700"/>
      <c r="Y55" s="700"/>
      <c r="Z55" s="700"/>
      <c r="AA55" s="700"/>
      <c r="AB55" s="700"/>
      <c r="AC55" s="700"/>
      <c r="AD55" s="700"/>
      <c r="AE55" s="700"/>
      <c r="AF55" s="700"/>
      <c r="AG55" s="700"/>
      <c r="AH55" s="700"/>
      <c r="AI55" s="700"/>
      <c r="AJ55" s="700"/>
      <c r="AK55" s="700"/>
      <c r="AL55" s="700"/>
      <c r="AM55" s="700"/>
      <c r="AN55" s="700"/>
      <c r="AO55" s="700"/>
      <c r="AP55" s="700"/>
      <c r="AQ55" s="700"/>
      <c r="AR55" s="700"/>
      <c r="AS55" s="700"/>
      <c r="AT55" s="700"/>
      <c r="AU55" s="700"/>
      <c r="AV55" s="700"/>
      <c r="AW55" s="700"/>
      <c r="AX55" s="700"/>
      <c r="AY55" s="700"/>
      <c r="AZ55" s="700"/>
      <c r="BA55" s="700"/>
      <c r="BB55" s="700"/>
      <c r="BC55" s="700"/>
      <c r="BD55" s="700"/>
      <c r="BE55" s="700"/>
      <c r="BF55" s="700"/>
      <c r="BG55" s="700"/>
      <c r="BH55" s="700"/>
      <c r="BI55" s="700"/>
      <c r="BJ55" s="700"/>
      <c r="BK55" s="700"/>
      <c r="BL55" s="700"/>
      <c r="BM55" s="700"/>
      <c r="BN55" s="700"/>
      <c r="BO55" s="700"/>
      <c r="BP55" s="700"/>
      <c r="BQ55" s="700"/>
      <c r="BR55" s="700"/>
      <c r="BS55" s="700"/>
      <c r="BT55" s="700"/>
      <c r="BU55" s="700"/>
      <c r="BV55" s="700"/>
      <c r="BW55" s="700"/>
      <c r="BX55" s="700"/>
      <c r="BY55" s="700"/>
      <c r="BZ55" s="700"/>
      <c r="CA55" s="700"/>
      <c r="CB55" s="700"/>
      <c r="CC55" s="700"/>
      <c r="CD55" s="700"/>
      <c r="CE55" s="700"/>
      <c r="CF55" s="700"/>
      <c r="CG55" s="700"/>
      <c r="CH55" s="700"/>
      <c r="CI55" s="700"/>
      <c r="CJ55" s="700"/>
      <c r="CK55" s="700"/>
      <c r="CL55" s="700"/>
      <c r="CM55" s="700"/>
      <c r="CN55" s="700"/>
      <c r="CO55" s="700"/>
      <c r="CP55" s="700"/>
      <c r="CQ55" s="700"/>
      <c r="CR55" s="700"/>
      <c r="CS55" s="700"/>
      <c r="CT55" s="700"/>
      <c r="CU55" s="700"/>
      <c r="CV55" s="700"/>
      <c r="CW55" s="700"/>
      <c r="CX55" s="700"/>
      <c r="CY55" s="700"/>
      <c r="CZ55" s="700"/>
      <c r="DA55" s="700"/>
      <c r="DB55" s="700"/>
      <c r="DC55" s="700"/>
      <c r="DD55" s="700"/>
      <c r="DE55" s="700"/>
      <c r="DF55" s="700"/>
      <c r="DG55" s="700"/>
      <c r="DH55" s="700"/>
      <c r="DI55" s="700"/>
      <c r="DJ55" s="700"/>
      <c r="DK55" s="700"/>
      <c r="DL55" s="700"/>
      <c r="DM55" s="700"/>
      <c r="DN55" s="700"/>
      <c r="DO55" s="700"/>
      <c r="DP55" s="700"/>
      <c r="DQ55" s="700"/>
      <c r="DR55" s="700"/>
      <c r="DS55" s="700"/>
      <c r="DT55" s="700"/>
      <c r="DU55" s="700"/>
      <c r="DV55" s="700"/>
      <c r="DW55" s="700"/>
      <c r="DX55" s="700"/>
      <c r="DY55" s="700"/>
      <c r="DZ55" s="700"/>
      <c r="EA55" s="700"/>
      <c r="EB55" s="700"/>
      <c r="EC55" s="700"/>
      <c r="ED55" s="700"/>
      <c r="EE55" s="700"/>
      <c r="EF55" s="700"/>
      <c r="EG55" s="700"/>
      <c r="EH55" s="700"/>
      <c r="EI55" s="700"/>
      <c r="EJ55" s="700"/>
      <c r="EK55" s="700"/>
      <c r="EL55" s="700"/>
      <c r="EM55" s="700"/>
      <c r="EN55" s="700"/>
      <c r="EO55" s="700"/>
      <c r="EP55" s="700"/>
      <c r="EQ55" s="700"/>
      <c r="ER55" s="700"/>
      <c r="ES55" s="700"/>
      <c r="ET55" s="700"/>
      <c r="EU55" s="700"/>
      <c r="EV55" s="700"/>
      <c r="EW55" s="700"/>
      <c r="EX55" s="700"/>
      <c r="EY55" s="700"/>
      <c r="EZ55" s="700"/>
      <c r="FA55" s="700"/>
      <c r="FB55" s="700"/>
      <c r="FC55" s="700"/>
      <c r="FD55" s="700"/>
      <c r="FE55" s="700"/>
      <c r="FF55" s="700"/>
      <c r="FG55" s="700"/>
      <c r="FH55" s="700"/>
      <c r="FI55" s="700"/>
      <c r="FJ55" s="700"/>
      <c r="FK55" s="700"/>
      <c r="FL55" s="700"/>
      <c r="FM55" s="700"/>
      <c r="FN55" s="700"/>
      <c r="FO55" s="700"/>
      <c r="FP55" s="700"/>
      <c r="FQ55" s="700"/>
      <c r="FR55" s="700"/>
      <c r="FS55" s="700"/>
      <c r="FT55" s="700"/>
      <c r="FU55" s="700"/>
      <c r="FV55" s="700"/>
      <c r="FW55" s="700"/>
      <c r="FX55" s="700"/>
      <c r="FY55" s="700"/>
      <c r="FZ55" s="700"/>
      <c r="GA55" s="700"/>
      <c r="GB55" s="700"/>
      <c r="GC55" s="700"/>
      <c r="GD55" s="700"/>
      <c r="GE55" s="700"/>
      <c r="GF55" s="700"/>
      <c r="GG55" s="700"/>
      <c r="GH55" s="700"/>
      <c r="GI55" s="700"/>
      <c r="GJ55" s="700"/>
      <c r="GK55" s="700"/>
      <c r="GL55" s="700"/>
      <c r="GM55" s="700"/>
      <c r="GN55" s="700"/>
      <c r="GO55" s="700"/>
      <c r="GP55" s="700"/>
      <c r="GQ55" s="700"/>
      <c r="GR55" s="700"/>
      <c r="GS55" s="700"/>
      <c r="GT55" s="700"/>
      <c r="GU55" s="700"/>
      <c r="GV55" s="700"/>
      <c r="GW55" s="700"/>
      <c r="GX55" s="700"/>
      <c r="GY55" s="700"/>
      <c r="GZ55" s="700"/>
      <c r="HA55" s="700"/>
      <c r="HB55" s="700"/>
      <c r="HC55" s="700"/>
      <c r="HD55" s="700"/>
      <c r="HE55" s="700"/>
      <c r="HF55" s="700"/>
      <c r="HG55" s="700"/>
      <c r="HH55" s="700"/>
      <c r="HI55" s="700"/>
      <c r="HJ55" s="700"/>
      <c r="HK55" s="700"/>
      <c r="HL55" s="700"/>
      <c r="HM55" s="700"/>
      <c r="HN55" s="700"/>
      <c r="HO55" s="700"/>
      <c r="HP55" s="700"/>
      <c r="HQ55" s="700"/>
      <c r="HR55" s="700"/>
      <c r="HS55" s="700"/>
      <c r="HT55" s="700"/>
      <c r="HU55" s="700"/>
      <c r="HV55" s="700"/>
      <c r="HW55" s="700"/>
    </row>
    <row r="56" spans="1:231" s="704" customFormat="1">
      <c r="A56" s="733">
        <v>4</v>
      </c>
      <c r="B56" s="734" t="s">
        <v>1403</v>
      </c>
      <c r="C56" s="783" t="s">
        <v>1404</v>
      </c>
      <c r="D56" s="742"/>
      <c r="E56" s="724">
        <v>0</v>
      </c>
      <c r="F56" s="724"/>
      <c r="G56" s="742"/>
      <c r="H56" s="702"/>
      <c r="I56" s="702"/>
      <c r="J56" s="702"/>
      <c r="K56" s="702"/>
      <c r="L56" s="702"/>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702"/>
      <c r="AP56" s="702"/>
      <c r="AQ56" s="702"/>
      <c r="AR56" s="702"/>
      <c r="AS56" s="702"/>
      <c r="AT56" s="702"/>
      <c r="AU56" s="702"/>
      <c r="AV56" s="702"/>
      <c r="AW56" s="702"/>
      <c r="AX56" s="702"/>
      <c r="AY56" s="702"/>
      <c r="AZ56" s="702"/>
      <c r="BA56" s="702"/>
      <c r="BB56" s="702"/>
      <c r="BC56" s="702"/>
      <c r="BD56" s="702"/>
      <c r="BE56" s="702"/>
      <c r="BF56" s="702"/>
      <c r="BG56" s="702"/>
      <c r="BH56" s="702"/>
      <c r="BI56" s="702"/>
      <c r="BJ56" s="702"/>
      <c r="BK56" s="702"/>
      <c r="BL56" s="702"/>
      <c r="BM56" s="702"/>
      <c r="BN56" s="702"/>
      <c r="BO56" s="702"/>
      <c r="BP56" s="702"/>
      <c r="BQ56" s="702"/>
      <c r="BR56" s="702"/>
      <c r="BS56" s="702"/>
      <c r="BT56" s="702"/>
      <c r="BU56" s="702"/>
      <c r="BV56" s="702"/>
      <c r="BW56" s="702"/>
      <c r="BX56" s="702"/>
      <c r="BY56" s="702"/>
      <c r="BZ56" s="702"/>
      <c r="CA56" s="702"/>
      <c r="CB56" s="702"/>
      <c r="CC56" s="702"/>
      <c r="CD56" s="702"/>
      <c r="CE56" s="702"/>
      <c r="CF56" s="702"/>
      <c r="CG56" s="702"/>
      <c r="CH56" s="702"/>
      <c r="CI56" s="702"/>
      <c r="CJ56" s="702"/>
      <c r="CK56" s="702"/>
      <c r="CL56" s="702"/>
      <c r="CM56" s="702"/>
      <c r="CN56" s="702"/>
      <c r="CO56" s="702"/>
      <c r="CP56" s="702"/>
      <c r="CQ56" s="702"/>
      <c r="CR56" s="702"/>
      <c r="CS56" s="702"/>
      <c r="CT56" s="702"/>
      <c r="CU56" s="702"/>
      <c r="CV56" s="702"/>
      <c r="CW56" s="702"/>
      <c r="CX56" s="702"/>
      <c r="CY56" s="702"/>
      <c r="CZ56" s="702"/>
      <c r="DA56" s="702"/>
      <c r="DB56" s="702"/>
      <c r="DC56" s="702"/>
      <c r="DD56" s="702"/>
      <c r="DE56" s="702"/>
      <c r="DF56" s="702"/>
      <c r="DG56" s="702"/>
      <c r="DH56" s="702"/>
      <c r="DI56" s="702"/>
      <c r="DJ56" s="702"/>
      <c r="DK56" s="702"/>
      <c r="DL56" s="702"/>
      <c r="DM56" s="702"/>
      <c r="DN56" s="702"/>
      <c r="DO56" s="702"/>
      <c r="DP56" s="702"/>
      <c r="DQ56" s="702"/>
      <c r="DR56" s="702"/>
      <c r="DS56" s="702"/>
      <c r="DT56" s="702"/>
      <c r="DU56" s="702"/>
      <c r="DV56" s="702"/>
      <c r="DW56" s="702"/>
      <c r="DX56" s="702"/>
      <c r="DY56" s="702"/>
      <c r="DZ56" s="702"/>
      <c r="EA56" s="702"/>
      <c r="EB56" s="702"/>
      <c r="EC56" s="702"/>
      <c r="ED56" s="702"/>
      <c r="EE56" s="702"/>
      <c r="EF56" s="702"/>
      <c r="EG56" s="702"/>
      <c r="EH56" s="702"/>
      <c r="EI56" s="702"/>
      <c r="EJ56" s="702"/>
      <c r="EK56" s="702"/>
      <c r="EL56" s="702"/>
      <c r="EM56" s="702"/>
      <c r="EN56" s="702"/>
      <c r="EO56" s="702"/>
      <c r="EP56" s="702"/>
      <c r="EQ56" s="702"/>
      <c r="ER56" s="702"/>
      <c r="ES56" s="702"/>
      <c r="ET56" s="702"/>
      <c r="EU56" s="702"/>
      <c r="EV56" s="702"/>
      <c r="EW56" s="702"/>
      <c r="EX56" s="702"/>
      <c r="EY56" s="702"/>
      <c r="EZ56" s="702"/>
      <c r="FA56" s="702"/>
      <c r="FB56" s="702"/>
      <c r="FC56" s="702"/>
      <c r="FD56" s="702"/>
      <c r="FE56" s="702"/>
      <c r="FF56" s="702"/>
      <c r="FG56" s="702"/>
      <c r="FH56" s="702"/>
      <c r="FI56" s="702"/>
      <c r="FJ56" s="702"/>
      <c r="FK56" s="702"/>
      <c r="FL56" s="702"/>
      <c r="FM56" s="702"/>
      <c r="FN56" s="702"/>
      <c r="FO56" s="702"/>
      <c r="FP56" s="702"/>
      <c r="FQ56" s="702"/>
      <c r="FR56" s="702"/>
      <c r="FS56" s="702"/>
      <c r="FT56" s="702"/>
      <c r="FU56" s="702"/>
      <c r="FV56" s="702"/>
      <c r="FW56" s="702"/>
      <c r="FX56" s="702"/>
      <c r="FY56" s="702"/>
      <c r="FZ56" s="702"/>
      <c r="GA56" s="702"/>
      <c r="GB56" s="702"/>
      <c r="GC56" s="702"/>
      <c r="GD56" s="702"/>
      <c r="GE56" s="702"/>
      <c r="GF56" s="702"/>
      <c r="GG56" s="702"/>
      <c r="GH56" s="702"/>
      <c r="GI56" s="702"/>
      <c r="GJ56" s="702"/>
      <c r="GK56" s="702"/>
      <c r="GL56" s="702"/>
      <c r="GM56" s="702"/>
      <c r="GN56" s="702"/>
      <c r="GO56" s="702"/>
      <c r="GP56" s="702"/>
      <c r="GQ56" s="702"/>
      <c r="GR56" s="702"/>
      <c r="GS56" s="702"/>
      <c r="GT56" s="702"/>
      <c r="GU56" s="702"/>
      <c r="GV56" s="702"/>
      <c r="GW56" s="702"/>
      <c r="GX56" s="702"/>
      <c r="GY56" s="702"/>
      <c r="GZ56" s="702"/>
      <c r="HA56" s="702"/>
      <c r="HB56" s="702"/>
      <c r="HC56" s="702"/>
      <c r="HD56" s="702"/>
      <c r="HE56" s="702"/>
      <c r="HF56" s="702"/>
      <c r="HG56" s="702"/>
      <c r="HH56" s="702"/>
      <c r="HI56" s="702"/>
      <c r="HJ56" s="702"/>
      <c r="HK56" s="702"/>
      <c r="HL56" s="702"/>
      <c r="HM56" s="702"/>
      <c r="HN56" s="702"/>
      <c r="HO56" s="702"/>
      <c r="HP56" s="702"/>
      <c r="HQ56" s="702"/>
      <c r="HR56" s="702"/>
      <c r="HS56" s="702"/>
      <c r="HT56" s="702"/>
      <c r="HU56" s="702"/>
      <c r="HV56" s="702"/>
      <c r="HW56" s="702"/>
    </row>
    <row r="57" spans="1:231" s="704" customFormat="1">
      <c r="A57" s="733">
        <v>5</v>
      </c>
      <c r="B57" s="734" t="s">
        <v>1405</v>
      </c>
      <c r="C57" s="783" t="s">
        <v>1406</v>
      </c>
      <c r="D57" s="742"/>
      <c r="E57" s="724">
        <v>0</v>
      </c>
      <c r="F57" s="724"/>
      <c r="G57" s="742"/>
      <c r="H57" s="702"/>
      <c r="I57" s="702"/>
      <c r="J57" s="702"/>
      <c r="K57" s="702"/>
      <c r="L57" s="702"/>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702"/>
      <c r="AP57" s="702"/>
      <c r="AQ57" s="702"/>
      <c r="AR57" s="702"/>
      <c r="AS57" s="702"/>
      <c r="AT57" s="702"/>
      <c r="AU57" s="702"/>
      <c r="AV57" s="702"/>
      <c r="AW57" s="702"/>
      <c r="AX57" s="702"/>
      <c r="AY57" s="702"/>
      <c r="AZ57" s="702"/>
      <c r="BA57" s="702"/>
      <c r="BB57" s="702"/>
      <c r="BC57" s="702"/>
      <c r="BD57" s="702"/>
      <c r="BE57" s="702"/>
      <c r="BF57" s="702"/>
      <c r="BG57" s="702"/>
      <c r="BH57" s="702"/>
      <c r="BI57" s="702"/>
      <c r="BJ57" s="702"/>
      <c r="BK57" s="702"/>
      <c r="BL57" s="702"/>
      <c r="BM57" s="702"/>
      <c r="BN57" s="702"/>
      <c r="BO57" s="702"/>
      <c r="BP57" s="702"/>
      <c r="BQ57" s="702"/>
      <c r="BR57" s="702"/>
      <c r="BS57" s="702"/>
      <c r="BT57" s="702"/>
      <c r="BU57" s="702"/>
      <c r="BV57" s="702"/>
      <c r="BW57" s="702"/>
      <c r="BX57" s="702"/>
      <c r="BY57" s="702"/>
      <c r="BZ57" s="702"/>
      <c r="CA57" s="702"/>
      <c r="CB57" s="702"/>
      <c r="CC57" s="702"/>
      <c r="CD57" s="702"/>
      <c r="CE57" s="702"/>
      <c r="CF57" s="702"/>
      <c r="CG57" s="702"/>
      <c r="CH57" s="702"/>
      <c r="CI57" s="702"/>
      <c r="CJ57" s="702"/>
      <c r="CK57" s="702"/>
      <c r="CL57" s="702"/>
      <c r="CM57" s="702"/>
      <c r="CN57" s="702"/>
      <c r="CO57" s="702"/>
      <c r="CP57" s="702"/>
      <c r="CQ57" s="702"/>
      <c r="CR57" s="702"/>
      <c r="CS57" s="702"/>
      <c r="CT57" s="702"/>
      <c r="CU57" s="702"/>
      <c r="CV57" s="702"/>
      <c r="CW57" s="702"/>
      <c r="CX57" s="702"/>
      <c r="CY57" s="702"/>
      <c r="CZ57" s="702"/>
      <c r="DA57" s="702"/>
      <c r="DB57" s="702"/>
      <c r="DC57" s="702"/>
      <c r="DD57" s="702"/>
      <c r="DE57" s="702"/>
      <c r="DF57" s="702"/>
      <c r="DG57" s="702"/>
      <c r="DH57" s="702"/>
      <c r="DI57" s="702"/>
      <c r="DJ57" s="702"/>
      <c r="DK57" s="702"/>
      <c r="DL57" s="702"/>
      <c r="DM57" s="702"/>
      <c r="DN57" s="702"/>
      <c r="DO57" s="702"/>
      <c r="DP57" s="702"/>
      <c r="DQ57" s="702"/>
      <c r="DR57" s="702"/>
      <c r="DS57" s="702"/>
      <c r="DT57" s="702"/>
      <c r="DU57" s="702"/>
      <c r="DV57" s="702"/>
      <c r="DW57" s="702"/>
      <c r="DX57" s="702"/>
      <c r="DY57" s="702"/>
      <c r="DZ57" s="702"/>
      <c r="EA57" s="702"/>
      <c r="EB57" s="702"/>
      <c r="EC57" s="702"/>
      <c r="ED57" s="702"/>
      <c r="EE57" s="702"/>
      <c r="EF57" s="702"/>
      <c r="EG57" s="702"/>
      <c r="EH57" s="702"/>
      <c r="EI57" s="702"/>
      <c r="EJ57" s="702"/>
      <c r="EK57" s="702"/>
      <c r="EL57" s="702"/>
      <c r="EM57" s="702"/>
      <c r="EN57" s="702"/>
      <c r="EO57" s="702"/>
      <c r="EP57" s="702"/>
      <c r="EQ57" s="702"/>
      <c r="ER57" s="702"/>
      <c r="ES57" s="702"/>
      <c r="ET57" s="702"/>
      <c r="EU57" s="702"/>
      <c r="EV57" s="702"/>
      <c r="EW57" s="702"/>
      <c r="EX57" s="702"/>
      <c r="EY57" s="702"/>
      <c r="EZ57" s="702"/>
      <c r="FA57" s="702"/>
      <c r="FB57" s="702"/>
      <c r="FC57" s="702"/>
      <c r="FD57" s="702"/>
      <c r="FE57" s="702"/>
      <c r="FF57" s="702"/>
      <c r="FG57" s="702"/>
      <c r="FH57" s="702"/>
      <c r="FI57" s="702"/>
      <c r="FJ57" s="702"/>
      <c r="FK57" s="702"/>
      <c r="FL57" s="702"/>
      <c r="FM57" s="702"/>
      <c r="FN57" s="702"/>
      <c r="FO57" s="702"/>
      <c r="FP57" s="702"/>
      <c r="FQ57" s="702"/>
      <c r="FR57" s="702"/>
      <c r="FS57" s="702"/>
      <c r="FT57" s="702"/>
      <c r="FU57" s="702"/>
      <c r="FV57" s="702"/>
      <c r="FW57" s="702"/>
      <c r="FX57" s="702"/>
      <c r="FY57" s="702"/>
      <c r="FZ57" s="702"/>
      <c r="GA57" s="702"/>
      <c r="GB57" s="702"/>
      <c r="GC57" s="702"/>
      <c r="GD57" s="702"/>
      <c r="GE57" s="702"/>
      <c r="GF57" s="702"/>
      <c r="GG57" s="702"/>
      <c r="GH57" s="702"/>
      <c r="GI57" s="702"/>
      <c r="GJ57" s="702"/>
      <c r="GK57" s="702"/>
      <c r="GL57" s="702"/>
      <c r="GM57" s="702"/>
      <c r="GN57" s="702"/>
      <c r="GO57" s="702"/>
      <c r="GP57" s="702"/>
      <c r="GQ57" s="702"/>
      <c r="GR57" s="702"/>
      <c r="GS57" s="702"/>
      <c r="GT57" s="702"/>
      <c r="GU57" s="702"/>
      <c r="GV57" s="702"/>
      <c r="GW57" s="702"/>
      <c r="GX57" s="702"/>
      <c r="GY57" s="702"/>
      <c r="GZ57" s="702"/>
      <c r="HA57" s="702"/>
      <c r="HB57" s="702"/>
      <c r="HC57" s="702"/>
      <c r="HD57" s="702"/>
      <c r="HE57" s="702"/>
      <c r="HF57" s="702"/>
      <c r="HG57" s="702"/>
      <c r="HH57" s="702"/>
      <c r="HI57" s="702"/>
      <c r="HJ57" s="702"/>
      <c r="HK57" s="702"/>
      <c r="HL57" s="702"/>
      <c r="HM57" s="702"/>
      <c r="HN57" s="702"/>
      <c r="HO57" s="702"/>
      <c r="HP57" s="702"/>
      <c r="HQ57" s="702"/>
      <c r="HR57" s="702"/>
      <c r="HS57" s="702"/>
      <c r="HT57" s="702"/>
      <c r="HU57" s="702"/>
      <c r="HV57" s="702"/>
      <c r="HW57" s="702"/>
    </row>
    <row r="58" spans="1:231" s="704" customFormat="1">
      <c r="A58" s="733">
        <v>6</v>
      </c>
      <c r="B58" s="734" t="s">
        <v>1368</v>
      </c>
      <c r="C58" s="790" t="s">
        <v>1369</v>
      </c>
      <c r="D58" s="742"/>
      <c r="E58" s="724">
        <v>753.45999999999992</v>
      </c>
      <c r="F58" s="724"/>
      <c r="G58" s="742"/>
      <c r="H58" s="702"/>
      <c r="I58" s="702"/>
      <c r="J58" s="702"/>
      <c r="K58" s="702"/>
      <c r="L58" s="702"/>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702"/>
      <c r="AP58" s="702"/>
      <c r="AQ58" s="702"/>
      <c r="AR58" s="702"/>
      <c r="AS58" s="702"/>
      <c r="AT58" s="702"/>
      <c r="AU58" s="702"/>
      <c r="AV58" s="702"/>
      <c r="AW58" s="702"/>
      <c r="AX58" s="702"/>
      <c r="AY58" s="702"/>
      <c r="AZ58" s="702"/>
      <c r="BA58" s="702"/>
      <c r="BB58" s="702"/>
      <c r="BC58" s="702"/>
      <c r="BD58" s="702"/>
      <c r="BE58" s="702"/>
      <c r="BF58" s="702"/>
      <c r="BG58" s="702"/>
      <c r="BH58" s="702"/>
      <c r="BI58" s="702"/>
      <c r="BJ58" s="702"/>
      <c r="BK58" s="702"/>
      <c r="BL58" s="702"/>
      <c r="BM58" s="702"/>
      <c r="BN58" s="702"/>
      <c r="BO58" s="702"/>
      <c r="BP58" s="702"/>
      <c r="BQ58" s="702"/>
      <c r="BR58" s="702"/>
      <c r="BS58" s="702"/>
      <c r="BT58" s="702"/>
      <c r="BU58" s="702"/>
      <c r="BV58" s="702"/>
      <c r="BW58" s="702"/>
      <c r="BX58" s="702"/>
      <c r="BY58" s="702"/>
      <c r="BZ58" s="702"/>
      <c r="CA58" s="702"/>
      <c r="CB58" s="702"/>
      <c r="CC58" s="702"/>
      <c r="CD58" s="702"/>
      <c r="CE58" s="702"/>
      <c r="CF58" s="702"/>
      <c r="CG58" s="702"/>
      <c r="CH58" s="702"/>
      <c r="CI58" s="702"/>
      <c r="CJ58" s="702"/>
      <c r="CK58" s="702"/>
      <c r="CL58" s="702"/>
      <c r="CM58" s="702"/>
      <c r="CN58" s="702"/>
      <c r="CO58" s="702"/>
      <c r="CP58" s="702"/>
      <c r="CQ58" s="702"/>
      <c r="CR58" s="702"/>
      <c r="CS58" s="702"/>
      <c r="CT58" s="702"/>
      <c r="CU58" s="702"/>
      <c r="CV58" s="702"/>
      <c r="CW58" s="702"/>
      <c r="CX58" s="702"/>
      <c r="CY58" s="702"/>
      <c r="CZ58" s="702"/>
      <c r="DA58" s="702"/>
      <c r="DB58" s="702"/>
      <c r="DC58" s="702"/>
      <c r="DD58" s="702"/>
      <c r="DE58" s="702"/>
      <c r="DF58" s="702"/>
      <c r="DG58" s="702"/>
      <c r="DH58" s="702"/>
      <c r="DI58" s="702"/>
      <c r="DJ58" s="702"/>
      <c r="DK58" s="702"/>
      <c r="DL58" s="702"/>
      <c r="DM58" s="702"/>
      <c r="DN58" s="702"/>
      <c r="DO58" s="702"/>
      <c r="DP58" s="702"/>
      <c r="DQ58" s="702"/>
      <c r="DR58" s="702"/>
      <c r="DS58" s="702"/>
      <c r="DT58" s="702"/>
      <c r="DU58" s="702"/>
      <c r="DV58" s="702"/>
      <c r="DW58" s="702"/>
      <c r="DX58" s="702"/>
      <c r="DY58" s="702"/>
      <c r="DZ58" s="702"/>
      <c r="EA58" s="702"/>
      <c r="EB58" s="702"/>
      <c r="EC58" s="702"/>
      <c r="ED58" s="702"/>
      <c r="EE58" s="702"/>
      <c r="EF58" s="702"/>
      <c r="EG58" s="702"/>
      <c r="EH58" s="702"/>
      <c r="EI58" s="702"/>
      <c r="EJ58" s="702"/>
      <c r="EK58" s="702"/>
      <c r="EL58" s="702"/>
      <c r="EM58" s="702"/>
      <c r="EN58" s="702"/>
      <c r="EO58" s="702"/>
      <c r="EP58" s="702"/>
      <c r="EQ58" s="702"/>
      <c r="ER58" s="702"/>
      <c r="ES58" s="702"/>
      <c r="ET58" s="702"/>
      <c r="EU58" s="702"/>
      <c r="EV58" s="702"/>
      <c r="EW58" s="702"/>
      <c r="EX58" s="702"/>
      <c r="EY58" s="702"/>
      <c r="EZ58" s="702"/>
      <c r="FA58" s="702"/>
      <c r="FB58" s="702"/>
      <c r="FC58" s="702"/>
      <c r="FD58" s="702"/>
      <c r="FE58" s="702"/>
      <c r="FF58" s="702"/>
      <c r="FG58" s="702"/>
      <c r="FH58" s="702"/>
      <c r="FI58" s="702"/>
      <c r="FJ58" s="702"/>
      <c r="FK58" s="702"/>
      <c r="FL58" s="702"/>
      <c r="FM58" s="702"/>
      <c r="FN58" s="702"/>
      <c r="FO58" s="702"/>
      <c r="FP58" s="702"/>
      <c r="FQ58" s="702"/>
      <c r="FR58" s="702"/>
      <c r="FS58" s="702"/>
      <c r="FT58" s="702"/>
      <c r="FU58" s="702"/>
      <c r="FV58" s="702"/>
      <c r="FW58" s="702"/>
      <c r="FX58" s="702"/>
      <c r="FY58" s="702"/>
      <c r="FZ58" s="702"/>
      <c r="GA58" s="702"/>
      <c r="GB58" s="702"/>
      <c r="GC58" s="702"/>
      <c r="GD58" s="702"/>
      <c r="GE58" s="702"/>
      <c r="GF58" s="702"/>
      <c r="GG58" s="702"/>
      <c r="GH58" s="702"/>
      <c r="GI58" s="702"/>
      <c r="GJ58" s="702"/>
      <c r="GK58" s="702"/>
      <c r="GL58" s="702"/>
      <c r="GM58" s="702"/>
      <c r="GN58" s="702"/>
      <c r="GO58" s="702"/>
      <c r="GP58" s="702"/>
      <c r="GQ58" s="702"/>
      <c r="GR58" s="702"/>
      <c r="GS58" s="702"/>
      <c r="GT58" s="702"/>
      <c r="GU58" s="702"/>
      <c r="GV58" s="702"/>
      <c r="GW58" s="702"/>
      <c r="GX58" s="702"/>
      <c r="GY58" s="702"/>
      <c r="GZ58" s="702"/>
      <c r="HA58" s="702"/>
      <c r="HB58" s="702"/>
      <c r="HC58" s="702"/>
      <c r="HD58" s="702"/>
      <c r="HE58" s="702"/>
      <c r="HF58" s="702"/>
      <c r="HG58" s="702"/>
      <c r="HH58" s="702"/>
      <c r="HI58" s="702"/>
      <c r="HJ58" s="702"/>
      <c r="HK58" s="702"/>
      <c r="HL58" s="702"/>
      <c r="HM58" s="702"/>
      <c r="HN58" s="702"/>
      <c r="HO58" s="702"/>
      <c r="HP58" s="702"/>
      <c r="HQ58" s="702"/>
      <c r="HR58" s="702"/>
      <c r="HS58" s="702"/>
      <c r="HT58" s="702"/>
      <c r="HU58" s="702"/>
      <c r="HV58" s="702"/>
      <c r="HW58" s="702"/>
    </row>
    <row r="59" spans="1:231" s="723" customFormat="1" ht="13.9" customHeight="1">
      <c r="A59" s="735"/>
      <c r="B59" s="761" t="s">
        <v>1392</v>
      </c>
      <c r="C59" s="791"/>
      <c r="D59" s="761"/>
      <c r="E59" s="761"/>
      <c r="F59" s="761"/>
      <c r="G59" s="761"/>
      <c r="H59" s="700"/>
      <c r="I59" s="700"/>
      <c r="J59" s="700"/>
      <c r="K59" s="700"/>
      <c r="L59" s="700"/>
      <c r="M59" s="700"/>
      <c r="N59" s="700"/>
      <c r="O59" s="700"/>
      <c r="P59" s="700"/>
      <c r="Q59" s="700"/>
      <c r="R59" s="700"/>
      <c r="S59" s="700"/>
      <c r="T59" s="700"/>
      <c r="U59" s="700"/>
      <c r="V59" s="700"/>
      <c r="W59" s="700"/>
      <c r="X59" s="700"/>
      <c r="Y59" s="700"/>
      <c r="Z59" s="700"/>
      <c r="AA59" s="700"/>
      <c r="AB59" s="700"/>
      <c r="AC59" s="700"/>
      <c r="AD59" s="700"/>
      <c r="AE59" s="700"/>
      <c r="AF59" s="700"/>
      <c r="AG59" s="700"/>
      <c r="AH59" s="700"/>
      <c r="AI59" s="700"/>
      <c r="AJ59" s="700"/>
      <c r="AK59" s="700"/>
      <c r="AL59" s="700"/>
      <c r="AM59" s="700"/>
      <c r="AN59" s="700"/>
      <c r="AO59" s="700"/>
      <c r="AP59" s="700"/>
      <c r="AQ59" s="700"/>
      <c r="AR59" s="700"/>
      <c r="AS59" s="700"/>
      <c r="AT59" s="700"/>
      <c r="AU59" s="700"/>
      <c r="AV59" s="700"/>
      <c r="AW59" s="700"/>
      <c r="AX59" s="700"/>
      <c r="AY59" s="700"/>
      <c r="AZ59" s="700"/>
      <c r="BA59" s="700"/>
      <c r="BB59" s="700"/>
      <c r="BC59" s="700"/>
      <c r="BD59" s="700"/>
      <c r="BE59" s="700"/>
      <c r="BF59" s="700"/>
      <c r="BG59" s="700"/>
      <c r="BH59" s="700"/>
      <c r="BI59" s="700"/>
      <c r="BJ59" s="700"/>
      <c r="BK59" s="700"/>
      <c r="BL59" s="700"/>
      <c r="BM59" s="700"/>
      <c r="BN59" s="700"/>
      <c r="BO59" s="700"/>
      <c r="BP59" s="700"/>
      <c r="BQ59" s="700"/>
      <c r="BR59" s="700"/>
      <c r="BS59" s="700"/>
      <c r="BT59" s="700"/>
      <c r="BU59" s="700"/>
      <c r="BV59" s="700"/>
      <c r="BW59" s="700"/>
      <c r="BX59" s="700"/>
      <c r="BY59" s="700"/>
      <c r="BZ59" s="700"/>
      <c r="CA59" s="700"/>
      <c r="CB59" s="700"/>
      <c r="CC59" s="700"/>
      <c r="CD59" s="700"/>
      <c r="CE59" s="700"/>
      <c r="CF59" s="700"/>
      <c r="CG59" s="700"/>
      <c r="CH59" s="700"/>
      <c r="CI59" s="700"/>
      <c r="CJ59" s="700"/>
      <c r="CK59" s="700"/>
      <c r="CL59" s="700"/>
      <c r="CM59" s="700"/>
      <c r="CN59" s="700"/>
      <c r="CO59" s="700"/>
      <c r="CP59" s="700"/>
      <c r="CQ59" s="700"/>
      <c r="CR59" s="700"/>
      <c r="CS59" s="700"/>
      <c r="CT59" s="700"/>
      <c r="CU59" s="700"/>
      <c r="CV59" s="700"/>
      <c r="CW59" s="700"/>
      <c r="CX59" s="700"/>
      <c r="CY59" s="700"/>
      <c r="CZ59" s="700"/>
      <c r="DA59" s="700"/>
      <c r="DB59" s="700"/>
      <c r="DC59" s="700"/>
      <c r="DD59" s="700"/>
      <c r="DE59" s="700"/>
      <c r="DF59" s="700"/>
      <c r="DG59" s="700"/>
      <c r="DH59" s="700"/>
      <c r="DI59" s="700"/>
      <c r="DJ59" s="700"/>
      <c r="DK59" s="700"/>
      <c r="DL59" s="700"/>
      <c r="DM59" s="700"/>
      <c r="DN59" s="700"/>
      <c r="DO59" s="700"/>
      <c r="DP59" s="700"/>
      <c r="DQ59" s="700"/>
      <c r="DR59" s="700"/>
      <c r="DS59" s="700"/>
      <c r="DT59" s="700"/>
      <c r="DU59" s="700"/>
      <c r="DV59" s="700"/>
      <c r="DW59" s="700"/>
      <c r="DX59" s="700"/>
      <c r="DY59" s="700"/>
      <c r="DZ59" s="700"/>
      <c r="EA59" s="700"/>
      <c r="EB59" s="700"/>
      <c r="EC59" s="700"/>
      <c r="ED59" s="700"/>
      <c r="EE59" s="700"/>
      <c r="EF59" s="700"/>
      <c r="EG59" s="700"/>
      <c r="EH59" s="700"/>
      <c r="EI59" s="700"/>
      <c r="EJ59" s="700"/>
      <c r="EK59" s="700"/>
      <c r="EL59" s="700"/>
      <c r="EM59" s="700"/>
      <c r="EN59" s="700"/>
      <c r="EO59" s="700"/>
      <c r="EP59" s="700"/>
      <c r="EQ59" s="700"/>
      <c r="ER59" s="700"/>
      <c r="ES59" s="700"/>
      <c r="ET59" s="700"/>
      <c r="EU59" s="700"/>
      <c r="EV59" s="700"/>
      <c r="EW59" s="700"/>
      <c r="EX59" s="700"/>
      <c r="EY59" s="700"/>
      <c r="EZ59" s="700"/>
      <c r="FA59" s="700"/>
      <c r="FB59" s="700"/>
      <c r="FC59" s="700"/>
      <c r="FD59" s="700"/>
      <c r="FE59" s="700"/>
      <c r="FF59" s="700"/>
      <c r="FG59" s="700"/>
      <c r="FH59" s="700"/>
      <c r="FI59" s="700"/>
      <c r="FJ59" s="700"/>
      <c r="FK59" s="700"/>
      <c r="FL59" s="700"/>
      <c r="FM59" s="700"/>
      <c r="FN59" s="700"/>
      <c r="FO59" s="700"/>
      <c r="FP59" s="700"/>
      <c r="FQ59" s="700"/>
      <c r="FR59" s="700"/>
      <c r="FS59" s="700"/>
      <c r="FT59" s="700"/>
      <c r="FU59" s="700"/>
      <c r="FV59" s="700"/>
      <c r="FW59" s="700"/>
      <c r="FX59" s="700"/>
      <c r="FY59" s="700"/>
      <c r="FZ59" s="700"/>
      <c r="GA59" s="700"/>
      <c r="GB59" s="700"/>
      <c r="GC59" s="700"/>
      <c r="GD59" s="700"/>
      <c r="GE59" s="700"/>
      <c r="GF59" s="700"/>
      <c r="GG59" s="700"/>
      <c r="GH59" s="700"/>
      <c r="GI59" s="700"/>
      <c r="GJ59" s="700"/>
      <c r="GK59" s="700"/>
      <c r="GL59" s="700"/>
      <c r="GM59" s="700"/>
      <c r="GN59" s="700"/>
      <c r="GO59" s="700"/>
      <c r="GP59" s="700"/>
      <c r="GQ59" s="700"/>
      <c r="GR59" s="700"/>
      <c r="GS59" s="700"/>
      <c r="GT59" s="700"/>
      <c r="GU59" s="700"/>
      <c r="GV59" s="700"/>
      <c r="GW59" s="700"/>
      <c r="GX59" s="700"/>
      <c r="GY59" s="700"/>
      <c r="GZ59" s="700"/>
      <c r="HA59" s="700"/>
      <c r="HB59" s="700"/>
      <c r="HC59" s="700"/>
      <c r="HD59" s="700"/>
      <c r="HE59" s="700"/>
      <c r="HF59" s="700"/>
      <c r="HG59" s="700"/>
      <c r="HH59" s="700"/>
      <c r="HI59" s="700"/>
      <c r="HJ59" s="700"/>
      <c r="HK59" s="700"/>
      <c r="HL59" s="700"/>
      <c r="HM59" s="700"/>
      <c r="HN59" s="700"/>
      <c r="HO59" s="700"/>
      <c r="HP59" s="700"/>
      <c r="HQ59" s="700"/>
      <c r="HR59" s="700"/>
      <c r="HS59" s="700"/>
      <c r="HT59" s="700"/>
      <c r="HU59" s="700"/>
      <c r="HV59" s="700"/>
      <c r="HW59" s="700"/>
    </row>
    <row r="60" spans="1:231" s="723" customFormat="1" ht="18" customHeight="1">
      <c r="A60" s="699"/>
      <c r="B60" s="762" t="s">
        <v>1407</v>
      </c>
      <c r="C60" s="792"/>
      <c r="D60" s="762"/>
      <c r="E60" s="762"/>
      <c r="F60" s="762"/>
      <c r="G60" s="762"/>
      <c r="H60" s="700"/>
      <c r="I60" s="700"/>
      <c r="J60" s="700"/>
      <c r="K60" s="700"/>
      <c r="L60" s="700"/>
      <c r="M60" s="700"/>
      <c r="N60" s="700"/>
      <c r="O60" s="700"/>
      <c r="P60" s="700"/>
      <c r="Q60" s="700"/>
      <c r="R60" s="700"/>
      <c r="S60" s="700"/>
      <c r="T60" s="700"/>
      <c r="U60" s="700"/>
      <c r="V60" s="700"/>
      <c r="W60" s="700"/>
      <c r="X60" s="700"/>
      <c r="Y60" s="700"/>
      <c r="Z60" s="700"/>
      <c r="AA60" s="700"/>
      <c r="AB60" s="700"/>
      <c r="AC60" s="700"/>
      <c r="AD60" s="700"/>
      <c r="AE60" s="700"/>
      <c r="AF60" s="700"/>
      <c r="AG60" s="700"/>
      <c r="AH60" s="700"/>
      <c r="AI60" s="700"/>
      <c r="AJ60" s="700"/>
      <c r="AK60" s="700"/>
      <c r="AL60" s="700"/>
      <c r="AM60" s="700"/>
      <c r="AN60" s="700"/>
      <c r="AO60" s="700"/>
      <c r="AP60" s="700"/>
      <c r="AQ60" s="700"/>
      <c r="AR60" s="700"/>
      <c r="AS60" s="700"/>
      <c r="AT60" s="700"/>
      <c r="AU60" s="700"/>
      <c r="AV60" s="700"/>
      <c r="AW60" s="700"/>
      <c r="AX60" s="700"/>
      <c r="AY60" s="700"/>
      <c r="AZ60" s="700"/>
      <c r="BA60" s="700"/>
      <c r="BB60" s="700"/>
      <c r="BC60" s="700"/>
      <c r="BD60" s="700"/>
      <c r="BE60" s="700"/>
      <c r="BF60" s="700"/>
      <c r="BG60" s="700"/>
      <c r="BH60" s="700"/>
      <c r="BI60" s="700"/>
      <c r="BJ60" s="700"/>
      <c r="BK60" s="700"/>
      <c r="BL60" s="700"/>
      <c r="BM60" s="700"/>
      <c r="BN60" s="700"/>
      <c r="BO60" s="700"/>
      <c r="BP60" s="700"/>
      <c r="BQ60" s="700"/>
      <c r="BR60" s="700"/>
      <c r="BS60" s="700"/>
      <c r="BT60" s="700"/>
      <c r="BU60" s="700"/>
      <c r="BV60" s="700"/>
      <c r="BW60" s="700"/>
      <c r="BX60" s="700"/>
      <c r="BY60" s="700"/>
      <c r="BZ60" s="700"/>
      <c r="CA60" s="700"/>
      <c r="CB60" s="700"/>
      <c r="CC60" s="700"/>
      <c r="CD60" s="700"/>
      <c r="CE60" s="700"/>
      <c r="CF60" s="700"/>
      <c r="CG60" s="700"/>
      <c r="CH60" s="700"/>
      <c r="CI60" s="700"/>
      <c r="CJ60" s="700"/>
      <c r="CK60" s="700"/>
      <c r="CL60" s="700"/>
      <c r="CM60" s="700"/>
      <c r="CN60" s="700"/>
      <c r="CO60" s="700"/>
      <c r="CP60" s="700"/>
      <c r="CQ60" s="700"/>
      <c r="CR60" s="700"/>
      <c r="CS60" s="700"/>
      <c r="CT60" s="700"/>
      <c r="CU60" s="700"/>
      <c r="CV60" s="700"/>
      <c r="CW60" s="700"/>
      <c r="CX60" s="700"/>
      <c r="CY60" s="700"/>
      <c r="CZ60" s="700"/>
      <c r="DA60" s="700"/>
      <c r="DB60" s="700"/>
      <c r="DC60" s="700"/>
      <c r="DD60" s="700"/>
      <c r="DE60" s="700"/>
      <c r="DF60" s="700"/>
      <c r="DG60" s="700"/>
      <c r="DH60" s="700"/>
      <c r="DI60" s="700"/>
      <c r="DJ60" s="700"/>
      <c r="DK60" s="700"/>
      <c r="DL60" s="700"/>
      <c r="DM60" s="700"/>
      <c r="DN60" s="700"/>
      <c r="DO60" s="700"/>
      <c r="DP60" s="700"/>
      <c r="DQ60" s="700"/>
      <c r="DR60" s="700"/>
      <c r="DS60" s="700"/>
      <c r="DT60" s="700"/>
      <c r="DU60" s="700"/>
      <c r="DV60" s="700"/>
      <c r="DW60" s="700"/>
      <c r="DX60" s="700"/>
      <c r="DY60" s="700"/>
      <c r="DZ60" s="700"/>
      <c r="EA60" s="700"/>
      <c r="EB60" s="700"/>
      <c r="EC60" s="700"/>
      <c r="ED60" s="700"/>
      <c r="EE60" s="700"/>
      <c r="EF60" s="700"/>
      <c r="EG60" s="700"/>
      <c r="EH60" s="700"/>
      <c r="EI60" s="700"/>
      <c r="EJ60" s="700"/>
      <c r="EK60" s="700"/>
      <c r="EL60" s="700"/>
      <c r="EM60" s="700"/>
      <c r="EN60" s="700"/>
      <c r="EO60" s="700"/>
      <c r="EP60" s="700"/>
      <c r="EQ60" s="700"/>
      <c r="ER60" s="700"/>
      <c r="ES60" s="700"/>
      <c r="ET60" s="700"/>
      <c r="EU60" s="700"/>
      <c r="EV60" s="700"/>
      <c r="EW60" s="700"/>
      <c r="EX60" s="700"/>
      <c r="EY60" s="700"/>
      <c r="EZ60" s="700"/>
      <c r="FA60" s="700"/>
      <c r="FB60" s="700"/>
      <c r="FC60" s="700"/>
      <c r="FD60" s="700"/>
      <c r="FE60" s="700"/>
      <c r="FF60" s="700"/>
      <c r="FG60" s="700"/>
      <c r="FH60" s="700"/>
      <c r="FI60" s="700"/>
      <c r="FJ60" s="700"/>
      <c r="FK60" s="700"/>
      <c r="FL60" s="700"/>
      <c r="FM60" s="700"/>
      <c r="FN60" s="700"/>
      <c r="FO60" s="700"/>
      <c r="FP60" s="700"/>
      <c r="FQ60" s="700"/>
      <c r="FR60" s="700"/>
      <c r="FS60" s="700"/>
      <c r="FT60" s="700"/>
      <c r="FU60" s="700"/>
      <c r="FV60" s="700"/>
      <c r="FW60" s="700"/>
      <c r="FX60" s="700"/>
      <c r="FY60" s="700"/>
      <c r="FZ60" s="700"/>
      <c r="GA60" s="700"/>
      <c r="GB60" s="700"/>
      <c r="GC60" s="700"/>
      <c r="GD60" s="700"/>
      <c r="GE60" s="700"/>
      <c r="GF60" s="700"/>
      <c r="GG60" s="700"/>
      <c r="GH60" s="700"/>
      <c r="GI60" s="700"/>
      <c r="GJ60" s="700"/>
      <c r="GK60" s="700"/>
      <c r="GL60" s="700"/>
      <c r="GM60" s="700"/>
      <c r="GN60" s="700"/>
      <c r="GO60" s="700"/>
      <c r="GP60" s="700"/>
      <c r="GQ60" s="700"/>
      <c r="GR60" s="700"/>
      <c r="GS60" s="700"/>
      <c r="GT60" s="700"/>
      <c r="GU60" s="700"/>
      <c r="GV60" s="700"/>
      <c r="GW60" s="700"/>
      <c r="GX60" s="700"/>
      <c r="GY60" s="700"/>
      <c r="GZ60" s="700"/>
      <c r="HA60" s="700"/>
      <c r="HB60" s="700"/>
      <c r="HC60" s="700"/>
      <c r="HD60" s="700"/>
      <c r="HE60" s="700"/>
      <c r="HF60" s="700"/>
      <c r="HG60" s="700"/>
      <c r="HH60" s="700"/>
      <c r="HI60" s="700"/>
      <c r="HJ60" s="700"/>
      <c r="HK60" s="700"/>
      <c r="HL60" s="700"/>
      <c r="HM60" s="700"/>
      <c r="HN60" s="700"/>
      <c r="HO60" s="700"/>
      <c r="HP60" s="700"/>
      <c r="HQ60" s="700"/>
      <c r="HR60" s="700"/>
      <c r="HS60" s="700"/>
      <c r="HT60" s="700"/>
      <c r="HU60" s="700"/>
      <c r="HV60" s="700"/>
      <c r="HW60" s="700"/>
    </row>
    <row r="61" spans="1:231">
      <c r="E61" s="736"/>
      <c r="F61" s="736"/>
    </row>
    <row r="62" spans="1:231">
      <c r="E62" s="736"/>
      <c r="F62" s="736"/>
    </row>
  </sheetData>
  <mergeCells count="2">
    <mergeCell ref="A2:G2"/>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BM420"/>
  <sheetViews>
    <sheetView topLeftCell="A89" workbookViewId="0">
      <selection activeCell="A2" sqref="A2:XFD2"/>
    </sheetView>
  </sheetViews>
  <sheetFormatPr defaultColWidth="9" defaultRowHeight="15.75"/>
  <cols>
    <col min="1" max="1" width="7.125" style="134" bestFit="1" customWidth="1"/>
    <col min="2" max="2" width="24.125" style="311" customWidth="1"/>
    <col min="3" max="3" width="16.75" style="311" hidden="1" customWidth="1"/>
    <col min="4" max="4" width="16.5" style="134" customWidth="1"/>
    <col min="5" max="5" width="11.75" style="134" customWidth="1"/>
    <col min="6" max="6" width="17.25" style="134" customWidth="1"/>
    <col min="7" max="7" width="12.375" style="134" customWidth="1"/>
    <col min="8" max="9" width="16.125" style="134" customWidth="1"/>
    <col min="10" max="10" width="15.625" style="461" customWidth="1"/>
    <col min="11" max="11" width="6.125" style="566" customWidth="1"/>
    <col min="12" max="12" width="7.125" style="134" customWidth="1"/>
    <col min="13" max="13" width="11.5" style="134" customWidth="1"/>
    <col min="14" max="14" width="7.375" style="134" customWidth="1"/>
    <col min="15" max="15" width="10" style="134" customWidth="1"/>
    <col min="16" max="16" width="7.125" style="134" customWidth="1"/>
    <col min="17" max="17" width="8" style="134" customWidth="1"/>
    <col min="18" max="18" width="7.5" style="134" customWidth="1"/>
    <col min="19" max="19" width="6.75" style="134" customWidth="1"/>
    <col min="20" max="20" width="6.125" style="134" customWidth="1"/>
    <col min="21" max="21" width="5.5" style="134" customWidth="1"/>
    <col min="22" max="22" width="5.375" style="134" customWidth="1"/>
    <col min="23" max="23" width="5.875" style="134" customWidth="1"/>
    <col min="24" max="24" width="7.875" style="134" customWidth="1"/>
    <col min="25" max="25" width="7.375" style="134" customWidth="1"/>
    <col min="26" max="26" width="6.875" style="134" customWidth="1"/>
    <col min="27" max="27" width="5" style="134" customWidth="1"/>
    <col min="28" max="28" width="5.625" style="134" customWidth="1"/>
    <col min="29" max="29" width="7.125" style="134" customWidth="1"/>
    <col min="30" max="30" width="4.625" style="134" customWidth="1"/>
    <col min="31" max="31" width="6.125" style="134" customWidth="1"/>
    <col min="32" max="32" width="5.125" style="134" customWidth="1"/>
    <col min="33" max="33" width="7.25" style="134" customWidth="1"/>
    <col min="34" max="34" width="6.125" style="134" customWidth="1"/>
    <col min="35" max="35" width="6" style="134" customWidth="1"/>
    <col min="36" max="36" width="5.625" style="134" customWidth="1"/>
    <col min="37" max="37" width="6.125" style="134" customWidth="1"/>
    <col min="38" max="38" width="5.625" style="134" customWidth="1"/>
    <col min="39" max="40" width="5.875" style="134" customWidth="1"/>
    <col min="41" max="41" width="6" style="134" customWidth="1"/>
    <col min="42" max="45" width="5.875" style="134" customWidth="1"/>
    <col min="46" max="48" width="6" style="134" customWidth="1"/>
    <col min="49" max="49" width="5.125" style="134" customWidth="1"/>
    <col min="50" max="50" width="6.125" style="134" customWidth="1"/>
    <col min="51" max="51" width="5.25" style="134" customWidth="1"/>
    <col min="52" max="52" width="8.125" style="134" customWidth="1"/>
    <col min="53" max="53" width="5.125" style="134" customWidth="1"/>
    <col min="54" max="55" width="6" style="134" customWidth="1"/>
    <col min="56" max="56" width="5.375" style="134" customWidth="1"/>
    <col min="57" max="57" width="5.5" style="134" customWidth="1"/>
    <col min="58" max="58" width="7" style="134" customWidth="1"/>
    <col min="59" max="59" width="5.75" style="134" customWidth="1"/>
    <col min="60" max="60" width="7.25" style="134" customWidth="1"/>
    <col min="61" max="61" width="8.625" style="134" customWidth="1"/>
    <col min="62" max="62" width="5.625" style="134" customWidth="1"/>
    <col min="63" max="63" width="15.875" style="134" customWidth="1"/>
    <col min="64" max="64" width="21.25" style="134" customWidth="1"/>
    <col min="65" max="16384" width="9" style="134"/>
  </cols>
  <sheetData>
    <row r="1" spans="1:65">
      <c r="A1" s="979" t="s">
        <v>1134</v>
      </c>
      <c r="B1" s="979"/>
      <c r="C1" s="979"/>
      <c r="D1" s="979"/>
      <c r="E1" s="979"/>
      <c r="F1" s="979"/>
      <c r="G1" s="979"/>
      <c r="H1" s="979"/>
      <c r="I1" s="621"/>
      <c r="J1" s="622"/>
    </row>
    <row r="2" spans="1:65" s="309" customFormat="1" ht="31.5">
      <c r="A2" s="232" t="s">
        <v>0</v>
      </c>
      <c r="B2" s="232" t="s">
        <v>1</v>
      </c>
      <c r="C2" s="232"/>
      <c r="D2" s="269" t="s">
        <v>1122</v>
      </c>
      <c r="E2" s="269" t="s">
        <v>1133</v>
      </c>
      <c r="F2" s="269" t="s">
        <v>3</v>
      </c>
      <c r="G2" s="269" t="s">
        <v>4</v>
      </c>
      <c r="H2" s="269" t="s">
        <v>1124</v>
      </c>
      <c r="I2" s="269"/>
      <c r="J2" s="269" t="s">
        <v>1189</v>
      </c>
      <c r="K2" s="129" t="s">
        <v>8</v>
      </c>
      <c r="L2" s="129" t="s">
        <v>9</v>
      </c>
      <c r="M2" s="129" t="s">
        <v>396</v>
      </c>
      <c r="N2" s="129" t="s">
        <v>10</v>
      </c>
      <c r="O2" s="129" t="s">
        <v>11</v>
      </c>
      <c r="P2" s="129" t="s">
        <v>12</v>
      </c>
      <c r="Q2" s="129" t="s">
        <v>13</v>
      </c>
      <c r="R2" s="129" t="s">
        <v>14</v>
      </c>
      <c r="S2" s="129" t="s">
        <v>15</v>
      </c>
      <c r="T2" s="129" t="s">
        <v>16</v>
      </c>
      <c r="U2" s="129" t="s">
        <v>17</v>
      </c>
      <c r="V2" s="129" t="s">
        <v>18</v>
      </c>
      <c r="W2" s="129" t="s">
        <v>19</v>
      </c>
      <c r="X2" s="129" t="s">
        <v>20</v>
      </c>
      <c r="Y2" s="129" t="s">
        <v>21</v>
      </c>
      <c r="Z2" s="129" t="s">
        <v>22</v>
      </c>
      <c r="AA2" s="129" t="s">
        <v>23</v>
      </c>
      <c r="AB2" s="129" t="s">
        <v>24</v>
      </c>
      <c r="AC2" s="129" t="s">
        <v>25</v>
      </c>
      <c r="AD2" s="129" t="s">
        <v>26</v>
      </c>
      <c r="AE2" s="129" t="s">
        <v>27</v>
      </c>
      <c r="AF2" s="129" t="s">
        <v>28</v>
      </c>
      <c r="AG2" s="129" t="s">
        <v>29</v>
      </c>
      <c r="AH2" s="129" t="s">
        <v>30</v>
      </c>
      <c r="AI2" s="129" t="s">
        <v>31</v>
      </c>
      <c r="AJ2" s="129" t="s">
        <v>32</v>
      </c>
      <c r="AK2" s="129" t="s">
        <v>33</v>
      </c>
      <c r="AL2" s="129" t="s">
        <v>34</v>
      </c>
      <c r="AM2" s="129" t="s">
        <v>35</v>
      </c>
      <c r="AN2" s="129" t="s">
        <v>36</v>
      </c>
      <c r="AO2" s="129" t="s">
        <v>37</v>
      </c>
      <c r="AP2" s="129" t="s">
        <v>38</v>
      </c>
      <c r="AQ2" s="129" t="s">
        <v>39</v>
      </c>
      <c r="AR2" s="129" t="s">
        <v>40</v>
      </c>
      <c r="AS2" s="129" t="s">
        <v>41</v>
      </c>
      <c r="AT2" s="129" t="s">
        <v>42</v>
      </c>
      <c r="AU2" s="129" t="s">
        <v>43</v>
      </c>
      <c r="AV2" s="129" t="s">
        <v>44</v>
      </c>
      <c r="AW2" s="129" t="s">
        <v>45</v>
      </c>
      <c r="AX2" s="129" t="s">
        <v>46</v>
      </c>
      <c r="AY2" s="129" t="s">
        <v>47</v>
      </c>
      <c r="AZ2" s="129" t="s">
        <v>48</v>
      </c>
      <c r="BA2" s="129" t="s">
        <v>49</v>
      </c>
      <c r="BB2" s="129" t="s">
        <v>50</v>
      </c>
      <c r="BC2" s="129" t="s">
        <v>51</v>
      </c>
      <c r="BD2" s="129" t="s">
        <v>52</v>
      </c>
      <c r="BE2" s="129" t="s">
        <v>53</v>
      </c>
      <c r="BF2" s="129" t="s">
        <v>54</v>
      </c>
      <c r="BG2" s="129" t="s">
        <v>55</v>
      </c>
      <c r="BH2" s="129" t="s">
        <v>56</v>
      </c>
      <c r="BI2" s="129" t="s">
        <v>57</v>
      </c>
      <c r="BJ2" s="623" t="s">
        <v>1062</v>
      </c>
      <c r="BK2" s="232" t="s">
        <v>470</v>
      </c>
      <c r="BL2" s="232"/>
    </row>
    <row r="3" spans="1:65" ht="47.25" hidden="1" customHeight="1">
      <c r="A3" s="117">
        <v>16</v>
      </c>
      <c r="B3" s="135" t="s">
        <v>630</v>
      </c>
      <c r="C3" s="135"/>
      <c r="D3" s="118" t="s">
        <v>854</v>
      </c>
      <c r="E3" s="531">
        <f>SUM(L3:BJ3)</f>
        <v>162</v>
      </c>
      <c r="F3" s="118" t="s">
        <v>875</v>
      </c>
      <c r="G3" s="118" t="s">
        <v>20</v>
      </c>
      <c r="H3" s="118" t="s">
        <v>1126</v>
      </c>
      <c r="I3" s="118"/>
      <c r="J3" s="118"/>
      <c r="K3" s="395">
        <f t="shared" ref="K3:K66" si="0">L3+M3</f>
        <v>0</v>
      </c>
      <c r="L3" s="530"/>
      <c r="M3" s="530"/>
      <c r="N3" s="530"/>
      <c r="O3" s="530"/>
      <c r="P3" s="530"/>
      <c r="Q3" s="530"/>
      <c r="R3" s="530">
        <v>162</v>
      </c>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c r="BJ3" s="530"/>
      <c r="BK3" s="117"/>
      <c r="BL3" s="117"/>
      <c r="BM3" s="567">
        <f t="shared" ref="BM3:BM66" si="1">SUM(L3:BJ3)</f>
        <v>162</v>
      </c>
    </row>
    <row r="4" spans="1:65" ht="47.25" hidden="1" customHeight="1">
      <c r="A4" s="117">
        <v>17</v>
      </c>
      <c r="B4" s="135" t="s">
        <v>631</v>
      </c>
      <c r="C4" s="135"/>
      <c r="D4" s="118" t="s">
        <v>855</v>
      </c>
      <c r="E4" s="531">
        <v>0.12</v>
      </c>
      <c r="F4" s="118"/>
      <c r="G4" s="118" t="s">
        <v>35</v>
      </c>
      <c r="H4" s="118" t="s">
        <v>1126</v>
      </c>
      <c r="I4" s="118"/>
      <c r="J4" s="118" t="s">
        <v>1082</v>
      </c>
      <c r="K4" s="395">
        <f t="shared" si="0"/>
        <v>0</v>
      </c>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0"/>
      <c r="AL4" s="530"/>
      <c r="AM4" s="530"/>
      <c r="AN4" s="530"/>
      <c r="AO4" s="530"/>
      <c r="AP4" s="530"/>
      <c r="AQ4" s="530"/>
      <c r="AR4" s="530"/>
      <c r="AS4" s="530"/>
      <c r="AT4" s="530"/>
      <c r="AU4" s="530"/>
      <c r="AV4" s="530"/>
      <c r="AW4" s="530"/>
      <c r="AX4" s="530"/>
      <c r="AY4" s="530"/>
      <c r="AZ4" s="530"/>
      <c r="BA4" s="530"/>
      <c r="BB4" s="530"/>
      <c r="BC4" s="530"/>
      <c r="BD4" s="530"/>
      <c r="BE4" s="530"/>
      <c r="BF4" s="530"/>
      <c r="BG4" s="530"/>
      <c r="BH4" s="530"/>
      <c r="BI4" s="530"/>
      <c r="BJ4" s="530"/>
      <c r="BK4" s="117"/>
      <c r="BL4" s="117"/>
      <c r="BM4" s="567">
        <f t="shared" si="1"/>
        <v>0</v>
      </c>
    </row>
    <row r="5" spans="1:65" ht="63" hidden="1" customHeight="1">
      <c r="A5" s="117">
        <v>20</v>
      </c>
      <c r="B5" s="135" t="s">
        <v>359</v>
      </c>
      <c r="C5" s="135"/>
      <c r="D5" s="118" t="s">
        <v>1117</v>
      </c>
      <c r="E5" s="531">
        <f t="shared" ref="E5:E19" si="2">SUM(L5:BJ5)</f>
        <v>145.47000000000006</v>
      </c>
      <c r="F5" s="118"/>
      <c r="G5" s="118" t="s">
        <v>29</v>
      </c>
      <c r="H5" s="118" t="s">
        <v>1126</v>
      </c>
      <c r="I5" s="118"/>
      <c r="J5" s="118"/>
      <c r="K5" s="395">
        <f t="shared" si="0"/>
        <v>69.53</v>
      </c>
      <c r="L5" s="530">
        <v>68.12</v>
      </c>
      <c r="M5" s="530">
        <v>1.41</v>
      </c>
      <c r="N5" s="530">
        <v>20.23</v>
      </c>
      <c r="O5" s="530">
        <v>14.91</v>
      </c>
      <c r="P5" s="530">
        <v>0</v>
      </c>
      <c r="Q5" s="530">
        <v>0</v>
      </c>
      <c r="R5" s="530">
        <v>3.03</v>
      </c>
      <c r="S5" s="530"/>
      <c r="T5" s="530">
        <v>0.06</v>
      </c>
      <c r="U5" s="530">
        <v>0</v>
      </c>
      <c r="V5" s="530">
        <v>1.2</v>
      </c>
      <c r="W5" s="530">
        <v>0</v>
      </c>
      <c r="X5" s="530">
        <v>0</v>
      </c>
      <c r="Y5" s="530">
        <v>0</v>
      </c>
      <c r="Z5" s="530">
        <v>0</v>
      </c>
      <c r="AA5" s="530">
        <v>0</v>
      </c>
      <c r="AB5" s="530">
        <v>0</v>
      </c>
      <c r="AC5" s="530">
        <v>0</v>
      </c>
      <c r="AD5" s="530">
        <v>0</v>
      </c>
      <c r="AE5" s="530">
        <v>0</v>
      </c>
      <c r="AF5" s="530">
        <v>0</v>
      </c>
      <c r="AG5" s="530">
        <v>7.55</v>
      </c>
      <c r="AH5" s="530">
        <v>4.5</v>
      </c>
      <c r="AI5" s="530">
        <v>0</v>
      </c>
      <c r="AJ5" s="530">
        <v>0.01</v>
      </c>
      <c r="AK5" s="530">
        <v>0.01</v>
      </c>
      <c r="AL5" s="530">
        <v>0</v>
      </c>
      <c r="AM5" s="530">
        <v>0.01</v>
      </c>
      <c r="AN5" s="530">
        <v>0.01</v>
      </c>
      <c r="AO5" s="530">
        <v>0</v>
      </c>
      <c r="AP5" s="530">
        <v>0</v>
      </c>
      <c r="AQ5" s="530">
        <v>0</v>
      </c>
      <c r="AR5" s="530"/>
      <c r="AS5" s="530">
        <v>2.1</v>
      </c>
      <c r="AT5" s="530">
        <v>0</v>
      </c>
      <c r="AU5" s="530">
        <v>0</v>
      </c>
      <c r="AV5" s="530">
        <v>0</v>
      </c>
      <c r="AW5" s="530">
        <v>0</v>
      </c>
      <c r="AX5" s="530">
        <v>0</v>
      </c>
      <c r="AY5" s="530">
        <v>0</v>
      </c>
      <c r="AZ5" s="530">
        <v>18.579999999999998</v>
      </c>
      <c r="BA5" s="530">
        <v>0</v>
      </c>
      <c r="BB5" s="530">
        <v>0.33</v>
      </c>
      <c r="BC5" s="530">
        <v>0</v>
      </c>
      <c r="BD5" s="530">
        <v>0</v>
      </c>
      <c r="BE5" s="530">
        <v>0.06</v>
      </c>
      <c r="BF5" s="530">
        <v>2.5499999999999998</v>
      </c>
      <c r="BG5" s="530">
        <v>0.27</v>
      </c>
      <c r="BH5" s="530">
        <v>0</v>
      </c>
      <c r="BI5" s="530">
        <v>0.53</v>
      </c>
      <c r="BJ5" s="530"/>
      <c r="BK5" s="117"/>
      <c r="BL5" s="117" t="s">
        <v>1095</v>
      </c>
      <c r="BM5" s="567">
        <f t="shared" si="1"/>
        <v>145.47000000000006</v>
      </c>
    </row>
    <row r="6" spans="1:65" ht="47.25" hidden="1" customHeight="1">
      <c r="A6" s="117">
        <v>18</v>
      </c>
      <c r="B6" s="135" t="s">
        <v>1136</v>
      </c>
      <c r="C6" s="135"/>
      <c r="D6" s="118" t="s">
        <v>1137</v>
      </c>
      <c r="E6" s="531">
        <f t="shared" si="2"/>
        <v>1.1200000000000001</v>
      </c>
      <c r="F6" s="118" t="s">
        <v>877</v>
      </c>
      <c r="G6" s="118" t="s">
        <v>29</v>
      </c>
      <c r="H6" s="118" t="s">
        <v>1126</v>
      </c>
      <c r="I6" s="118"/>
      <c r="J6" s="118"/>
      <c r="K6" s="395">
        <f t="shared" si="0"/>
        <v>0.03</v>
      </c>
      <c r="L6" s="530">
        <v>0.03</v>
      </c>
      <c r="M6" s="530">
        <v>0</v>
      </c>
      <c r="N6" s="530">
        <v>0.04</v>
      </c>
      <c r="O6" s="530">
        <v>0.03</v>
      </c>
      <c r="P6" s="530">
        <v>0</v>
      </c>
      <c r="Q6" s="530">
        <v>0</v>
      </c>
      <c r="R6" s="530">
        <v>0</v>
      </c>
      <c r="S6" s="530"/>
      <c r="T6" s="530">
        <v>0</v>
      </c>
      <c r="U6" s="530">
        <v>0</v>
      </c>
      <c r="V6" s="530">
        <v>0</v>
      </c>
      <c r="W6" s="530">
        <v>0</v>
      </c>
      <c r="X6" s="530">
        <v>0</v>
      </c>
      <c r="Y6" s="530">
        <v>0</v>
      </c>
      <c r="Z6" s="530">
        <v>0</v>
      </c>
      <c r="AA6" s="530">
        <v>0</v>
      </c>
      <c r="AB6" s="530">
        <v>0</v>
      </c>
      <c r="AC6" s="530">
        <v>0</v>
      </c>
      <c r="AD6" s="530">
        <v>0</v>
      </c>
      <c r="AE6" s="530">
        <v>0</v>
      </c>
      <c r="AF6" s="530">
        <v>0</v>
      </c>
      <c r="AG6" s="530">
        <v>0</v>
      </c>
      <c r="AH6" s="530">
        <v>9.0000000000000011E-2</v>
      </c>
      <c r="AI6" s="530">
        <v>0</v>
      </c>
      <c r="AJ6" s="530">
        <v>0</v>
      </c>
      <c r="AK6" s="530">
        <v>0</v>
      </c>
      <c r="AL6" s="530">
        <v>0</v>
      </c>
      <c r="AM6" s="530">
        <v>0</v>
      </c>
      <c r="AN6" s="530">
        <v>0</v>
      </c>
      <c r="AO6" s="530">
        <v>0</v>
      </c>
      <c r="AP6" s="530">
        <v>0</v>
      </c>
      <c r="AQ6" s="530">
        <v>0</v>
      </c>
      <c r="AR6" s="530">
        <v>0</v>
      </c>
      <c r="AS6" s="530">
        <v>0.03</v>
      </c>
      <c r="AT6" s="530">
        <v>0</v>
      </c>
      <c r="AU6" s="530">
        <v>0</v>
      </c>
      <c r="AV6" s="530">
        <v>0</v>
      </c>
      <c r="AW6" s="530">
        <v>0</v>
      </c>
      <c r="AX6" s="530">
        <v>0</v>
      </c>
      <c r="AY6" s="530">
        <v>0</v>
      </c>
      <c r="AZ6" s="530">
        <v>0.88</v>
      </c>
      <c r="BA6" s="530">
        <v>0</v>
      </c>
      <c r="BB6" s="530">
        <v>0</v>
      </c>
      <c r="BC6" s="530">
        <v>0</v>
      </c>
      <c r="BD6" s="530">
        <v>0</v>
      </c>
      <c r="BE6" s="530">
        <v>0</v>
      </c>
      <c r="BF6" s="530">
        <v>0.02</v>
      </c>
      <c r="BG6" s="530">
        <v>0</v>
      </c>
      <c r="BH6" s="530">
        <v>0</v>
      </c>
      <c r="BI6" s="530">
        <v>0</v>
      </c>
      <c r="BJ6" s="530">
        <v>0</v>
      </c>
      <c r="BK6" s="117"/>
      <c r="BL6" s="117"/>
      <c r="BM6" s="567">
        <f t="shared" si="1"/>
        <v>1.1200000000000001</v>
      </c>
    </row>
    <row r="7" spans="1:65" ht="47.25" hidden="1" customHeight="1">
      <c r="A7" s="117">
        <v>21</v>
      </c>
      <c r="B7" s="135" t="s">
        <v>316</v>
      </c>
      <c r="C7" s="135"/>
      <c r="D7" s="118" t="s">
        <v>859</v>
      </c>
      <c r="E7" s="531">
        <f t="shared" si="2"/>
        <v>13.959999999999999</v>
      </c>
      <c r="F7" s="118"/>
      <c r="G7" s="118" t="s">
        <v>29</v>
      </c>
      <c r="H7" s="118" t="s">
        <v>1066</v>
      </c>
      <c r="I7" s="118" t="s">
        <v>1224</v>
      </c>
      <c r="J7" s="118"/>
      <c r="K7" s="395">
        <f t="shared" si="0"/>
        <v>5</v>
      </c>
      <c r="L7" s="530">
        <v>4.99</v>
      </c>
      <c r="M7" s="530">
        <v>0.01</v>
      </c>
      <c r="N7" s="530">
        <v>2.4700000000000002</v>
      </c>
      <c r="O7" s="530">
        <v>0.04</v>
      </c>
      <c r="P7" s="530">
        <v>0</v>
      </c>
      <c r="Q7" s="530">
        <v>0</v>
      </c>
      <c r="R7" s="530">
        <v>0</v>
      </c>
      <c r="S7" s="530"/>
      <c r="T7" s="530">
        <v>0</v>
      </c>
      <c r="U7" s="530">
        <v>0</v>
      </c>
      <c r="V7" s="530">
        <v>0</v>
      </c>
      <c r="W7" s="530">
        <v>0</v>
      </c>
      <c r="X7" s="530">
        <v>0</v>
      </c>
      <c r="Y7" s="530">
        <v>0</v>
      </c>
      <c r="Z7" s="530">
        <v>0</v>
      </c>
      <c r="AA7" s="530">
        <v>0</v>
      </c>
      <c r="AB7" s="530">
        <v>0</v>
      </c>
      <c r="AC7" s="530">
        <v>0</v>
      </c>
      <c r="AD7" s="530">
        <v>0</v>
      </c>
      <c r="AE7" s="530">
        <v>0</v>
      </c>
      <c r="AF7" s="530">
        <v>0</v>
      </c>
      <c r="AG7" s="530">
        <v>1.79</v>
      </c>
      <c r="AH7" s="530">
        <v>0.52</v>
      </c>
      <c r="AI7" s="530">
        <v>0</v>
      </c>
      <c r="AJ7" s="530">
        <v>0</v>
      </c>
      <c r="AK7" s="530">
        <v>0.04</v>
      </c>
      <c r="AL7" s="530">
        <v>0</v>
      </c>
      <c r="AM7" s="530">
        <v>0</v>
      </c>
      <c r="AN7" s="530">
        <v>0</v>
      </c>
      <c r="AO7" s="530">
        <v>0</v>
      </c>
      <c r="AP7" s="530">
        <v>0</v>
      </c>
      <c r="AQ7" s="530">
        <v>0</v>
      </c>
      <c r="AR7" s="530">
        <v>0</v>
      </c>
      <c r="AS7" s="530">
        <v>0.4</v>
      </c>
      <c r="AT7" s="530">
        <v>0</v>
      </c>
      <c r="AU7" s="530">
        <v>0</v>
      </c>
      <c r="AV7" s="530">
        <v>0</v>
      </c>
      <c r="AW7" s="530">
        <v>0</v>
      </c>
      <c r="AX7" s="530">
        <v>0</v>
      </c>
      <c r="AY7" s="530">
        <v>0</v>
      </c>
      <c r="AZ7" s="530">
        <v>1.19</v>
      </c>
      <c r="BA7" s="530">
        <v>1.74</v>
      </c>
      <c r="BB7" s="530">
        <v>0</v>
      </c>
      <c r="BC7" s="530">
        <v>0</v>
      </c>
      <c r="BD7" s="530">
        <v>0</v>
      </c>
      <c r="BE7" s="530">
        <v>0</v>
      </c>
      <c r="BF7" s="530">
        <v>0.06</v>
      </c>
      <c r="BG7" s="530">
        <v>0.59</v>
      </c>
      <c r="BH7" s="530">
        <v>0</v>
      </c>
      <c r="BI7" s="530">
        <v>0.12000000000000001</v>
      </c>
      <c r="BJ7" s="530">
        <v>0</v>
      </c>
      <c r="BK7" s="117"/>
      <c r="BL7" s="118" t="s">
        <v>1098</v>
      </c>
      <c r="BM7" s="567">
        <f t="shared" si="1"/>
        <v>13.959999999999999</v>
      </c>
    </row>
    <row r="8" spans="1:65" ht="15.75" hidden="1" customHeight="1">
      <c r="A8" s="117">
        <v>28</v>
      </c>
      <c r="B8" s="135" t="s">
        <v>641</v>
      </c>
      <c r="C8" s="135"/>
      <c r="D8" s="118" t="s">
        <v>285</v>
      </c>
      <c r="E8" s="531">
        <f t="shared" si="2"/>
        <v>1.99</v>
      </c>
      <c r="F8" s="118" t="s">
        <v>882</v>
      </c>
      <c r="G8" s="118" t="s">
        <v>29</v>
      </c>
      <c r="H8" s="118" t="s">
        <v>1126</v>
      </c>
      <c r="I8" s="118"/>
      <c r="J8" s="118"/>
      <c r="K8" s="395">
        <f t="shared" si="0"/>
        <v>0.91999999999999993</v>
      </c>
      <c r="L8" s="530">
        <v>0.91999999999999993</v>
      </c>
      <c r="M8" s="530"/>
      <c r="N8" s="530">
        <v>0.81</v>
      </c>
      <c r="O8" s="530"/>
      <c r="P8" s="530"/>
      <c r="Q8" s="530"/>
      <c r="R8" s="530"/>
      <c r="S8" s="530"/>
      <c r="T8" s="530"/>
      <c r="U8" s="530"/>
      <c r="V8" s="530"/>
      <c r="W8" s="530"/>
      <c r="X8" s="530"/>
      <c r="Y8" s="530"/>
      <c r="Z8" s="530"/>
      <c r="AA8" s="530"/>
      <c r="AB8" s="530"/>
      <c r="AC8" s="530"/>
      <c r="AD8" s="530"/>
      <c r="AE8" s="530"/>
      <c r="AF8" s="530"/>
      <c r="AG8" s="530"/>
      <c r="AH8" s="530">
        <v>0.03</v>
      </c>
      <c r="AI8" s="530"/>
      <c r="AJ8" s="530"/>
      <c r="AK8" s="530"/>
      <c r="AL8" s="530"/>
      <c r="AM8" s="530"/>
      <c r="AN8" s="530"/>
      <c r="AO8" s="530"/>
      <c r="AP8" s="530"/>
      <c r="AQ8" s="530"/>
      <c r="AR8" s="530"/>
      <c r="AS8" s="530">
        <v>0.02</v>
      </c>
      <c r="AT8" s="530"/>
      <c r="AU8" s="530"/>
      <c r="AV8" s="530"/>
      <c r="AW8" s="530"/>
      <c r="AX8" s="530"/>
      <c r="AY8" s="530"/>
      <c r="AZ8" s="530"/>
      <c r="BA8" s="530">
        <v>0.21000000000000002</v>
      </c>
      <c r="BB8" s="530"/>
      <c r="BC8" s="530"/>
      <c r="BD8" s="530"/>
      <c r="BE8" s="530"/>
      <c r="BF8" s="530"/>
      <c r="BG8" s="530"/>
      <c r="BH8" s="530"/>
      <c r="BI8" s="530"/>
      <c r="BJ8" s="530"/>
      <c r="BK8" s="117"/>
      <c r="BL8" s="117"/>
      <c r="BM8" s="567">
        <f t="shared" si="1"/>
        <v>1.99</v>
      </c>
    </row>
    <row r="9" spans="1:65" ht="31.5" hidden="1" customHeight="1">
      <c r="A9" s="117">
        <v>49</v>
      </c>
      <c r="B9" s="535" t="s">
        <v>662</v>
      </c>
      <c r="C9" s="535"/>
      <c r="D9" s="536" t="s">
        <v>285</v>
      </c>
      <c r="E9" s="573">
        <f t="shared" si="2"/>
        <v>2.5399999999999996</v>
      </c>
      <c r="F9" s="118" t="s">
        <v>901</v>
      </c>
      <c r="G9" s="536" t="s">
        <v>47</v>
      </c>
      <c r="H9" s="118" t="s">
        <v>1126</v>
      </c>
      <c r="I9" s="118"/>
      <c r="J9" s="536"/>
      <c r="K9" s="395">
        <f t="shared" si="0"/>
        <v>0</v>
      </c>
      <c r="L9" s="530">
        <v>0</v>
      </c>
      <c r="M9" s="530">
        <v>0</v>
      </c>
      <c r="N9" s="530">
        <v>2.33</v>
      </c>
      <c r="O9" s="530">
        <v>0</v>
      </c>
      <c r="P9" s="530">
        <v>0</v>
      </c>
      <c r="Q9" s="530">
        <v>0</v>
      </c>
      <c r="R9" s="530">
        <v>0</v>
      </c>
      <c r="S9" s="530"/>
      <c r="T9" s="530">
        <v>0</v>
      </c>
      <c r="U9" s="530">
        <v>0</v>
      </c>
      <c r="V9" s="530">
        <v>0</v>
      </c>
      <c r="W9" s="530">
        <v>0</v>
      </c>
      <c r="X9" s="530">
        <v>0</v>
      </c>
      <c r="Y9" s="530">
        <v>0</v>
      </c>
      <c r="Z9" s="530">
        <v>0</v>
      </c>
      <c r="AA9" s="530">
        <v>0</v>
      </c>
      <c r="AB9" s="530">
        <v>0</v>
      </c>
      <c r="AC9" s="530">
        <v>0</v>
      </c>
      <c r="AD9" s="530">
        <v>0</v>
      </c>
      <c r="AE9" s="530">
        <v>0</v>
      </c>
      <c r="AF9" s="530">
        <v>0</v>
      </c>
      <c r="AG9" s="530">
        <v>0.06</v>
      </c>
      <c r="AH9" s="530">
        <v>0.01</v>
      </c>
      <c r="AI9" s="530">
        <v>0</v>
      </c>
      <c r="AJ9" s="530">
        <v>0</v>
      </c>
      <c r="AK9" s="530">
        <v>0</v>
      </c>
      <c r="AL9" s="530">
        <v>0</v>
      </c>
      <c r="AM9" s="530">
        <v>0</v>
      </c>
      <c r="AN9" s="530">
        <v>0</v>
      </c>
      <c r="AO9" s="530">
        <v>0</v>
      </c>
      <c r="AP9" s="530">
        <v>0</v>
      </c>
      <c r="AQ9" s="530">
        <v>0</v>
      </c>
      <c r="AR9" s="530">
        <v>0</v>
      </c>
      <c r="AS9" s="530">
        <v>0.1</v>
      </c>
      <c r="AT9" s="530">
        <v>0</v>
      </c>
      <c r="AU9" s="530">
        <v>0</v>
      </c>
      <c r="AV9" s="530">
        <v>0</v>
      </c>
      <c r="AW9" s="530">
        <v>0</v>
      </c>
      <c r="AX9" s="530">
        <v>0</v>
      </c>
      <c r="AY9" s="530">
        <v>0</v>
      </c>
      <c r="AZ9" s="530">
        <v>0</v>
      </c>
      <c r="BA9" s="530">
        <v>0.01</v>
      </c>
      <c r="BB9" s="530">
        <v>0</v>
      </c>
      <c r="BC9" s="530">
        <v>0</v>
      </c>
      <c r="BD9" s="530">
        <v>0</v>
      </c>
      <c r="BE9" s="530">
        <v>0</v>
      </c>
      <c r="BF9" s="530">
        <v>0</v>
      </c>
      <c r="BG9" s="530">
        <v>0.03</v>
      </c>
      <c r="BH9" s="530">
        <v>0</v>
      </c>
      <c r="BI9" s="530">
        <v>0</v>
      </c>
      <c r="BJ9" s="530">
        <v>0</v>
      </c>
      <c r="BK9" s="117"/>
      <c r="BL9" s="117"/>
      <c r="BM9" s="567">
        <f t="shared" si="1"/>
        <v>2.5399999999999996</v>
      </c>
    </row>
    <row r="10" spans="1:65" ht="47.25" hidden="1" customHeight="1">
      <c r="A10" s="117">
        <v>50</v>
      </c>
      <c r="B10" s="535" t="s">
        <v>1080</v>
      </c>
      <c r="C10" s="535"/>
      <c r="D10" s="536" t="s">
        <v>285</v>
      </c>
      <c r="E10" s="573">
        <f t="shared" si="2"/>
        <v>13.459999999999999</v>
      </c>
      <c r="F10" s="118" t="s">
        <v>886</v>
      </c>
      <c r="G10" s="536" t="s">
        <v>47</v>
      </c>
      <c r="H10" s="118" t="s">
        <v>1126</v>
      </c>
      <c r="I10" s="118"/>
      <c r="J10" s="536"/>
      <c r="K10" s="395">
        <f t="shared" si="0"/>
        <v>0</v>
      </c>
      <c r="L10" s="530">
        <v>0</v>
      </c>
      <c r="M10" s="530">
        <v>0</v>
      </c>
      <c r="N10" s="530">
        <v>3.58</v>
      </c>
      <c r="O10" s="530">
        <v>0.81</v>
      </c>
      <c r="P10" s="530">
        <v>0</v>
      </c>
      <c r="Q10" s="530">
        <v>0</v>
      </c>
      <c r="R10" s="530">
        <v>0</v>
      </c>
      <c r="S10" s="530"/>
      <c r="T10" s="530">
        <v>0</v>
      </c>
      <c r="U10" s="530">
        <v>0</v>
      </c>
      <c r="V10" s="530">
        <v>0</v>
      </c>
      <c r="W10" s="530">
        <v>0</v>
      </c>
      <c r="X10" s="530">
        <v>0</v>
      </c>
      <c r="Y10" s="530">
        <v>0</v>
      </c>
      <c r="Z10" s="530">
        <v>0</v>
      </c>
      <c r="AA10" s="530">
        <v>0</v>
      </c>
      <c r="AB10" s="530">
        <v>0</v>
      </c>
      <c r="AC10" s="530">
        <v>0</v>
      </c>
      <c r="AD10" s="530">
        <v>0</v>
      </c>
      <c r="AE10" s="530">
        <v>0</v>
      </c>
      <c r="AF10" s="530">
        <v>0</v>
      </c>
      <c r="AG10" s="530">
        <v>1.01</v>
      </c>
      <c r="AH10" s="530">
        <v>0.01</v>
      </c>
      <c r="AI10" s="530">
        <v>0</v>
      </c>
      <c r="AJ10" s="530">
        <v>0</v>
      </c>
      <c r="AK10" s="530">
        <v>0</v>
      </c>
      <c r="AL10" s="530">
        <v>0</v>
      </c>
      <c r="AM10" s="530">
        <v>0</v>
      </c>
      <c r="AN10" s="530">
        <v>0</v>
      </c>
      <c r="AO10" s="530">
        <v>0</v>
      </c>
      <c r="AP10" s="530">
        <v>0</v>
      </c>
      <c r="AQ10" s="530">
        <v>0</v>
      </c>
      <c r="AR10" s="530">
        <v>0</v>
      </c>
      <c r="AS10" s="530">
        <v>0.06</v>
      </c>
      <c r="AT10" s="530">
        <v>0</v>
      </c>
      <c r="AU10" s="530">
        <v>0</v>
      </c>
      <c r="AV10" s="530">
        <v>0</v>
      </c>
      <c r="AW10" s="530">
        <v>0</v>
      </c>
      <c r="AX10" s="530">
        <v>0</v>
      </c>
      <c r="AY10" s="530">
        <v>0</v>
      </c>
      <c r="AZ10" s="530">
        <v>0</v>
      </c>
      <c r="BA10" s="530">
        <v>6.68</v>
      </c>
      <c r="BB10" s="530">
        <v>0</v>
      </c>
      <c r="BC10" s="530">
        <v>0</v>
      </c>
      <c r="BD10" s="530">
        <v>0</v>
      </c>
      <c r="BE10" s="530">
        <v>0</v>
      </c>
      <c r="BF10" s="530">
        <v>1.31</v>
      </c>
      <c r="BG10" s="530">
        <v>0</v>
      </c>
      <c r="BH10" s="530">
        <v>0</v>
      </c>
      <c r="BI10" s="530">
        <v>0</v>
      </c>
      <c r="BJ10" s="530">
        <v>0</v>
      </c>
      <c r="BK10" s="117"/>
      <c r="BL10" s="117"/>
      <c r="BM10" s="567">
        <f t="shared" si="1"/>
        <v>13.459999999999999</v>
      </c>
    </row>
    <row r="11" spans="1:65" ht="31.5" hidden="1" customHeight="1">
      <c r="A11" s="117">
        <v>52</v>
      </c>
      <c r="B11" s="135" t="s">
        <v>664</v>
      </c>
      <c r="C11" s="135"/>
      <c r="D11" s="118" t="s">
        <v>285</v>
      </c>
      <c r="E11" s="531">
        <f t="shared" si="2"/>
        <v>26.83</v>
      </c>
      <c r="F11" s="118" t="s">
        <v>903</v>
      </c>
      <c r="G11" s="118" t="s">
        <v>49</v>
      </c>
      <c r="H11" s="118" t="s">
        <v>1126</v>
      </c>
      <c r="I11" s="118"/>
      <c r="J11" s="118"/>
      <c r="K11" s="395">
        <f t="shared" si="0"/>
        <v>9.49</v>
      </c>
      <c r="L11" s="530">
        <v>9.49</v>
      </c>
      <c r="M11" s="530">
        <v>0</v>
      </c>
      <c r="N11" s="530">
        <v>15.06</v>
      </c>
      <c r="O11" s="530">
        <v>0.44</v>
      </c>
      <c r="P11" s="530">
        <v>0</v>
      </c>
      <c r="Q11" s="530">
        <v>0</v>
      </c>
      <c r="R11" s="530">
        <v>0</v>
      </c>
      <c r="S11" s="530"/>
      <c r="T11" s="530">
        <v>0</v>
      </c>
      <c r="U11" s="530">
        <v>0</v>
      </c>
      <c r="V11" s="530">
        <v>0</v>
      </c>
      <c r="W11" s="530">
        <v>0</v>
      </c>
      <c r="X11" s="530">
        <v>0</v>
      </c>
      <c r="Y11" s="530">
        <v>0</v>
      </c>
      <c r="Z11" s="530">
        <v>0</v>
      </c>
      <c r="AA11" s="530">
        <v>0</v>
      </c>
      <c r="AB11" s="530">
        <v>0</v>
      </c>
      <c r="AC11" s="530">
        <v>0</v>
      </c>
      <c r="AD11" s="530">
        <v>0</v>
      </c>
      <c r="AE11" s="530">
        <v>0</v>
      </c>
      <c r="AF11" s="530">
        <v>0</v>
      </c>
      <c r="AG11" s="530">
        <v>0.47000000000000003</v>
      </c>
      <c r="AH11" s="530">
        <v>0.24</v>
      </c>
      <c r="AI11" s="530">
        <v>0</v>
      </c>
      <c r="AJ11" s="530">
        <v>0</v>
      </c>
      <c r="AK11" s="530">
        <v>0.02</v>
      </c>
      <c r="AL11" s="530">
        <v>0</v>
      </c>
      <c r="AM11" s="530">
        <v>0</v>
      </c>
      <c r="AN11" s="530">
        <v>0</v>
      </c>
      <c r="AO11" s="530">
        <v>0</v>
      </c>
      <c r="AP11" s="530">
        <v>0</v>
      </c>
      <c r="AQ11" s="530">
        <v>0</v>
      </c>
      <c r="AR11" s="530"/>
      <c r="AS11" s="530">
        <v>1</v>
      </c>
      <c r="AT11" s="530">
        <v>0</v>
      </c>
      <c r="AU11" s="530">
        <v>0</v>
      </c>
      <c r="AV11" s="530">
        <v>0</v>
      </c>
      <c r="AW11" s="530">
        <v>0</v>
      </c>
      <c r="AX11" s="530">
        <v>0</v>
      </c>
      <c r="AY11" s="530">
        <v>0</v>
      </c>
      <c r="AZ11" s="530">
        <v>0</v>
      </c>
      <c r="BA11" s="530"/>
      <c r="BB11" s="530">
        <v>0</v>
      </c>
      <c r="BC11" s="530">
        <v>0</v>
      </c>
      <c r="BD11" s="530">
        <v>0</v>
      </c>
      <c r="BE11" s="530">
        <v>0</v>
      </c>
      <c r="BF11" s="530">
        <v>0</v>
      </c>
      <c r="BG11" s="530">
        <v>0</v>
      </c>
      <c r="BH11" s="530">
        <v>0</v>
      </c>
      <c r="BI11" s="530">
        <v>0.11</v>
      </c>
      <c r="BJ11" s="530">
        <v>0</v>
      </c>
      <c r="BK11" s="117"/>
      <c r="BL11" s="117"/>
      <c r="BM11" s="567">
        <f t="shared" si="1"/>
        <v>26.83</v>
      </c>
    </row>
    <row r="12" spans="1:65" ht="47.25">
      <c r="A12" s="117">
        <v>47</v>
      </c>
      <c r="B12" s="535" t="s">
        <v>660</v>
      </c>
      <c r="C12" s="535"/>
      <c r="D12" s="536" t="s">
        <v>285</v>
      </c>
      <c r="E12" s="117">
        <f t="shared" si="2"/>
        <v>2.0499999999999998</v>
      </c>
      <c r="F12" s="536" t="s">
        <v>899</v>
      </c>
      <c r="G12" s="536" t="s">
        <v>41</v>
      </c>
      <c r="H12" s="118" t="s">
        <v>1126</v>
      </c>
      <c r="I12" s="118"/>
      <c r="J12" s="536"/>
      <c r="K12" s="395">
        <f t="shared" si="0"/>
        <v>0.24</v>
      </c>
      <c r="L12" s="530">
        <v>0.24</v>
      </c>
      <c r="M12" s="530">
        <v>0</v>
      </c>
      <c r="N12" s="530">
        <v>0.57999999999999996</v>
      </c>
      <c r="O12" s="530">
        <v>0</v>
      </c>
      <c r="P12" s="530">
        <v>0</v>
      </c>
      <c r="Q12" s="530">
        <v>0</v>
      </c>
      <c r="R12" s="530">
        <v>0</v>
      </c>
      <c r="S12" s="530"/>
      <c r="T12" s="530">
        <v>0.06</v>
      </c>
      <c r="U12" s="530">
        <v>0</v>
      </c>
      <c r="V12" s="530">
        <v>0</v>
      </c>
      <c r="W12" s="530">
        <v>0</v>
      </c>
      <c r="X12" s="530">
        <v>0</v>
      </c>
      <c r="Y12" s="530">
        <v>0</v>
      </c>
      <c r="Z12" s="530">
        <v>0</v>
      </c>
      <c r="AA12" s="530">
        <v>0</v>
      </c>
      <c r="AB12" s="530">
        <v>0</v>
      </c>
      <c r="AC12" s="530">
        <v>0</v>
      </c>
      <c r="AD12" s="530">
        <v>0</v>
      </c>
      <c r="AE12" s="530">
        <v>0</v>
      </c>
      <c r="AF12" s="530">
        <v>0</v>
      </c>
      <c r="AG12" s="530">
        <v>0.15</v>
      </c>
      <c r="AH12" s="530">
        <v>0.19</v>
      </c>
      <c r="AI12" s="530">
        <v>0</v>
      </c>
      <c r="AJ12" s="530">
        <v>0</v>
      </c>
      <c r="AK12" s="530">
        <v>0</v>
      </c>
      <c r="AL12" s="530">
        <v>0</v>
      </c>
      <c r="AM12" s="530">
        <v>0</v>
      </c>
      <c r="AN12" s="530">
        <v>0</v>
      </c>
      <c r="AO12" s="530">
        <v>0</v>
      </c>
      <c r="AP12" s="530">
        <v>0</v>
      </c>
      <c r="AQ12" s="530">
        <v>0</v>
      </c>
      <c r="AR12" s="530">
        <v>0</v>
      </c>
      <c r="AS12" s="530"/>
      <c r="AT12" s="530">
        <v>0</v>
      </c>
      <c r="AU12" s="530">
        <v>0</v>
      </c>
      <c r="AV12" s="530">
        <v>0</v>
      </c>
      <c r="AW12" s="530">
        <v>0</v>
      </c>
      <c r="AX12" s="530">
        <v>0</v>
      </c>
      <c r="AY12" s="530">
        <v>0</v>
      </c>
      <c r="AZ12" s="530">
        <v>0</v>
      </c>
      <c r="BA12" s="530">
        <v>0.83</v>
      </c>
      <c r="BB12" s="530">
        <v>0</v>
      </c>
      <c r="BC12" s="530">
        <v>0</v>
      </c>
      <c r="BD12" s="530">
        <v>0</v>
      </c>
      <c r="BE12" s="530">
        <v>0</v>
      </c>
      <c r="BF12" s="530">
        <v>0</v>
      </c>
      <c r="BG12" s="530">
        <v>0</v>
      </c>
      <c r="BH12" s="530">
        <v>0</v>
      </c>
      <c r="BI12" s="530">
        <v>0</v>
      </c>
      <c r="BJ12" s="530">
        <v>0</v>
      </c>
      <c r="BK12" s="117"/>
      <c r="BL12" s="117"/>
      <c r="BM12" s="567">
        <f t="shared" si="1"/>
        <v>2.0499999999999998</v>
      </c>
    </row>
    <row r="13" spans="1:65" ht="31.5" hidden="1" customHeight="1">
      <c r="A13" s="117">
        <v>61</v>
      </c>
      <c r="B13" s="135" t="s">
        <v>1306</v>
      </c>
      <c r="C13" s="135"/>
      <c r="D13" s="118" t="s">
        <v>285</v>
      </c>
      <c r="E13" s="531">
        <f t="shared" si="2"/>
        <v>0</v>
      </c>
      <c r="F13" s="298" t="s">
        <v>223</v>
      </c>
      <c r="G13" s="118" t="s">
        <v>49</v>
      </c>
      <c r="H13" s="118" t="s">
        <v>1066</v>
      </c>
      <c r="I13" s="118"/>
      <c r="J13" s="118"/>
      <c r="K13" s="395">
        <f t="shared" si="0"/>
        <v>0</v>
      </c>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0"/>
      <c r="AY13" s="530"/>
      <c r="AZ13" s="530"/>
      <c r="BA13" s="530"/>
      <c r="BB13" s="530"/>
      <c r="BC13" s="530"/>
      <c r="BD13" s="530"/>
      <c r="BE13" s="530"/>
      <c r="BF13" s="530"/>
      <c r="BG13" s="530"/>
      <c r="BH13" s="530"/>
      <c r="BI13" s="530"/>
      <c r="BJ13" s="530"/>
      <c r="BK13" s="117"/>
      <c r="BL13" s="117"/>
      <c r="BM13" s="567">
        <f t="shared" si="1"/>
        <v>0</v>
      </c>
    </row>
    <row r="14" spans="1:65" ht="31.5" hidden="1" customHeight="1">
      <c r="A14" s="117">
        <v>53</v>
      </c>
      <c r="B14" s="135" t="s">
        <v>665</v>
      </c>
      <c r="C14" s="135"/>
      <c r="D14" s="118" t="s">
        <v>285</v>
      </c>
      <c r="E14" s="531">
        <f t="shared" si="2"/>
        <v>0.05</v>
      </c>
      <c r="F14" s="298" t="s">
        <v>904</v>
      </c>
      <c r="G14" s="118" t="s">
        <v>49</v>
      </c>
      <c r="H14" s="118" t="s">
        <v>1126</v>
      </c>
      <c r="I14" s="118"/>
      <c r="J14" s="118"/>
      <c r="K14" s="395">
        <f t="shared" si="0"/>
        <v>0</v>
      </c>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v>0.05</v>
      </c>
      <c r="AL14" s="530"/>
      <c r="AM14" s="530"/>
      <c r="AN14" s="530"/>
      <c r="AO14" s="530"/>
      <c r="AP14" s="530"/>
      <c r="AQ14" s="530"/>
      <c r="AR14" s="530"/>
      <c r="AS14" s="530"/>
      <c r="AT14" s="530"/>
      <c r="AU14" s="530"/>
      <c r="AV14" s="530"/>
      <c r="AW14" s="530"/>
      <c r="AX14" s="530"/>
      <c r="AY14" s="530"/>
      <c r="AZ14" s="530"/>
      <c r="BA14" s="530"/>
      <c r="BB14" s="530"/>
      <c r="BC14" s="530"/>
      <c r="BD14" s="530"/>
      <c r="BE14" s="530"/>
      <c r="BF14" s="530"/>
      <c r="BG14" s="530"/>
      <c r="BH14" s="530"/>
      <c r="BI14" s="530"/>
      <c r="BJ14" s="530"/>
      <c r="BK14" s="117"/>
      <c r="BL14" s="117"/>
      <c r="BM14" s="567">
        <f t="shared" si="1"/>
        <v>0.05</v>
      </c>
    </row>
    <row r="15" spans="1:65" ht="31.5" hidden="1" customHeight="1">
      <c r="A15" s="117">
        <v>54</v>
      </c>
      <c r="B15" s="135" t="s">
        <v>666</v>
      </c>
      <c r="C15" s="135"/>
      <c r="D15" s="118" t="s">
        <v>285</v>
      </c>
      <c r="E15" s="531">
        <f t="shared" si="2"/>
        <v>0.05</v>
      </c>
      <c r="F15" s="298" t="s">
        <v>905</v>
      </c>
      <c r="G15" s="118" t="s">
        <v>49</v>
      </c>
      <c r="H15" s="118" t="s">
        <v>1126</v>
      </c>
      <c r="I15" s="118"/>
      <c r="J15" s="118"/>
      <c r="K15" s="395">
        <f t="shared" si="0"/>
        <v>0</v>
      </c>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0"/>
      <c r="AI15" s="530"/>
      <c r="AJ15" s="530"/>
      <c r="AK15" s="530">
        <v>0.05</v>
      </c>
      <c r="AL15" s="530"/>
      <c r="AM15" s="530"/>
      <c r="AN15" s="530"/>
      <c r="AO15" s="530"/>
      <c r="AP15" s="530"/>
      <c r="AQ15" s="530"/>
      <c r="AR15" s="530"/>
      <c r="AS15" s="530"/>
      <c r="AT15" s="530"/>
      <c r="AU15" s="530"/>
      <c r="AV15" s="530"/>
      <c r="AW15" s="530"/>
      <c r="AX15" s="530"/>
      <c r="AY15" s="530"/>
      <c r="AZ15" s="530"/>
      <c r="BA15" s="530"/>
      <c r="BB15" s="530"/>
      <c r="BC15" s="530"/>
      <c r="BD15" s="530"/>
      <c r="BE15" s="530"/>
      <c r="BF15" s="530"/>
      <c r="BG15" s="530"/>
      <c r="BH15" s="530"/>
      <c r="BI15" s="530"/>
      <c r="BJ15" s="530"/>
      <c r="BK15" s="117"/>
      <c r="BL15" s="117"/>
      <c r="BM15" s="567">
        <f t="shared" si="1"/>
        <v>0.05</v>
      </c>
    </row>
    <row r="16" spans="1:65" ht="31.5" hidden="1" customHeight="1">
      <c r="A16" s="117">
        <v>55</v>
      </c>
      <c r="B16" s="135" t="s">
        <v>667</v>
      </c>
      <c r="C16" s="135"/>
      <c r="D16" s="118" t="s">
        <v>285</v>
      </c>
      <c r="E16" s="531">
        <f t="shared" si="2"/>
        <v>7.0000000000000007E-2</v>
      </c>
      <c r="F16" s="298" t="s">
        <v>906</v>
      </c>
      <c r="G16" s="118" t="s">
        <v>49</v>
      </c>
      <c r="H16" s="118" t="s">
        <v>1126</v>
      </c>
      <c r="I16" s="118"/>
      <c r="J16" s="118"/>
      <c r="K16" s="395">
        <f t="shared" si="0"/>
        <v>0</v>
      </c>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v>7.0000000000000007E-2</v>
      </c>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c r="BH16" s="530"/>
      <c r="BI16" s="530"/>
      <c r="BJ16" s="530"/>
      <c r="BK16" s="117"/>
      <c r="BL16" s="117"/>
      <c r="BM16" s="567">
        <f t="shared" si="1"/>
        <v>7.0000000000000007E-2</v>
      </c>
    </row>
    <row r="17" spans="1:65" ht="31.5" hidden="1" customHeight="1">
      <c r="A17" s="117">
        <v>56</v>
      </c>
      <c r="B17" s="135" t="s">
        <v>668</v>
      </c>
      <c r="C17" s="135"/>
      <c r="D17" s="118" t="s">
        <v>285</v>
      </c>
      <c r="E17" s="531">
        <f t="shared" si="2"/>
        <v>0.04</v>
      </c>
      <c r="F17" s="298" t="s">
        <v>907</v>
      </c>
      <c r="G17" s="118" t="s">
        <v>49</v>
      </c>
      <c r="H17" s="118" t="s">
        <v>1126</v>
      </c>
      <c r="I17" s="118"/>
      <c r="J17" s="118"/>
      <c r="K17" s="395">
        <f t="shared" si="0"/>
        <v>0</v>
      </c>
      <c r="L17" s="530"/>
      <c r="M17" s="530"/>
      <c r="N17" s="530"/>
      <c r="O17" s="530"/>
      <c r="P17" s="530"/>
      <c r="Q17" s="530"/>
      <c r="R17" s="530"/>
      <c r="S17" s="530"/>
      <c r="T17" s="530"/>
      <c r="U17" s="530"/>
      <c r="V17" s="530"/>
      <c r="W17" s="530"/>
      <c r="X17" s="530"/>
      <c r="Y17" s="530"/>
      <c r="Z17" s="530"/>
      <c r="AA17" s="530"/>
      <c r="AB17" s="530"/>
      <c r="AC17" s="530"/>
      <c r="AD17" s="530"/>
      <c r="AE17" s="530"/>
      <c r="AF17" s="530"/>
      <c r="AG17" s="530"/>
      <c r="AH17" s="530"/>
      <c r="AI17" s="530"/>
      <c r="AJ17" s="530"/>
      <c r="AK17" s="530">
        <v>0.04</v>
      </c>
      <c r="AL17" s="530"/>
      <c r="AM17" s="530"/>
      <c r="AN17" s="530"/>
      <c r="AO17" s="530"/>
      <c r="AP17" s="530"/>
      <c r="AQ17" s="530"/>
      <c r="AR17" s="530"/>
      <c r="AS17" s="530"/>
      <c r="AT17" s="530"/>
      <c r="AU17" s="530"/>
      <c r="AV17" s="530"/>
      <c r="AW17" s="530"/>
      <c r="AX17" s="530"/>
      <c r="AY17" s="530"/>
      <c r="AZ17" s="530"/>
      <c r="BA17" s="530"/>
      <c r="BB17" s="530"/>
      <c r="BC17" s="530"/>
      <c r="BD17" s="530"/>
      <c r="BE17" s="530"/>
      <c r="BF17" s="530"/>
      <c r="BG17" s="530"/>
      <c r="BH17" s="530"/>
      <c r="BI17" s="530"/>
      <c r="BJ17" s="530"/>
      <c r="BK17" s="117"/>
      <c r="BL17" s="117"/>
      <c r="BM17" s="567">
        <f t="shared" si="1"/>
        <v>0.04</v>
      </c>
    </row>
    <row r="18" spans="1:65" ht="31.5" hidden="1" customHeight="1">
      <c r="A18" s="117">
        <v>57</v>
      </c>
      <c r="B18" s="135" t="s">
        <v>669</v>
      </c>
      <c r="C18" s="135"/>
      <c r="D18" s="118" t="s">
        <v>285</v>
      </c>
      <c r="E18" s="531">
        <f t="shared" si="2"/>
        <v>0.09</v>
      </c>
      <c r="F18" s="298" t="s">
        <v>908</v>
      </c>
      <c r="G18" s="118" t="s">
        <v>49</v>
      </c>
      <c r="H18" s="118" t="s">
        <v>1126</v>
      </c>
      <c r="I18" s="118"/>
      <c r="J18" s="118"/>
      <c r="K18" s="395">
        <f t="shared" si="0"/>
        <v>0</v>
      </c>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30"/>
      <c r="AK18" s="530">
        <v>0.09</v>
      </c>
      <c r="AL18" s="530"/>
      <c r="AM18" s="530"/>
      <c r="AN18" s="530"/>
      <c r="AO18" s="530"/>
      <c r="AP18" s="530"/>
      <c r="AQ18" s="530"/>
      <c r="AR18" s="530"/>
      <c r="AS18" s="530"/>
      <c r="AT18" s="530"/>
      <c r="AU18" s="530"/>
      <c r="AV18" s="530"/>
      <c r="AW18" s="530"/>
      <c r="AX18" s="530"/>
      <c r="AY18" s="530"/>
      <c r="AZ18" s="530"/>
      <c r="BA18" s="530"/>
      <c r="BB18" s="530"/>
      <c r="BC18" s="530"/>
      <c r="BD18" s="530"/>
      <c r="BE18" s="530"/>
      <c r="BF18" s="530"/>
      <c r="BG18" s="530"/>
      <c r="BH18" s="530"/>
      <c r="BI18" s="530"/>
      <c r="BJ18" s="530"/>
      <c r="BK18" s="117"/>
      <c r="BL18" s="117"/>
      <c r="BM18" s="567">
        <f t="shared" si="1"/>
        <v>0.09</v>
      </c>
    </row>
    <row r="19" spans="1:65" ht="31.5" hidden="1" customHeight="1">
      <c r="A19" s="117">
        <v>58</v>
      </c>
      <c r="B19" s="135" t="s">
        <v>670</v>
      </c>
      <c r="C19" s="135"/>
      <c r="D19" s="118" t="s">
        <v>285</v>
      </c>
      <c r="E19" s="531">
        <f t="shared" si="2"/>
        <v>0.15</v>
      </c>
      <c r="F19" s="298" t="s">
        <v>909</v>
      </c>
      <c r="G19" s="118" t="s">
        <v>49</v>
      </c>
      <c r="H19" s="118" t="s">
        <v>1126</v>
      </c>
      <c r="I19" s="118"/>
      <c r="J19" s="118"/>
      <c r="K19" s="395">
        <f t="shared" si="0"/>
        <v>0</v>
      </c>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v>0.15</v>
      </c>
      <c r="BB19" s="530"/>
      <c r="BC19" s="530"/>
      <c r="BD19" s="530"/>
      <c r="BE19" s="530"/>
      <c r="BF19" s="530"/>
      <c r="BG19" s="530"/>
      <c r="BH19" s="530"/>
      <c r="BI19" s="530"/>
      <c r="BJ19" s="530"/>
      <c r="BK19" s="117"/>
      <c r="BL19" s="117"/>
      <c r="BM19" s="567">
        <f t="shared" si="1"/>
        <v>0.15</v>
      </c>
    </row>
    <row r="20" spans="1:65" ht="94.5" hidden="1" customHeight="1">
      <c r="A20" s="117">
        <v>38</v>
      </c>
      <c r="B20" s="542" t="s">
        <v>651</v>
      </c>
      <c r="C20" s="542"/>
      <c r="D20" s="543" t="s">
        <v>285</v>
      </c>
      <c r="E20" s="571">
        <v>0.3</v>
      </c>
      <c r="F20" s="543" t="s">
        <v>892</v>
      </c>
      <c r="G20" s="543" t="s">
        <v>33</v>
      </c>
      <c r="H20" s="118" t="s">
        <v>1126</v>
      </c>
      <c r="I20" s="118" t="s">
        <v>1188</v>
      </c>
      <c r="J20" s="118" t="s">
        <v>1082</v>
      </c>
      <c r="K20" s="395">
        <f t="shared" si="0"/>
        <v>0</v>
      </c>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2"/>
      <c r="AN20" s="572"/>
      <c r="AO20" s="572"/>
      <c r="AP20" s="572"/>
      <c r="AQ20" s="572"/>
      <c r="AR20" s="572"/>
      <c r="AS20" s="572"/>
      <c r="AT20" s="572"/>
      <c r="AU20" s="572"/>
      <c r="AV20" s="572"/>
      <c r="AW20" s="572"/>
      <c r="AX20" s="572"/>
      <c r="AY20" s="572"/>
      <c r="AZ20" s="572"/>
      <c r="BA20" s="572"/>
      <c r="BB20" s="572"/>
      <c r="BC20" s="572"/>
      <c r="BD20" s="572"/>
      <c r="BE20" s="572"/>
      <c r="BF20" s="572"/>
      <c r="BG20" s="572"/>
      <c r="BH20" s="572"/>
      <c r="BI20" s="572"/>
      <c r="BJ20" s="572"/>
      <c r="BK20" s="117"/>
      <c r="BL20" s="117"/>
      <c r="BM20" s="567">
        <f t="shared" si="1"/>
        <v>0</v>
      </c>
    </row>
    <row r="21" spans="1:65" ht="47.25" hidden="1" customHeight="1">
      <c r="A21" s="117">
        <v>68</v>
      </c>
      <c r="B21" s="535" t="s">
        <v>678</v>
      </c>
      <c r="C21" s="535"/>
      <c r="D21" s="536" t="s">
        <v>285</v>
      </c>
      <c r="E21" s="531">
        <f t="shared" ref="E21:E27" si="3">SUM(L21:BJ21)</f>
        <v>2.6999999999999997</v>
      </c>
      <c r="F21" s="536" t="s">
        <v>916</v>
      </c>
      <c r="G21" s="536" t="s">
        <v>56</v>
      </c>
      <c r="H21" s="118" t="s">
        <v>1126</v>
      </c>
      <c r="I21" s="118"/>
      <c r="J21" s="536"/>
      <c r="K21" s="395">
        <f t="shared" si="0"/>
        <v>0.92999999999999994</v>
      </c>
      <c r="L21" s="530">
        <v>0.92999999999999994</v>
      </c>
      <c r="M21" s="530">
        <v>0</v>
      </c>
      <c r="N21" s="530">
        <v>0.25</v>
      </c>
      <c r="O21" s="530">
        <v>0</v>
      </c>
      <c r="P21" s="530">
        <v>0</v>
      </c>
      <c r="Q21" s="530">
        <v>0</v>
      </c>
      <c r="R21" s="530">
        <v>0</v>
      </c>
      <c r="S21" s="530"/>
      <c r="T21" s="530">
        <v>0</v>
      </c>
      <c r="U21" s="530">
        <v>0</v>
      </c>
      <c r="V21" s="530">
        <v>0</v>
      </c>
      <c r="W21" s="530">
        <v>0</v>
      </c>
      <c r="X21" s="530">
        <v>0</v>
      </c>
      <c r="Y21" s="530">
        <v>0</v>
      </c>
      <c r="Z21" s="530">
        <v>0</v>
      </c>
      <c r="AA21" s="530">
        <v>0</v>
      </c>
      <c r="AB21" s="530">
        <v>0</v>
      </c>
      <c r="AC21" s="530">
        <v>0</v>
      </c>
      <c r="AD21" s="530">
        <v>0</v>
      </c>
      <c r="AE21" s="530">
        <v>0</v>
      </c>
      <c r="AF21" s="530">
        <v>0</v>
      </c>
      <c r="AG21" s="530">
        <v>0.17</v>
      </c>
      <c r="AH21" s="530">
        <v>0.05</v>
      </c>
      <c r="AI21" s="530">
        <v>0</v>
      </c>
      <c r="AJ21" s="530">
        <v>0</v>
      </c>
      <c r="AK21" s="530">
        <v>0</v>
      </c>
      <c r="AL21" s="530">
        <v>0</v>
      </c>
      <c r="AM21" s="530">
        <v>0</v>
      </c>
      <c r="AN21" s="530">
        <v>0</v>
      </c>
      <c r="AO21" s="530">
        <v>0</v>
      </c>
      <c r="AP21" s="530">
        <v>0</v>
      </c>
      <c r="AQ21" s="530">
        <v>0</v>
      </c>
      <c r="AR21" s="530">
        <v>0</v>
      </c>
      <c r="AS21" s="530">
        <v>0.14000000000000001</v>
      </c>
      <c r="AT21" s="530">
        <v>0</v>
      </c>
      <c r="AU21" s="530">
        <v>0</v>
      </c>
      <c r="AV21" s="530">
        <v>0</v>
      </c>
      <c r="AW21" s="530">
        <v>0</v>
      </c>
      <c r="AX21" s="530">
        <v>0</v>
      </c>
      <c r="AY21" s="530">
        <v>0</v>
      </c>
      <c r="AZ21" s="530">
        <v>0</v>
      </c>
      <c r="BA21" s="530">
        <v>1.05</v>
      </c>
      <c r="BB21" s="530">
        <v>0.09</v>
      </c>
      <c r="BC21" s="530">
        <v>0</v>
      </c>
      <c r="BD21" s="530">
        <v>0</v>
      </c>
      <c r="BE21" s="530">
        <v>0</v>
      </c>
      <c r="BF21" s="530">
        <v>0</v>
      </c>
      <c r="BG21" s="530">
        <v>0.02</v>
      </c>
      <c r="BH21" s="530">
        <v>0</v>
      </c>
      <c r="BI21" s="530"/>
      <c r="BJ21" s="530">
        <v>0</v>
      </c>
      <c r="BK21" s="117"/>
      <c r="BL21" s="117"/>
      <c r="BM21" s="567">
        <f t="shared" si="1"/>
        <v>2.6999999999999997</v>
      </c>
    </row>
    <row r="22" spans="1:65" ht="31.5" hidden="1" customHeight="1">
      <c r="A22" s="117">
        <v>69</v>
      </c>
      <c r="B22" s="535" t="s">
        <v>679</v>
      </c>
      <c r="C22" s="535"/>
      <c r="D22" s="536" t="s">
        <v>285</v>
      </c>
      <c r="E22" s="531">
        <f t="shared" si="3"/>
        <v>2.63</v>
      </c>
      <c r="F22" s="536" t="s">
        <v>917</v>
      </c>
      <c r="G22" s="536" t="s">
        <v>56</v>
      </c>
      <c r="H22" s="118" t="s">
        <v>1126</v>
      </c>
      <c r="I22" s="118"/>
      <c r="J22" s="536"/>
      <c r="K22" s="395">
        <f t="shared" si="0"/>
        <v>0</v>
      </c>
      <c r="L22" s="530"/>
      <c r="M22" s="530"/>
      <c r="N22" s="530">
        <v>1.02</v>
      </c>
      <c r="O22" s="530"/>
      <c r="P22" s="530"/>
      <c r="Q22" s="530"/>
      <c r="R22" s="530"/>
      <c r="S22" s="530"/>
      <c r="T22" s="530"/>
      <c r="U22" s="530"/>
      <c r="V22" s="530"/>
      <c r="W22" s="530"/>
      <c r="X22" s="530"/>
      <c r="Y22" s="530"/>
      <c r="Z22" s="530"/>
      <c r="AA22" s="530"/>
      <c r="AB22" s="530"/>
      <c r="AC22" s="530"/>
      <c r="AD22" s="530"/>
      <c r="AE22" s="530"/>
      <c r="AF22" s="530"/>
      <c r="AG22" s="530">
        <v>0.17</v>
      </c>
      <c r="AH22" s="530"/>
      <c r="AI22" s="530"/>
      <c r="AJ22" s="530"/>
      <c r="AK22" s="530"/>
      <c r="AL22" s="530"/>
      <c r="AM22" s="530"/>
      <c r="AN22" s="530"/>
      <c r="AO22" s="530"/>
      <c r="AP22" s="530"/>
      <c r="AQ22" s="530"/>
      <c r="AR22" s="530"/>
      <c r="AS22" s="530">
        <v>0.04</v>
      </c>
      <c r="AT22" s="530"/>
      <c r="AU22" s="530"/>
      <c r="AV22" s="530"/>
      <c r="AW22" s="530"/>
      <c r="AX22" s="530"/>
      <c r="AY22" s="530"/>
      <c r="AZ22" s="530"/>
      <c r="BA22" s="530">
        <v>1.4</v>
      </c>
      <c r="BB22" s="530"/>
      <c r="BC22" s="530"/>
      <c r="BD22" s="530"/>
      <c r="BE22" s="530"/>
      <c r="BF22" s="530"/>
      <c r="BG22" s="530"/>
      <c r="BH22" s="530"/>
      <c r="BI22" s="530"/>
      <c r="BJ22" s="530"/>
      <c r="BK22" s="117"/>
      <c r="BL22" s="117"/>
      <c r="BM22" s="567">
        <f t="shared" si="1"/>
        <v>2.63</v>
      </c>
    </row>
    <row r="23" spans="1:65" ht="47.25" hidden="1" customHeight="1">
      <c r="A23" s="117">
        <v>59</v>
      </c>
      <c r="B23" s="135" t="s">
        <v>671</v>
      </c>
      <c r="C23" s="135"/>
      <c r="D23" s="118" t="s">
        <v>285</v>
      </c>
      <c r="E23" s="531">
        <f t="shared" si="3"/>
        <v>17.580000000000002</v>
      </c>
      <c r="F23" s="118" t="s">
        <v>910</v>
      </c>
      <c r="G23" s="118" t="s">
        <v>49</v>
      </c>
      <c r="H23" s="118" t="s">
        <v>1126</v>
      </c>
      <c r="I23" s="118"/>
      <c r="J23" s="118"/>
      <c r="K23" s="395">
        <f t="shared" si="0"/>
        <v>9.5300000000000011</v>
      </c>
      <c r="L23" s="530">
        <v>9.5300000000000011</v>
      </c>
      <c r="M23" s="530">
        <v>0</v>
      </c>
      <c r="N23" s="530">
        <v>3.2499999999999996</v>
      </c>
      <c r="O23" s="530">
        <v>0</v>
      </c>
      <c r="P23" s="530">
        <v>0</v>
      </c>
      <c r="Q23" s="530">
        <v>0</v>
      </c>
      <c r="R23" s="530">
        <v>0</v>
      </c>
      <c r="S23" s="530"/>
      <c r="T23" s="530">
        <v>0</v>
      </c>
      <c r="U23" s="530">
        <v>0</v>
      </c>
      <c r="V23" s="530">
        <v>0</v>
      </c>
      <c r="W23" s="530">
        <v>0</v>
      </c>
      <c r="X23" s="530">
        <v>0</v>
      </c>
      <c r="Y23" s="530">
        <v>0.02</v>
      </c>
      <c r="Z23" s="530">
        <v>0</v>
      </c>
      <c r="AA23" s="530">
        <v>0</v>
      </c>
      <c r="AB23" s="530">
        <v>0</v>
      </c>
      <c r="AC23" s="530">
        <v>0</v>
      </c>
      <c r="AD23" s="530">
        <v>0</v>
      </c>
      <c r="AE23" s="530">
        <v>0</v>
      </c>
      <c r="AF23" s="530">
        <v>0</v>
      </c>
      <c r="AG23" s="530"/>
      <c r="AH23" s="530">
        <v>0.86999999999999988</v>
      </c>
      <c r="AI23" s="530">
        <v>0</v>
      </c>
      <c r="AJ23" s="530">
        <v>0.08</v>
      </c>
      <c r="AK23" s="530">
        <v>0.13</v>
      </c>
      <c r="AL23" s="530">
        <v>0.19</v>
      </c>
      <c r="AM23" s="530">
        <v>0</v>
      </c>
      <c r="AN23" s="530">
        <v>0</v>
      </c>
      <c r="AO23" s="530">
        <v>0</v>
      </c>
      <c r="AP23" s="530">
        <v>0</v>
      </c>
      <c r="AQ23" s="530">
        <v>0</v>
      </c>
      <c r="AR23" s="530">
        <v>0</v>
      </c>
      <c r="AS23" s="530">
        <v>2.4499999999999997</v>
      </c>
      <c r="AT23" s="530">
        <v>0</v>
      </c>
      <c r="AU23" s="530">
        <v>0</v>
      </c>
      <c r="AV23" s="530">
        <v>0.02</v>
      </c>
      <c r="AW23" s="530">
        <v>0</v>
      </c>
      <c r="AX23" s="530">
        <v>0.19</v>
      </c>
      <c r="AY23" s="530">
        <v>0</v>
      </c>
      <c r="AZ23" s="530">
        <v>0</v>
      </c>
      <c r="BA23" s="530"/>
      <c r="BB23" s="530">
        <v>0.01</v>
      </c>
      <c r="BC23" s="530">
        <v>0.09</v>
      </c>
      <c r="BD23" s="530">
        <v>0</v>
      </c>
      <c r="BE23" s="530">
        <v>0</v>
      </c>
      <c r="BF23" s="530">
        <v>0.45</v>
      </c>
      <c r="BG23" s="530">
        <v>0.28000000000000003</v>
      </c>
      <c r="BH23" s="530">
        <v>0.02</v>
      </c>
      <c r="BI23" s="530">
        <v>0</v>
      </c>
      <c r="BJ23" s="530">
        <v>0</v>
      </c>
      <c r="BK23" s="117"/>
      <c r="BL23" s="117"/>
      <c r="BM23" s="567">
        <f t="shared" si="1"/>
        <v>17.580000000000002</v>
      </c>
    </row>
    <row r="24" spans="1:65" ht="31.5" hidden="1" customHeight="1">
      <c r="A24" s="117">
        <v>60</v>
      </c>
      <c r="B24" s="135" t="s">
        <v>672</v>
      </c>
      <c r="C24" s="135"/>
      <c r="D24" s="118" t="s">
        <v>285</v>
      </c>
      <c r="E24" s="531">
        <f t="shared" si="3"/>
        <v>0.30000000000000004</v>
      </c>
      <c r="F24" s="298" t="s">
        <v>911</v>
      </c>
      <c r="G24" s="118" t="s">
        <v>49</v>
      </c>
      <c r="H24" s="118" t="s">
        <v>1126</v>
      </c>
      <c r="I24" s="118"/>
      <c r="J24" s="118"/>
      <c r="K24" s="395">
        <f t="shared" si="0"/>
        <v>0.13</v>
      </c>
      <c r="L24" s="530">
        <v>0.13</v>
      </c>
      <c r="M24" s="530">
        <v>0</v>
      </c>
      <c r="N24" s="530">
        <v>7.0000000000000007E-2</v>
      </c>
      <c r="O24" s="530">
        <v>0</v>
      </c>
      <c r="P24" s="530">
        <v>0</v>
      </c>
      <c r="Q24" s="530">
        <v>0</v>
      </c>
      <c r="R24" s="530">
        <v>0</v>
      </c>
      <c r="S24" s="530"/>
      <c r="T24" s="530">
        <v>0</v>
      </c>
      <c r="U24" s="530">
        <v>0</v>
      </c>
      <c r="V24" s="530">
        <v>0</v>
      </c>
      <c r="W24" s="530">
        <v>0</v>
      </c>
      <c r="X24" s="530">
        <v>0</v>
      </c>
      <c r="Y24" s="530">
        <v>0</v>
      </c>
      <c r="Z24" s="530">
        <v>0</v>
      </c>
      <c r="AA24" s="530">
        <v>0</v>
      </c>
      <c r="AB24" s="530">
        <v>0</v>
      </c>
      <c r="AC24" s="530">
        <v>0</v>
      </c>
      <c r="AD24" s="530">
        <v>0</v>
      </c>
      <c r="AE24" s="530">
        <v>0</v>
      </c>
      <c r="AF24" s="530">
        <v>0</v>
      </c>
      <c r="AG24" s="530"/>
      <c r="AH24" s="530">
        <v>0.01</v>
      </c>
      <c r="AI24" s="530">
        <v>0</v>
      </c>
      <c r="AJ24" s="530">
        <v>0</v>
      </c>
      <c r="AK24" s="530">
        <v>0</v>
      </c>
      <c r="AL24" s="530">
        <v>0</v>
      </c>
      <c r="AM24" s="530">
        <v>0</v>
      </c>
      <c r="AN24" s="530">
        <v>0</v>
      </c>
      <c r="AO24" s="530">
        <v>0</v>
      </c>
      <c r="AP24" s="530">
        <v>0</v>
      </c>
      <c r="AQ24" s="530">
        <v>0</v>
      </c>
      <c r="AR24" s="530">
        <v>0</v>
      </c>
      <c r="AS24" s="530">
        <v>0.03</v>
      </c>
      <c r="AT24" s="530">
        <v>0</v>
      </c>
      <c r="AU24" s="530">
        <v>0</v>
      </c>
      <c r="AV24" s="530">
        <v>0</v>
      </c>
      <c r="AW24" s="530">
        <v>0</v>
      </c>
      <c r="AX24" s="530">
        <v>0</v>
      </c>
      <c r="AY24" s="530">
        <v>0</v>
      </c>
      <c r="AZ24" s="530">
        <v>0</v>
      </c>
      <c r="BA24" s="530"/>
      <c r="BB24" s="530">
        <v>0</v>
      </c>
      <c r="BC24" s="530">
        <v>0</v>
      </c>
      <c r="BD24" s="530">
        <v>0</v>
      </c>
      <c r="BE24" s="530">
        <v>0</v>
      </c>
      <c r="BF24" s="530">
        <v>0</v>
      </c>
      <c r="BG24" s="530">
        <v>0.06</v>
      </c>
      <c r="BH24" s="530">
        <v>0</v>
      </c>
      <c r="BI24" s="530">
        <v>0</v>
      </c>
      <c r="BJ24" s="530">
        <v>0</v>
      </c>
      <c r="BK24" s="117"/>
      <c r="BL24" s="117"/>
      <c r="BM24" s="567">
        <f t="shared" si="1"/>
        <v>0.30000000000000004</v>
      </c>
    </row>
    <row r="25" spans="1:65" ht="31.5" hidden="1" customHeight="1">
      <c r="A25" s="117">
        <v>29</v>
      </c>
      <c r="B25" s="135" t="s">
        <v>642</v>
      </c>
      <c r="C25" s="135"/>
      <c r="D25" s="118" t="s">
        <v>285</v>
      </c>
      <c r="E25" s="531">
        <f t="shared" si="3"/>
        <v>7.5500000000000007</v>
      </c>
      <c r="F25" s="118" t="s">
        <v>883</v>
      </c>
      <c r="G25" s="118" t="s">
        <v>29</v>
      </c>
      <c r="H25" s="118" t="s">
        <v>1126</v>
      </c>
      <c r="I25" s="118" t="s">
        <v>1225</v>
      </c>
      <c r="J25" s="118"/>
      <c r="K25" s="395">
        <f t="shared" si="0"/>
        <v>1.7500000000000002</v>
      </c>
      <c r="L25" s="530">
        <v>1.7500000000000002</v>
      </c>
      <c r="M25" s="530"/>
      <c r="N25" s="530">
        <v>1.41</v>
      </c>
      <c r="O25" s="530"/>
      <c r="P25" s="530"/>
      <c r="Q25" s="530"/>
      <c r="R25" s="530"/>
      <c r="S25" s="530"/>
      <c r="T25" s="530"/>
      <c r="U25" s="530"/>
      <c r="V25" s="530"/>
      <c r="W25" s="530"/>
      <c r="X25" s="530"/>
      <c r="Y25" s="530"/>
      <c r="Z25" s="530"/>
      <c r="AA25" s="530"/>
      <c r="AB25" s="530"/>
      <c r="AC25" s="530"/>
      <c r="AD25" s="530"/>
      <c r="AE25" s="530"/>
      <c r="AF25" s="530"/>
      <c r="AG25" s="530">
        <v>0.81</v>
      </c>
      <c r="AH25" s="530">
        <v>0.34</v>
      </c>
      <c r="AI25" s="530"/>
      <c r="AJ25" s="530"/>
      <c r="AK25" s="530">
        <v>7.0000000000000007E-2</v>
      </c>
      <c r="AL25" s="530"/>
      <c r="AM25" s="530"/>
      <c r="AN25" s="530"/>
      <c r="AO25" s="530"/>
      <c r="AP25" s="530"/>
      <c r="AQ25" s="530"/>
      <c r="AR25" s="530"/>
      <c r="AS25" s="530">
        <v>0.32</v>
      </c>
      <c r="AT25" s="530"/>
      <c r="AU25" s="530"/>
      <c r="AV25" s="530"/>
      <c r="AW25" s="530"/>
      <c r="AX25" s="530"/>
      <c r="AY25" s="530"/>
      <c r="AZ25" s="530"/>
      <c r="BA25" s="530">
        <v>2.59</v>
      </c>
      <c r="BB25" s="530">
        <v>0.03</v>
      </c>
      <c r="BC25" s="530"/>
      <c r="BD25" s="530"/>
      <c r="BE25" s="530"/>
      <c r="BF25" s="530">
        <v>0.1</v>
      </c>
      <c r="BG25" s="530">
        <v>0.13</v>
      </c>
      <c r="BH25" s="530"/>
      <c r="BI25" s="530"/>
      <c r="BJ25" s="530"/>
      <c r="BK25" s="117"/>
      <c r="BL25" s="117"/>
      <c r="BM25" s="567">
        <f t="shared" si="1"/>
        <v>7.5500000000000007</v>
      </c>
    </row>
    <row r="26" spans="1:65" ht="31.5" hidden="1" customHeight="1">
      <c r="A26" s="117">
        <v>30</v>
      </c>
      <c r="B26" s="135" t="s">
        <v>643</v>
      </c>
      <c r="C26" s="135"/>
      <c r="D26" s="118" t="s">
        <v>285</v>
      </c>
      <c r="E26" s="531">
        <f t="shared" si="3"/>
        <v>48.1</v>
      </c>
      <c r="F26" s="118" t="s">
        <v>884</v>
      </c>
      <c r="G26" s="118" t="s">
        <v>29</v>
      </c>
      <c r="H26" s="118" t="s">
        <v>1126</v>
      </c>
      <c r="I26" s="118"/>
      <c r="J26" s="118"/>
      <c r="K26" s="395">
        <f t="shared" si="0"/>
        <v>5.68</v>
      </c>
      <c r="L26" s="530">
        <v>5.68</v>
      </c>
      <c r="M26" s="530">
        <v>0</v>
      </c>
      <c r="N26" s="530">
        <v>12.41</v>
      </c>
      <c r="O26" s="530">
        <v>11.82</v>
      </c>
      <c r="P26" s="530">
        <v>0</v>
      </c>
      <c r="Q26" s="530">
        <v>0</v>
      </c>
      <c r="R26" s="530">
        <v>0</v>
      </c>
      <c r="S26" s="530"/>
      <c r="T26" s="530">
        <v>0.03</v>
      </c>
      <c r="U26" s="530">
        <v>0</v>
      </c>
      <c r="V26" s="530">
        <v>0</v>
      </c>
      <c r="W26" s="530">
        <v>0</v>
      </c>
      <c r="X26" s="530">
        <v>0</v>
      </c>
      <c r="Y26" s="530">
        <v>0</v>
      </c>
      <c r="Z26" s="530">
        <v>0</v>
      </c>
      <c r="AA26" s="530">
        <v>0.47</v>
      </c>
      <c r="AB26" s="530">
        <v>0.02</v>
      </c>
      <c r="AC26" s="530">
        <v>0</v>
      </c>
      <c r="AD26" s="530">
        <v>0</v>
      </c>
      <c r="AE26" s="530">
        <v>0</v>
      </c>
      <c r="AF26" s="530">
        <v>0</v>
      </c>
      <c r="AG26" s="530"/>
      <c r="AH26" s="530">
        <v>1.9600000000000006</v>
      </c>
      <c r="AI26" s="530">
        <v>0</v>
      </c>
      <c r="AJ26" s="530">
        <v>0.03</v>
      </c>
      <c r="AK26" s="530">
        <v>0.5</v>
      </c>
      <c r="AL26" s="530">
        <v>0.2</v>
      </c>
      <c r="AM26" s="530">
        <v>0</v>
      </c>
      <c r="AN26" s="530">
        <v>0.02</v>
      </c>
      <c r="AO26" s="530">
        <v>0</v>
      </c>
      <c r="AP26" s="530">
        <v>0</v>
      </c>
      <c r="AQ26" s="530">
        <v>0</v>
      </c>
      <c r="AR26" s="530">
        <v>0.15</v>
      </c>
      <c r="AS26" s="530">
        <v>3.98</v>
      </c>
      <c r="AT26" s="530">
        <v>0</v>
      </c>
      <c r="AU26" s="530">
        <v>0</v>
      </c>
      <c r="AV26" s="530">
        <v>0.01</v>
      </c>
      <c r="AW26" s="530">
        <v>0</v>
      </c>
      <c r="AX26" s="530">
        <v>0</v>
      </c>
      <c r="AY26" s="530">
        <v>0</v>
      </c>
      <c r="AZ26" s="530"/>
      <c r="BA26" s="530">
        <v>9.3699999999999992</v>
      </c>
      <c r="BB26" s="530">
        <v>0.1</v>
      </c>
      <c r="BC26" s="530">
        <v>0.03</v>
      </c>
      <c r="BD26" s="530">
        <v>0</v>
      </c>
      <c r="BE26" s="530">
        <v>0.08</v>
      </c>
      <c r="BF26" s="530">
        <v>0.85000000000000009</v>
      </c>
      <c r="BG26" s="530">
        <v>0.34</v>
      </c>
      <c r="BH26" s="530">
        <v>0.01</v>
      </c>
      <c r="BI26" s="530">
        <v>0.04</v>
      </c>
      <c r="BJ26" s="530">
        <v>0</v>
      </c>
      <c r="BK26" s="117"/>
      <c r="BL26" s="117"/>
      <c r="BM26" s="567">
        <f t="shared" si="1"/>
        <v>48.1</v>
      </c>
    </row>
    <row r="27" spans="1:65" ht="47.25" hidden="1" customHeight="1">
      <c r="A27" s="117">
        <v>32</v>
      </c>
      <c r="B27" s="135" t="s">
        <v>367</v>
      </c>
      <c r="C27" s="135"/>
      <c r="D27" s="118" t="s">
        <v>285</v>
      </c>
      <c r="E27" s="531">
        <f t="shared" si="3"/>
        <v>2.9100000000000006</v>
      </c>
      <c r="F27" s="118" t="s">
        <v>886</v>
      </c>
      <c r="G27" s="118" t="s">
        <v>30</v>
      </c>
      <c r="H27" s="118" t="s">
        <v>1066</v>
      </c>
      <c r="I27" s="118"/>
      <c r="J27" s="118"/>
      <c r="K27" s="395">
        <f t="shared" si="0"/>
        <v>0</v>
      </c>
      <c r="L27" s="530"/>
      <c r="M27" s="530"/>
      <c r="N27" s="530">
        <v>0.52000000000000013</v>
      </c>
      <c r="O27" s="530">
        <v>0.25</v>
      </c>
      <c r="P27" s="530"/>
      <c r="Q27" s="530"/>
      <c r="R27" s="530"/>
      <c r="S27" s="530"/>
      <c r="T27" s="530"/>
      <c r="U27" s="530"/>
      <c r="V27" s="530"/>
      <c r="W27" s="530"/>
      <c r="X27" s="530"/>
      <c r="Y27" s="530"/>
      <c r="Z27" s="530"/>
      <c r="AA27" s="530"/>
      <c r="AB27" s="530"/>
      <c r="AC27" s="530"/>
      <c r="AD27" s="530"/>
      <c r="AE27" s="530"/>
      <c r="AF27" s="530"/>
      <c r="AG27" s="530">
        <v>0.18</v>
      </c>
      <c r="AH27" s="530"/>
      <c r="AI27" s="530"/>
      <c r="AJ27" s="530"/>
      <c r="AK27" s="530"/>
      <c r="AL27" s="530"/>
      <c r="AM27" s="530"/>
      <c r="AN27" s="530"/>
      <c r="AO27" s="530"/>
      <c r="AP27" s="530"/>
      <c r="AQ27" s="530"/>
      <c r="AR27" s="530"/>
      <c r="AS27" s="530">
        <v>0.02</v>
      </c>
      <c r="AT27" s="530"/>
      <c r="AU27" s="530"/>
      <c r="AV27" s="530"/>
      <c r="AW27" s="530"/>
      <c r="AX27" s="530"/>
      <c r="AY27" s="530"/>
      <c r="AZ27" s="530"/>
      <c r="BA27" s="530">
        <v>1.1500000000000004</v>
      </c>
      <c r="BB27" s="530"/>
      <c r="BC27" s="530"/>
      <c r="BD27" s="530"/>
      <c r="BE27" s="530"/>
      <c r="BF27" s="530">
        <v>0.79</v>
      </c>
      <c r="BG27" s="530"/>
      <c r="BH27" s="530"/>
      <c r="BI27" s="530"/>
      <c r="BJ27" s="530"/>
      <c r="BK27" s="117"/>
      <c r="BL27" s="117"/>
      <c r="BM27" s="567">
        <f t="shared" si="1"/>
        <v>2.9100000000000006</v>
      </c>
    </row>
    <row r="28" spans="1:65" ht="47.25" hidden="1" customHeight="1">
      <c r="A28" s="117">
        <v>66</v>
      </c>
      <c r="B28" s="535" t="s">
        <v>676</v>
      </c>
      <c r="C28" s="535"/>
      <c r="D28" s="536" t="s">
        <v>285</v>
      </c>
      <c r="E28" s="117">
        <v>0.2</v>
      </c>
      <c r="F28" s="536" t="s">
        <v>914</v>
      </c>
      <c r="G28" s="536" t="s">
        <v>50</v>
      </c>
      <c r="H28" s="118" t="s">
        <v>1126</v>
      </c>
      <c r="I28" s="118"/>
      <c r="J28" s="536"/>
      <c r="K28" s="395">
        <f t="shared" si="0"/>
        <v>0</v>
      </c>
      <c r="L28" s="530"/>
      <c r="M28" s="530"/>
      <c r="N28" s="530"/>
      <c r="O28" s="530"/>
      <c r="P28" s="530"/>
      <c r="Q28" s="530"/>
      <c r="R28" s="530"/>
      <c r="S28" s="530"/>
      <c r="T28" s="530"/>
      <c r="U28" s="530"/>
      <c r="V28" s="530"/>
      <c r="W28" s="530"/>
      <c r="X28" s="530"/>
      <c r="Y28" s="530"/>
      <c r="Z28" s="530"/>
      <c r="AA28" s="530"/>
      <c r="AB28" s="530"/>
      <c r="AC28" s="530"/>
      <c r="AD28" s="530"/>
      <c r="AE28" s="530"/>
      <c r="AF28" s="530"/>
      <c r="AG28" s="530"/>
      <c r="AH28" s="530"/>
      <c r="AI28" s="530"/>
      <c r="AJ28" s="530"/>
      <c r="AK28" s="530"/>
      <c r="AL28" s="530"/>
      <c r="AM28" s="530"/>
      <c r="AN28" s="530"/>
      <c r="AO28" s="530"/>
      <c r="AP28" s="530"/>
      <c r="AQ28" s="530"/>
      <c r="AR28" s="530"/>
      <c r="AS28" s="530"/>
      <c r="AT28" s="530"/>
      <c r="AU28" s="530"/>
      <c r="AV28" s="530"/>
      <c r="AW28" s="530"/>
      <c r="AX28" s="530"/>
      <c r="AY28" s="530"/>
      <c r="AZ28" s="530"/>
      <c r="BA28" s="530"/>
      <c r="BB28" s="530"/>
      <c r="BC28" s="530"/>
      <c r="BD28" s="530"/>
      <c r="BE28" s="530"/>
      <c r="BF28" s="530"/>
      <c r="BG28" s="530"/>
      <c r="BH28" s="530"/>
      <c r="BI28" s="530"/>
      <c r="BJ28" s="530"/>
      <c r="BK28" s="117"/>
      <c r="BL28" s="117"/>
      <c r="BM28" s="567">
        <f t="shared" si="1"/>
        <v>0</v>
      </c>
    </row>
    <row r="29" spans="1:65" ht="47.25" hidden="1" customHeight="1">
      <c r="A29" s="117">
        <v>42</v>
      </c>
      <c r="B29" s="535" t="s">
        <v>655</v>
      </c>
      <c r="C29" s="535"/>
      <c r="D29" s="536" t="s">
        <v>285</v>
      </c>
      <c r="E29" s="573">
        <f>SUM(L29:BJ29)</f>
        <v>2.73</v>
      </c>
      <c r="F29" s="118" t="s">
        <v>895</v>
      </c>
      <c r="G29" s="118" t="s">
        <v>34</v>
      </c>
      <c r="H29" s="118" t="s">
        <v>1126</v>
      </c>
      <c r="I29" s="118"/>
      <c r="J29" s="118"/>
      <c r="K29" s="395">
        <f t="shared" si="0"/>
        <v>0.37</v>
      </c>
      <c r="L29" s="530">
        <v>0.37</v>
      </c>
      <c r="M29" s="530">
        <v>0</v>
      </c>
      <c r="N29" s="530">
        <v>0.54</v>
      </c>
      <c r="O29" s="530">
        <v>0</v>
      </c>
      <c r="P29" s="530">
        <v>0</v>
      </c>
      <c r="Q29" s="530">
        <v>0</v>
      </c>
      <c r="R29" s="530">
        <v>0</v>
      </c>
      <c r="S29" s="530"/>
      <c r="T29" s="530">
        <v>0</v>
      </c>
      <c r="U29" s="530">
        <v>0</v>
      </c>
      <c r="V29" s="530">
        <v>0</v>
      </c>
      <c r="W29" s="530">
        <v>0</v>
      </c>
      <c r="X29" s="530">
        <v>0</v>
      </c>
      <c r="Y29" s="530">
        <v>0</v>
      </c>
      <c r="Z29" s="530">
        <v>0</v>
      </c>
      <c r="AA29" s="530">
        <v>0</v>
      </c>
      <c r="AB29" s="530">
        <v>0</v>
      </c>
      <c r="AC29" s="530">
        <v>0</v>
      </c>
      <c r="AD29" s="530">
        <v>0</v>
      </c>
      <c r="AE29" s="530">
        <v>0</v>
      </c>
      <c r="AF29" s="530">
        <v>0</v>
      </c>
      <c r="AG29" s="530">
        <v>0</v>
      </c>
      <c r="AH29" s="530">
        <v>0</v>
      </c>
      <c r="AI29" s="530">
        <v>0</v>
      </c>
      <c r="AJ29" s="530">
        <v>0</v>
      </c>
      <c r="AK29" s="530">
        <v>0.24</v>
      </c>
      <c r="AL29" s="530"/>
      <c r="AM29" s="530">
        <v>0</v>
      </c>
      <c r="AN29" s="530">
        <v>0</v>
      </c>
      <c r="AO29" s="530">
        <v>0</v>
      </c>
      <c r="AP29" s="530">
        <v>0</v>
      </c>
      <c r="AQ29" s="530">
        <v>0</v>
      </c>
      <c r="AR29" s="530">
        <v>0</v>
      </c>
      <c r="AS29" s="530">
        <v>0.8</v>
      </c>
      <c r="AT29" s="530">
        <v>0</v>
      </c>
      <c r="AU29" s="530">
        <v>0</v>
      </c>
      <c r="AV29" s="530">
        <v>0</v>
      </c>
      <c r="AW29" s="530">
        <v>0</v>
      </c>
      <c r="AX29" s="530">
        <v>0</v>
      </c>
      <c r="AY29" s="530">
        <v>0</v>
      </c>
      <c r="AZ29" s="530">
        <v>0</v>
      </c>
      <c r="BA29" s="530">
        <v>0.05</v>
      </c>
      <c r="BB29" s="530">
        <v>0.06</v>
      </c>
      <c r="BC29" s="530">
        <v>0</v>
      </c>
      <c r="BD29" s="530">
        <v>0</v>
      </c>
      <c r="BE29" s="530">
        <v>0</v>
      </c>
      <c r="BF29" s="530">
        <v>0</v>
      </c>
      <c r="BG29" s="530">
        <v>0.67</v>
      </c>
      <c r="BH29" s="530">
        <v>0</v>
      </c>
      <c r="BI29" s="530">
        <v>0</v>
      </c>
      <c r="BJ29" s="530">
        <v>0</v>
      </c>
      <c r="BK29" s="117"/>
      <c r="BL29" s="117"/>
      <c r="BM29" s="567">
        <f t="shared" si="1"/>
        <v>2.73</v>
      </c>
    </row>
    <row r="30" spans="1:65" ht="31.5" hidden="1" customHeight="1">
      <c r="A30" s="117">
        <v>65</v>
      </c>
      <c r="B30" s="135" t="s">
        <v>675</v>
      </c>
      <c r="C30" s="135"/>
      <c r="D30" s="118" t="s">
        <v>285</v>
      </c>
      <c r="E30" s="531">
        <v>32.53</v>
      </c>
      <c r="F30" s="118"/>
      <c r="G30" s="118" t="s">
        <v>49</v>
      </c>
      <c r="H30" s="118" t="s">
        <v>1126</v>
      </c>
      <c r="I30" s="118"/>
      <c r="J30" s="118"/>
      <c r="K30" s="395">
        <f t="shared" si="0"/>
        <v>0</v>
      </c>
      <c r="L30" s="530"/>
      <c r="M30" s="530"/>
      <c r="N30" s="530"/>
      <c r="O30" s="530"/>
      <c r="P30" s="530"/>
      <c r="Q30" s="530"/>
      <c r="R30" s="530"/>
      <c r="S30" s="530"/>
      <c r="T30" s="530"/>
      <c r="U30" s="530"/>
      <c r="V30" s="530"/>
      <c r="W30" s="530"/>
      <c r="X30" s="530"/>
      <c r="Y30" s="530"/>
      <c r="Z30" s="530"/>
      <c r="AA30" s="530"/>
      <c r="AB30" s="530"/>
      <c r="AC30" s="530"/>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30"/>
      <c r="AZ30" s="530"/>
      <c r="BA30" s="530"/>
      <c r="BB30" s="530"/>
      <c r="BC30" s="530"/>
      <c r="BD30" s="530"/>
      <c r="BE30" s="530"/>
      <c r="BF30" s="530"/>
      <c r="BG30" s="530"/>
      <c r="BH30" s="530"/>
      <c r="BI30" s="530"/>
      <c r="BJ30" s="530"/>
      <c r="BK30" s="117"/>
      <c r="BL30" s="117"/>
      <c r="BM30" s="567">
        <f t="shared" si="1"/>
        <v>0</v>
      </c>
    </row>
    <row r="31" spans="1:65" ht="31.5" hidden="1" customHeight="1">
      <c r="A31" s="117">
        <v>64</v>
      </c>
      <c r="B31" s="135" t="s">
        <v>674</v>
      </c>
      <c r="C31" s="135"/>
      <c r="D31" s="118" t="s">
        <v>285</v>
      </c>
      <c r="E31" s="531">
        <v>73.88</v>
      </c>
      <c r="F31" s="118"/>
      <c r="G31" s="118" t="s">
        <v>49</v>
      </c>
      <c r="H31" s="118" t="s">
        <v>1126</v>
      </c>
      <c r="I31" s="118"/>
      <c r="J31" s="118"/>
      <c r="K31" s="395">
        <f t="shared" si="0"/>
        <v>0</v>
      </c>
      <c r="L31" s="530"/>
      <c r="M31" s="530"/>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c r="BI31" s="530"/>
      <c r="BJ31" s="530"/>
      <c r="BK31" s="117"/>
      <c r="BL31" s="117"/>
      <c r="BM31" s="567">
        <f t="shared" si="1"/>
        <v>0</v>
      </c>
    </row>
    <row r="32" spans="1:65" ht="31.5" hidden="1" customHeight="1">
      <c r="A32" s="117">
        <v>62</v>
      </c>
      <c r="B32" s="135" t="s">
        <v>342</v>
      </c>
      <c r="C32" s="135"/>
      <c r="D32" s="118" t="s">
        <v>285</v>
      </c>
      <c r="E32" s="531">
        <v>2.59</v>
      </c>
      <c r="F32" s="298" t="s">
        <v>912</v>
      </c>
      <c r="G32" s="118" t="s">
        <v>49</v>
      </c>
      <c r="H32" s="118" t="s">
        <v>1125</v>
      </c>
      <c r="I32" s="118"/>
      <c r="J32" s="118" t="s">
        <v>1099</v>
      </c>
      <c r="K32" s="395">
        <f t="shared" si="0"/>
        <v>0</v>
      </c>
      <c r="L32" s="530"/>
      <c r="M32" s="530"/>
      <c r="N32" s="530"/>
      <c r="O32" s="530"/>
      <c r="P32" s="530"/>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c r="AO32" s="530"/>
      <c r="AP32" s="530"/>
      <c r="AQ32" s="530"/>
      <c r="AR32" s="530"/>
      <c r="AS32" s="530"/>
      <c r="AT32" s="530"/>
      <c r="AU32" s="530"/>
      <c r="AV32" s="530"/>
      <c r="AW32" s="530"/>
      <c r="AX32" s="530"/>
      <c r="AY32" s="530"/>
      <c r="AZ32" s="530"/>
      <c r="BA32" s="530"/>
      <c r="BB32" s="530"/>
      <c r="BC32" s="530"/>
      <c r="BD32" s="530"/>
      <c r="BE32" s="530"/>
      <c r="BF32" s="530"/>
      <c r="BG32" s="530"/>
      <c r="BH32" s="530"/>
      <c r="BI32" s="530"/>
      <c r="BJ32" s="530"/>
      <c r="BK32" s="117"/>
      <c r="BL32" s="117"/>
      <c r="BM32" s="567">
        <f t="shared" si="1"/>
        <v>0</v>
      </c>
    </row>
    <row r="33" spans="1:65" ht="47.25" hidden="1" customHeight="1">
      <c r="A33" s="117">
        <v>63</v>
      </c>
      <c r="B33" s="135" t="s">
        <v>673</v>
      </c>
      <c r="C33" s="135"/>
      <c r="D33" s="118" t="s">
        <v>285</v>
      </c>
      <c r="E33" s="531">
        <f>SUM(L33:BJ33)</f>
        <v>2.73</v>
      </c>
      <c r="F33" s="118" t="s">
        <v>913</v>
      </c>
      <c r="G33" s="118" t="s">
        <v>49</v>
      </c>
      <c r="H33" s="118" t="s">
        <v>1126</v>
      </c>
      <c r="I33" s="118"/>
      <c r="J33" s="118"/>
      <c r="K33" s="395">
        <f t="shared" si="0"/>
        <v>2.58</v>
      </c>
      <c r="L33" s="530">
        <v>2.58</v>
      </c>
      <c r="M33" s="530">
        <v>0</v>
      </c>
      <c r="N33" s="530"/>
      <c r="O33" s="530">
        <v>0</v>
      </c>
      <c r="P33" s="530">
        <v>0</v>
      </c>
      <c r="Q33" s="530">
        <v>0</v>
      </c>
      <c r="R33" s="530">
        <v>0</v>
      </c>
      <c r="S33" s="530"/>
      <c r="T33" s="530">
        <v>0</v>
      </c>
      <c r="U33" s="530">
        <v>0</v>
      </c>
      <c r="V33" s="530">
        <v>0</v>
      </c>
      <c r="W33" s="530">
        <v>0</v>
      </c>
      <c r="X33" s="530">
        <v>0</v>
      </c>
      <c r="Y33" s="530">
        <v>0</v>
      </c>
      <c r="Z33" s="530">
        <v>0</v>
      </c>
      <c r="AA33" s="530">
        <v>0</v>
      </c>
      <c r="AB33" s="530">
        <v>0</v>
      </c>
      <c r="AC33" s="530">
        <v>0</v>
      </c>
      <c r="AD33" s="530">
        <v>0</v>
      </c>
      <c r="AE33" s="530">
        <v>0</v>
      </c>
      <c r="AF33" s="530">
        <v>0</v>
      </c>
      <c r="AG33" s="530"/>
      <c r="AH33" s="530">
        <v>0.1</v>
      </c>
      <c r="AI33" s="530">
        <v>0</v>
      </c>
      <c r="AJ33" s="530">
        <v>0</v>
      </c>
      <c r="AK33" s="530">
        <v>0</v>
      </c>
      <c r="AL33" s="530">
        <v>0</v>
      </c>
      <c r="AM33" s="530">
        <v>0</v>
      </c>
      <c r="AN33" s="530">
        <v>0</v>
      </c>
      <c r="AO33" s="530">
        <v>0</v>
      </c>
      <c r="AP33" s="530">
        <v>0</v>
      </c>
      <c r="AQ33" s="530">
        <v>0</v>
      </c>
      <c r="AR33" s="530">
        <v>0</v>
      </c>
      <c r="AS33" s="530">
        <v>0.05</v>
      </c>
      <c r="AT33" s="530">
        <v>0</v>
      </c>
      <c r="AU33" s="530">
        <v>0</v>
      </c>
      <c r="AV33" s="530">
        <v>0</v>
      </c>
      <c r="AW33" s="530">
        <v>0</v>
      </c>
      <c r="AX33" s="530">
        <v>0</v>
      </c>
      <c r="AY33" s="530">
        <v>0</v>
      </c>
      <c r="AZ33" s="530">
        <v>0</v>
      </c>
      <c r="BA33" s="530"/>
      <c r="BB33" s="530">
        <v>0</v>
      </c>
      <c r="BC33" s="530">
        <v>0</v>
      </c>
      <c r="BD33" s="530">
        <v>0</v>
      </c>
      <c r="BE33" s="530">
        <v>0</v>
      </c>
      <c r="BF33" s="530">
        <v>0</v>
      </c>
      <c r="BG33" s="530">
        <v>0</v>
      </c>
      <c r="BH33" s="530">
        <v>0</v>
      </c>
      <c r="BI33" s="530">
        <v>0</v>
      </c>
      <c r="BJ33" s="530">
        <v>0</v>
      </c>
      <c r="BK33" s="117"/>
      <c r="BL33" s="117"/>
      <c r="BM33" s="567">
        <f t="shared" si="1"/>
        <v>2.73</v>
      </c>
    </row>
    <row r="34" spans="1:65" ht="31.5" hidden="1" customHeight="1">
      <c r="A34" s="117">
        <v>25</v>
      </c>
      <c r="B34" s="135" t="s">
        <v>638</v>
      </c>
      <c r="C34" s="135"/>
      <c r="D34" s="118" t="s">
        <v>285</v>
      </c>
      <c r="E34" s="531">
        <f>SUM(L34:BJ34)</f>
        <v>0.31</v>
      </c>
      <c r="F34" s="118" t="s">
        <v>880</v>
      </c>
      <c r="G34" s="118" t="s">
        <v>24</v>
      </c>
      <c r="H34" s="118" t="s">
        <v>1126</v>
      </c>
      <c r="I34" s="118"/>
      <c r="J34" s="118"/>
      <c r="K34" s="395">
        <f t="shared" si="0"/>
        <v>0</v>
      </c>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0"/>
      <c r="AQ34" s="530"/>
      <c r="AR34" s="530"/>
      <c r="AS34" s="530"/>
      <c r="AT34" s="530"/>
      <c r="AU34" s="530"/>
      <c r="AV34" s="530"/>
      <c r="AW34" s="530"/>
      <c r="AX34" s="530"/>
      <c r="AY34" s="530"/>
      <c r="AZ34" s="530"/>
      <c r="BA34" s="530">
        <v>0.31</v>
      </c>
      <c r="BB34" s="530"/>
      <c r="BC34" s="530"/>
      <c r="BD34" s="530"/>
      <c r="BE34" s="530"/>
      <c r="BF34" s="530"/>
      <c r="BG34" s="530"/>
      <c r="BH34" s="530"/>
      <c r="BI34" s="530"/>
      <c r="BJ34" s="530"/>
      <c r="BK34" s="117"/>
      <c r="BL34" s="117"/>
      <c r="BM34" s="567">
        <f t="shared" si="1"/>
        <v>0.31</v>
      </c>
    </row>
    <row r="35" spans="1:65" ht="31.5" hidden="1" customHeight="1">
      <c r="A35" s="117">
        <v>31</v>
      </c>
      <c r="B35" s="135" t="s">
        <v>644</v>
      </c>
      <c r="C35" s="135"/>
      <c r="D35" s="118" t="s">
        <v>285</v>
      </c>
      <c r="E35" s="531">
        <f>SUM(L35:BJ35)</f>
        <v>1.7600000000000002</v>
      </c>
      <c r="F35" s="118" t="s">
        <v>885</v>
      </c>
      <c r="G35" s="118" t="s">
        <v>29</v>
      </c>
      <c r="H35" s="118" t="s">
        <v>1126</v>
      </c>
      <c r="I35" s="118"/>
      <c r="J35" s="118"/>
      <c r="K35" s="395">
        <f t="shared" si="0"/>
        <v>1.1400000000000001</v>
      </c>
      <c r="L35" s="530">
        <v>1.1400000000000001</v>
      </c>
      <c r="M35" s="530"/>
      <c r="N35" s="530">
        <v>0.56000000000000005</v>
      </c>
      <c r="O35" s="530"/>
      <c r="P35" s="530"/>
      <c r="Q35" s="530"/>
      <c r="R35" s="530"/>
      <c r="S35" s="530"/>
      <c r="T35" s="530"/>
      <c r="U35" s="530"/>
      <c r="V35" s="530"/>
      <c r="W35" s="530"/>
      <c r="X35" s="530"/>
      <c r="Y35" s="530"/>
      <c r="Z35" s="530"/>
      <c r="AA35" s="530"/>
      <c r="AB35" s="530"/>
      <c r="AC35" s="530"/>
      <c r="AD35" s="530"/>
      <c r="AE35" s="530"/>
      <c r="AF35" s="530"/>
      <c r="AG35" s="530"/>
      <c r="AH35" s="530">
        <v>0.06</v>
      </c>
      <c r="AI35" s="530"/>
      <c r="AJ35" s="530"/>
      <c r="AK35" s="530"/>
      <c r="AL35" s="530"/>
      <c r="AM35" s="530"/>
      <c r="AN35" s="530"/>
      <c r="AO35" s="530"/>
      <c r="AP35" s="530"/>
      <c r="AQ35" s="530"/>
      <c r="AR35" s="530"/>
      <c r="AS35" s="530"/>
      <c r="AT35" s="530"/>
      <c r="AU35" s="530"/>
      <c r="AV35" s="530"/>
      <c r="AW35" s="530"/>
      <c r="AX35" s="530"/>
      <c r="AY35" s="530"/>
      <c r="AZ35" s="530"/>
      <c r="BA35" s="530">
        <v>0</v>
      </c>
      <c r="BB35" s="530"/>
      <c r="BC35" s="530"/>
      <c r="BD35" s="530"/>
      <c r="BE35" s="530"/>
      <c r="BF35" s="530"/>
      <c r="BG35" s="530"/>
      <c r="BH35" s="530"/>
      <c r="BI35" s="530"/>
      <c r="BJ35" s="530"/>
      <c r="BK35" s="117"/>
      <c r="BL35" s="117"/>
      <c r="BM35" s="567">
        <f t="shared" si="1"/>
        <v>1.7600000000000002</v>
      </c>
    </row>
    <row r="36" spans="1:65" ht="47.25" hidden="1" customHeight="1">
      <c r="A36" s="117">
        <v>37</v>
      </c>
      <c r="B36" s="535" t="s">
        <v>1275</v>
      </c>
      <c r="C36" s="535"/>
      <c r="D36" s="536" t="s">
        <v>285</v>
      </c>
      <c r="E36" s="573">
        <v>2.88</v>
      </c>
      <c r="F36" s="536" t="s">
        <v>891</v>
      </c>
      <c r="G36" s="536" t="s">
        <v>47</v>
      </c>
      <c r="H36" s="118" t="s">
        <v>1289</v>
      </c>
      <c r="I36" s="118" t="s">
        <v>1288</v>
      </c>
      <c r="J36" s="118" t="s">
        <v>1099</v>
      </c>
      <c r="K36" s="395">
        <f t="shared" si="0"/>
        <v>0</v>
      </c>
      <c r="L36" s="530"/>
      <c r="M36" s="530"/>
      <c r="N36" s="530"/>
      <c r="O36" s="530"/>
      <c r="P36" s="530"/>
      <c r="Q36" s="530"/>
      <c r="R36" s="530"/>
      <c r="S36" s="530"/>
      <c r="T36" s="530"/>
      <c r="U36" s="530"/>
      <c r="V36" s="530"/>
      <c r="W36" s="530"/>
      <c r="X36" s="530"/>
      <c r="Y36" s="530"/>
      <c r="Z36" s="530"/>
      <c r="AA36" s="530"/>
      <c r="AB36" s="530"/>
      <c r="AC36" s="530"/>
      <c r="AD36" s="530"/>
      <c r="AE36" s="530"/>
      <c r="AF36" s="530"/>
      <c r="AG36" s="530"/>
      <c r="AH36" s="530"/>
      <c r="AI36" s="530"/>
      <c r="AJ36" s="530"/>
      <c r="AK36" s="530"/>
      <c r="AL36" s="530"/>
      <c r="AM36" s="530"/>
      <c r="AN36" s="530"/>
      <c r="AO36" s="530"/>
      <c r="AP36" s="530"/>
      <c r="AQ36" s="530"/>
      <c r="AR36" s="530"/>
      <c r="AS36" s="530"/>
      <c r="AT36" s="530"/>
      <c r="AU36" s="530"/>
      <c r="AV36" s="530"/>
      <c r="AW36" s="530"/>
      <c r="AX36" s="530"/>
      <c r="AY36" s="530"/>
      <c r="AZ36" s="530"/>
      <c r="BA36" s="530"/>
      <c r="BB36" s="530"/>
      <c r="BC36" s="530"/>
      <c r="BD36" s="530"/>
      <c r="BE36" s="530"/>
      <c r="BF36" s="530"/>
      <c r="BG36" s="530"/>
      <c r="BH36" s="530"/>
      <c r="BI36" s="530"/>
      <c r="BJ36" s="530"/>
      <c r="BK36" s="117"/>
      <c r="BL36" s="117"/>
      <c r="BM36" s="567">
        <f t="shared" si="1"/>
        <v>0</v>
      </c>
    </row>
    <row r="37" spans="1:65" ht="31.5" hidden="1" customHeight="1">
      <c r="A37" s="117">
        <v>24</v>
      </c>
      <c r="B37" s="135" t="s">
        <v>637</v>
      </c>
      <c r="C37" s="135"/>
      <c r="D37" s="118" t="s">
        <v>285</v>
      </c>
      <c r="E37" s="531">
        <v>16.46</v>
      </c>
      <c r="F37" s="118" t="s">
        <v>879</v>
      </c>
      <c r="G37" s="118" t="s">
        <v>23</v>
      </c>
      <c r="H37" s="118" t="s">
        <v>1125</v>
      </c>
      <c r="I37" s="118"/>
      <c r="J37" s="118" t="s">
        <v>1099</v>
      </c>
      <c r="K37" s="395">
        <f t="shared" si="0"/>
        <v>0</v>
      </c>
      <c r="L37" s="624"/>
      <c r="M37" s="625"/>
      <c r="N37" s="624"/>
      <c r="O37" s="624"/>
      <c r="P37" s="625"/>
      <c r="Q37" s="625"/>
      <c r="R37" s="625"/>
      <c r="S37" s="625"/>
      <c r="T37" s="624"/>
      <c r="U37" s="625"/>
      <c r="V37" s="625"/>
      <c r="W37" s="625"/>
      <c r="X37" s="625"/>
      <c r="Y37" s="624"/>
      <c r="Z37" s="625"/>
      <c r="AA37" s="624"/>
      <c r="AB37" s="624"/>
      <c r="AC37" s="625"/>
      <c r="AD37" s="625"/>
      <c r="AE37" s="625"/>
      <c r="AF37" s="625"/>
      <c r="AG37" s="624"/>
      <c r="AH37" s="624"/>
      <c r="AI37" s="624"/>
      <c r="AJ37" s="624"/>
      <c r="AK37" s="624"/>
      <c r="AL37" s="624"/>
      <c r="AM37" s="624"/>
      <c r="AN37" s="624"/>
      <c r="AO37" s="625"/>
      <c r="AP37" s="624"/>
      <c r="AQ37" s="625"/>
      <c r="AR37" s="624"/>
      <c r="AS37" s="624"/>
      <c r="AT37" s="625"/>
      <c r="AU37" s="625"/>
      <c r="AV37" s="624"/>
      <c r="AW37" s="625"/>
      <c r="AX37" s="625"/>
      <c r="AY37" s="624"/>
      <c r="AZ37" s="624"/>
      <c r="BA37" s="624"/>
      <c r="BB37" s="624"/>
      <c r="BC37" s="624"/>
      <c r="BD37" s="625"/>
      <c r="BE37" s="624"/>
      <c r="BF37" s="624"/>
      <c r="BG37" s="624"/>
      <c r="BH37" s="624"/>
      <c r="BI37" s="625"/>
      <c r="BJ37" s="625"/>
      <c r="BK37" s="117"/>
      <c r="BL37" s="117"/>
      <c r="BM37" s="567">
        <f t="shared" si="1"/>
        <v>0</v>
      </c>
    </row>
    <row r="38" spans="1:65" ht="31.5" hidden="1" customHeight="1">
      <c r="A38" s="117">
        <v>43</v>
      </c>
      <c r="B38" s="535" t="s">
        <v>656</v>
      </c>
      <c r="C38" s="535"/>
      <c r="D38" s="536" t="s">
        <v>285</v>
      </c>
      <c r="E38" s="573">
        <f t="shared" ref="E38:E45" si="4">SUM(L38:BJ38)</f>
        <v>0.80999999999999994</v>
      </c>
      <c r="F38" s="118" t="s">
        <v>862</v>
      </c>
      <c r="G38" s="118" t="s">
        <v>34</v>
      </c>
      <c r="H38" s="118" t="s">
        <v>1126</v>
      </c>
      <c r="I38" s="118"/>
      <c r="J38" s="118"/>
      <c r="K38" s="395">
        <f t="shared" si="0"/>
        <v>0</v>
      </c>
      <c r="L38" s="530">
        <v>0</v>
      </c>
      <c r="M38" s="530">
        <v>0</v>
      </c>
      <c r="N38" s="530"/>
      <c r="O38" s="530">
        <v>0.1</v>
      </c>
      <c r="P38" s="530">
        <v>0</v>
      </c>
      <c r="Q38" s="530">
        <v>0</v>
      </c>
      <c r="R38" s="530">
        <v>0</v>
      </c>
      <c r="S38" s="530"/>
      <c r="T38" s="530">
        <v>0</v>
      </c>
      <c r="U38" s="530">
        <v>0</v>
      </c>
      <c r="V38" s="530">
        <v>0</v>
      </c>
      <c r="W38" s="530">
        <v>0</v>
      </c>
      <c r="X38" s="530">
        <v>0</v>
      </c>
      <c r="Y38" s="530">
        <v>0</v>
      </c>
      <c r="Z38" s="530">
        <v>0</v>
      </c>
      <c r="AA38" s="530">
        <v>0</v>
      </c>
      <c r="AB38" s="530">
        <v>0</v>
      </c>
      <c r="AC38" s="530">
        <v>0</v>
      </c>
      <c r="AD38" s="530">
        <v>0</v>
      </c>
      <c r="AE38" s="530">
        <v>0</v>
      </c>
      <c r="AF38" s="530">
        <v>0</v>
      </c>
      <c r="AG38" s="530">
        <v>0</v>
      </c>
      <c r="AH38" s="530">
        <v>0</v>
      </c>
      <c r="AI38" s="530">
        <v>0</v>
      </c>
      <c r="AJ38" s="530">
        <v>0</v>
      </c>
      <c r="AK38" s="530">
        <v>0</v>
      </c>
      <c r="AL38" s="530"/>
      <c r="AM38" s="530">
        <v>0</v>
      </c>
      <c r="AN38" s="530">
        <v>0</v>
      </c>
      <c r="AO38" s="530">
        <v>0</v>
      </c>
      <c r="AP38" s="530">
        <v>0</v>
      </c>
      <c r="AQ38" s="530">
        <v>0</v>
      </c>
      <c r="AR38" s="530">
        <v>0</v>
      </c>
      <c r="AS38" s="530">
        <v>0.63</v>
      </c>
      <c r="AT38" s="530">
        <v>0</v>
      </c>
      <c r="AU38" s="530">
        <v>0</v>
      </c>
      <c r="AV38" s="530">
        <v>0</v>
      </c>
      <c r="AW38" s="530">
        <v>0</v>
      </c>
      <c r="AX38" s="530">
        <v>0</v>
      </c>
      <c r="AY38" s="530">
        <v>0</v>
      </c>
      <c r="AZ38" s="530">
        <v>0</v>
      </c>
      <c r="BA38" s="530">
        <v>0.08</v>
      </c>
      <c r="BB38" s="530">
        <v>0</v>
      </c>
      <c r="BC38" s="530">
        <v>0</v>
      </c>
      <c r="BD38" s="530">
        <v>0</v>
      </c>
      <c r="BE38" s="530">
        <v>0</v>
      </c>
      <c r="BF38" s="530">
        <v>0</v>
      </c>
      <c r="BG38" s="530">
        <v>0</v>
      </c>
      <c r="BH38" s="530">
        <v>0</v>
      </c>
      <c r="BI38" s="530">
        <v>0</v>
      </c>
      <c r="BJ38" s="530">
        <v>0</v>
      </c>
      <c r="BK38" s="117"/>
      <c r="BL38" s="117"/>
      <c r="BM38" s="567">
        <f t="shared" si="1"/>
        <v>0.80999999999999994</v>
      </c>
    </row>
    <row r="39" spans="1:65" ht="15.75" hidden="1" customHeight="1">
      <c r="A39" s="117">
        <v>67</v>
      </c>
      <c r="B39" s="535" t="s">
        <v>677</v>
      </c>
      <c r="C39" s="535"/>
      <c r="D39" s="536" t="s">
        <v>285</v>
      </c>
      <c r="E39" s="117">
        <f t="shared" si="4"/>
        <v>0.22</v>
      </c>
      <c r="F39" s="536" t="s">
        <v>915</v>
      </c>
      <c r="G39" s="536" t="s">
        <v>50</v>
      </c>
      <c r="H39" s="118" t="s">
        <v>1126</v>
      </c>
      <c r="I39" s="118"/>
      <c r="J39" s="536"/>
      <c r="K39" s="395">
        <f t="shared" si="0"/>
        <v>0.17</v>
      </c>
      <c r="L39" s="530">
        <v>0.17</v>
      </c>
      <c r="M39" s="530">
        <v>0</v>
      </c>
      <c r="N39" s="530"/>
      <c r="O39" s="530">
        <v>0</v>
      </c>
      <c r="P39" s="530">
        <v>0</v>
      </c>
      <c r="Q39" s="530">
        <v>0</v>
      </c>
      <c r="R39" s="530">
        <v>0</v>
      </c>
      <c r="S39" s="530"/>
      <c r="T39" s="530">
        <v>0</v>
      </c>
      <c r="U39" s="530">
        <v>0</v>
      </c>
      <c r="V39" s="530">
        <v>0</v>
      </c>
      <c r="W39" s="530">
        <v>0</v>
      </c>
      <c r="X39" s="530">
        <v>0</v>
      </c>
      <c r="Y39" s="530">
        <v>0</v>
      </c>
      <c r="Z39" s="530">
        <v>0</v>
      </c>
      <c r="AA39" s="530">
        <v>0</v>
      </c>
      <c r="AB39" s="530">
        <v>0</v>
      </c>
      <c r="AC39" s="530">
        <v>0</v>
      </c>
      <c r="AD39" s="530">
        <v>0</v>
      </c>
      <c r="AE39" s="530">
        <v>0</v>
      </c>
      <c r="AF39" s="530">
        <v>0</v>
      </c>
      <c r="AG39" s="530">
        <v>0.03</v>
      </c>
      <c r="AH39" s="530">
        <v>0.02</v>
      </c>
      <c r="AI39" s="530"/>
      <c r="AJ39" s="530">
        <v>0</v>
      </c>
      <c r="AK39" s="530">
        <v>0</v>
      </c>
      <c r="AL39" s="530">
        <v>0</v>
      </c>
      <c r="AM39" s="530">
        <v>0</v>
      </c>
      <c r="AN39" s="530">
        <v>0</v>
      </c>
      <c r="AO39" s="530">
        <v>0</v>
      </c>
      <c r="AP39" s="530">
        <v>0</v>
      </c>
      <c r="AQ39" s="530">
        <v>0</v>
      </c>
      <c r="AR39" s="530">
        <v>0</v>
      </c>
      <c r="AS39" s="530">
        <v>0</v>
      </c>
      <c r="AT39" s="530">
        <v>0</v>
      </c>
      <c r="AU39" s="530">
        <v>0</v>
      </c>
      <c r="AV39" s="530">
        <v>0</v>
      </c>
      <c r="AW39" s="530">
        <v>0</v>
      </c>
      <c r="AX39" s="530">
        <v>0</v>
      </c>
      <c r="AY39" s="530">
        <v>0</v>
      </c>
      <c r="AZ39" s="530">
        <v>0</v>
      </c>
      <c r="BA39" s="530">
        <v>0</v>
      </c>
      <c r="BB39" s="530"/>
      <c r="BC39" s="530">
        <v>0</v>
      </c>
      <c r="BD39" s="530">
        <v>0</v>
      </c>
      <c r="BE39" s="530">
        <v>0</v>
      </c>
      <c r="BF39" s="530">
        <v>0</v>
      </c>
      <c r="BG39" s="530">
        <v>0</v>
      </c>
      <c r="BH39" s="530">
        <v>0</v>
      </c>
      <c r="BI39" s="530">
        <v>0</v>
      </c>
      <c r="BJ39" s="530">
        <v>0</v>
      </c>
      <c r="BK39" s="117"/>
      <c r="BL39" s="117"/>
      <c r="BM39" s="567">
        <f t="shared" si="1"/>
        <v>0.22</v>
      </c>
    </row>
    <row r="40" spans="1:65" ht="31.5" hidden="1" customHeight="1">
      <c r="A40" s="117">
        <v>23</v>
      </c>
      <c r="B40" s="135" t="s">
        <v>1192</v>
      </c>
      <c r="C40" s="135"/>
      <c r="D40" s="118" t="s">
        <v>285</v>
      </c>
      <c r="E40" s="531">
        <f t="shared" si="4"/>
        <v>0.04</v>
      </c>
      <c r="F40" s="118" t="s">
        <v>878</v>
      </c>
      <c r="G40" s="118" t="s">
        <v>21</v>
      </c>
      <c r="H40" s="118" t="s">
        <v>1066</v>
      </c>
      <c r="I40" s="118"/>
      <c r="J40" s="118"/>
      <c r="K40" s="395">
        <f t="shared" si="0"/>
        <v>0</v>
      </c>
      <c r="L40" s="530"/>
      <c r="M40" s="530"/>
      <c r="N40" s="530"/>
      <c r="O40" s="530"/>
      <c r="P40" s="530"/>
      <c r="Q40" s="530"/>
      <c r="R40" s="530"/>
      <c r="S40" s="530"/>
      <c r="T40" s="530"/>
      <c r="U40" s="530"/>
      <c r="V40" s="530"/>
      <c r="W40" s="530"/>
      <c r="X40" s="530"/>
      <c r="Y40" s="530"/>
      <c r="Z40" s="530"/>
      <c r="AA40" s="530"/>
      <c r="AB40" s="530"/>
      <c r="AC40" s="530"/>
      <c r="AD40" s="530"/>
      <c r="AE40" s="530"/>
      <c r="AF40" s="530"/>
      <c r="AG40" s="530"/>
      <c r="AH40" s="530"/>
      <c r="AI40" s="530"/>
      <c r="AJ40" s="530"/>
      <c r="AK40" s="530"/>
      <c r="AL40" s="530"/>
      <c r="AM40" s="530"/>
      <c r="AN40" s="530"/>
      <c r="AO40" s="530"/>
      <c r="AP40" s="530"/>
      <c r="AQ40" s="530"/>
      <c r="AR40" s="530"/>
      <c r="AS40" s="530"/>
      <c r="AT40" s="530"/>
      <c r="AU40" s="530"/>
      <c r="AV40" s="530"/>
      <c r="AW40" s="530"/>
      <c r="AX40" s="530"/>
      <c r="AY40" s="530"/>
      <c r="AZ40" s="530"/>
      <c r="BA40" s="530"/>
      <c r="BB40" s="530">
        <v>0.04</v>
      </c>
      <c r="BC40" s="530"/>
      <c r="BD40" s="530"/>
      <c r="BE40" s="530"/>
      <c r="BF40" s="530"/>
      <c r="BG40" s="530"/>
      <c r="BH40" s="530"/>
      <c r="BI40" s="530"/>
      <c r="BJ40" s="530"/>
      <c r="BK40" s="117"/>
      <c r="BL40" s="117"/>
      <c r="BM40" s="567">
        <f t="shared" si="1"/>
        <v>0.04</v>
      </c>
    </row>
    <row r="41" spans="1:65" ht="31.5" hidden="1" customHeight="1">
      <c r="A41" s="117">
        <v>35</v>
      </c>
      <c r="B41" s="535" t="s">
        <v>648</v>
      </c>
      <c r="C41" s="535"/>
      <c r="D41" s="514" t="s">
        <v>285</v>
      </c>
      <c r="E41" s="531">
        <f t="shared" si="4"/>
        <v>0.21</v>
      </c>
      <c r="F41" s="514" t="s">
        <v>889</v>
      </c>
      <c r="G41" s="514" t="s">
        <v>30</v>
      </c>
      <c r="H41" s="118" t="s">
        <v>1126</v>
      </c>
      <c r="I41" s="118"/>
      <c r="J41" s="514"/>
      <c r="K41" s="395">
        <f t="shared" si="0"/>
        <v>0</v>
      </c>
      <c r="L41" s="530"/>
      <c r="M41" s="530"/>
      <c r="N41" s="530">
        <v>0.21</v>
      </c>
      <c r="O41" s="530"/>
      <c r="P41" s="530"/>
      <c r="Q41" s="530"/>
      <c r="R41" s="530"/>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0"/>
      <c r="AY41" s="530"/>
      <c r="AZ41" s="530"/>
      <c r="BA41" s="530"/>
      <c r="BB41" s="530"/>
      <c r="BC41" s="530"/>
      <c r="BD41" s="530"/>
      <c r="BE41" s="530"/>
      <c r="BF41" s="530"/>
      <c r="BG41" s="530"/>
      <c r="BH41" s="530"/>
      <c r="BI41" s="530"/>
      <c r="BJ41" s="530"/>
      <c r="BK41" s="117"/>
      <c r="BL41" s="117"/>
      <c r="BM41" s="567">
        <f t="shared" si="1"/>
        <v>0.21</v>
      </c>
    </row>
    <row r="42" spans="1:65" ht="31.5" hidden="1" customHeight="1">
      <c r="A42" s="117">
        <v>26</v>
      </c>
      <c r="B42" s="135" t="s">
        <v>639</v>
      </c>
      <c r="C42" s="135"/>
      <c r="D42" s="118" t="s">
        <v>285</v>
      </c>
      <c r="E42" s="531">
        <f t="shared" si="4"/>
        <v>0.13</v>
      </c>
      <c r="F42" s="118"/>
      <c r="G42" s="118" t="s">
        <v>24</v>
      </c>
      <c r="H42" s="118" t="s">
        <v>1126</v>
      </c>
      <c r="I42" s="118"/>
      <c r="J42" s="118"/>
      <c r="K42" s="395">
        <f t="shared" si="0"/>
        <v>0</v>
      </c>
      <c r="L42" s="530"/>
      <c r="M42" s="530"/>
      <c r="N42" s="530"/>
      <c r="O42" s="530"/>
      <c r="P42" s="530"/>
      <c r="Q42" s="530"/>
      <c r="R42" s="530"/>
      <c r="S42" s="530"/>
      <c r="T42" s="530"/>
      <c r="U42" s="530"/>
      <c r="V42" s="530"/>
      <c r="W42" s="530"/>
      <c r="X42" s="530"/>
      <c r="Y42" s="530"/>
      <c r="Z42" s="530"/>
      <c r="AA42" s="530"/>
      <c r="AB42" s="530"/>
      <c r="AC42" s="530"/>
      <c r="AD42" s="530"/>
      <c r="AE42" s="530"/>
      <c r="AF42" s="530"/>
      <c r="AG42" s="530"/>
      <c r="AH42" s="530"/>
      <c r="AI42" s="530"/>
      <c r="AJ42" s="530"/>
      <c r="AK42" s="530"/>
      <c r="AL42" s="530"/>
      <c r="AM42" s="530"/>
      <c r="AN42" s="530"/>
      <c r="AO42" s="530"/>
      <c r="AP42" s="530"/>
      <c r="AQ42" s="530"/>
      <c r="AR42" s="530"/>
      <c r="AS42" s="530"/>
      <c r="AT42" s="530"/>
      <c r="AU42" s="530"/>
      <c r="AV42" s="530"/>
      <c r="AW42" s="530"/>
      <c r="AX42" s="530"/>
      <c r="AY42" s="530"/>
      <c r="AZ42" s="530"/>
      <c r="BA42" s="530"/>
      <c r="BB42" s="530">
        <v>0.13</v>
      </c>
      <c r="BC42" s="530"/>
      <c r="BD42" s="530"/>
      <c r="BE42" s="530"/>
      <c r="BF42" s="530"/>
      <c r="BG42" s="530"/>
      <c r="BH42" s="530"/>
      <c r="BI42" s="530"/>
      <c r="BJ42" s="530"/>
      <c r="BK42" s="117"/>
      <c r="BL42" s="117"/>
      <c r="BM42" s="567">
        <f t="shared" si="1"/>
        <v>0.13</v>
      </c>
    </row>
    <row r="43" spans="1:65" ht="31.5" hidden="1" customHeight="1">
      <c r="A43" s="117">
        <v>33</v>
      </c>
      <c r="B43" s="135" t="s">
        <v>646</v>
      </c>
      <c r="C43" s="135"/>
      <c r="D43" s="118" t="s">
        <v>285</v>
      </c>
      <c r="E43" s="531">
        <f t="shared" si="4"/>
        <v>3.3799999999999994</v>
      </c>
      <c r="F43" s="118" t="s">
        <v>887</v>
      </c>
      <c r="G43" s="118" t="s">
        <v>30</v>
      </c>
      <c r="H43" s="118" t="s">
        <v>1126</v>
      </c>
      <c r="I43" s="118"/>
      <c r="J43" s="118"/>
      <c r="K43" s="395">
        <f t="shared" si="0"/>
        <v>3.1699999999999995</v>
      </c>
      <c r="L43" s="530">
        <v>3.1699999999999995</v>
      </c>
      <c r="M43" s="530"/>
      <c r="N43" s="530"/>
      <c r="O43" s="530"/>
      <c r="P43" s="530"/>
      <c r="Q43" s="530"/>
      <c r="R43" s="530"/>
      <c r="S43" s="530"/>
      <c r="T43" s="530"/>
      <c r="U43" s="530"/>
      <c r="V43" s="530"/>
      <c r="W43" s="530"/>
      <c r="X43" s="530"/>
      <c r="Y43" s="530"/>
      <c r="Z43" s="530"/>
      <c r="AA43" s="530"/>
      <c r="AB43" s="530"/>
      <c r="AC43" s="530"/>
      <c r="AD43" s="530"/>
      <c r="AE43" s="530"/>
      <c r="AF43" s="530"/>
      <c r="AG43" s="530">
        <v>0.16</v>
      </c>
      <c r="AH43" s="530"/>
      <c r="AI43" s="530"/>
      <c r="AJ43" s="530"/>
      <c r="AK43" s="530"/>
      <c r="AL43" s="530"/>
      <c r="AM43" s="530"/>
      <c r="AN43" s="530"/>
      <c r="AO43" s="530"/>
      <c r="AP43" s="530"/>
      <c r="AQ43" s="530"/>
      <c r="AR43" s="530"/>
      <c r="AS43" s="530">
        <v>0.05</v>
      </c>
      <c r="AT43" s="530"/>
      <c r="AU43" s="530"/>
      <c r="AV43" s="530"/>
      <c r="AW43" s="530"/>
      <c r="AX43" s="530"/>
      <c r="AY43" s="530"/>
      <c r="AZ43" s="530"/>
      <c r="BA43" s="530"/>
      <c r="BB43" s="530"/>
      <c r="BC43" s="530"/>
      <c r="BD43" s="530"/>
      <c r="BE43" s="530"/>
      <c r="BF43" s="530"/>
      <c r="BG43" s="530"/>
      <c r="BH43" s="530"/>
      <c r="BI43" s="530"/>
      <c r="BJ43" s="530"/>
      <c r="BK43" s="117"/>
      <c r="BL43" s="117"/>
      <c r="BM43" s="567">
        <f t="shared" si="1"/>
        <v>3.3799999999999994</v>
      </c>
    </row>
    <row r="44" spans="1:65" ht="47.25" hidden="1" customHeight="1">
      <c r="A44" s="117">
        <v>48</v>
      </c>
      <c r="B44" s="535" t="s">
        <v>1293</v>
      </c>
      <c r="C44" s="535"/>
      <c r="D44" s="536" t="s">
        <v>285</v>
      </c>
      <c r="E44" s="531">
        <f t="shared" si="4"/>
        <v>0.14000000000000001</v>
      </c>
      <c r="F44" s="536" t="s">
        <v>900</v>
      </c>
      <c r="G44" s="536" t="s">
        <v>31</v>
      </c>
      <c r="H44" s="118" t="s">
        <v>1302</v>
      </c>
      <c r="I44" s="118"/>
      <c r="J44" s="536"/>
      <c r="K44" s="395">
        <f t="shared" si="0"/>
        <v>0</v>
      </c>
      <c r="L44" s="530"/>
      <c r="M44" s="530"/>
      <c r="N44" s="530">
        <v>0.14000000000000001</v>
      </c>
      <c r="O44" s="530"/>
      <c r="P44" s="530"/>
      <c r="Q44" s="530"/>
      <c r="R44" s="530"/>
      <c r="S44" s="530"/>
      <c r="T44" s="530"/>
      <c r="U44" s="530"/>
      <c r="V44" s="530"/>
      <c r="W44" s="530"/>
      <c r="X44" s="530"/>
      <c r="Y44" s="530"/>
      <c r="Z44" s="530"/>
      <c r="AA44" s="530"/>
      <c r="AB44" s="530"/>
      <c r="AC44" s="530"/>
      <c r="AD44" s="530"/>
      <c r="AE44" s="530"/>
      <c r="AF44" s="530"/>
      <c r="AG44" s="530"/>
      <c r="AH44" s="530"/>
      <c r="AI44" s="530"/>
      <c r="AJ44" s="530"/>
      <c r="AK44" s="530"/>
      <c r="AL44" s="530"/>
      <c r="AM44" s="530"/>
      <c r="AN44" s="530"/>
      <c r="AO44" s="530"/>
      <c r="AP44" s="530"/>
      <c r="AQ44" s="530"/>
      <c r="AR44" s="530"/>
      <c r="AS44" s="530"/>
      <c r="AT44" s="530"/>
      <c r="AU44" s="530"/>
      <c r="AV44" s="530"/>
      <c r="AW44" s="530"/>
      <c r="AX44" s="530"/>
      <c r="AY44" s="530"/>
      <c r="AZ44" s="530"/>
      <c r="BA44" s="530"/>
      <c r="BB44" s="530"/>
      <c r="BC44" s="530"/>
      <c r="BD44" s="530"/>
      <c r="BE44" s="530"/>
      <c r="BF44" s="530"/>
      <c r="BG44" s="530"/>
      <c r="BH44" s="530"/>
      <c r="BI44" s="530"/>
      <c r="BJ44" s="530"/>
      <c r="BK44" s="117"/>
      <c r="BL44" s="117"/>
      <c r="BM44" s="567">
        <f t="shared" si="1"/>
        <v>0.14000000000000001</v>
      </c>
    </row>
    <row r="45" spans="1:65" ht="31.5" hidden="1" customHeight="1">
      <c r="A45" s="117">
        <v>40</v>
      </c>
      <c r="B45" s="535" t="s">
        <v>653</v>
      </c>
      <c r="C45" s="535"/>
      <c r="D45" s="514" t="s">
        <v>285</v>
      </c>
      <c r="E45" s="573">
        <f t="shared" si="4"/>
        <v>1.1300000000000001</v>
      </c>
      <c r="F45" s="514" t="s">
        <v>893</v>
      </c>
      <c r="G45" s="514" t="s">
        <v>33</v>
      </c>
      <c r="H45" s="118" t="s">
        <v>1126</v>
      </c>
      <c r="I45" s="118"/>
      <c r="J45" s="514"/>
      <c r="K45" s="395">
        <f t="shared" si="0"/>
        <v>0.18</v>
      </c>
      <c r="L45" s="530">
        <v>0.18</v>
      </c>
      <c r="M45" s="530"/>
      <c r="N45" s="530">
        <v>0.93</v>
      </c>
      <c r="O45" s="530"/>
      <c r="P45" s="530"/>
      <c r="Q45" s="530"/>
      <c r="R45" s="530"/>
      <c r="S45" s="530"/>
      <c r="T45" s="530"/>
      <c r="U45" s="530"/>
      <c r="V45" s="530"/>
      <c r="W45" s="530"/>
      <c r="X45" s="530"/>
      <c r="Y45" s="530"/>
      <c r="Z45" s="530"/>
      <c r="AA45" s="530"/>
      <c r="AB45" s="530"/>
      <c r="AC45" s="530"/>
      <c r="AD45" s="530"/>
      <c r="AE45" s="530"/>
      <c r="AF45" s="530"/>
      <c r="AG45" s="530"/>
      <c r="AH45" s="530">
        <v>0.02</v>
      </c>
      <c r="AI45" s="530"/>
      <c r="AJ45" s="530"/>
      <c r="AK45" s="530"/>
      <c r="AL45" s="530"/>
      <c r="AM45" s="530"/>
      <c r="AN45" s="530"/>
      <c r="AO45" s="530"/>
      <c r="AP45" s="530"/>
      <c r="AQ45" s="530"/>
      <c r="AR45" s="530"/>
      <c r="AS45" s="530"/>
      <c r="AT45" s="530"/>
      <c r="AU45" s="530"/>
      <c r="AV45" s="530"/>
      <c r="AW45" s="530"/>
      <c r="AX45" s="530"/>
      <c r="AY45" s="530"/>
      <c r="AZ45" s="530"/>
      <c r="BA45" s="530"/>
      <c r="BB45" s="530"/>
      <c r="BC45" s="530"/>
      <c r="BD45" s="530"/>
      <c r="BE45" s="530"/>
      <c r="BF45" s="530"/>
      <c r="BG45" s="530"/>
      <c r="BH45" s="530"/>
      <c r="BI45" s="530"/>
      <c r="BJ45" s="530"/>
      <c r="BK45" s="117"/>
      <c r="BL45" s="117"/>
      <c r="BM45" s="567">
        <f t="shared" si="1"/>
        <v>1.1300000000000001</v>
      </c>
    </row>
    <row r="46" spans="1:65" ht="47.25" hidden="1" customHeight="1">
      <c r="A46" s="117">
        <v>41</v>
      </c>
      <c r="B46" s="535" t="s">
        <v>654</v>
      </c>
      <c r="C46" s="535"/>
      <c r="D46" s="514" t="s">
        <v>285</v>
      </c>
      <c r="E46" s="573">
        <v>0.8</v>
      </c>
      <c r="F46" s="514" t="s">
        <v>894</v>
      </c>
      <c r="G46" s="514" t="s">
        <v>33</v>
      </c>
      <c r="H46" s="118" t="s">
        <v>1126</v>
      </c>
      <c r="I46" s="118"/>
      <c r="J46" s="118" t="s">
        <v>1082</v>
      </c>
      <c r="K46" s="395">
        <f t="shared" si="0"/>
        <v>0</v>
      </c>
      <c r="L46" s="530"/>
      <c r="M46" s="530"/>
      <c r="N46" s="530"/>
      <c r="O46" s="530"/>
      <c r="P46" s="530"/>
      <c r="Q46" s="530"/>
      <c r="R46" s="530"/>
      <c r="S46" s="530"/>
      <c r="T46" s="530"/>
      <c r="U46" s="530"/>
      <c r="V46" s="530"/>
      <c r="W46" s="530"/>
      <c r="X46" s="530"/>
      <c r="Y46" s="530"/>
      <c r="Z46" s="530"/>
      <c r="AA46" s="530"/>
      <c r="AB46" s="530"/>
      <c r="AC46" s="530"/>
      <c r="AD46" s="530"/>
      <c r="AE46" s="530"/>
      <c r="AF46" s="530"/>
      <c r="AG46" s="530"/>
      <c r="AH46" s="530"/>
      <c r="AI46" s="530"/>
      <c r="AJ46" s="530"/>
      <c r="AK46" s="530"/>
      <c r="AL46" s="530"/>
      <c r="AM46" s="530"/>
      <c r="AN46" s="530"/>
      <c r="AO46" s="530"/>
      <c r="AP46" s="530"/>
      <c r="AQ46" s="530"/>
      <c r="AR46" s="530"/>
      <c r="AS46" s="530"/>
      <c r="AT46" s="530"/>
      <c r="AU46" s="530"/>
      <c r="AV46" s="530"/>
      <c r="AW46" s="530"/>
      <c r="AX46" s="530"/>
      <c r="AY46" s="530"/>
      <c r="AZ46" s="530"/>
      <c r="BA46" s="530"/>
      <c r="BB46" s="530"/>
      <c r="BC46" s="530"/>
      <c r="BD46" s="530"/>
      <c r="BE46" s="530"/>
      <c r="BF46" s="530"/>
      <c r="BG46" s="530"/>
      <c r="BH46" s="530"/>
      <c r="BI46" s="530"/>
      <c r="BJ46" s="530"/>
      <c r="BK46" s="117"/>
      <c r="BL46" s="117"/>
      <c r="BM46" s="567">
        <f t="shared" si="1"/>
        <v>0</v>
      </c>
    </row>
    <row r="47" spans="1:65" ht="63" hidden="1" customHeight="1">
      <c r="A47" s="117">
        <v>51</v>
      </c>
      <c r="B47" s="135" t="s">
        <v>663</v>
      </c>
      <c r="C47" s="135"/>
      <c r="D47" s="536" t="s">
        <v>285</v>
      </c>
      <c r="E47" s="573">
        <f t="shared" ref="E47:E54" si="5">SUM(L47:BJ47)</f>
        <v>5.1800000000000006</v>
      </c>
      <c r="F47" s="298" t="s">
        <v>902</v>
      </c>
      <c r="G47" s="298" t="s">
        <v>47</v>
      </c>
      <c r="H47" s="118" t="s">
        <v>1126</v>
      </c>
      <c r="I47" s="118"/>
      <c r="J47" s="298"/>
      <c r="K47" s="395">
        <f t="shared" si="0"/>
        <v>0.59</v>
      </c>
      <c r="L47" s="530">
        <v>0.59</v>
      </c>
      <c r="M47" s="530">
        <v>0</v>
      </c>
      <c r="N47" s="530">
        <v>2.52</v>
      </c>
      <c r="O47" s="530">
        <v>0</v>
      </c>
      <c r="P47" s="530">
        <v>0</v>
      </c>
      <c r="Q47" s="530">
        <v>0</v>
      </c>
      <c r="R47" s="530">
        <v>0</v>
      </c>
      <c r="S47" s="530"/>
      <c r="T47" s="530">
        <v>0</v>
      </c>
      <c r="U47" s="530">
        <v>0</v>
      </c>
      <c r="V47" s="530">
        <v>0</v>
      </c>
      <c r="W47" s="530">
        <v>0</v>
      </c>
      <c r="X47" s="530">
        <v>0</v>
      </c>
      <c r="Y47" s="530">
        <v>0</v>
      </c>
      <c r="Z47" s="530">
        <v>0</v>
      </c>
      <c r="AA47" s="530">
        <v>0</v>
      </c>
      <c r="AB47" s="530">
        <v>0</v>
      </c>
      <c r="AC47" s="530">
        <v>0</v>
      </c>
      <c r="AD47" s="530">
        <v>0</v>
      </c>
      <c r="AE47" s="530">
        <v>0</v>
      </c>
      <c r="AF47" s="530">
        <v>0</v>
      </c>
      <c r="AG47" s="530">
        <v>0.67000000000000015</v>
      </c>
      <c r="AH47" s="530">
        <v>0.04</v>
      </c>
      <c r="AI47" s="530">
        <v>0</v>
      </c>
      <c r="AJ47" s="530">
        <v>0</v>
      </c>
      <c r="AK47" s="530">
        <v>0.03</v>
      </c>
      <c r="AL47" s="530">
        <v>0</v>
      </c>
      <c r="AM47" s="530">
        <v>0</v>
      </c>
      <c r="AN47" s="530">
        <v>0</v>
      </c>
      <c r="AO47" s="530">
        <v>0</v>
      </c>
      <c r="AP47" s="530">
        <v>0</v>
      </c>
      <c r="AQ47" s="530">
        <v>0</v>
      </c>
      <c r="AR47" s="530">
        <v>0</v>
      </c>
      <c r="AS47" s="530">
        <v>1.07</v>
      </c>
      <c r="AT47" s="530">
        <v>0</v>
      </c>
      <c r="AU47" s="530">
        <v>0</v>
      </c>
      <c r="AV47" s="530">
        <v>0</v>
      </c>
      <c r="AW47" s="530">
        <v>0</v>
      </c>
      <c r="AX47" s="530">
        <v>0</v>
      </c>
      <c r="AY47" s="530">
        <v>0</v>
      </c>
      <c r="AZ47" s="530">
        <v>0</v>
      </c>
      <c r="BA47" s="530">
        <v>0.23</v>
      </c>
      <c r="BB47" s="530">
        <v>0</v>
      </c>
      <c r="BC47" s="530">
        <v>0</v>
      </c>
      <c r="BD47" s="530">
        <v>0</v>
      </c>
      <c r="BE47" s="530">
        <v>0</v>
      </c>
      <c r="BF47" s="530">
        <v>0</v>
      </c>
      <c r="BG47" s="530">
        <v>0.03</v>
      </c>
      <c r="BH47" s="530">
        <v>0</v>
      </c>
      <c r="BI47" s="530">
        <v>0</v>
      </c>
      <c r="BJ47" s="530">
        <v>0</v>
      </c>
      <c r="BK47" s="117"/>
      <c r="BL47" s="117"/>
      <c r="BM47" s="567">
        <f t="shared" si="1"/>
        <v>5.1800000000000006</v>
      </c>
    </row>
    <row r="48" spans="1:65" ht="47.25" hidden="1" customHeight="1">
      <c r="A48" s="117">
        <v>39</v>
      </c>
      <c r="B48" s="535" t="s">
        <v>652</v>
      </c>
      <c r="C48" s="535"/>
      <c r="D48" s="536" t="s">
        <v>285</v>
      </c>
      <c r="E48" s="573">
        <f t="shared" si="5"/>
        <v>0.35000000000000003</v>
      </c>
      <c r="F48" s="118" t="s">
        <v>890</v>
      </c>
      <c r="G48" s="118" t="s">
        <v>33</v>
      </c>
      <c r="H48" s="118" t="s">
        <v>1126</v>
      </c>
      <c r="I48" s="118"/>
      <c r="J48" s="118"/>
      <c r="K48" s="395">
        <f t="shared" si="0"/>
        <v>0</v>
      </c>
      <c r="L48" s="530"/>
      <c r="M48" s="530"/>
      <c r="N48" s="530"/>
      <c r="O48" s="530"/>
      <c r="P48" s="530"/>
      <c r="Q48" s="530"/>
      <c r="R48" s="530"/>
      <c r="S48" s="530"/>
      <c r="T48" s="530"/>
      <c r="U48" s="530"/>
      <c r="V48" s="530"/>
      <c r="W48" s="530"/>
      <c r="X48" s="530"/>
      <c r="Y48" s="530"/>
      <c r="Z48" s="530"/>
      <c r="AA48" s="530"/>
      <c r="AB48" s="530"/>
      <c r="AC48" s="530"/>
      <c r="AD48" s="530"/>
      <c r="AE48" s="530"/>
      <c r="AF48" s="530"/>
      <c r="AG48" s="530">
        <v>0.01</v>
      </c>
      <c r="AH48" s="530"/>
      <c r="AI48" s="530"/>
      <c r="AJ48" s="530"/>
      <c r="AK48" s="530">
        <v>0.22</v>
      </c>
      <c r="AL48" s="530">
        <v>0.1</v>
      </c>
      <c r="AM48" s="530"/>
      <c r="AN48" s="530"/>
      <c r="AO48" s="530"/>
      <c r="AP48" s="530"/>
      <c r="AQ48" s="530"/>
      <c r="AR48" s="530"/>
      <c r="AS48" s="530"/>
      <c r="AT48" s="530"/>
      <c r="AU48" s="530"/>
      <c r="AV48" s="530"/>
      <c r="AW48" s="530"/>
      <c r="AX48" s="530"/>
      <c r="AY48" s="530"/>
      <c r="AZ48" s="530"/>
      <c r="BA48" s="530">
        <v>0.02</v>
      </c>
      <c r="BB48" s="530"/>
      <c r="BC48" s="530"/>
      <c r="BD48" s="530"/>
      <c r="BE48" s="530"/>
      <c r="BF48" s="530"/>
      <c r="BG48" s="530"/>
      <c r="BH48" s="530"/>
      <c r="BI48" s="530"/>
      <c r="BJ48" s="530"/>
      <c r="BK48" s="117"/>
      <c r="BL48" s="117"/>
      <c r="BM48" s="567">
        <f t="shared" si="1"/>
        <v>0.35000000000000003</v>
      </c>
    </row>
    <row r="49" spans="1:65" ht="31.5" hidden="1" customHeight="1">
      <c r="A49" s="117">
        <v>44</v>
      </c>
      <c r="B49" s="535" t="s">
        <v>1281</v>
      </c>
      <c r="C49" s="535"/>
      <c r="D49" s="536" t="s">
        <v>285</v>
      </c>
      <c r="E49" s="573">
        <f t="shared" si="5"/>
        <v>0.63000000000000012</v>
      </c>
      <c r="F49" s="118" t="s">
        <v>896</v>
      </c>
      <c r="G49" s="118" t="s">
        <v>34</v>
      </c>
      <c r="H49" s="118" t="s">
        <v>1126</v>
      </c>
      <c r="I49" s="118"/>
      <c r="J49" s="118"/>
      <c r="K49" s="395">
        <f t="shared" si="0"/>
        <v>0.17</v>
      </c>
      <c r="L49" s="530">
        <v>0.17</v>
      </c>
      <c r="M49" s="530">
        <v>0</v>
      </c>
      <c r="N49" s="530">
        <v>0.37</v>
      </c>
      <c r="O49" s="530">
        <v>0</v>
      </c>
      <c r="P49" s="530">
        <v>0</v>
      </c>
      <c r="Q49" s="530">
        <v>0</v>
      </c>
      <c r="R49" s="530">
        <v>0</v>
      </c>
      <c r="S49" s="530"/>
      <c r="T49" s="530">
        <v>0</v>
      </c>
      <c r="U49" s="530">
        <v>0</v>
      </c>
      <c r="V49" s="530">
        <v>0</v>
      </c>
      <c r="W49" s="530">
        <v>0</v>
      </c>
      <c r="X49" s="530">
        <v>0</v>
      </c>
      <c r="Y49" s="530">
        <v>0</v>
      </c>
      <c r="Z49" s="530">
        <v>0</v>
      </c>
      <c r="AA49" s="530">
        <v>0</v>
      </c>
      <c r="AB49" s="530">
        <v>0</v>
      </c>
      <c r="AC49" s="530">
        <v>0</v>
      </c>
      <c r="AD49" s="530">
        <v>0</v>
      </c>
      <c r="AE49" s="530">
        <v>0</v>
      </c>
      <c r="AF49" s="530">
        <v>0</v>
      </c>
      <c r="AG49" s="530">
        <v>0.01</v>
      </c>
      <c r="AH49" s="530">
        <v>0</v>
      </c>
      <c r="AI49" s="530">
        <v>0</v>
      </c>
      <c r="AJ49" s="530">
        <v>0</v>
      </c>
      <c r="AK49" s="530">
        <v>0</v>
      </c>
      <c r="AL49" s="530">
        <v>0</v>
      </c>
      <c r="AM49" s="530">
        <v>0</v>
      </c>
      <c r="AN49" s="530">
        <v>0</v>
      </c>
      <c r="AO49" s="530">
        <v>0</v>
      </c>
      <c r="AP49" s="530">
        <v>0</v>
      </c>
      <c r="AQ49" s="530">
        <v>0</v>
      </c>
      <c r="AR49" s="530">
        <v>0</v>
      </c>
      <c r="AS49" s="530">
        <v>0.02</v>
      </c>
      <c r="AT49" s="530">
        <v>0</v>
      </c>
      <c r="AU49" s="530">
        <v>0</v>
      </c>
      <c r="AV49" s="530">
        <v>0</v>
      </c>
      <c r="AW49" s="530">
        <v>0</v>
      </c>
      <c r="AX49" s="530">
        <v>0</v>
      </c>
      <c r="AY49" s="530">
        <v>0</v>
      </c>
      <c r="AZ49" s="530">
        <v>0</v>
      </c>
      <c r="BA49" s="530">
        <v>0.06</v>
      </c>
      <c r="BB49" s="530">
        <v>0</v>
      </c>
      <c r="BC49" s="530">
        <v>0</v>
      </c>
      <c r="BD49" s="530">
        <v>0</v>
      </c>
      <c r="BE49" s="530">
        <v>0</v>
      </c>
      <c r="BF49" s="530">
        <v>0</v>
      </c>
      <c r="BG49" s="530">
        <v>0</v>
      </c>
      <c r="BH49" s="530">
        <v>0</v>
      </c>
      <c r="BI49" s="530">
        <v>0</v>
      </c>
      <c r="BJ49" s="530">
        <v>0</v>
      </c>
      <c r="BK49" s="117"/>
      <c r="BL49" s="117"/>
      <c r="BM49" s="567">
        <f t="shared" si="1"/>
        <v>0.63000000000000012</v>
      </c>
    </row>
    <row r="50" spans="1:65" ht="15.75" hidden="1" customHeight="1">
      <c r="A50" s="117">
        <v>45</v>
      </c>
      <c r="B50" s="535" t="s">
        <v>658</v>
      </c>
      <c r="C50" s="535"/>
      <c r="D50" s="536" t="s">
        <v>285</v>
      </c>
      <c r="E50" s="573">
        <f t="shared" si="5"/>
        <v>4.62</v>
      </c>
      <c r="F50" s="118" t="s">
        <v>897</v>
      </c>
      <c r="G50" s="118" t="s">
        <v>34</v>
      </c>
      <c r="H50" s="118" t="s">
        <v>1126</v>
      </c>
      <c r="I50" s="118"/>
      <c r="J50" s="118"/>
      <c r="K50" s="395">
        <f t="shared" si="0"/>
        <v>0</v>
      </c>
      <c r="L50" s="530">
        <v>0</v>
      </c>
      <c r="M50" s="530">
        <v>0</v>
      </c>
      <c r="N50" s="530">
        <v>4.1500000000000004</v>
      </c>
      <c r="O50" s="530">
        <v>0</v>
      </c>
      <c r="P50" s="530">
        <v>0</v>
      </c>
      <c r="Q50" s="530">
        <v>0</v>
      </c>
      <c r="R50" s="530">
        <v>0</v>
      </c>
      <c r="S50" s="530"/>
      <c r="T50" s="530">
        <v>0</v>
      </c>
      <c r="U50" s="530">
        <v>0</v>
      </c>
      <c r="V50" s="530">
        <v>0</v>
      </c>
      <c r="W50" s="530">
        <v>0</v>
      </c>
      <c r="X50" s="530">
        <v>0</v>
      </c>
      <c r="Y50" s="530">
        <v>0</v>
      </c>
      <c r="Z50" s="530">
        <v>0</v>
      </c>
      <c r="AA50" s="530">
        <v>0</v>
      </c>
      <c r="AB50" s="530">
        <v>0</v>
      </c>
      <c r="AC50" s="530">
        <v>0</v>
      </c>
      <c r="AD50" s="530">
        <v>0</v>
      </c>
      <c r="AE50" s="530">
        <v>0</v>
      </c>
      <c r="AF50" s="530">
        <v>0</v>
      </c>
      <c r="AG50" s="530">
        <v>0.09</v>
      </c>
      <c r="AH50" s="530">
        <v>0.03</v>
      </c>
      <c r="AI50" s="530">
        <v>0</v>
      </c>
      <c r="AJ50" s="530">
        <v>0</v>
      </c>
      <c r="AK50" s="530">
        <v>0</v>
      </c>
      <c r="AL50" s="530">
        <v>0</v>
      </c>
      <c r="AM50" s="530">
        <v>0</v>
      </c>
      <c r="AN50" s="530">
        <v>0</v>
      </c>
      <c r="AO50" s="530">
        <v>0</v>
      </c>
      <c r="AP50" s="530">
        <v>0</v>
      </c>
      <c r="AQ50" s="530">
        <v>0</v>
      </c>
      <c r="AR50" s="530">
        <v>0</v>
      </c>
      <c r="AS50" s="530">
        <v>0</v>
      </c>
      <c r="AT50" s="530">
        <v>0</v>
      </c>
      <c r="AU50" s="530">
        <v>0</v>
      </c>
      <c r="AV50" s="530">
        <v>0</v>
      </c>
      <c r="AW50" s="530">
        <v>0</v>
      </c>
      <c r="AX50" s="530">
        <v>0</v>
      </c>
      <c r="AY50" s="530">
        <v>0</v>
      </c>
      <c r="AZ50" s="530">
        <v>0</v>
      </c>
      <c r="BA50" s="530">
        <v>0.35</v>
      </c>
      <c r="BB50" s="530">
        <v>0</v>
      </c>
      <c r="BC50" s="530">
        <v>0</v>
      </c>
      <c r="BD50" s="530">
        <v>0</v>
      </c>
      <c r="BE50" s="530">
        <v>0</v>
      </c>
      <c r="BF50" s="530">
        <v>0</v>
      </c>
      <c r="BG50" s="530">
        <v>0</v>
      </c>
      <c r="BH50" s="530">
        <v>0</v>
      </c>
      <c r="BI50" s="530">
        <v>0</v>
      </c>
      <c r="BJ50" s="530">
        <v>0</v>
      </c>
      <c r="BK50" s="117"/>
      <c r="BL50" s="117"/>
      <c r="BM50" s="567">
        <f t="shared" si="1"/>
        <v>4.62</v>
      </c>
    </row>
    <row r="51" spans="1:65" ht="63" hidden="1" customHeight="1">
      <c r="A51" s="117">
        <v>36</v>
      </c>
      <c r="B51" s="535" t="s">
        <v>649</v>
      </c>
      <c r="C51" s="535"/>
      <c r="D51" s="536" t="s">
        <v>285</v>
      </c>
      <c r="E51" s="531">
        <f t="shared" si="5"/>
        <v>0.57999999999999996</v>
      </c>
      <c r="F51" s="118" t="s">
        <v>890</v>
      </c>
      <c r="G51" s="118" t="s">
        <v>31</v>
      </c>
      <c r="H51" s="118" t="s">
        <v>1303</v>
      </c>
      <c r="I51" s="118"/>
      <c r="J51" s="118"/>
      <c r="K51" s="395">
        <f t="shared" si="0"/>
        <v>0.09</v>
      </c>
      <c r="L51" s="530">
        <v>0.09</v>
      </c>
      <c r="M51" s="530"/>
      <c r="N51" s="530"/>
      <c r="O51" s="530"/>
      <c r="P51" s="530"/>
      <c r="Q51" s="530"/>
      <c r="R51" s="530"/>
      <c r="S51" s="530"/>
      <c r="T51" s="530"/>
      <c r="U51" s="530"/>
      <c r="V51" s="530"/>
      <c r="W51" s="530"/>
      <c r="X51" s="530"/>
      <c r="Y51" s="530"/>
      <c r="Z51" s="530"/>
      <c r="AA51" s="530"/>
      <c r="AB51" s="530"/>
      <c r="AC51" s="530"/>
      <c r="AD51" s="530"/>
      <c r="AE51" s="530"/>
      <c r="AF51" s="530"/>
      <c r="AG51" s="530">
        <v>0.01</v>
      </c>
      <c r="AH51" s="530">
        <v>0.01</v>
      </c>
      <c r="AI51" s="530"/>
      <c r="AJ51" s="530"/>
      <c r="AK51" s="530">
        <v>0.18</v>
      </c>
      <c r="AL51" s="530"/>
      <c r="AM51" s="530"/>
      <c r="AN51" s="530"/>
      <c r="AO51" s="530"/>
      <c r="AP51" s="530"/>
      <c r="AQ51" s="530"/>
      <c r="AR51" s="530"/>
      <c r="AS51" s="530"/>
      <c r="AT51" s="530"/>
      <c r="AU51" s="530"/>
      <c r="AV51" s="530"/>
      <c r="AW51" s="530"/>
      <c r="AX51" s="530"/>
      <c r="AY51" s="530"/>
      <c r="AZ51" s="530"/>
      <c r="BA51" s="530">
        <v>0.28999999999999998</v>
      </c>
      <c r="BB51" s="530"/>
      <c r="BC51" s="530"/>
      <c r="BD51" s="530"/>
      <c r="BE51" s="530"/>
      <c r="BF51" s="530"/>
      <c r="BG51" s="530"/>
      <c r="BH51" s="530"/>
      <c r="BI51" s="530"/>
      <c r="BJ51" s="530"/>
      <c r="BK51" s="117"/>
      <c r="BL51" s="117"/>
      <c r="BM51" s="567">
        <f t="shared" si="1"/>
        <v>0.57999999999999996</v>
      </c>
    </row>
    <row r="52" spans="1:65" ht="94.5" hidden="1" customHeight="1">
      <c r="A52" s="117">
        <v>34</v>
      </c>
      <c r="B52" s="135" t="s">
        <v>647</v>
      </c>
      <c r="C52" s="135"/>
      <c r="D52" s="118" t="s">
        <v>285</v>
      </c>
      <c r="E52" s="531">
        <f t="shared" si="5"/>
        <v>0.67</v>
      </c>
      <c r="F52" s="118" t="s">
        <v>888</v>
      </c>
      <c r="G52" s="118" t="s">
        <v>30</v>
      </c>
      <c r="H52" s="118" t="s">
        <v>1126</v>
      </c>
      <c r="I52" s="118"/>
      <c r="J52" s="118"/>
      <c r="K52" s="395">
        <f t="shared" si="0"/>
        <v>0</v>
      </c>
      <c r="L52" s="530"/>
      <c r="M52" s="530"/>
      <c r="N52" s="530">
        <v>0.52</v>
      </c>
      <c r="O52" s="530">
        <v>0.08</v>
      </c>
      <c r="P52" s="530"/>
      <c r="Q52" s="530"/>
      <c r="R52" s="530"/>
      <c r="S52" s="530"/>
      <c r="T52" s="530"/>
      <c r="U52" s="530"/>
      <c r="V52" s="530"/>
      <c r="W52" s="530"/>
      <c r="X52" s="530"/>
      <c r="Y52" s="530"/>
      <c r="Z52" s="530"/>
      <c r="AA52" s="530"/>
      <c r="AB52" s="530"/>
      <c r="AC52" s="530"/>
      <c r="AD52" s="530"/>
      <c r="AE52" s="530"/>
      <c r="AF52" s="530"/>
      <c r="AG52" s="530">
        <v>0.04</v>
      </c>
      <c r="AH52" s="530"/>
      <c r="AI52" s="530"/>
      <c r="AJ52" s="530"/>
      <c r="AK52" s="530"/>
      <c r="AL52" s="530"/>
      <c r="AM52" s="530"/>
      <c r="AN52" s="530"/>
      <c r="AO52" s="530"/>
      <c r="AP52" s="530"/>
      <c r="AQ52" s="530"/>
      <c r="AR52" s="530"/>
      <c r="AS52" s="530"/>
      <c r="AT52" s="530"/>
      <c r="AU52" s="530"/>
      <c r="AV52" s="530"/>
      <c r="AW52" s="530"/>
      <c r="AX52" s="530"/>
      <c r="AY52" s="530"/>
      <c r="AZ52" s="530"/>
      <c r="BA52" s="530">
        <v>0.03</v>
      </c>
      <c r="BB52" s="530"/>
      <c r="BC52" s="530"/>
      <c r="BD52" s="530"/>
      <c r="BE52" s="530"/>
      <c r="BF52" s="530"/>
      <c r="BG52" s="530"/>
      <c r="BH52" s="530"/>
      <c r="BI52" s="530"/>
      <c r="BJ52" s="530"/>
      <c r="BK52" s="117"/>
      <c r="BL52" s="117"/>
      <c r="BM52" s="567">
        <f t="shared" si="1"/>
        <v>0.67</v>
      </c>
    </row>
    <row r="53" spans="1:65" ht="31.5" hidden="1" customHeight="1">
      <c r="A53" s="117">
        <v>46</v>
      </c>
      <c r="B53" s="535" t="s">
        <v>659</v>
      </c>
      <c r="C53" s="535"/>
      <c r="D53" s="536" t="s">
        <v>285</v>
      </c>
      <c r="E53" s="531">
        <f t="shared" si="5"/>
        <v>0.47</v>
      </c>
      <c r="F53" s="536" t="s">
        <v>898</v>
      </c>
      <c r="G53" s="536" t="s">
        <v>31</v>
      </c>
      <c r="H53" s="118" t="s">
        <v>1219</v>
      </c>
      <c r="I53" s="118"/>
      <c r="J53" s="536"/>
      <c r="K53" s="395">
        <f t="shared" si="0"/>
        <v>0</v>
      </c>
      <c r="L53" s="530"/>
      <c r="M53" s="530"/>
      <c r="N53" s="530"/>
      <c r="O53" s="530">
        <v>0.14000000000000001</v>
      </c>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O53" s="530"/>
      <c r="AP53" s="530"/>
      <c r="AQ53" s="530"/>
      <c r="AR53" s="530"/>
      <c r="AS53" s="530"/>
      <c r="AT53" s="530"/>
      <c r="AU53" s="530"/>
      <c r="AV53" s="530"/>
      <c r="AW53" s="530"/>
      <c r="AX53" s="530"/>
      <c r="AY53" s="530"/>
      <c r="AZ53" s="530"/>
      <c r="BA53" s="530">
        <v>0.32999999999999996</v>
      </c>
      <c r="BB53" s="530"/>
      <c r="BC53" s="530"/>
      <c r="BD53" s="530"/>
      <c r="BE53" s="530"/>
      <c r="BF53" s="530"/>
      <c r="BG53" s="530"/>
      <c r="BH53" s="530"/>
      <c r="BI53" s="530"/>
      <c r="BJ53" s="530"/>
      <c r="BK53" s="117"/>
      <c r="BL53" s="117"/>
      <c r="BM53" s="567">
        <f t="shared" si="1"/>
        <v>0.47</v>
      </c>
    </row>
    <row r="54" spans="1:65" ht="47.25" hidden="1" customHeight="1">
      <c r="A54" s="117">
        <v>27</v>
      </c>
      <c r="B54" s="135" t="s">
        <v>640</v>
      </c>
      <c r="C54" s="135"/>
      <c r="D54" s="118" t="s">
        <v>285</v>
      </c>
      <c r="E54" s="531">
        <f t="shared" si="5"/>
        <v>7.4499999999999993</v>
      </c>
      <c r="F54" s="118" t="s">
        <v>881</v>
      </c>
      <c r="G54" s="118" t="s">
        <v>24</v>
      </c>
      <c r="H54" s="118" t="s">
        <v>1126</v>
      </c>
      <c r="I54" s="118"/>
      <c r="J54" s="118"/>
      <c r="K54" s="395">
        <f t="shared" si="0"/>
        <v>1.19</v>
      </c>
      <c r="L54" s="530">
        <v>1.19</v>
      </c>
      <c r="M54" s="530"/>
      <c r="N54" s="530">
        <v>0.97</v>
      </c>
      <c r="O54" s="530"/>
      <c r="P54" s="530"/>
      <c r="Q54" s="530"/>
      <c r="R54" s="530"/>
      <c r="S54" s="530"/>
      <c r="T54" s="530"/>
      <c r="U54" s="530"/>
      <c r="V54" s="530"/>
      <c r="W54" s="530"/>
      <c r="X54" s="530"/>
      <c r="Y54" s="530"/>
      <c r="Z54" s="530"/>
      <c r="AA54" s="530"/>
      <c r="AB54" s="530"/>
      <c r="AC54" s="530"/>
      <c r="AD54" s="530"/>
      <c r="AE54" s="530"/>
      <c r="AF54" s="530"/>
      <c r="AG54" s="530">
        <v>0.13</v>
      </c>
      <c r="AH54" s="530"/>
      <c r="AI54" s="530"/>
      <c r="AJ54" s="530"/>
      <c r="AK54" s="530"/>
      <c r="AL54" s="530"/>
      <c r="AM54" s="530"/>
      <c r="AN54" s="530"/>
      <c r="AO54" s="530"/>
      <c r="AP54" s="530"/>
      <c r="AQ54" s="530"/>
      <c r="AR54" s="530"/>
      <c r="AS54" s="530">
        <v>0.32</v>
      </c>
      <c r="AT54" s="530"/>
      <c r="AU54" s="530"/>
      <c r="AV54" s="530"/>
      <c r="AW54" s="530"/>
      <c r="AX54" s="530"/>
      <c r="AY54" s="530"/>
      <c r="AZ54" s="530"/>
      <c r="BA54" s="530">
        <v>4.84</v>
      </c>
      <c r="BB54" s="530"/>
      <c r="BC54" s="530"/>
      <c r="BD54" s="530"/>
      <c r="BE54" s="530"/>
      <c r="BF54" s="530"/>
      <c r="BG54" s="530"/>
      <c r="BH54" s="530"/>
      <c r="BI54" s="530"/>
      <c r="BJ54" s="530"/>
      <c r="BK54" s="117"/>
      <c r="BL54" s="117"/>
      <c r="BM54" s="567">
        <f t="shared" si="1"/>
        <v>7.4499999999999993</v>
      </c>
    </row>
    <row r="55" spans="1:65" ht="47.25" hidden="1" customHeight="1">
      <c r="A55" s="117">
        <v>70</v>
      </c>
      <c r="B55" s="535" t="s">
        <v>680</v>
      </c>
      <c r="C55" s="535"/>
      <c r="D55" s="543" t="s">
        <v>860</v>
      </c>
      <c r="E55" s="531">
        <v>13.16</v>
      </c>
      <c r="F55" s="117"/>
      <c r="G55" s="118" t="s">
        <v>29</v>
      </c>
      <c r="H55" s="118" t="s">
        <v>1126</v>
      </c>
      <c r="I55" s="118"/>
      <c r="J55" s="118"/>
      <c r="K55" s="395">
        <f t="shared" si="0"/>
        <v>0</v>
      </c>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c r="BG55" s="530"/>
      <c r="BH55" s="530"/>
      <c r="BI55" s="530"/>
      <c r="BJ55" s="530"/>
      <c r="BK55" s="117"/>
      <c r="BL55" s="117"/>
      <c r="BM55" s="567">
        <f t="shared" si="1"/>
        <v>0</v>
      </c>
    </row>
    <row r="56" spans="1:65" ht="31.5" hidden="1" customHeight="1">
      <c r="A56" s="117">
        <v>71</v>
      </c>
      <c r="B56" s="535" t="s">
        <v>681</v>
      </c>
      <c r="C56" s="535"/>
      <c r="D56" s="543" t="s">
        <v>861</v>
      </c>
      <c r="E56" s="531">
        <v>24.97</v>
      </c>
      <c r="F56" s="117"/>
      <c r="G56" s="118" t="s">
        <v>29</v>
      </c>
      <c r="H56" s="118" t="s">
        <v>1126</v>
      </c>
      <c r="I56" s="118"/>
      <c r="J56" s="118"/>
      <c r="K56" s="395">
        <f t="shared" si="0"/>
        <v>0</v>
      </c>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O56" s="530"/>
      <c r="AP56" s="530"/>
      <c r="AQ56" s="530"/>
      <c r="AR56" s="530"/>
      <c r="AS56" s="530"/>
      <c r="AT56" s="530"/>
      <c r="AU56" s="530"/>
      <c r="AV56" s="530"/>
      <c r="AW56" s="530"/>
      <c r="AX56" s="530"/>
      <c r="AY56" s="530"/>
      <c r="AZ56" s="530"/>
      <c r="BA56" s="530"/>
      <c r="BB56" s="530"/>
      <c r="BC56" s="530"/>
      <c r="BD56" s="530"/>
      <c r="BE56" s="530"/>
      <c r="BF56" s="530"/>
      <c r="BG56" s="530"/>
      <c r="BH56" s="530"/>
      <c r="BI56" s="530"/>
      <c r="BJ56" s="530"/>
      <c r="BK56" s="117"/>
      <c r="BL56" s="117"/>
      <c r="BM56" s="567">
        <f t="shared" si="1"/>
        <v>0</v>
      </c>
    </row>
    <row r="57" spans="1:65" ht="31.5" hidden="1" customHeight="1">
      <c r="A57" s="117">
        <v>90</v>
      </c>
      <c r="B57" s="135" t="s">
        <v>683</v>
      </c>
      <c r="C57" s="135"/>
      <c r="D57" s="118" t="s">
        <v>120</v>
      </c>
      <c r="E57" s="531">
        <f t="shared" ref="E57:E67" si="6">SUM(L57:BJ57)</f>
        <v>17.700000000000003</v>
      </c>
      <c r="F57" s="118" t="s">
        <v>919</v>
      </c>
      <c r="G57" s="118" t="s">
        <v>11</v>
      </c>
      <c r="H57" s="118" t="s">
        <v>1126</v>
      </c>
      <c r="I57" s="118"/>
      <c r="J57" s="118"/>
      <c r="K57" s="395">
        <f t="shared" si="0"/>
        <v>0</v>
      </c>
      <c r="L57" s="530"/>
      <c r="M57" s="530"/>
      <c r="N57" s="530">
        <v>17.690000000000001</v>
      </c>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v>0.01</v>
      </c>
      <c r="BJ57" s="530"/>
      <c r="BK57" s="117"/>
      <c r="BL57" s="117"/>
      <c r="BM57" s="567">
        <f t="shared" si="1"/>
        <v>17.700000000000003</v>
      </c>
    </row>
    <row r="58" spans="1:65" ht="31.5" hidden="1" customHeight="1">
      <c r="A58" s="117">
        <v>93</v>
      </c>
      <c r="B58" s="135" t="s">
        <v>686</v>
      </c>
      <c r="C58" s="135"/>
      <c r="D58" s="118" t="s">
        <v>120</v>
      </c>
      <c r="E58" s="531">
        <f t="shared" si="6"/>
        <v>7.5400000000000009</v>
      </c>
      <c r="F58" s="118" t="s">
        <v>921</v>
      </c>
      <c r="G58" s="118" t="s">
        <v>11</v>
      </c>
      <c r="H58" s="118" t="s">
        <v>1126</v>
      </c>
      <c r="I58" s="118"/>
      <c r="J58" s="118"/>
      <c r="K58" s="395">
        <f t="shared" si="0"/>
        <v>1.04</v>
      </c>
      <c r="L58" s="530">
        <v>0.56000000000000005</v>
      </c>
      <c r="M58" s="530">
        <v>0.48</v>
      </c>
      <c r="N58" s="530">
        <v>6.5000000000000009</v>
      </c>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O58" s="530"/>
      <c r="AP58" s="530"/>
      <c r="AQ58" s="530"/>
      <c r="AR58" s="530"/>
      <c r="AS58" s="530"/>
      <c r="AT58" s="530"/>
      <c r="AU58" s="530"/>
      <c r="AV58" s="530"/>
      <c r="AW58" s="530"/>
      <c r="AX58" s="530"/>
      <c r="AY58" s="530"/>
      <c r="AZ58" s="530"/>
      <c r="BA58" s="530"/>
      <c r="BB58" s="530"/>
      <c r="BC58" s="530"/>
      <c r="BD58" s="530"/>
      <c r="BE58" s="530"/>
      <c r="BF58" s="530"/>
      <c r="BG58" s="530"/>
      <c r="BH58" s="530"/>
      <c r="BI58" s="530"/>
      <c r="BJ58" s="530"/>
      <c r="BK58" s="117"/>
      <c r="BL58" s="117"/>
      <c r="BM58" s="567">
        <f t="shared" si="1"/>
        <v>7.5400000000000009</v>
      </c>
    </row>
    <row r="59" spans="1:65" ht="31.5" hidden="1" customHeight="1">
      <c r="A59" s="117">
        <v>91</v>
      </c>
      <c r="B59" s="135" t="s">
        <v>684</v>
      </c>
      <c r="C59" s="135"/>
      <c r="D59" s="118" t="s">
        <v>120</v>
      </c>
      <c r="E59" s="531">
        <f t="shared" si="6"/>
        <v>6.74</v>
      </c>
      <c r="F59" s="118" t="s">
        <v>863</v>
      </c>
      <c r="G59" s="118" t="s">
        <v>11</v>
      </c>
      <c r="H59" s="118" t="s">
        <v>1126</v>
      </c>
      <c r="I59" s="118"/>
      <c r="J59" s="118"/>
      <c r="K59" s="395">
        <f t="shared" si="0"/>
        <v>0.62000000000000011</v>
      </c>
      <c r="L59" s="530">
        <v>0.62000000000000011</v>
      </c>
      <c r="M59" s="530"/>
      <c r="N59" s="530">
        <v>6.12</v>
      </c>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O59" s="530"/>
      <c r="AP59" s="530"/>
      <c r="AQ59" s="530"/>
      <c r="AR59" s="530"/>
      <c r="AS59" s="530"/>
      <c r="AT59" s="530"/>
      <c r="AU59" s="530"/>
      <c r="AV59" s="530"/>
      <c r="AW59" s="530"/>
      <c r="AX59" s="530"/>
      <c r="AY59" s="530"/>
      <c r="AZ59" s="530"/>
      <c r="BA59" s="530"/>
      <c r="BB59" s="530"/>
      <c r="BC59" s="530"/>
      <c r="BD59" s="530"/>
      <c r="BE59" s="530"/>
      <c r="BF59" s="530"/>
      <c r="BG59" s="530"/>
      <c r="BH59" s="530"/>
      <c r="BI59" s="530"/>
      <c r="BJ59" s="530"/>
      <c r="BK59" s="117"/>
      <c r="BL59" s="117"/>
      <c r="BM59" s="567">
        <f t="shared" si="1"/>
        <v>6.74</v>
      </c>
    </row>
    <row r="60" spans="1:65" ht="31.5" hidden="1" customHeight="1">
      <c r="A60" s="117">
        <v>92</v>
      </c>
      <c r="B60" s="135" t="s">
        <v>685</v>
      </c>
      <c r="C60" s="135"/>
      <c r="D60" s="118" t="s">
        <v>120</v>
      </c>
      <c r="E60" s="531">
        <f t="shared" si="6"/>
        <v>1.26</v>
      </c>
      <c r="F60" s="118" t="s">
        <v>920</v>
      </c>
      <c r="G60" s="118" t="s">
        <v>11</v>
      </c>
      <c r="H60" s="118" t="s">
        <v>1126</v>
      </c>
      <c r="I60" s="118"/>
      <c r="J60" s="118"/>
      <c r="K60" s="395">
        <f t="shared" si="0"/>
        <v>0</v>
      </c>
      <c r="L60" s="530"/>
      <c r="M60" s="530"/>
      <c r="N60" s="530">
        <v>1.24</v>
      </c>
      <c r="O60" s="530"/>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c r="BG60" s="530"/>
      <c r="BH60" s="530"/>
      <c r="BI60" s="530">
        <v>0.02</v>
      </c>
      <c r="BJ60" s="530"/>
      <c r="BK60" s="117"/>
      <c r="BL60" s="117"/>
      <c r="BM60" s="567">
        <f t="shared" si="1"/>
        <v>1.26</v>
      </c>
    </row>
    <row r="61" spans="1:65" ht="31.5" hidden="1" customHeight="1">
      <c r="A61" s="117">
        <v>94</v>
      </c>
      <c r="B61" s="135" t="s">
        <v>687</v>
      </c>
      <c r="C61" s="135"/>
      <c r="D61" s="118" t="s">
        <v>120</v>
      </c>
      <c r="E61" s="531">
        <f t="shared" si="6"/>
        <v>12.98</v>
      </c>
      <c r="F61" s="118" t="s">
        <v>922</v>
      </c>
      <c r="G61" s="118" t="s">
        <v>11</v>
      </c>
      <c r="H61" s="118" t="s">
        <v>1126</v>
      </c>
      <c r="I61" s="118"/>
      <c r="J61" s="118"/>
      <c r="K61" s="395">
        <f t="shared" si="0"/>
        <v>0</v>
      </c>
      <c r="L61" s="530"/>
      <c r="M61" s="530"/>
      <c r="N61" s="530">
        <v>12.96</v>
      </c>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c r="BG61" s="530"/>
      <c r="BH61" s="530"/>
      <c r="BI61" s="530">
        <v>0.02</v>
      </c>
      <c r="BJ61" s="530"/>
      <c r="BK61" s="117"/>
      <c r="BL61" s="117"/>
      <c r="BM61" s="567">
        <f t="shared" si="1"/>
        <v>12.98</v>
      </c>
    </row>
    <row r="62" spans="1:65" ht="15.75" hidden="1" customHeight="1">
      <c r="A62" s="117">
        <v>96</v>
      </c>
      <c r="B62" s="135" t="s">
        <v>689</v>
      </c>
      <c r="C62" s="135"/>
      <c r="D62" s="118" t="s">
        <v>120</v>
      </c>
      <c r="E62" s="531">
        <f t="shared" si="6"/>
        <v>6.9399999999999995</v>
      </c>
      <c r="F62" s="118" t="s">
        <v>924</v>
      </c>
      <c r="G62" s="118" t="s">
        <v>11</v>
      </c>
      <c r="H62" s="118" t="s">
        <v>1126</v>
      </c>
      <c r="I62" s="118"/>
      <c r="J62" s="118"/>
      <c r="K62" s="395">
        <f t="shared" si="0"/>
        <v>4.1899999999999995</v>
      </c>
      <c r="L62" s="530"/>
      <c r="M62" s="530">
        <v>4.1899999999999995</v>
      </c>
      <c r="N62" s="530">
        <v>2.4199999999999995</v>
      </c>
      <c r="O62" s="530"/>
      <c r="P62" s="530"/>
      <c r="Q62" s="530"/>
      <c r="R62" s="530"/>
      <c r="S62" s="530"/>
      <c r="T62" s="530"/>
      <c r="U62" s="530"/>
      <c r="V62" s="530"/>
      <c r="W62" s="530"/>
      <c r="X62" s="530"/>
      <c r="Y62" s="530"/>
      <c r="Z62" s="530"/>
      <c r="AA62" s="530"/>
      <c r="AB62" s="530"/>
      <c r="AC62" s="530"/>
      <c r="AD62" s="530"/>
      <c r="AE62" s="530"/>
      <c r="AF62" s="530"/>
      <c r="AG62" s="530"/>
      <c r="AH62" s="530"/>
      <c r="AI62" s="530"/>
      <c r="AJ62" s="530"/>
      <c r="AK62" s="530"/>
      <c r="AL62" s="530"/>
      <c r="AM62" s="530"/>
      <c r="AN62" s="530"/>
      <c r="AO62" s="530"/>
      <c r="AP62" s="530"/>
      <c r="AQ62" s="530"/>
      <c r="AR62" s="530"/>
      <c r="AS62" s="530"/>
      <c r="AT62" s="530"/>
      <c r="AU62" s="530"/>
      <c r="AV62" s="530"/>
      <c r="AW62" s="530"/>
      <c r="AX62" s="530"/>
      <c r="AY62" s="530"/>
      <c r="AZ62" s="530"/>
      <c r="BA62" s="530"/>
      <c r="BB62" s="530"/>
      <c r="BC62" s="530"/>
      <c r="BD62" s="530"/>
      <c r="BE62" s="530"/>
      <c r="BF62" s="530"/>
      <c r="BG62" s="530"/>
      <c r="BH62" s="530"/>
      <c r="BI62" s="530">
        <v>0.33</v>
      </c>
      <c r="BJ62" s="530"/>
      <c r="BK62" s="117"/>
      <c r="BL62" s="117"/>
      <c r="BM62" s="567">
        <f t="shared" si="1"/>
        <v>6.9399999999999995</v>
      </c>
    </row>
    <row r="63" spans="1:65" ht="31.5" hidden="1" customHeight="1">
      <c r="A63" s="117">
        <v>95</v>
      </c>
      <c r="B63" s="135" t="s">
        <v>688</v>
      </c>
      <c r="C63" s="135"/>
      <c r="D63" s="118" t="s">
        <v>120</v>
      </c>
      <c r="E63" s="531">
        <f t="shared" si="6"/>
        <v>4.6399999999999997</v>
      </c>
      <c r="F63" s="118" t="s">
        <v>923</v>
      </c>
      <c r="G63" s="118" t="s">
        <v>11</v>
      </c>
      <c r="H63" s="118" t="s">
        <v>1126</v>
      </c>
      <c r="I63" s="118"/>
      <c r="J63" s="118"/>
      <c r="K63" s="395">
        <f t="shared" si="0"/>
        <v>0</v>
      </c>
      <c r="L63" s="530"/>
      <c r="M63" s="530"/>
      <c r="N63" s="530">
        <v>4.63</v>
      </c>
      <c r="O63" s="530"/>
      <c r="P63" s="530"/>
      <c r="Q63" s="530"/>
      <c r="R63" s="530"/>
      <c r="S63" s="530"/>
      <c r="T63" s="530"/>
      <c r="U63" s="530"/>
      <c r="V63" s="530"/>
      <c r="W63" s="530"/>
      <c r="X63" s="530"/>
      <c r="Y63" s="530"/>
      <c r="Z63" s="530"/>
      <c r="AA63" s="530"/>
      <c r="AB63" s="530"/>
      <c r="AC63" s="530"/>
      <c r="AD63" s="530"/>
      <c r="AE63" s="530"/>
      <c r="AF63" s="530"/>
      <c r="AG63" s="530"/>
      <c r="AH63" s="530"/>
      <c r="AI63" s="530"/>
      <c r="AJ63" s="530"/>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c r="BI63" s="530">
        <v>0.01</v>
      </c>
      <c r="BJ63" s="530"/>
      <c r="BK63" s="117"/>
      <c r="BL63" s="117"/>
      <c r="BM63" s="567">
        <f t="shared" si="1"/>
        <v>4.6399999999999997</v>
      </c>
    </row>
    <row r="64" spans="1:65" ht="47.25" hidden="1" customHeight="1">
      <c r="A64" s="117">
        <v>97</v>
      </c>
      <c r="B64" s="135" t="s">
        <v>1206</v>
      </c>
      <c r="C64" s="135"/>
      <c r="D64" s="118" t="s">
        <v>120</v>
      </c>
      <c r="E64" s="531">
        <f t="shared" si="6"/>
        <v>3.3499999999999996</v>
      </c>
      <c r="F64" s="118" t="s">
        <v>923</v>
      </c>
      <c r="G64" s="118" t="s">
        <v>11</v>
      </c>
      <c r="H64" s="118" t="s">
        <v>1126</v>
      </c>
      <c r="I64" s="118"/>
      <c r="J64" s="118"/>
      <c r="K64" s="395">
        <f t="shared" si="0"/>
        <v>0.35</v>
      </c>
      <c r="L64" s="530">
        <v>0.35</v>
      </c>
      <c r="M64" s="530"/>
      <c r="N64" s="530">
        <v>2.9999999999999996</v>
      </c>
      <c r="O64" s="530"/>
      <c r="P64" s="530"/>
      <c r="Q64" s="530"/>
      <c r="R64" s="530"/>
      <c r="S64" s="530"/>
      <c r="T64" s="530"/>
      <c r="U64" s="530"/>
      <c r="V64" s="530"/>
      <c r="W64" s="530"/>
      <c r="X64" s="530"/>
      <c r="Y64" s="530"/>
      <c r="Z64" s="530"/>
      <c r="AA64" s="530"/>
      <c r="AB64" s="530"/>
      <c r="AC64" s="530"/>
      <c r="AD64" s="530"/>
      <c r="AE64" s="530"/>
      <c r="AF64" s="530"/>
      <c r="AG64" s="530"/>
      <c r="AH64" s="530"/>
      <c r="AI64" s="530"/>
      <c r="AJ64" s="530"/>
      <c r="AK64" s="530"/>
      <c r="AL64" s="530"/>
      <c r="AM64" s="530"/>
      <c r="AN64" s="530"/>
      <c r="AO64" s="530"/>
      <c r="AP64" s="530"/>
      <c r="AQ64" s="530"/>
      <c r="AR64" s="530"/>
      <c r="AS64" s="530"/>
      <c r="AT64" s="530"/>
      <c r="AU64" s="530"/>
      <c r="AV64" s="530"/>
      <c r="AW64" s="530"/>
      <c r="AX64" s="530"/>
      <c r="AY64" s="530"/>
      <c r="AZ64" s="530"/>
      <c r="BA64" s="530"/>
      <c r="BB64" s="530"/>
      <c r="BC64" s="530"/>
      <c r="BD64" s="530"/>
      <c r="BE64" s="530"/>
      <c r="BF64" s="530"/>
      <c r="BG64" s="530"/>
      <c r="BH64" s="530"/>
      <c r="BI64" s="530"/>
      <c r="BJ64" s="530"/>
      <c r="BK64" s="117"/>
      <c r="BL64" s="117"/>
      <c r="BM64" s="567">
        <f t="shared" si="1"/>
        <v>3.3499999999999996</v>
      </c>
    </row>
    <row r="65" spans="1:65" ht="31.5" hidden="1" customHeight="1">
      <c r="A65" s="117">
        <v>98</v>
      </c>
      <c r="B65" s="135" t="s">
        <v>691</v>
      </c>
      <c r="C65" s="135"/>
      <c r="D65" s="118" t="s">
        <v>120</v>
      </c>
      <c r="E65" s="531">
        <f t="shared" si="6"/>
        <v>11.17</v>
      </c>
      <c r="F65" s="118" t="s">
        <v>919</v>
      </c>
      <c r="G65" s="118" t="s">
        <v>11</v>
      </c>
      <c r="H65" s="118" t="s">
        <v>1126</v>
      </c>
      <c r="I65" s="118"/>
      <c r="J65" s="118"/>
      <c r="K65" s="395">
        <f t="shared" si="0"/>
        <v>0</v>
      </c>
      <c r="L65" s="530"/>
      <c r="M65" s="530"/>
      <c r="N65" s="530">
        <v>11.17</v>
      </c>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c r="BI65" s="530"/>
      <c r="BJ65" s="530"/>
      <c r="BK65" s="117"/>
      <c r="BL65" s="117"/>
      <c r="BM65" s="567">
        <f t="shared" si="1"/>
        <v>11.17</v>
      </c>
    </row>
    <row r="66" spans="1:65" ht="47.25" hidden="1" customHeight="1">
      <c r="A66" s="117">
        <v>89</v>
      </c>
      <c r="B66" s="135" t="s">
        <v>682</v>
      </c>
      <c r="C66" s="135"/>
      <c r="D66" s="118" t="s">
        <v>120</v>
      </c>
      <c r="E66" s="531">
        <f t="shared" si="6"/>
        <v>10.330000000000002</v>
      </c>
      <c r="F66" s="118" t="s">
        <v>918</v>
      </c>
      <c r="G66" s="118" t="s">
        <v>9</v>
      </c>
      <c r="H66" s="118" t="s">
        <v>1126</v>
      </c>
      <c r="I66" s="118"/>
      <c r="J66" s="118"/>
      <c r="K66" s="395">
        <f t="shared" si="0"/>
        <v>0</v>
      </c>
      <c r="L66" s="530"/>
      <c r="M66" s="530"/>
      <c r="N66" s="530">
        <v>10.330000000000002</v>
      </c>
      <c r="O66" s="530"/>
      <c r="P66" s="530"/>
      <c r="Q66" s="530"/>
      <c r="R66" s="530"/>
      <c r="S66" s="530"/>
      <c r="T66" s="530"/>
      <c r="U66" s="530"/>
      <c r="V66" s="530"/>
      <c r="W66" s="530"/>
      <c r="X66" s="530"/>
      <c r="Y66" s="530"/>
      <c r="Z66" s="530"/>
      <c r="AA66" s="530"/>
      <c r="AB66" s="530"/>
      <c r="AC66" s="530"/>
      <c r="AD66" s="530"/>
      <c r="AE66" s="530"/>
      <c r="AF66" s="530"/>
      <c r="AG66" s="530"/>
      <c r="AH66" s="530"/>
      <c r="AI66" s="530"/>
      <c r="AJ66" s="530"/>
      <c r="AK66" s="530"/>
      <c r="AL66" s="530"/>
      <c r="AM66" s="530"/>
      <c r="AN66" s="530"/>
      <c r="AO66" s="530"/>
      <c r="AP66" s="530"/>
      <c r="AQ66" s="530"/>
      <c r="AR66" s="530"/>
      <c r="AS66" s="530"/>
      <c r="AT66" s="530"/>
      <c r="AU66" s="530"/>
      <c r="AV66" s="530"/>
      <c r="AW66" s="530"/>
      <c r="AX66" s="530"/>
      <c r="AY66" s="530"/>
      <c r="AZ66" s="530"/>
      <c r="BA66" s="530"/>
      <c r="BB66" s="530"/>
      <c r="BC66" s="530"/>
      <c r="BD66" s="530"/>
      <c r="BE66" s="530"/>
      <c r="BF66" s="530"/>
      <c r="BG66" s="530"/>
      <c r="BH66" s="530"/>
      <c r="BI66" s="530"/>
      <c r="BJ66" s="530"/>
      <c r="BK66" s="117"/>
      <c r="BL66" s="117"/>
      <c r="BM66" s="567">
        <f t="shared" si="1"/>
        <v>10.330000000000002</v>
      </c>
    </row>
    <row r="67" spans="1:65" ht="47.25" hidden="1" customHeight="1">
      <c r="A67" s="117">
        <v>106</v>
      </c>
      <c r="B67" s="135" t="s">
        <v>700</v>
      </c>
      <c r="C67" s="135"/>
      <c r="D67" s="118" t="s">
        <v>120</v>
      </c>
      <c r="E67" s="573">
        <f t="shared" si="6"/>
        <v>0.1</v>
      </c>
      <c r="F67" s="118" t="s">
        <v>930</v>
      </c>
      <c r="G67" s="118" t="s">
        <v>47</v>
      </c>
      <c r="H67" s="118" t="s">
        <v>1126</v>
      </c>
      <c r="I67" s="118"/>
      <c r="J67" s="118"/>
      <c r="K67" s="395">
        <f t="shared" ref="K67:K130" si="7">L67+M67</f>
        <v>0</v>
      </c>
      <c r="L67" s="530"/>
      <c r="M67" s="530"/>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v>0.1</v>
      </c>
      <c r="AL67" s="530"/>
      <c r="AM67" s="530"/>
      <c r="AN67" s="530"/>
      <c r="AO67" s="530"/>
      <c r="AP67" s="530"/>
      <c r="AQ67" s="530"/>
      <c r="AR67" s="530"/>
      <c r="AS67" s="530"/>
      <c r="AT67" s="530"/>
      <c r="AU67" s="530"/>
      <c r="AV67" s="530"/>
      <c r="AW67" s="530"/>
      <c r="AX67" s="530"/>
      <c r="AY67" s="530"/>
      <c r="AZ67" s="530"/>
      <c r="BA67" s="530"/>
      <c r="BB67" s="530"/>
      <c r="BC67" s="530"/>
      <c r="BD67" s="530"/>
      <c r="BE67" s="530"/>
      <c r="BF67" s="530"/>
      <c r="BG67" s="530"/>
      <c r="BH67" s="530"/>
      <c r="BI67" s="530"/>
      <c r="BJ67" s="530"/>
      <c r="BK67" s="117"/>
      <c r="BL67" s="117"/>
      <c r="BM67" s="567">
        <f t="shared" ref="BM67:BM130" si="8">SUM(L67:BJ67)</f>
        <v>0.1</v>
      </c>
    </row>
    <row r="68" spans="1:65" ht="94.5" hidden="1" customHeight="1">
      <c r="A68" s="117">
        <v>108</v>
      </c>
      <c r="B68" s="135" t="s">
        <v>701</v>
      </c>
      <c r="C68" s="135"/>
      <c r="D68" s="118" t="s">
        <v>120</v>
      </c>
      <c r="E68" s="531">
        <v>8.1</v>
      </c>
      <c r="F68" s="118" t="s">
        <v>932</v>
      </c>
      <c r="G68" s="118" t="s">
        <v>48</v>
      </c>
      <c r="H68" s="118" t="s">
        <v>1125</v>
      </c>
      <c r="I68" s="118"/>
      <c r="J68" s="118" t="s">
        <v>1099</v>
      </c>
      <c r="K68" s="395">
        <f t="shared" si="7"/>
        <v>0</v>
      </c>
      <c r="L68" s="530"/>
      <c r="M68" s="530"/>
      <c r="N68" s="530"/>
      <c r="O68" s="530"/>
      <c r="P68" s="530"/>
      <c r="Q68" s="530"/>
      <c r="R68" s="530"/>
      <c r="S68" s="530"/>
      <c r="T68" s="530"/>
      <c r="U68" s="530"/>
      <c r="V68" s="530"/>
      <c r="W68" s="530"/>
      <c r="X68" s="530"/>
      <c r="Y68" s="530"/>
      <c r="Z68" s="530"/>
      <c r="AA68" s="530"/>
      <c r="AB68" s="530"/>
      <c r="AC68" s="530"/>
      <c r="AD68" s="530"/>
      <c r="AE68" s="530"/>
      <c r="AF68" s="530"/>
      <c r="AG68" s="530"/>
      <c r="AH68" s="530"/>
      <c r="AI68" s="530"/>
      <c r="AJ68" s="530"/>
      <c r="AK68" s="530"/>
      <c r="AL68" s="530"/>
      <c r="AM68" s="530"/>
      <c r="AN68" s="530"/>
      <c r="AO68" s="530"/>
      <c r="AP68" s="530"/>
      <c r="AQ68" s="530"/>
      <c r="AR68" s="530"/>
      <c r="AS68" s="530"/>
      <c r="AT68" s="530"/>
      <c r="AU68" s="530"/>
      <c r="AV68" s="530"/>
      <c r="AW68" s="530"/>
      <c r="AX68" s="530"/>
      <c r="AY68" s="530"/>
      <c r="AZ68" s="530"/>
      <c r="BA68" s="530"/>
      <c r="BB68" s="530"/>
      <c r="BC68" s="530"/>
      <c r="BD68" s="530"/>
      <c r="BE68" s="530"/>
      <c r="BF68" s="530"/>
      <c r="BG68" s="530"/>
      <c r="BH68" s="530"/>
      <c r="BI68" s="530"/>
      <c r="BJ68" s="530"/>
      <c r="BK68" s="117"/>
      <c r="BL68" s="117"/>
      <c r="BM68" s="567">
        <f t="shared" si="8"/>
        <v>0</v>
      </c>
    </row>
    <row r="69" spans="1:65" ht="31.5" hidden="1" customHeight="1">
      <c r="A69" s="117">
        <v>102</v>
      </c>
      <c r="B69" s="135" t="s">
        <v>1228</v>
      </c>
      <c r="C69" s="135"/>
      <c r="D69" s="118" t="s">
        <v>120</v>
      </c>
      <c r="E69" s="531">
        <f t="shared" ref="E69:E79" si="9">SUM(L69:BJ69)</f>
        <v>0.1</v>
      </c>
      <c r="F69" s="118"/>
      <c r="G69" s="118" t="s">
        <v>29</v>
      </c>
      <c r="H69" s="118" t="s">
        <v>1126</v>
      </c>
      <c r="I69" s="118"/>
      <c r="J69" s="118"/>
      <c r="K69" s="395">
        <f t="shared" si="7"/>
        <v>0.02</v>
      </c>
      <c r="L69" s="530">
        <v>0.02</v>
      </c>
      <c r="M69" s="530"/>
      <c r="N69" s="530"/>
      <c r="O69" s="530"/>
      <c r="P69" s="530"/>
      <c r="Q69" s="530"/>
      <c r="R69" s="530"/>
      <c r="S69" s="530"/>
      <c r="T69" s="530"/>
      <c r="U69" s="530"/>
      <c r="V69" s="530"/>
      <c r="W69" s="530"/>
      <c r="X69" s="530"/>
      <c r="Y69" s="530"/>
      <c r="Z69" s="530"/>
      <c r="AA69" s="530"/>
      <c r="AB69" s="530"/>
      <c r="AC69" s="530"/>
      <c r="AD69" s="530">
        <v>0</v>
      </c>
      <c r="AE69" s="530"/>
      <c r="AF69" s="530"/>
      <c r="AG69" s="530"/>
      <c r="AH69" s="530">
        <v>0.02</v>
      </c>
      <c r="AI69" s="530"/>
      <c r="AJ69" s="530"/>
      <c r="AK69" s="530"/>
      <c r="AL69" s="530"/>
      <c r="AM69" s="530"/>
      <c r="AN69" s="530"/>
      <c r="AO69" s="530"/>
      <c r="AP69" s="530"/>
      <c r="AQ69" s="530"/>
      <c r="AR69" s="530"/>
      <c r="AS69" s="530"/>
      <c r="AT69" s="530"/>
      <c r="AU69" s="530"/>
      <c r="AV69" s="530"/>
      <c r="AW69" s="530"/>
      <c r="AX69" s="530"/>
      <c r="AY69" s="530"/>
      <c r="AZ69" s="530">
        <v>0.02</v>
      </c>
      <c r="BA69" s="530"/>
      <c r="BB69" s="530"/>
      <c r="BC69" s="530"/>
      <c r="BD69" s="530"/>
      <c r="BE69" s="530"/>
      <c r="BF69" s="530"/>
      <c r="BG69" s="530"/>
      <c r="BH69" s="530"/>
      <c r="BI69" s="530">
        <v>0.04</v>
      </c>
      <c r="BJ69" s="530"/>
      <c r="BK69" s="117"/>
      <c r="BL69" s="117"/>
      <c r="BM69" s="567">
        <f t="shared" si="8"/>
        <v>0.1</v>
      </c>
    </row>
    <row r="70" spans="1:65" ht="31.5" hidden="1" customHeight="1">
      <c r="A70" s="117">
        <v>112</v>
      </c>
      <c r="B70" s="135" t="s">
        <v>1309</v>
      </c>
      <c r="C70" s="135"/>
      <c r="D70" s="118" t="s">
        <v>120</v>
      </c>
      <c r="E70" s="531">
        <f t="shared" si="9"/>
        <v>5.0599999999999996</v>
      </c>
      <c r="F70" s="118" t="s">
        <v>935</v>
      </c>
      <c r="G70" s="118" t="s">
        <v>48</v>
      </c>
      <c r="H70" s="118" t="s">
        <v>1066</v>
      </c>
      <c r="I70" s="118"/>
      <c r="J70" s="118"/>
      <c r="K70" s="395">
        <f t="shared" si="7"/>
        <v>0</v>
      </c>
      <c r="L70" s="530"/>
      <c r="M70" s="530"/>
      <c r="N70" s="530">
        <v>1.39</v>
      </c>
      <c r="O70" s="530">
        <v>3.67</v>
      </c>
      <c r="P70" s="530"/>
      <c r="Q70" s="530"/>
      <c r="R70" s="530"/>
      <c r="S70" s="530"/>
      <c r="T70" s="530"/>
      <c r="U70" s="530"/>
      <c r="V70" s="530"/>
      <c r="W70" s="530"/>
      <c r="X70" s="530"/>
      <c r="Y70" s="530"/>
      <c r="Z70" s="530"/>
      <c r="AA70" s="530"/>
      <c r="AB70" s="530"/>
      <c r="AC70" s="530"/>
      <c r="AD70" s="530"/>
      <c r="AE70" s="530"/>
      <c r="AF70" s="530"/>
      <c r="AG70" s="530"/>
      <c r="AH70" s="530"/>
      <c r="AI70" s="530"/>
      <c r="AJ70" s="530"/>
      <c r="AK70" s="530"/>
      <c r="AL70" s="530"/>
      <c r="AM70" s="530"/>
      <c r="AN70" s="530"/>
      <c r="AO70" s="530"/>
      <c r="AP70" s="530"/>
      <c r="AQ70" s="530"/>
      <c r="AR70" s="530"/>
      <c r="AS70" s="530"/>
      <c r="AT70" s="530"/>
      <c r="AU70" s="530"/>
      <c r="AV70" s="530"/>
      <c r="AW70" s="530"/>
      <c r="AX70" s="530"/>
      <c r="AY70" s="530"/>
      <c r="AZ70" s="530"/>
      <c r="BA70" s="530"/>
      <c r="BB70" s="530"/>
      <c r="BC70" s="530"/>
      <c r="BD70" s="530"/>
      <c r="BE70" s="530"/>
      <c r="BF70" s="530"/>
      <c r="BG70" s="530"/>
      <c r="BH70" s="530"/>
      <c r="BI70" s="530"/>
      <c r="BJ70" s="530"/>
      <c r="BK70" s="117"/>
      <c r="BL70" s="117"/>
      <c r="BM70" s="567">
        <f t="shared" si="8"/>
        <v>5.0599999999999996</v>
      </c>
    </row>
    <row r="71" spans="1:65" ht="31.5" hidden="1" customHeight="1">
      <c r="A71" s="117">
        <v>113</v>
      </c>
      <c r="B71" s="135" t="s">
        <v>1310</v>
      </c>
      <c r="C71" s="135"/>
      <c r="D71" s="118" t="s">
        <v>120</v>
      </c>
      <c r="E71" s="531">
        <f t="shared" si="9"/>
        <v>1.01</v>
      </c>
      <c r="F71" s="118" t="s">
        <v>936</v>
      </c>
      <c r="G71" s="118" t="s">
        <v>48</v>
      </c>
      <c r="H71" s="118" t="s">
        <v>1066</v>
      </c>
      <c r="I71" s="118"/>
      <c r="J71" s="118"/>
      <c r="K71" s="395">
        <f t="shared" si="7"/>
        <v>0.82000000000000006</v>
      </c>
      <c r="L71" s="530">
        <v>0.36</v>
      </c>
      <c r="M71" s="530">
        <v>0.46</v>
      </c>
      <c r="N71" s="530">
        <v>0.14000000000000001</v>
      </c>
      <c r="O71" s="530"/>
      <c r="P71" s="530"/>
      <c r="Q71" s="530"/>
      <c r="R71" s="530"/>
      <c r="S71" s="530"/>
      <c r="T71" s="530"/>
      <c r="U71" s="530"/>
      <c r="V71" s="530"/>
      <c r="W71" s="530"/>
      <c r="X71" s="530"/>
      <c r="Y71" s="530"/>
      <c r="Z71" s="530"/>
      <c r="AA71" s="530"/>
      <c r="AB71" s="530"/>
      <c r="AC71" s="530"/>
      <c r="AD71" s="530"/>
      <c r="AE71" s="530"/>
      <c r="AF71" s="530"/>
      <c r="AG71" s="530"/>
      <c r="AH71" s="530">
        <v>0.05</v>
      </c>
      <c r="AI71" s="530"/>
      <c r="AJ71" s="530"/>
      <c r="AK71" s="530"/>
      <c r="AL71" s="530"/>
      <c r="AM71" s="530"/>
      <c r="AN71" s="530"/>
      <c r="AO71" s="530"/>
      <c r="AP71" s="530"/>
      <c r="AQ71" s="530"/>
      <c r="AR71" s="530"/>
      <c r="AS71" s="530"/>
      <c r="AT71" s="530"/>
      <c r="AU71" s="530"/>
      <c r="AV71" s="530"/>
      <c r="AW71" s="530"/>
      <c r="AX71" s="530"/>
      <c r="AY71" s="530"/>
      <c r="AZ71" s="530"/>
      <c r="BA71" s="530"/>
      <c r="BB71" s="530"/>
      <c r="BC71" s="530"/>
      <c r="BD71" s="530"/>
      <c r="BE71" s="530"/>
      <c r="BF71" s="530"/>
      <c r="BG71" s="530"/>
      <c r="BH71" s="530"/>
      <c r="BI71" s="530"/>
      <c r="BJ71" s="530"/>
      <c r="BK71" s="117"/>
      <c r="BL71" s="117"/>
      <c r="BM71" s="567">
        <f t="shared" si="8"/>
        <v>1.01</v>
      </c>
    </row>
    <row r="72" spans="1:65" ht="31.5" hidden="1" customHeight="1">
      <c r="A72" s="117">
        <v>114</v>
      </c>
      <c r="B72" s="135" t="s">
        <v>1311</v>
      </c>
      <c r="C72" s="135"/>
      <c r="D72" s="118" t="s">
        <v>120</v>
      </c>
      <c r="E72" s="531">
        <f t="shared" si="9"/>
        <v>1.1600000000000001</v>
      </c>
      <c r="F72" s="118" t="s">
        <v>937</v>
      </c>
      <c r="G72" s="118" t="s">
        <v>48</v>
      </c>
      <c r="H72" s="118" t="s">
        <v>1066</v>
      </c>
      <c r="I72" s="118"/>
      <c r="J72" s="118"/>
      <c r="K72" s="395">
        <f t="shared" si="7"/>
        <v>0</v>
      </c>
      <c r="L72" s="530"/>
      <c r="M72" s="530"/>
      <c r="N72" s="530">
        <v>1.1600000000000001</v>
      </c>
      <c r="O72" s="530"/>
      <c r="P72" s="530"/>
      <c r="Q72" s="530"/>
      <c r="R72" s="530"/>
      <c r="S72" s="530"/>
      <c r="T72" s="530"/>
      <c r="U72" s="530"/>
      <c r="V72" s="530"/>
      <c r="W72" s="530"/>
      <c r="X72" s="530"/>
      <c r="Y72" s="530"/>
      <c r="Z72" s="530"/>
      <c r="AA72" s="530"/>
      <c r="AB72" s="530"/>
      <c r="AC72" s="530"/>
      <c r="AD72" s="530"/>
      <c r="AE72" s="530"/>
      <c r="AF72" s="530"/>
      <c r="AG72" s="530"/>
      <c r="AH72" s="530"/>
      <c r="AI72" s="530"/>
      <c r="AJ72" s="530"/>
      <c r="AK72" s="530"/>
      <c r="AL72" s="530"/>
      <c r="AM72" s="530"/>
      <c r="AN72" s="530"/>
      <c r="AO72" s="530"/>
      <c r="AP72" s="530"/>
      <c r="AQ72" s="530"/>
      <c r="AR72" s="530"/>
      <c r="AS72" s="530"/>
      <c r="AT72" s="530"/>
      <c r="AU72" s="530"/>
      <c r="AV72" s="530"/>
      <c r="AW72" s="530"/>
      <c r="AX72" s="530"/>
      <c r="AY72" s="530"/>
      <c r="AZ72" s="530"/>
      <c r="BA72" s="530"/>
      <c r="BB72" s="530"/>
      <c r="BC72" s="530"/>
      <c r="BD72" s="530"/>
      <c r="BE72" s="530"/>
      <c r="BF72" s="530"/>
      <c r="BG72" s="530"/>
      <c r="BH72" s="530"/>
      <c r="BI72" s="530"/>
      <c r="BJ72" s="530"/>
      <c r="BK72" s="117"/>
      <c r="BL72" s="117"/>
      <c r="BM72" s="567">
        <f t="shared" si="8"/>
        <v>1.1600000000000001</v>
      </c>
    </row>
    <row r="73" spans="1:65" ht="15.75" hidden="1" customHeight="1">
      <c r="A73" s="117">
        <v>115</v>
      </c>
      <c r="B73" s="135" t="s">
        <v>1312</v>
      </c>
      <c r="C73" s="135"/>
      <c r="D73" s="118" t="s">
        <v>120</v>
      </c>
      <c r="E73" s="531">
        <f t="shared" si="9"/>
        <v>1.02</v>
      </c>
      <c r="F73" s="118" t="s">
        <v>933</v>
      </c>
      <c r="G73" s="118" t="s">
        <v>48</v>
      </c>
      <c r="H73" s="118" t="s">
        <v>1126</v>
      </c>
      <c r="I73" s="118"/>
      <c r="J73" s="118"/>
      <c r="K73" s="395">
        <f t="shared" si="7"/>
        <v>0.43</v>
      </c>
      <c r="L73" s="530">
        <v>0.43</v>
      </c>
      <c r="M73" s="530"/>
      <c r="N73" s="530">
        <v>0.49</v>
      </c>
      <c r="O73" s="530">
        <v>0.1</v>
      </c>
      <c r="P73" s="530"/>
      <c r="Q73" s="530"/>
      <c r="R73" s="530"/>
      <c r="S73" s="530"/>
      <c r="T73" s="530"/>
      <c r="U73" s="530"/>
      <c r="V73" s="530"/>
      <c r="W73" s="530"/>
      <c r="X73" s="530"/>
      <c r="Y73" s="530"/>
      <c r="Z73" s="530"/>
      <c r="AA73" s="530"/>
      <c r="AB73" s="530"/>
      <c r="AC73" s="530"/>
      <c r="AD73" s="530"/>
      <c r="AE73" s="530"/>
      <c r="AF73" s="530"/>
      <c r="AG73" s="530"/>
      <c r="AH73" s="530"/>
      <c r="AI73" s="530"/>
      <c r="AJ73" s="530"/>
      <c r="AK73" s="530"/>
      <c r="AL73" s="530"/>
      <c r="AM73" s="530"/>
      <c r="AN73" s="530"/>
      <c r="AO73" s="530"/>
      <c r="AP73" s="530"/>
      <c r="AQ73" s="530"/>
      <c r="AR73" s="530"/>
      <c r="AS73" s="530"/>
      <c r="AT73" s="530"/>
      <c r="AU73" s="530"/>
      <c r="AV73" s="530"/>
      <c r="AW73" s="530"/>
      <c r="AX73" s="530"/>
      <c r="AY73" s="530"/>
      <c r="AZ73" s="530"/>
      <c r="BA73" s="530"/>
      <c r="BB73" s="530"/>
      <c r="BC73" s="530"/>
      <c r="BD73" s="530"/>
      <c r="BE73" s="530"/>
      <c r="BF73" s="530">
        <v>0</v>
      </c>
      <c r="BG73" s="530"/>
      <c r="BH73" s="530"/>
      <c r="BI73" s="530"/>
      <c r="BJ73" s="530"/>
      <c r="BK73" s="117"/>
      <c r="BL73" s="117"/>
      <c r="BM73" s="567">
        <f t="shared" si="8"/>
        <v>1.02</v>
      </c>
    </row>
    <row r="74" spans="1:65" ht="15.75" hidden="1" customHeight="1">
      <c r="A74" s="117">
        <v>116</v>
      </c>
      <c r="B74" s="135" t="s">
        <v>1313</v>
      </c>
      <c r="C74" s="135"/>
      <c r="D74" s="118" t="s">
        <v>120</v>
      </c>
      <c r="E74" s="531">
        <f t="shared" si="9"/>
        <v>1.07</v>
      </c>
      <c r="F74" s="118" t="s">
        <v>938</v>
      </c>
      <c r="G74" s="118" t="s">
        <v>48</v>
      </c>
      <c r="H74" s="118" t="s">
        <v>1126</v>
      </c>
      <c r="I74" s="118"/>
      <c r="J74" s="118"/>
      <c r="K74" s="395">
        <f t="shared" si="7"/>
        <v>0.9900000000000001</v>
      </c>
      <c r="L74" s="530">
        <v>0.9900000000000001</v>
      </c>
      <c r="M74" s="530"/>
      <c r="N74" s="530">
        <v>0.04</v>
      </c>
      <c r="O74" s="530">
        <v>0.02</v>
      </c>
      <c r="P74" s="530"/>
      <c r="Q74" s="530"/>
      <c r="R74" s="530"/>
      <c r="S74" s="530"/>
      <c r="T74" s="530"/>
      <c r="U74" s="530"/>
      <c r="V74" s="530"/>
      <c r="W74" s="530"/>
      <c r="X74" s="530"/>
      <c r="Y74" s="530"/>
      <c r="Z74" s="530"/>
      <c r="AA74" s="530"/>
      <c r="AB74" s="530"/>
      <c r="AC74" s="530"/>
      <c r="AD74" s="530"/>
      <c r="AE74" s="530"/>
      <c r="AF74" s="530"/>
      <c r="AG74" s="530"/>
      <c r="AH74" s="530">
        <v>0.02</v>
      </c>
      <c r="AI74" s="530"/>
      <c r="AJ74" s="530"/>
      <c r="AK74" s="530"/>
      <c r="AL74" s="530"/>
      <c r="AM74" s="530"/>
      <c r="AN74" s="530"/>
      <c r="AO74" s="530"/>
      <c r="AP74" s="530"/>
      <c r="AQ74" s="530"/>
      <c r="AR74" s="530"/>
      <c r="AS74" s="530"/>
      <c r="AT74" s="530"/>
      <c r="AU74" s="530"/>
      <c r="AV74" s="530"/>
      <c r="AW74" s="530"/>
      <c r="AX74" s="530"/>
      <c r="AY74" s="530"/>
      <c r="AZ74" s="530"/>
      <c r="BA74" s="530"/>
      <c r="BB74" s="530"/>
      <c r="BC74" s="530"/>
      <c r="BD74" s="530"/>
      <c r="BE74" s="530"/>
      <c r="BF74" s="530"/>
      <c r="BG74" s="530"/>
      <c r="BH74" s="530"/>
      <c r="BI74" s="530"/>
      <c r="BJ74" s="530"/>
      <c r="BK74" s="117"/>
      <c r="BL74" s="117"/>
      <c r="BM74" s="567">
        <f t="shared" si="8"/>
        <v>1.07</v>
      </c>
    </row>
    <row r="75" spans="1:65" ht="31.5" hidden="1" customHeight="1">
      <c r="A75" s="117">
        <v>103</v>
      </c>
      <c r="B75" s="135" t="s">
        <v>696</v>
      </c>
      <c r="C75" s="135"/>
      <c r="D75" s="118" t="s">
        <v>120</v>
      </c>
      <c r="E75" s="531">
        <f t="shared" si="9"/>
        <v>1.2200000000000002</v>
      </c>
      <c r="F75" s="118" t="s">
        <v>927</v>
      </c>
      <c r="G75" s="118" t="s">
        <v>30</v>
      </c>
      <c r="H75" s="118" t="s">
        <v>1126</v>
      </c>
      <c r="I75" s="118"/>
      <c r="J75" s="118"/>
      <c r="K75" s="395">
        <f t="shared" si="7"/>
        <v>0</v>
      </c>
      <c r="L75" s="530"/>
      <c r="M75" s="530"/>
      <c r="N75" s="530">
        <v>0.15</v>
      </c>
      <c r="O75" s="530"/>
      <c r="P75" s="530"/>
      <c r="Q75" s="530"/>
      <c r="R75" s="530"/>
      <c r="S75" s="530"/>
      <c r="T75" s="530"/>
      <c r="U75" s="530"/>
      <c r="V75" s="530"/>
      <c r="W75" s="530"/>
      <c r="X75" s="530"/>
      <c r="Y75" s="530"/>
      <c r="Z75" s="530"/>
      <c r="AA75" s="530"/>
      <c r="AB75" s="530"/>
      <c r="AC75" s="530"/>
      <c r="AD75" s="530"/>
      <c r="AE75" s="530"/>
      <c r="AF75" s="530"/>
      <c r="AG75" s="530">
        <v>0</v>
      </c>
      <c r="AH75" s="530"/>
      <c r="AI75" s="530"/>
      <c r="AJ75" s="530"/>
      <c r="AK75" s="530"/>
      <c r="AL75" s="530"/>
      <c r="AM75" s="530"/>
      <c r="AN75" s="530"/>
      <c r="AO75" s="530"/>
      <c r="AP75" s="530"/>
      <c r="AQ75" s="530"/>
      <c r="AR75" s="530"/>
      <c r="AS75" s="530"/>
      <c r="AT75" s="530"/>
      <c r="AU75" s="530"/>
      <c r="AV75" s="530"/>
      <c r="AW75" s="530"/>
      <c r="AX75" s="530"/>
      <c r="AY75" s="530"/>
      <c r="AZ75" s="530">
        <v>0.63000000000000012</v>
      </c>
      <c r="BA75" s="530"/>
      <c r="BB75" s="530"/>
      <c r="BC75" s="530"/>
      <c r="BD75" s="530"/>
      <c r="BE75" s="530"/>
      <c r="BF75" s="530">
        <v>0.2</v>
      </c>
      <c r="BG75" s="530"/>
      <c r="BH75" s="530"/>
      <c r="BI75" s="530">
        <v>0.24</v>
      </c>
      <c r="BJ75" s="530"/>
      <c r="BK75" s="117"/>
      <c r="BL75" s="117"/>
      <c r="BM75" s="567">
        <f t="shared" si="8"/>
        <v>1.2200000000000002</v>
      </c>
    </row>
    <row r="76" spans="1:65" ht="15.75" hidden="1" customHeight="1">
      <c r="A76" s="117">
        <v>110</v>
      </c>
      <c r="B76" s="135" t="s">
        <v>702</v>
      </c>
      <c r="C76" s="135"/>
      <c r="D76" s="118" t="s">
        <v>120</v>
      </c>
      <c r="E76" s="531">
        <f t="shared" si="9"/>
        <v>2.6100000000000003</v>
      </c>
      <c r="F76" s="118" t="s">
        <v>933</v>
      </c>
      <c r="G76" s="118" t="s">
        <v>48</v>
      </c>
      <c r="H76" s="118" t="s">
        <v>1126</v>
      </c>
      <c r="I76" s="118"/>
      <c r="J76" s="118"/>
      <c r="K76" s="395">
        <f t="shared" si="7"/>
        <v>0.95000000000000007</v>
      </c>
      <c r="L76" s="530"/>
      <c r="M76" s="530">
        <v>0.95000000000000007</v>
      </c>
      <c r="N76" s="530">
        <v>0.21</v>
      </c>
      <c r="O76" s="530">
        <v>1.4300000000000002</v>
      </c>
      <c r="P76" s="530"/>
      <c r="Q76" s="530"/>
      <c r="R76" s="530"/>
      <c r="S76" s="530"/>
      <c r="T76" s="530"/>
      <c r="U76" s="530"/>
      <c r="V76" s="530"/>
      <c r="W76" s="530"/>
      <c r="X76" s="530"/>
      <c r="Y76" s="530"/>
      <c r="Z76" s="530"/>
      <c r="AA76" s="530"/>
      <c r="AB76" s="530"/>
      <c r="AC76" s="530"/>
      <c r="AD76" s="530"/>
      <c r="AE76" s="530"/>
      <c r="AF76" s="530"/>
      <c r="AG76" s="530"/>
      <c r="AH76" s="530">
        <v>0.02</v>
      </c>
      <c r="AI76" s="530"/>
      <c r="AJ76" s="530"/>
      <c r="AK76" s="530"/>
      <c r="AL76" s="530"/>
      <c r="AM76" s="530"/>
      <c r="AN76" s="530"/>
      <c r="AO76" s="530"/>
      <c r="AP76" s="530"/>
      <c r="AQ76" s="530"/>
      <c r="AR76" s="530"/>
      <c r="AS76" s="530"/>
      <c r="AT76" s="530"/>
      <c r="AU76" s="530"/>
      <c r="AV76" s="530"/>
      <c r="AW76" s="530"/>
      <c r="AX76" s="530"/>
      <c r="AY76" s="530"/>
      <c r="AZ76" s="530"/>
      <c r="BA76" s="530"/>
      <c r="BB76" s="530"/>
      <c r="BC76" s="530"/>
      <c r="BD76" s="530"/>
      <c r="BE76" s="530"/>
      <c r="BF76" s="530"/>
      <c r="BG76" s="530"/>
      <c r="BH76" s="530"/>
      <c r="BI76" s="530"/>
      <c r="BJ76" s="530"/>
      <c r="BK76" s="117"/>
      <c r="BL76" s="117"/>
      <c r="BM76" s="567">
        <f t="shared" si="8"/>
        <v>2.6100000000000003</v>
      </c>
    </row>
    <row r="77" spans="1:65" ht="15.75" hidden="1" customHeight="1">
      <c r="A77" s="117">
        <v>111</v>
      </c>
      <c r="B77" s="135" t="s">
        <v>71</v>
      </c>
      <c r="C77" s="135"/>
      <c r="D77" s="118" t="s">
        <v>120</v>
      </c>
      <c r="E77" s="531">
        <f t="shared" si="9"/>
        <v>0.95000000000000007</v>
      </c>
      <c r="F77" s="118" t="s">
        <v>934</v>
      </c>
      <c r="G77" s="118" t="s">
        <v>48</v>
      </c>
      <c r="H77" s="118" t="s">
        <v>1126</v>
      </c>
      <c r="I77" s="118"/>
      <c r="J77" s="118"/>
      <c r="K77" s="395">
        <f t="shared" si="7"/>
        <v>0.73</v>
      </c>
      <c r="L77" s="530">
        <v>0.73</v>
      </c>
      <c r="M77" s="530"/>
      <c r="N77" s="530">
        <v>0.16</v>
      </c>
      <c r="O77" s="530">
        <v>0.02</v>
      </c>
      <c r="P77" s="530"/>
      <c r="Q77" s="530"/>
      <c r="R77" s="530"/>
      <c r="S77" s="530"/>
      <c r="T77" s="530"/>
      <c r="U77" s="530"/>
      <c r="V77" s="530"/>
      <c r="W77" s="530"/>
      <c r="X77" s="530"/>
      <c r="Y77" s="530"/>
      <c r="Z77" s="530"/>
      <c r="AA77" s="530"/>
      <c r="AB77" s="530"/>
      <c r="AC77" s="530"/>
      <c r="AD77" s="530"/>
      <c r="AE77" s="530"/>
      <c r="AF77" s="530"/>
      <c r="AG77" s="530"/>
      <c r="AH77" s="530">
        <v>0.01</v>
      </c>
      <c r="AI77" s="530"/>
      <c r="AJ77" s="530"/>
      <c r="AK77" s="530"/>
      <c r="AL77" s="530"/>
      <c r="AM77" s="530"/>
      <c r="AN77" s="530"/>
      <c r="AO77" s="530"/>
      <c r="AP77" s="530"/>
      <c r="AQ77" s="530"/>
      <c r="AR77" s="530"/>
      <c r="AS77" s="530"/>
      <c r="AT77" s="530"/>
      <c r="AU77" s="530"/>
      <c r="AV77" s="530"/>
      <c r="AW77" s="530"/>
      <c r="AX77" s="530"/>
      <c r="AY77" s="530"/>
      <c r="AZ77" s="530"/>
      <c r="BA77" s="530"/>
      <c r="BB77" s="530"/>
      <c r="BC77" s="530"/>
      <c r="BD77" s="530"/>
      <c r="BE77" s="530"/>
      <c r="BF77" s="530">
        <v>0.02</v>
      </c>
      <c r="BG77" s="530"/>
      <c r="BH77" s="530"/>
      <c r="BI77" s="530">
        <v>0.01</v>
      </c>
      <c r="BJ77" s="530"/>
      <c r="BK77" s="117"/>
      <c r="BL77" s="117"/>
      <c r="BM77" s="567">
        <f t="shared" si="8"/>
        <v>0.95000000000000007</v>
      </c>
    </row>
    <row r="78" spans="1:65" ht="31.5" hidden="1" customHeight="1">
      <c r="A78" s="117">
        <v>100</v>
      </c>
      <c r="B78" s="135" t="s">
        <v>693</v>
      </c>
      <c r="C78" s="135"/>
      <c r="D78" s="118" t="s">
        <v>120</v>
      </c>
      <c r="E78" s="531">
        <f t="shared" si="9"/>
        <v>34.57</v>
      </c>
      <c r="F78" s="118" t="s">
        <v>896</v>
      </c>
      <c r="G78" s="118" t="s">
        <v>24</v>
      </c>
      <c r="H78" s="118" t="s">
        <v>1126</v>
      </c>
      <c r="I78" s="118"/>
      <c r="J78" s="118"/>
      <c r="K78" s="395">
        <f t="shared" si="7"/>
        <v>0.44</v>
      </c>
      <c r="L78" s="530"/>
      <c r="M78" s="530">
        <v>0.44</v>
      </c>
      <c r="N78" s="530"/>
      <c r="O78" s="530">
        <v>0.46</v>
      </c>
      <c r="P78" s="530"/>
      <c r="Q78" s="530"/>
      <c r="R78" s="530">
        <v>31.46</v>
      </c>
      <c r="S78" s="530"/>
      <c r="T78" s="530"/>
      <c r="U78" s="530"/>
      <c r="V78" s="530"/>
      <c r="W78" s="530"/>
      <c r="X78" s="530"/>
      <c r="Y78" s="530"/>
      <c r="Z78" s="530"/>
      <c r="AA78" s="530"/>
      <c r="AB78" s="530"/>
      <c r="AC78" s="530"/>
      <c r="AD78" s="530"/>
      <c r="AE78" s="530"/>
      <c r="AF78" s="530"/>
      <c r="AG78" s="530">
        <v>1.6800000000000002</v>
      </c>
      <c r="AH78" s="530">
        <v>0</v>
      </c>
      <c r="AI78" s="530"/>
      <c r="AJ78" s="530"/>
      <c r="AK78" s="530"/>
      <c r="AL78" s="530"/>
      <c r="AM78" s="530"/>
      <c r="AN78" s="530"/>
      <c r="AO78" s="530"/>
      <c r="AP78" s="530"/>
      <c r="AQ78" s="530"/>
      <c r="AR78" s="530"/>
      <c r="AS78" s="530"/>
      <c r="AT78" s="530"/>
      <c r="AU78" s="530"/>
      <c r="AV78" s="530"/>
      <c r="AW78" s="530"/>
      <c r="AX78" s="530"/>
      <c r="AY78" s="530"/>
      <c r="AZ78" s="530"/>
      <c r="BA78" s="530"/>
      <c r="BB78" s="530"/>
      <c r="BC78" s="530"/>
      <c r="BD78" s="530"/>
      <c r="BE78" s="530"/>
      <c r="BF78" s="530"/>
      <c r="BG78" s="530"/>
      <c r="BH78" s="530"/>
      <c r="BI78" s="530">
        <v>0.53</v>
      </c>
      <c r="BJ78" s="530"/>
      <c r="BK78" s="117"/>
      <c r="BL78" s="117"/>
      <c r="BM78" s="567">
        <f t="shared" si="8"/>
        <v>34.57</v>
      </c>
    </row>
    <row r="79" spans="1:65">
      <c r="A79" s="117">
        <v>88</v>
      </c>
      <c r="B79" s="333" t="s">
        <v>593</v>
      </c>
      <c r="C79" s="333"/>
      <c r="D79" s="117" t="s">
        <v>309</v>
      </c>
      <c r="E79" s="117">
        <f t="shared" si="9"/>
        <v>0.1</v>
      </c>
      <c r="F79" s="117">
        <v>18</v>
      </c>
      <c r="G79" s="117" t="s">
        <v>41</v>
      </c>
      <c r="H79" s="118" t="s">
        <v>1126</v>
      </c>
      <c r="I79" s="118"/>
      <c r="J79" s="118"/>
      <c r="K79" s="395">
        <f t="shared" si="7"/>
        <v>0</v>
      </c>
      <c r="L79" s="117"/>
      <c r="M79" s="117"/>
      <c r="N79" s="117">
        <v>0.1</v>
      </c>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567">
        <f t="shared" si="8"/>
        <v>0.1</v>
      </c>
    </row>
    <row r="80" spans="1:65" ht="63" hidden="1" customHeight="1">
      <c r="A80" s="117">
        <v>16</v>
      </c>
      <c r="B80" s="304" t="s">
        <v>404</v>
      </c>
      <c r="C80" s="619" t="s">
        <v>404</v>
      </c>
      <c r="D80" s="296" t="s">
        <v>120</v>
      </c>
      <c r="E80" s="531">
        <v>6.56</v>
      </c>
      <c r="F80" s="512"/>
      <c r="G80" s="118" t="s">
        <v>48</v>
      </c>
      <c r="H80" s="118" t="s">
        <v>1126</v>
      </c>
      <c r="I80" s="296" t="s">
        <v>1140</v>
      </c>
      <c r="J80" s="496" t="s">
        <v>1099</v>
      </c>
      <c r="K80" s="617">
        <f t="shared" si="7"/>
        <v>0</v>
      </c>
      <c r="L80" s="617"/>
      <c r="M80" s="617"/>
      <c r="N80" s="617"/>
      <c r="O80" s="617"/>
      <c r="P80" s="617"/>
      <c r="Q80" s="617"/>
      <c r="R80" s="617"/>
      <c r="S80" s="617"/>
      <c r="T80" s="617"/>
      <c r="U80" s="617"/>
      <c r="V80" s="617"/>
      <c r="W80" s="617"/>
      <c r="X80" s="617"/>
      <c r="Y80" s="617"/>
      <c r="Z80" s="617"/>
      <c r="AA80" s="617"/>
      <c r="AB80" s="617"/>
      <c r="AC80" s="617"/>
      <c r="AD80" s="617"/>
      <c r="AE80" s="617"/>
      <c r="AF80" s="617"/>
      <c r="AG80" s="617"/>
      <c r="AH80" s="617"/>
      <c r="AI80" s="617"/>
      <c r="AJ80" s="617"/>
      <c r="AK80" s="617"/>
      <c r="AL80" s="617"/>
      <c r="AM80" s="617"/>
      <c r="AN80" s="61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494" t="s">
        <v>388</v>
      </c>
      <c r="BL80" s="494"/>
      <c r="BM80" s="567">
        <f t="shared" si="8"/>
        <v>0</v>
      </c>
    </row>
    <row r="81" spans="1:65" ht="63" hidden="1" customHeight="1">
      <c r="A81" s="117">
        <v>15</v>
      </c>
      <c r="B81" s="304" t="s">
        <v>1314</v>
      </c>
      <c r="C81" s="619" t="s">
        <v>405</v>
      </c>
      <c r="D81" s="296" t="s">
        <v>120</v>
      </c>
      <c r="E81" s="531">
        <v>8.83</v>
      </c>
      <c r="F81" s="512"/>
      <c r="G81" s="118" t="s">
        <v>48</v>
      </c>
      <c r="H81" s="118" t="s">
        <v>1126</v>
      </c>
      <c r="I81" s="296" t="s">
        <v>1140</v>
      </c>
      <c r="J81" s="496" t="s">
        <v>1099</v>
      </c>
      <c r="K81" s="617">
        <f t="shared" si="7"/>
        <v>0</v>
      </c>
      <c r="L81" s="617"/>
      <c r="M81" s="617"/>
      <c r="N81" s="617"/>
      <c r="O81" s="617"/>
      <c r="P81" s="617"/>
      <c r="Q81" s="617"/>
      <c r="R81" s="617"/>
      <c r="S81" s="617"/>
      <c r="T81" s="617"/>
      <c r="U81" s="617"/>
      <c r="V81" s="617"/>
      <c r="W81" s="617"/>
      <c r="X81" s="617"/>
      <c r="Y81" s="617"/>
      <c r="Z81" s="617"/>
      <c r="AA81" s="617"/>
      <c r="AB81" s="617"/>
      <c r="AC81" s="617"/>
      <c r="AD81" s="617"/>
      <c r="AE81" s="617"/>
      <c r="AF81" s="617"/>
      <c r="AG81" s="617"/>
      <c r="AH81" s="617"/>
      <c r="AI81" s="617"/>
      <c r="AJ81" s="617"/>
      <c r="AK81" s="617"/>
      <c r="AL81" s="617"/>
      <c r="AM81" s="617"/>
      <c r="AN81" s="617"/>
      <c r="AO81" s="617"/>
      <c r="AP81" s="617"/>
      <c r="AQ81" s="617"/>
      <c r="AR81" s="617"/>
      <c r="AS81" s="617"/>
      <c r="AT81" s="617"/>
      <c r="AU81" s="617"/>
      <c r="AV81" s="617"/>
      <c r="AW81" s="617"/>
      <c r="AX81" s="617"/>
      <c r="AY81" s="617"/>
      <c r="AZ81" s="617"/>
      <c r="BA81" s="617"/>
      <c r="BB81" s="617"/>
      <c r="BC81" s="617"/>
      <c r="BD81" s="617"/>
      <c r="BE81" s="617"/>
      <c r="BF81" s="617"/>
      <c r="BG81" s="617"/>
      <c r="BH81" s="617"/>
      <c r="BI81" s="617"/>
      <c r="BJ81" s="617"/>
      <c r="BK81" s="494" t="s">
        <v>388</v>
      </c>
      <c r="BL81" s="494"/>
      <c r="BM81" s="567">
        <f t="shared" si="8"/>
        <v>0</v>
      </c>
    </row>
    <row r="82" spans="1:65" ht="47.25" hidden="1" customHeight="1">
      <c r="A82" s="117">
        <v>101</v>
      </c>
      <c r="B82" s="135" t="s">
        <v>694</v>
      </c>
      <c r="C82" s="135"/>
      <c r="D82" s="118" t="s">
        <v>120</v>
      </c>
      <c r="E82" s="117">
        <f t="shared" ref="E82:E91" si="10">SUM(L82:BJ82)</f>
        <v>50</v>
      </c>
      <c r="F82" s="118" t="s">
        <v>926</v>
      </c>
      <c r="G82" s="118" t="s">
        <v>27</v>
      </c>
      <c r="H82" s="118" t="s">
        <v>1126</v>
      </c>
      <c r="I82" s="118"/>
      <c r="J82" s="118"/>
      <c r="K82" s="395">
        <f t="shared" si="7"/>
        <v>0</v>
      </c>
      <c r="L82" s="530"/>
      <c r="M82" s="530"/>
      <c r="N82" s="530"/>
      <c r="O82" s="530"/>
      <c r="P82" s="530"/>
      <c r="Q82" s="530"/>
      <c r="R82" s="530">
        <v>50</v>
      </c>
      <c r="S82" s="530"/>
      <c r="T82" s="530"/>
      <c r="U82" s="530"/>
      <c r="V82" s="530"/>
      <c r="W82" s="530"/>
      <c r="X82" s="530"/>
      <c r="Y82" s="530"/>
      <c r="Z82" s="530"/>
      <c r="AA82" s="530"/>
      <c r="AB82" s="530"/>
      <c r="AC82" s="530"/>
      <c r="AD82" s="530"/>
      <c r="AE82" s="530"/>
      <c r="AF82" s="530"/>
      <c r="AG82" s="530"/>
      <c r="AH82" s="530"/>
      <c r="AI82" s="530"/>
      <c r="AJ82" s="530"/>
      <c r="AK82" s="530"/>
      <c r="AL82" s="530"/>
      <c r="AM82" s="530"/>
      <c r="AN82" s="530"/>
      <c r="AO82" s="530"/>
      <c r="AP82" s="530"/>
      <c r="AQ82" s="530"/>
      <c r="AR82" s="530"/>
      <c r="AS82" s="530"/>
      <c r="AT82" s="530"/>
      <c r="AU82" s="530"/>
      <c r="AV82" s="530"/>
      <c r="AW82" s="530"/>
      <c r="AX82" s="530"/>
      <c r="AY82" s="530"/>
      <c r="AZ82" s="530"/>
      <c r="BA82" s="530"/>
      <c r="BB82" s="530"/>
      <c r="BC82" s="530"/>
      <c r="BD82" s="530"/>
      <c r="BE82" s="530"/>
      <c r="BF82" s="530"/>
      <c r="BG82" s="530"/>
      <c r="BH82" s="530"/>
      <c r="BI82" s="530"/>
      <c r="BJ82" s="530"/>
      <c r="BK82" s="117"/>
      <c r="BL82" s="117"/>
      <c r="BM82" s="567">
        <f t="shared" si="8"/>
        <v>50</v>
      </c>
    </row>
    <row r="83" spans="1:65" ht="31.5">
      <c r="A83" s="117">
        <v>86</v>
      </c>
      <c r="B83" s="304" t="s">
        <v>391</v>
      </c>
      <c r="C83" s="304"/>
      <c r="D83" s="296" t="s">
        <v>120</v>
      </c>
      <c r="E83" s="117">
        <f t="shared" si="10"/>
        <v>0.56000000000000005</v>
      </c>
      <c r="F83" s="512">
        <v>9</v>
      </c>
      <c r="G83" s="118" t="s">
        <v>41</v>
      </c>
      <c r="H83" s="118" t="s">
        <v>1068</v>
      </c>
      <c r="I83" s="118"/>
      <c r="J83" s="118"/>
      <c r="K83" s="395">
        <f t="shared" si="7"/>
        <v>0</v>
      </c>
      <c r="L83" s="395"/>
      <c r="M83" s="395"/>
      <c r="N83" s="395"/>
      <c r="O83" s="395">
        <v>0.56000000000000005</v>
      </c>
      <c r="P83" s="395"/>
      <c r="Q83" s="395"/>
      <c r="R83" s="395"/>
      <c r="S83" s="395"/>
      <c r="T83" s="395"/>
      <c r="U83" s="395"/>
      <c r="V83" s="395"/>
      <c r="W83" s="395"/>
      <c r="X83" s="395"/>
      <c r="Y83" s="395"/>
      <c r="Z83" s="395"/>
      <c r="AA83" s="395"/>
      <c r="AB83" s="395"/>
      <c r="AC83" s="395"/>
      <c r="AD83" s="395"/>
      <c r="AE83" s="395"/>
      <c r="AF83" s="395"/>
      <c r="AG83" s="395"/>
      <c r="AH83" s="395"/>
      <c r="AI83" s="395"/>
      <c r="AJ83" s="395"/>
      <c r="AK83" s="395"/>
      <c r="AL83" s="395"/>
      <c r="AM83" s="395"/>
      <c r="AN83" s="395"/>
      <c r="AO83" s="395"/>
      <c r="AP83" s="395"/>
      <c r="AQ83" s="395"/>
      <c r="AR83" s="395"/>
      <c r="AS83" s="395"/>
      <c r="AT83" s="395"/>
      <c r="AU83" s="395"/>
      <c r="AV83" s="395"/>
      <c r="AW83" s="395"/>
      <c r="AX83" s="395"/>
      <c r="AY83" s="395"/>
      <c r="AZ83" s="395"/>
      <c r="BA83" s="395"/>
      <c r="BB83" s="395"/>
      <c r="BC83" s="395"/>
      <c r="BD83" s="395"/>
      <c r="BE83" s="395"/>
      <c r="BF83" s="395"/>
      <c r="BG83" s="395"/>
      <c r="BH83" s="395"/>
      <c r="BI83" s="395"/>
      <c r="BJ83" s="395"/>
      <c r="BK83" s="117" t="s">
        <v>387</v>
      </c>
      <c r="BL83" s="117" t="s">
        <v>1068</v>
      </c>
      <c r="BM83" s="567">
        <f t="shared" si="8"/>
        <v>0.56000000000000005</v>
      </c>
    </row>
    <row r="84" spans="1:65" ht="31.5" hidden="1" customHeight="1">
      <c r="A84" s="117">
        <v>104</v>
      </c>
      <c r="B84" s="135" t="s">
        <v>697</v>
      </c>
      <c r="C84" s="135"/>
      <c r="D84" s="118" t="s">
        <v>120</v>
      </c>
      <c r="E84" s="573">
        <f t="shared" si="10"/>
        <v>7.0000000000000007E-2</v>
      </c>
      <c r="F84" s="118" t="s">
        <v>928</v>
      </c>
      <c r="G84" s="118" t="s">
        <v>33</v>
      </c>
      <c r="H84" s="118" t="s">
        <v>1126</v>
      </c>
      <c r="I84" s="118"/>
      <c r="J84" s="118"/>
      <c r="K84" s="395">
        <f t="shared" si="7"/>
        <v>0</v>
      </c>
      <c r="L84" s="530"/>
      <c r="M84" s="530"/>
      <c r="N84" s="530"/>
      <c r="O84" s="530"/>
      <c r="P84" s="530"/>
      <c r="Q84" s="530"/>
      <c r="R84" s="530"/>
      <c r="S84" s="530"/>
      <c r="T84" s="530"/>
      <c r="U84" s="530"/>
      <c r="V84" s="530"/>
      <c r="W84" s="530"/>
      <c r="X84" s="530"/>
      <c r="Y84" s="530"/>
      <c r="Z84" s="530"/>
      <c r="AA84" s="530"/>
      <c r="AB84" s="530"/>
      <c r="AC84" s="530"/>
      <c r="AD84" s="530"/>
      <c r="AE84" s="530"/>
      <c r="AF84" s="530"/>
      <c r="AG84" s="530"/>
      <c r="AH84" s="530"/>
      <c r="AI84" s="530"/>
      <c r="AJ84" s="530"/>
      <c r="AK84" s="530"/>
      <c r="AL84" s="530"/>
      <c r="AM84" s="530"/>
      <c r="AN84" s="530"/>
      <c r="AO84" s="530"/>
      <c r="AP84" s="530"/>
      <c r="AQ84" s="530"/>
      <c r="AR84" s="530"/>
      <c r="AS84" s="530"/>
      <c r="AT84" s="530"/>
      <c r="AU84" s="530"/>
      <c r="AV84" s="530"/>
      <c r="AW84" s="530"/>
      <c r="AX84" s="530"/>
      <c r="AY84" s="530"/>
      <c r="AZ84" s="530"/>
      <c r="BA84" s="530"/>
      <c r="BB84" s="530"/>
      <c r="BC84" s="530"/>
      <c r="BD84" s="530"/>
      <c r="BE84" s="530"/>
      <c r="BF84" s="530"/>
      <c r="BG84" s="530"/>
      <c r="BH84" s="530"/>
      <c r="BI84" s="530">
        <v>7.0000000000000007E-2</v>
      </c>
      <c r="BJ84" s="530"/>
      <c r="BK84" s="117"/>
      <c r="BL84" s="117"/>
      <c r="BM84" s="567">
        <f t="shared" si="8"/>
        <v>7.0000000000000007E-2</v>
      </c>
    </row>
    <row r="85" spans="1:65" ht="31.5" hidden="1" customHeight="1">
      <c r="A85" s="117">
        <v>87</v>
      </c>
      <c r="B85" s="304" t="s">
        <v>1294</v>
      </c>
      <c r="C85" s="304"/>
      <c r="D85" s="296" t="s">
        <v>309</v>
      </c>
      <c r="E85" s="514">
        <f t="shared" si="10"/>
        <v>0.18</v>
      </c>
      <c r="F85" s="512">
        <v>11</v>
      </c>
      <c r="G85" s="118" t="s">
        <v>31</v>
      </c>
      <c r="H85" s="118" t="s">
        <v>1291</v>
      </c>
      <c r="I85" s="117"/>
      <c r="J85" s="118"/>
      <c r="K85" s="395">
        <f t="shared" si="7"/>
        <v>0</v>
      </c>
      <c r="L85" s="395"/>
      <c r="M85" s="395"/>
      <c r="N85" s="395"/>
      <c r="O85" s="395"/>
      <c r="P85" s="395"/>
      <c r="Q85" s="395"/>
      <c r="R85" s="395"/>
      <c r="S85" s="395"/>
      <c r="T85" s="395"/>
      <c r="U85" s="395"/>
      <c r="V85" s="395"/>
      <c r="W85" s="395"/>
      <c r="X85" s="395"/>
      <c r="Y85" s="395"/>
      <c r="Z85" s="395"/>
      <c r="AA85" s="395"/>
      <c r="AB85" s="395"/>
      <c r="AC85" s="395"/>
      <c r="AD85" s="395"/>
      <c r="AE85" s="395"/>
      <c r="AF85" s="395"/>
      <c r="AG85" s="395"/>
      <c r="AH85" s="395"/>
      <c r="AI85" s="395"/>
      <c r="AJ85" s="395"/>
      <c r="AK85" s="395">
        <v>0.18</v>
      </c>
      <c r="AL85" s="395"/>
      <c r="AM85" s="395"/>
      <c r="AN85" s="395"/>
      <c r="AO85" s="395"/>
      <c r="AP85" s="395"/>
      <c r="AQ85" s="395"/>
      <c r="AR85" s="395"/>
      <c r="AS85" s="395"/>
      <c r="AT85" s="395"/>
      <c r="AU85" s="395"/>
      <c r="AV85" s="395"/>
      <c r="AW85" s="395"/>
      <c r="AX85" s="395"/>
      <c r="AY85" s="395"/>
      <c r="AZ85" s="395"/>
      <c r="BA85" s="395"/>
      <c r="BB85" s="395"/>
      <c r="BC85" s="395"/>
      <c r="BD85" s="395"/>
      <c r="BE85" s="395"/>
      <c r="BF85" s="395"/>
      <c r="BG85" s="395"/>
      <c r="BH85" s="395"/>
      <c r="BI85" s="395"/>
      <c r="BJ85" s="395"/>
      <c r="BK85" s="117" t="s">
        <v>387</v>
      </c>
      <c r="BL85" s="117" t="s">
        <v>1067</v>
      </c>
      <c r="BM85" s="567">
        <f t="shared" si="8"/>
        <v>0.18</v>
      </c>
    </row>
    <row r="86" spans="1:65" ht="47.25" hidden="1" customHeight="1">
      <c r="A86" s="117">
        <v>105</v>
      </c>
      <c r="B86" s="304" t="s">
        <v>1292</v>
      </c>
      <c r="C86" s="135"/>
      <c r="D86" s="118" t="s">
        <v>120</v>
      </c>
      <c r="E86" s="514">
        <f t="shared" si="10"/>
        <v>0.76</v>
      </c>
      <c r="F86" s="118" t="s">
        <v>867</v>
      </c>
      <c r="G86" s="118" t="s">
        <v>31</v>
      </c>
      <c r="H86" s="118" t="s">
        <v>1302</v>
      </c>
      <c r="I86" s="118"/>
      <c r="J86" s="118"/>
      <c r="K86" s="395">
        <f t="shared" si="7"/>
        <v>0</v>
      </c>
      <c r="L86" s="530"/>
      <c r="M86" s="530"/>
      <c r="N86" s="530"/>
      <c r="O86" s="530"/>
      <c r="P86" s="530"/>
      <c r="Q86" s="530"/>
      <c r="R86" s="530"/>
      <c r="S86" s="530"/>
      <c r="T86" s="530"/>
      <c r="U86" s="530"/>
      <c r="V86" s="530"/>
      <c r="W86" s="530"/>
      <c r="X86" s="530"/>
      <c r="Y86" s="530"/>
      <c r="Z86" s="530"/>
      <c r="AA86" s="530"/>
      <c r="AB86" s="530"/>
      <c r="AC86" s="530"/>
      <c r="AD86" s="530"/>
      <c r="AE86" s="530"/>
      <c r="AF86" s="530"/>
      <c r="AG86" s="530"/>
      <c r="AH86" s="530"/>
      <c r="AI86" s="530"/>
      <c r="AJ86" s="530"/>
      <c r="AK86" s="530">
        <v>0.76</v>
      </c>
      <c r="AL86" s="530"/>
      <c r="AM86" s="530"/>
      <c r="AN86" s="530"/>
      <c r="AO86" s="530"/>
      <c r="AP86" s="530"/>
      <c r="AQ86" s="530"/>
      <c r="AR86" s="530"/>
      <c r="AS86" s="530"/>
      <c r="AT86" s="530"/>
      <c r="AU86" s="530"/>
      <c r="AV86" s="530"/>
      <c r="AW86" s="530"/>
      <c r="AX86" s="530"/>
      <c r="AY86" s="530"/>
      <c r="AZ86" s="530"/>
      <c r="BA86" s="530"/>
      <c r="BB86" s="530"/>
      <c r="BC86" s="530"/>
      <c r="BD86" s="530"/>
      <c r="BE86" s="530"/>
      <c r="BF86" s="530"/>
      <c r="BG86" s="530"/>
      <c r="BH86" s="530"/>
      <c r="BI86" s="530"/>
      <c r="BJ86" s="530"/>
      <c r="BK86" s="117"/>
      <c r="BL86" s="117"/>
      <c r="BM86" s="567">
        <f t="shared" si="8"/>
        <v>0.76</v>
      </c>
    </row>
    <row r="87" spans="1:65" ht="47.25" hidden="1" customHeight="1">
      <c r="A87" s="117">
        <v>107</v>
      </c>
      <c r="B87" s="135" t="s">
        <v>486</v>
      </c>
      <c r="C87" s="135"/>
      <c r="D87" s="118" t="s">
        <v>120</v>
      </c>
      <c r="E87" s="531">
        <f t="shared" si="10"/>
        <v>17.73</v>
      </c>
      <c r="F87" s="118" t="s">
        <v>931</v>
      </c>
      <c r="G87" s="118" t="s">
        <v>48</v>
      </c>
      <c r="H87" s="118" t="s">
        <v>1126</v>
      </c>
      <c r="I87" s="118"/>
      <c r="J87" s="118"/>
      <c r="K87" s="395">
        <f t="shared" si="7"/>
        <v>0.01</v>
      </c>
      <c r="L87" s="530"/>
      <c r="M87" s="530">
        <v>0.01</v>
      </c>
      <c r="N87" s="530">
        <v>12.98</v>
      </c>
      <c r="O87" s="530">
        <v>4.67</v>
      </c>
      <c r="P87" s="530"/>
      <c r="Q87" s="530"/>
      <c r="R87" s="530"/>
      <c r="S87" s="530"/>
      <c r="T87" s="530"/>
      <c r="U87" s="530"/>
      <c r="V87" s="530"/>
      <c r="W87" s="530"/>
      <c r="X87" s="530"/>
      <c r="Y87" s="530"/>
      <c r="Z87" s="530"/>
      <c r="AA87" s="530"/>
      <c r="AB87" s="530"/>
      <c r="AC87" s="530"/>
      <c r="AD87" s="530"/>
      <c r="AE87" s="530"/>
      <c r="AF87" s="530"/>
      <c r="AG87" s="530">
        <v>0.03</v>
      </c>
      <c r="AH87" s="530"/>
      <c r="AI87" s="530"/>
      <c r="AJ87" s="530"/>
      <c r="AK87" s="530"/>
      <c r="AL87" s="530"/>
      <c r="AM87" s="530"/>
      <c r="AN87" s="530"/>
      <c r="AO87" s="530"/>
      <c r="AP87" s="530"/>
      <c r="AQ87" s="530"/>
      <c r="AR87" s="530"/>
      <c r="AS87" s="530"/>
      <c r="AT87" s="530"/>
      <c r="AU87" s="530"/>
      <c r="AV87" s="530"/>
      <c r="AW87" s="530"/>
      <c r="AX87" s="530"/>
      <c r="AY87" s="530"/>
      <c r="AZ87" s="530"/>
      <c r="BA87" s="530"/>
      <c r="BB87" s="530"/>
      <c r="BC87" s="530"/>
      <c r="BD87" s="530"/>
      <c r="BE87" s="530"/>
      <c r="BF87" s="530"/>
      <c r="BG87" s="530"/>
      <c r="BH87" s="530"/>
      <c r="BI87" s="530">
        <v>0.04</v>
      </c>
      <c r="BJ87" s="530"/>
      <c r="BK87" s="117"/>
      <c r="BL87" s="117"/>
      <c r="BM87" s="567">
        <f t="shared" si="8"/>
        <v>17.73</v>
      </c>
    </row>
    <row r="88" spans="1:65" ht="31.5" hidden="1" customHeight="1">
      <c r="A88" s="117">
        <v>109</v>
      </c>
      <c r="B88" s="135" t="s">
        <v>1315</v>
      </c>
      <c r="C88" s="135"/>
      <c r="D88" s="118" t="s">
        <v>120</v>
      </c>
      <c r="E88" s="531">
        <f t="shared" si="10"/>
        <v>0.01</v>
      </c>
      <c r="F88" s="118" t="s">
        <v>226</v>
      </c>
      <c r="G88" s="118" t="s">
        <v>48</v>
      </c>
      <c r="H88" s="118"/>
      <c r="I88" s="118"/>
      <c r="J88" s="118"/>
      <c r="K88" s="395">
        <f t="shared" si="7"/>
        <v>0</v>
      </c>
      <c r="L88" s="530"/>
      <c r="M88" s="530"/>
      <c r="N88" s="530"/>
      <c r="O88" s="530"/>
      <c r="P88" s="530"/>
      <c r="Q88" s="530"/>
      <c r="R88" s="530"/>
      <c r="S88" s="530"/>
      <c r="T88" s="530"/>
      <c r="U88" s="530"/>
      <c r="V88" s="530"/>
      <c r="W88" s="530"/>
      <c r="X88" s="530"/>
      <c r="Y88" s="530"/>
      <c r="Z88" s="530"/>
      <c r="AA88" s="530"/>
      <c r="AB88" s="530"/>
      <c r="AC88" s="530"/>
      <c r="AD88" s="530"/>
      <c r="AE88" s="530"/>
      <c r="AF88" s="530"/>
      <c r="AG88" s="530"/>
      <c r="AH88" s="530"/>
      <c r="AI88" s="530"/>
      <c r="AJ88" s="530"/>
      <c r="AK88" s="530"/>
      <c r="AL88" s="530"/>
      <c r="AM88" s="530"/>
      <c r="AN88" s="530"/>
      <c r="AO88" s="530"/>
      <c r="AP88" s="530"/>
      <c r="AQ88" s="530"/>
      <c r="AR88" s="530"/>
      <c r="AS88" s="530"/>
      <c r="AT88" s="530"/>
      <c r="AU88" s="530"/>
      <c r="AV88" s="530"/>
      <c r="AW88" s="530"/>
      <c r="AX88" s="530"/>
      <c r="AY88" s="530"/>
      <c r="AZ88" s="530"/>
      <c r="BA88" s="530"/>
      <c r="BB88" s="530">
        <v>0.01</v>
      </c>
      <c r="BC88" s="530"/>
      <c r="BD88" s="530"/>
      <c r="BE88" s="530"/>
      <c r="BF88" s="530"/>
      <c r="BG88" s="530"/>
      <c r="BH88" s="530"/>
      <c r="BI88" s="530"/>
      <c r="BJ88" s="530"/>
      <c r="BK88" s="117"/>
      <c r="BL88" s="117"/>
      <c r="BM88" s="567">
        <f t="shared" si="8"/>
        <v>0.01</v>
      </c>
    </row>
    <row r="89" spans="1:65" ht="31.5">
      <c r="A89" s="117">
        <v>85</v>
      </c>
      <c r="B89" s="294" t="s">
        <v>1138</v>
      </c>
      <c r="C89" s="294"/>
      <c r="D89" s="296" t="s">
        <v>120</v>
      </c>
      <c r="E89" s="117">
        <f t="shared" si="10"/>
        <v>12</v>
      </c>
      <c r="F89" s="512" t="s">
        <v>390</v>
      </c>
      <c r="G89" s="118" t="s">
        <v>41</v>
      </c>
      <c r="H89" s="118" t="s">
        <v>1068</v>
      </c>
      <c r="I89" s="118"/>
      <c r="J89" s="118"/>
      <c r="K89" s="395">
        <f t="shared" si="7"/>
        <v>0</v>
      </c>
      <c r="L89" s="395"/>
      <c r="M89" s="395"/>
      <c r="N89" s="395"/>
      <c r="O89" s="513">
        <v>12</v>
      </c>
      <c r="P89" s="395"/>
      <c r="Q89" s="395"/>
      <c r="R89" s="395"/>
      <c r="S89" s="395"/>
      <c r="T89" s="395"/>
      <c r="U89" s="395"/>
      <c r="V89" s="395"/>
      <c r="W89" s="395"/>
      <c r="X89" s="395"/>
      <c r="Y89" s="395"/>
      <c r="Z89" s="395"/>
      <c r="AA89" s="395"/>
      <c r="AB89" s="395"/>
      <c r="AC89" s="395"/>
      <c r="AD89" s="395"/>
      <c r="AE89" s="395"/>
      <c r="AF89" s="395"/>
      <c r="AG89" s="395"/>
      <c r="AH89" s="395"/>
      <c r="AI89" s="395"/>
      <c r="AJ89" s="395"/>
      <c r="AK89" s="395"/>
      <c r="AL89" s="395"/>
      <c r="AM89" s="395"/>
      <c r="AN89" s="395"/>
      <c r="AO89" s="395"/>
      <c r="AP89" s="395"/>
      <c r="AQ89" s="395"/>
      <c r="AR89" s="395"/>
      <c r="AS89" s="395"/>
      <c r="AT89" s="395"/>
      <c r="AU89" s="395"/>
      <c r="AV89" s="395"/>
      <c r="AW89" s="395"/>
      <c r="AX89" s="395"/>
      <c r="AY89" s="395"/>
      <c r="AZ89" s="395"/>
      <c r="BA89" s="395"/>
      <c r="BB89" s="395"/>
      <c r="BC89" s="395"/>
      <c r="BD89" s="395"/>
      <c r="BE89" s="395"/>
      <c r="BF89" s="395"/>
      <c r="BG89" s="395"/>
      <c r="BH89" s="395"/>
      <c r="BI89" s="395"/>
      <c r="BJ89" s="395"/>
      <c r="BK89" s="117" t="s">
        <v>387</v>
      </c>
      <c r="BL89" s="117" t="s">
        <v>1068</v>
      </c>
      <c r="BM89" s="567">
        <f t="shared" si="8"/>
        <v>12</v>
      </c>
    </row>
    <row r="90" spans="1:65" ht="31.5" hidden="1" customHeight="1">
      <c r="A90" s="117">
        <v>99</v>
      </c>
      <c r="B90" s="135" t="s">
        <v>1193</v>
      </c>
      <c r="C90" s="135"/>
      <c r="D90" s="118" t="s">
        <v>120</v>
      </c>
      <c r="E90" s="531">
        <f t="shared" si="10"/>
        <v>0.24</v>
      </c>
      <c r="F90" s="118" t="s">
        <v>925</v>
      </c>
      <c r="G90" s="118" t="s">
        <v>21</v>
      </c>
      <c r="H90" s="118" t="s">
        <v>1066</v>
      </c>
      <c r="I90" s="118"/>
      <c r="J90" s="118"/>
      <c r="K90" s="395">
        <f t="shared" si="7"/>
        <v>0</v>
      </c>
      <c r="L90" s="530"/>
      <c r="M90" s="530"/>
      <c r="N90" s="530"/>
      <c r="O90" s="530"/>
      <c r="P90" s="530"/>
      <c r="Q90" s="530"/>
      <c r="R90" s="530"/>
      <c r="S90" s="530"/>
      <c r="T90" s="530"/>
      <c r="U90" s="530"/>
      <c r="V90" s="530"/>
      <c r="W90" s="530"/>
      <c r="X90" s="530"/>
      <c r="Y90" s="530"/>
      <c r="Z90" s="530"/>
      <c r="AA90" s="530"/>
      <c r="AB90" s="530"/>
      <c r="AC90" s="530"/>
      <c r="AD90" s="530"/>
      <c r="AE90" s="530"/>
      <c r="AF90" s="530"/>
      <c r="AG90" s="530"/>
      <c r="AH90" s="530"/>
      <c r="AI90" s="530">
        <v>0.24</v>
      </c>
      <c r="AJ90" s="530"/>
      <c r="AK90" s="530"/>
      <c r="AL90" s="530"/>
      <c r="AM90" s="530"/>
      <c r="AN90" s="530"/>
      <c r="AO90" s="530"/>
      <c r="AP90" s="530"/>
      <c r="AQ90" s="530"/>
      <c r="AR90" s="530"/>
      <c r="AS90" s="530"/>
      <c r="AT90" s="530"/>
      <c r="AU90" s="530"/>
      <c r="AV90" s="530"/>
      <c r="AW90" s="530"/>
      <c r="AX90" s="530"/>
      <c r="AY90" s="530"/>
      <c r="AZ90" s="530"/>
      <c r="BA90" s="530"/>
      <c r="BB90" s="530"/>
      <c r="BC90" s="530"/>
      <c r="BD90" s="530"/>
      <c r="BE90" s="530"/>
      <c r="BF90" s="530"/>
      <c r="BG90" s="530"/>
      <c r="BH90" s="530"/>
      <c r="BI90" s="530"/>
      <c r="BJ90" s="530"/>
      <c r="BK90" s="117"/>
      <c r="BL90" s="117"/>
      <c r="BM90" s="567">
        <f t="shared" si="8"/>
        <v>0.24</v>
      </c>
    </row>
    <row r="91" spans="1:65" ht="78.75" hidden="1" customHeight="1">
      <c r="A91" s="117">
        <v>19</v>
      </c>
      <c r="B91" s="535" t="s">
        <v>632</v>
      </c>
      <c r="C91" s="535"/>
      <c r="D91" s="536" t="s">
        <v>1323</v>
      </c>
      <c r="E91" s="531">
        <f t="shared" si="10"/>
        <v>55.64</v>
      </c>
      <c r="F91" s="118" t="s">
        <v>876</v>
      </c>
      <c r="G91" s="536" t="s">
        <v>39</v>
      </c>
      <c r="H91" s="118" t="s">
        <v>1126</v>
      </c>
      <c r="I91" s="118"/>
      <c r="J91" s="536"/>
      <c r="K91" s="395">
        <f t="shared" si="7"/>
        <v>4.99</v>
      </c>
      <c r="L91" s="530">
        <v>2.95</v>
      </c>
      <c r="M91" s="530">
        <v>2.04</v>
      </c>
      <c r="N91" s="530">
        <v>10.14</v>
      </c>
      <c r="O91" s="530">
        <v>17.29</v>
      </c>
      <c r="P91" s="530">
        <v>0</v>
      </c>
      <c r="Q91" s="530">
        <v>0</v>
      </c>
      <c r="R91" s="530">
        <v>10.75</v>
      </c>
      <c r="S91" s="530"/>
      <c r="T91" s="530">
        <v>0.03</v>
      </c>
      <c r="U91" s="530">
        <v>0</v>
      </c>
      <c r="V91" s="530">
        <v>0</v>
      </c>
      <c r="W91" s="530">
        <v>0</v>
      </c>
      <c r="X91" s="530">
        <v>0</v>
      </c>
      <c r="Y91" s="530">
        <v>0</v>
      </c>
      <c r="Z91" s="530">
        <v>0</v>
      </c>
      <c r="AA91" s="530">
        <v>0</v>
      </c>
      <c r="AB91" s="530">
        <v>0</v>
      </c>
      <c r="AC91" s="530">
        <v>0</v>
      </c>
      <c r="AD91" s="530">
        <v>0</v>
      </c>
      <c r="AE91" s="530"/>
      <c r="AF91" s="530">
        <v>0</v>
      </c>
      <c r="AG91" s="530">
        <v>1.25</v>
      </c>
      <c r="AH91" s="530">
        <v>0.6</v>
      </c>
      <c r="AI91" s="530">
        <v>0</v>
      </c>
      <c r="AJ91" s="530">
        <v>0</v>
      </c>
      <c r="AK91" s="530">
        <v>0</v>
      </c>
      <c r="AL91" s="530">
        <v>0</v>
      </c>
      <c r="AM91" s="530">
        <v>0</v>
      </c>
      <c r="AN91" s="530">
        <v>0</v>
      </c>
      <c r="AO91" s="530">
        <v>0</v>
      </c>
      <c r="AP91" s="530">
        <v>0</v>
      </c>
      <c r="AQ91" s="530">
        <v>7.26</v>
      </c>
      <c r="AR91" s="530"/>
      <c r="AS91" s="530">
        <v>0</v>
      </c>
      <c r="AT91" s="530">
        <v>0</v>
      </c>
      <c r="AU91" s="530">
        <v>0</v>
      </c>
      <c r="AV91" s="530">
        <v>0</v>
      </c>
      <c r="AW91" s="530">
        <v>0</v>
      </c>
      <c r="AX91" s="530">
        <v>0</v>
      </c>
      <c r="AY91" s="530">
        <v>0</v>
      </c>
      <c r="AZ91" s="530">
        <v>0.66</v>
      </c>
      <c r="BA91" s="530">
        <v>0</v>
      </c>
      <c r="BB91" s="530">
        <v>0</v>
      </c>
      <c r="BC91" s="530">
        <v>0</v>
      </c>
      <c r="BD91" s="530">
        <v>0</v>
      </c>
      <c r="BE91" s="530">
        <v>0</v>
      </c>
      <c r="BF91" s="530">
        <v>0</v>
      </c>
      <c r="BG91" s="530">
        <v>0</v>
      </c>
      <c r="BH91" s="530">
        <v>0</v>
      </c>
      <c r="BI91" s="530">
        <v>2.67</v>
      </c>
      <c r="BJ91" s="530">
        <v>0</v>
      </c>
      <c r="BK91" s="117"/>
      <c r="BL91" s="117"/>
      <c r="BM91" s="567">
        <f t="shared" si="8"/>
        <v>55.64</v>
      </c>
    </row>
    <row r="92" spans="1:65" ht="31.5" hidden="1" customHeight="1">
      <c r="A92" s="117">
        <v>79</v>
      </c>
      <c r="B92" s="304" t="s">
        <v>354</v>
      </c>
      <c r="C92" s="304"/>
      <c r="D92" s="305" t="s">
        <v>123</v>
      </c>
      <c r="E92" s="531">
        <v>0.16</v>
      </c>
      <c r="F92" s="117">
        <v>30</v>
      </c>
      <c r="G92" s="117" t="s">
        <v>24</v>
      </c>
      <c r="H92" s="118" t="s">
        <v>1125</v>
      </c>
      <c r="I92" s="118"/>
      <c r="J92" s="118" t="s">
        <v>1099</v>
      </c>
      <c r="K92" s="395">
        <f t="shared" si="7"/>
        <v>0</v>
      </c>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t="s">
        <v>387</v>
      </c>
      <c r="BL92" s="117" t="s">
        <v>1069</v>
      </c>
      <c r="BM92" s="567">
        <f t="shared" si="8"/>
        <v>0</v>
      </c>
    </row>
    <row r="93" spans="1:65" ht="47.25" hidden="1" customHeight="1">
      <c r="A93" s="117">
        <v>15</v>
      </c>
      <c r="B93" s="135" t="s">
        <v>629</v>
      </c>
      <c r="C93" s="135"/>
      <c r="D93" s="118" t="s">
        <v>123</v>
      </c>
      <c r="E93" s="531">
        <f t="shared" ref="E93:E99" si="11">SUM(L93:BJ93)</f>
        <v>0.51</v>
      </c>
      <c r="F93" s="118" t="s">
        <v>874</v>
      </c>
      <c r="G93" s="118" t="s">
        <v>56</v>
      </c>
      <c r="H93" s="118" t="s">
        <v>1126</v>
      </c>
      <c r="I93" s="118"/>
      <c r="J93" s="118"/>
      <c r="K93" s="395">
        <f t="shared" si="7"/>
        <v>0</v>
      </c>
      <c r="L93" s="301"/>
      <c r="M93" s="301"/>
      <c r="N93" s="301"/>
      <c r="O93" s="301"/>
      <c r="P93" s="301"/>
      <c r="Q93" s="301"/>
      <c r="R93" s="534"/>
      <c r="S93" s="534"/>
      <c r="T93" s="301"/>
      <c r="U93" s="301"/>
      <c r="V93" s="301"/>
      <c r="W93" s="301"/>
      <c r="X93" s="301"/>
      <c r="Y93" s="301"/>
      <c r="Z93" s="301"/>
      <c r="AA93" s="301"/>
      <c r="AB93" s="301"/>
      <c r="AC93" s="301">
        <v>0.51</v>
      </c>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117"/>
      <c r="BL93" s="117"/>
      <c r="BM93" s="567">
        <f t="shared" si="8"/>
        <v>0.51</v>
      </c>
    </row>
    <row r="94" spans="1:65" ht="47.25" hidden="1" customHeight="1">
      <c r="A94" s="117">
        <v>73</v>
      </c>
      <c r="B94" s="304" t="s">
        <v>1231</v>
      </c>
      <c r="C94" s="304"/>
      <c r="D94" s="305" t="s">
        <v>330</v>
      </c>
      <c r="E94" s="573">
        <f t="shared" si="11"/>
        <v>0.12</v>
      </c>
      <c r="F94" s="117">
        <v>7</v>
      </c>
      <c r="G94" s="117" t="s">
        <v>47</v>
      </c>
      <c r="H94" s="117" t="s">
        <v>1067</v>
      </c>
      <c r="I94" s="117"/>
      <c r="J94" s="118"/>
      <c r="K94" s="395">
        <f t="shared" si="7"/>
        <v>0</v>
      </c>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v>0.12</v>
      </c>
      <c r="AY94" s="117"/>
      <c r="AZ94" s="117"/>
      <c r="BA94" s="117"/>
      <c r="BB94" s="117"/>
      <c r="BC94" s="117"/>
      <c r="BD94" s="117"/>
      <c r="BE94" s="117"/>
      <c r="BF94" s="117"/>
      <c r="BG94" s="117"/>
      <c r="BH94" s="117"/>
      <c r="BI94" s="117"/>
      <c r="BJ94" s="117"/>
      <c r="BK94" s="117" t="s">
        <v>387</v>
      </c>
      <c r="BL94" s="117" t="s">
        <v>1067</v>
      </c>
      <c r="BM94" s="567">
        <f t="shared" si="8"/>
        <v>0.12</v>
      </c>
    </row>
    <row r="95" spans="1:65" ht="31.5" hidden="1" customHeight="1">
      <c r="A95" s="117">
        <v>74</v>
      </c>
      <c r="B95" s="304" t="s">
        <v>1232</v>
      </c>
      <c r="C95" s="304"/>
      <c r="D95" s="305" t="s">
        <v>123</v>
      </c>
      <c r="E95" s="573">
        <f t="shared" si="11"/>
        <v>0.06</v>
      </c>
      <c r="F95" s="117">
        <v>11</v>
      </c>
      <c r="G95" s="117" t="s">
        <v>47</v>
      </c>
      <c r="H95" s="117" t="s">
        <v>1067</v>
      </c>
      <c r="I95" s="117"/>
      <c r="J95" s="118"/>
      <c r="K95" s="395">
        <f t="shared" si="7"/>
        <v>0</v>
      </c>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v>0.06</v>
      </c>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t="s">
        <v>387</v>
      </c>
      <c r="BL95" s="117" t="s">
        <v>1067</v>
      </c>
      <c r="BM95" s="567">
        <f t="shared" si="8"/>
        <v>0.06</v>
      </c>
    </row>
    <row r="96" spans="1:65" ht="31.5" hidden="1" customHeight="1">
      <c r="A96" s="117">
        <v>10</v>
      </c>
      <c r="B96" s="135" t="s">
        <v>625</v>
      </c>
      <c r="C96" s="135"/>
      <c r="D96" s="118" t="s">
        <v>123</v>
      </c>
      <c r="E96" s="531">
        <f t="shared" si="11"/>
        <v>0.65</v>
      </c>
      <c r="F96" s="118" t="s">
        <v>870</v>
      </c>
      <c r="G96" s="118" t="s">
        <v>48</v>
      </c>
      <c r="H96" s="118" t="s">
        <v>1126</v>
      </c>
      <c r="I96" s="118"/>
      <c r="J96" s="118"/>
      <c r="K96" s="395">
        <f t="shared" si="7"/>
        <v>0</v>
      </c>
      <c r="L96" s="530"/>
      <c r="M96" s="530"/>
      <c r="N96" s="530">
        <v>0.65</v>
      </c>
      <c r="O96" s="530"/>
      <c r="P96" s="530"/>
      <c r="Q96" s="530"/>
      <c r="R96" s="530"/>
      <c r="S96" s="530"/>
      <c r="T96" s="530"/>
      <c r="U96" s="530"/>
      <c r="V96" s="530"/>
      <c r="W96" s="530"/>
      <c r="X96" s="530"/>
      <c r="Y96" s="530"/>
      <c r="Z96" s="530"/>
      <c r="AA96" s="530"/>
      <c r="AB96" s="530"/>
      <c r="AC96" s="530"/>
      <c r="AD96" s="530"/>
      <c r="AE96" s="530"/>
      <c r="AF96" s="530"/>
      <c r="AG96" s="530"/>
      <c r="AH96" s="530"/>
      <c r="AI96" s="530"/>
      <c r="AJ96" s="530"/>
      <c r="AK96" s="530"/>
      <c r="AL96" s="530"/>
      <c r="AM96" s="530"/>
      <c r="AN96" s="530"/>
      <c r="AO96" s="530"/>
      <c r="AP96" s="530"/>
      <c r="AQ96" s="530"/>
      <c r="AR96" s="530"/>
      <c r="AS96" s="530"/>
      <c r="AT96" s="530"/>
      <c r="AU96" s="530"/>
      <c r="AV96" s="530"/>
      <c r="AW96" s="530"/>
      <c r="AX96" s="530"/>
      <c r="AY96" s="530"/>
      <c r="AZ96" s="530"/>
      <c r="BA96" s="530"/>
      <c r="BB96" s="530"/>
      <c r="BC96" s="530"/>
      <c r="BD96" s="530"/>
      <c r="BE96" s="530"/>
      <c r="BF96" s="530"/>
      <c r="BG96" s="530"/>
      <c r="BH96" s="530"/>
      <c r="BI96" s="530"/>
      <c r="BJ96" s="530"/>
      <c r="BK96" s="117"/>
      <c r="BL96" s="117"/>
      <c r="BM96" s="567">
        <f t="shared" si="8"/>
        <v>0.65</v>
      </c>
    </row>
    <row r="97" spans="1:65" ht="31.5" hidden="1" customHeight="1">
      <c r="A97" s="117">
        <v>76</v>
      </c>
      <c r="B97" s="304" t="s">
        <v>455</v>
      </c>
      <c r="C97" s="304"/>
      <c r="D97" s="305" t="s">
        <v>123</v>
      </c>
      <c r="E97" s="531">
        <f t="shared" si="11"/>
        <v>0.24000000000000002</v>
      </c>
      <c r="F97" s="117">
        <v>13</v>
      </c>
      <c r="G97" s="117" t="s">
        <v>48</v>
      </c>
      <c r="H97" s="118" t="s">
        <v>1067</v>
      </c>
      <c r="I97" s="118"/>
      <c r="J97" s="118"/>
      <c r="K97" s="395">
        <f t="shared" si="7"/>
        <v>0.05</v>
      </c>
      <c r="L97" s="117">
        <v>0.05</v>
      </c>
      <c r="M97" s="117"/>
      <c r="N97" s="117">
        <v>7.0000000000000007E-2</v>
      </c>
      <c r="O97" s="117">
        <v>0.11</v>
      </c>
      <c r="P97" s="117"/>
      <c r="Q97" s="117"/>
      <c r="R97" s="117"/>
      <c r="S97" s="117"/>
      <c r="T97" s="117"/>
      <c r="U97" s="117"/>
      <c r="V97" s="117"/>
      <c r="W97" s="117"/>
      <c r="X97" s="117"/>
      <c r="Y97" s="117"/>
      <c r="Z97" s="117"/>
      <c r="AA97" s="117"/>
      <c r="AB97" s="117"/>
      <c r="AC97" s="117"/>
      <c r="AD97" s="117"/>
      <c r="AE97" s="117"/>
      <c r="AF97" s="117"/>
      <c r="AG97" s="117"/>
      <c r="AH97" s="117">
        <v>0.01</v>
      </c>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t="s">
        <v>387</v>
      </c>
      <c r="BL97" s="117" t="s">
        <v>1067</v>
      </c>
      <c r="BM97" s="567">
        <f t="shared" si="8"/>
        <v>0.24000000000000002</v>
      </c>
    </row>
    <row r="98" spans="1:65" ht="31.5" hidden="1" customHeight="1">
      <c r="A98" s="117">
        <v>11</v>
      </c>
      <c r="B98" s="135" t="s">
        <v>626</v>
      </c>
      <c r="C98" s="135"/>
      <c r="D98" s="118" t="s">
        <v>123</v>
      </c>
      <c r="E98" s="531">
        <f t="shared" si="11"/>
        <v>1.2799999999999998</v>
      </c>
      <c r="F98" s="118" t="s">
        <v>871</v>
      </c>
      <c r="G98" s="118" t="s">
        <v>48</v>
      </c>
      <c r="H98" s="118" t="s">
        <v>1126</v>
      </c>
      <c r="I98" s="118"/>
      <c r="J98" s="118"/>
      <c r="K98" s="395">
        <f t="shared" si="7"/>
        <v>0</v>
      </c>
      <c r="L98" s="530"/>
      <c r="M98" s="530"/>
      <c r="N98" s="530">
        <v>1.2799999999999998</v>
      </c>
      <c r="O98" s="530"/>
      <c r="P98" s="530"/>
      <c r="Q98" s="530"/>
      <c r="R98" s="530"/>
      <c r="S98" s="530"/>
      <c r="T98" s="530"/>
      <c r="U98" s="530"/>
      <c r="V98" s="530"/>
      <c r="W98" s="530"/>
      <c r="X98" s="530"/>
      <c r="Y98" s="530"/>
      <c r="Z98" s="530"/>
      <c r="AA98" s="530"/>
      <c r="AB98" s="530"/>
      <c r="AC98" s="530"/>
      <c r="AD98" s="530"/>
      <c r="AE98" s="530"/>
      <c r="AF98" s="530"/>
      <c r="AG98" s="530"/>
      <c r="AH98" s="530"/>
      <c r="AI98" s="530"/>
      <c r="AJ98" s="530"/>
      <c r="AK98" s="530"/>
      <c r="AL98" s="530"/>
      <c r="AM98" s="530"/>
      <c r="AN98" s="530"/>
      <c r="AO98" s="530"/>
      <c r="AP98" s="530"/>
      <c r="AQ98" s="530"/>
      <c r="AR98" s="530"/>
      <c r="AS98" s="530"/>
      <c r="AT98" s="530"/>
      <c r="AU98" s="530"/>
      <c r="AV98" s="530"/>
      <c r="AW98" s="530"/>
      <c r="AX98" s="530"/>
      <c r="AY98" s="530"/>
      <c r="AZ98" s="530"/>
      <c r="BA98" s="530"/>
      <c r="BB98" s="530"/>
      <c r="BC98" s="530"/>
      <c r="BD98" s="530"/>
      <c r="BE98" s="530"/>
      <c r="BF98" s="530"/>
      <c r="BG98" s="530"/>
      <c r="BH98" s="530"/>
      <c r="BI98" s="530"/>
      <c r="BJ98" s="530"/>
      <c r="BK98" s="117"/>
      <c r="BL98" s="117"/>
      <c r="BM98" s="567">
        <f t="shared" si="8"/>
        <v>1.2799999999999998</v>
      </c>
    </row>
    <row r="99" spans="1:65" ht="31.5" hidden="1" customHeight="1">
      <c r="A99" s="117">
        <v>77</v>
      </c>
      <c r="B99" s="304" t="s">
        <v>456</v>
      </c>
      <c r="C99" s="304"/>
      <c r="D99" s="305" t="s">
        <v>123</v>
      </c>
      <c r="E99" s="531">
        <f t="shared" si="11"/>
        <v>0.26</v>
      </c>
      <c r="F99" s="117">
        <v>18</v>
      </c>
      <c r="G99" s="117" t="s">
        <v>48</v>
      </c>
      <c r="H99" s="118" t="s">
        <v>1067</v>
      </c>
      <c r="I99" s="118"/>
      <c r="J99" s="118"/>
      <c r="K99" s="395">
        <f t="shared" si="7"/>
        <v>0</v>
      </c>
      <c r="L99" s="117"/>
      <c r="M99" s="117"/>
      <c r="N99" s="117"/>
      <c r="O99" s="117">
        <v>0.26</v>
      </c>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t="s">
        <v>387</v>
      </c>
      <c r="BL99" s="117" t="s">
        <v>1067</v>
      </c>
      <c r="BM99" s="567">
        <f t="shared" si="8"/>
        <v>0.26</v>
      </c>
    </row>
    <row r="100" spans="1:65" ht="94.5" hidden="1" customHeight="1">
      <c r="A100" s="117">
        <v>9</v>
      </c>
      <c r="B100" s="135" t="s">
        <v>1187</v>
      </c>
      <c r="C100" s="135"/>
      <c r="D100" s="118" t="s">
        <v>123</v>
      </c>
      <c r="E100" s="531">
        <v>0.03</v>
      </c>
      <c r="F100" s="118" t="s">
        <v>869</v>
      </c>
      <c r="G100" s="118" t="s">
        <v>48</v>
      </c>
      <c r="H100" s="118" t="s">
        <v>1066</v>
      </c>
      <c r="I100" s="118" t="s">
        <v>1188</v>
      </c>
      <c r="J100" s="118" t="s">
        <v>1099</v>
      </c>
      <c r="K100" s="395">
        <f t="shared" si="7"/>
        <v>0</v>
      </c>
      <c r="L100" s="530"/>
      <c r="M100" s="530"/>
      <c r="N100" s="530"/>
      <c r="O100" s="530"/>
      <c r="P100" s="530"/>
      <c r="Q100" s="530"/>
      <c r="R100" s="530"/>
      <c r="S100" s="530"/>
      <c r="T100" s="530"/>
      <c r="U100" s="530"/>
      <c r="V100" s="530"/>
      <c r="W100" s="530"/>
      <c r="X100" s="530"/>
      <c r="Y100" s="530"/>
      <c r="Z100" s="530"/>
      <c r="AA100" s="530"/>
      <c r="AB100" s="530"/>
      <c r="AC100" s="530"/>
      <c r="AD100" s="530"/>
      <c r="AE100" s="530"/>
      <c r="AF100" s="530"/>
      <c r="AG100" s="530"/>
      <c r="AH100" s="530"/>
      <c r="AI100" s="530"/>
      <c r="AJ100" s="530"/>
      <c r="AK100" s="530"/>
      <c r="AL100" s="530"/>
      <c r="AM100" s="530"/>
      <c r="AN100" s="530"/>
      <c r="AO100" s="530"/>
      <c r="AP100" s="530"/>
      <c r="AQ100" s="530"/>
      <c r="AR100" s="530"/>
      <c r="AS100" s="530"/>
      <c r="AT100" s="530"/>
      <c r="AU100" s="530"/>
      <c r="AV100" s="530"/>
      <c r="AW100" s="530"/>
      <c r="AX100" s="530"/>
      <c r="AY100" s="530"/>
      <c r="AZ100" s="530"/>
      <c r="BA100" s="530"/>
      <c r="BB100" s="530"/>
      <c r="BC100" s="530"/>
      <c r="BD100" s="530"/>
      <c r="BE100" s="530"/>
      <c r="BF100" s="530"/>
      <c r="BG100" s="530"/>
      <c r="BH100" s="530"/>
      <c r="BI100" s="530"/>
      <c r="BJ100" s="530"/>
      <c r="BK100" s="117"/>
      <c r="BL100" s="117"/>
      <c r="BM100" s="567">
        <f t="shared" si="8"/>
        <v>0</v>
      </c>
    </row>
    <row r="101" spans="1:65" ht="31.5" hidden="1" customHeight="1">
      <c r="A101" s="117">
        <v>12</v>
      </c>
      <c r="B101" s="135" t="s">
        <v>1190</v>
      </c>
      <c r="C101" s="135"/>
      <c r="D101" s="118" t="s">
        <v>123</v>
      </c>
      <c r="E101" s="531">
        <f>SUM(L101:BJ101)</f>
        <v>1.8699999999999997</v>
      </c>
      <c r="F101" s="118" t="s">
        <v>872</v>
      </c>
      <c r="G101" s="118" t="s">
        <v>48</v>
      </c>
      <c r="H101" s="118" t="s">
        <v>1126</v>
      </c>
      <c r="I101" s="118"/>
      <c r="J101" s="118"/>
      <c r="K101" s="395">
        <f t="shared" si="7"/>
        <v>0.32999999999999996</v>
      </c>
      <c r="L101" s="530">
        <v>0.32999999999999996</v>
      </c>
      <c r="M101" s="530"/>
      <c r="N101" s="530">
        <v>1.5399999999999998</v>
      </c>
      <c r="O101" s="530"/>
      <c r="P101" s="530"/>
      <c r="Q101" s="530"/>
      <c r="R101" s="530"/>
      <c r="S101" s="530"/>
      <c r="T101" s="530"/>
      <c r="U101" s="530"/>
      <c r="V101" s="530"/>
      <c r="W101" s="530"/>
      <c r="X101" s="530"/>
      <c r="Y101" s="530"/>
      <c r="Z101" s="530"/>
      <c r="AA101" s="530"/>
      <c r="AB101" s="530"/>
      <c r="AC101" s="530"/>
      <c r="AD101" s="530"/>
      <c r="AE101" s="530"/>
      <c r="AF101" s="530"/>
      <c r="AG101" s="530"/>
      <c r="AH101" s="530"/>
      <c r="AI101" s="530"/>
      <c r="AJ101" s="530"/>
      <c r="AK101" s="530"/>
      <c r="AL101" s="530"/>
      <c r="AM101" s="530"/>
      <c r="AN101" s="530"/>
      <c r="AO101" s="530"/>
      <c r="AP101" s="530"/>
      <c r="AQ101" s="530"/>
      <c r="AR101" s="530"/>
      <c r="AS101" s="530"/>
      <c r="AT101" s="530"/>
      <c r="AU101" s="530"/>
      <c r="AV101" s="530"/>
      <c r="AW101" s="530"/>
      <c r="AX101" s="530"/>
      <c r="AY101" s="530"/>
      <c r="AZ101" s="530"/>
      <c r="BA101" s="530"/>
      <c r="BB101" s="530"/>
      <c r="BC101" s="530"/>
      <c r="BD101" s="530"/>
      <c r="BE101" s="530"/>
      <c r="BF101" s="530"/>
      <c r="BG101" s="530"/>
      <c r="BH101" s="530"/>
      <c r="BI101" s="530"/>
      <c r="BJ101" s="530"/>
      <c r="BK101" s="117"/>
      <c r="BL101" s="117"/>
      <c r="BM101" s="567">
        <f t="shared" si="8"/>
        <v>1.8699999999999997</v>
      </c>
    </row>
    <row r="102" spans="1:65" ht="31.5" hidden="1" customHeight="1">
      <c r="A102" s="117">
        <v>81</v>
      </c>
      <c r="B102" s="304" t="s">
        <v>572</v>
      </c>
      <c r="C102" s="304"/>
      <c r="D102" s="305" t="s">
        <v>123</v>
      </c>
      <c r="E102" s="117">
        <f>SUM(L102:BJ102)</f>
        <v>0.05</v>
      </c>
      <c r="F102" s="117">
        <v>26</v>
      </c>
      <c r="G102" s="117" t="s">
        <v>25</v>
      </c>
      <c r="H102" s="118" t="s">
        <v>1126</v>
      </c>
      <c r="I102" s="118"/>
      <c r="J102" s="118"/>
      <c r="K102" s="395">
        <f t="shared" si="7"/>
        <v>0</v>
      </c>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v>0.03</v>
      </c>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v>0.02</v>
      </c>
      <c r="BC102" s="117"/>
      <c r="BD102" s="117"/>
      <c r="BE102" s="117"/>
      <c r="BF102" s="117"/>
      <c r="BG102" s="117"/>
      <c r="BH102" s="117"/>
      <c r="BI102" s="117"/>
      <c r="BJ102" s="117"/>
      <c r="BK102" s="117"/>
      <c r="BL102" s="117"/>
      <c r="BM102" s="567">
        <f t="shared" si="8"/>
        <v>0.05</v>
      </c>
    </row>
    <row r="103" spans="1:65" ht="15.75" hidden="1" customHeight="1">
      <c r="A103" s="117">
        <v>6</v>
      </c>
      <c r="B103" s="135" t="s">
        <v>621</v>
      </c>
      <c r="C103" s="135"/>
      <c r="D103" s="118" t="s">
        <v>123</v>
      </c>
      <c r="E103" s="531">
        <f>SUM(L103:BJ103)</f>
        <v>6.32</v>
      </c>
      <c r="F103" s="118" t="s">
        <v>867</v>
      </c>
      <c r="G103" s="118" t="s">
        <v>30</v>
      </c>
      <c r="H103" s="118" t="s">
        <v>1126</v>
      </c>
      <c r="I103" s="118"/>
      <c r="J103" s="118"/>
      <c r="K103" s="395">
        <f t="shared" si="7"/>
        <v>0.69000000000000006</v>
      </c>
      <c r="L103" s="530">
        <v>0.66</v>
      </c>
      <c r="M103" s="530">
        <v>0.03</v>
      </c>
      <c r="N103" s="530">
        <v>0.08</v>
      </c>
      <c r="O103" s="530">
        <v>1.21</v>
      </c>
      <c r="P103" s="530"/>
      <c r="Q103" s="530"/>
      <c r="R103" s="530">
        <v>3.91</v>
      </c>
      <c r="S103" s="530"/>
      <c r="T103" s="530"/>
      <c r="U103" s="530"/>
      <c r="V103" s="530">
        <v>0.02</v>
      </c>
      <c r="W103" s="530"/>
      <c r="X103" s="530">
        <v>0.24</v>
      </c>
      <c r="Y103" s="530"/>
      <c r="Z103" s="530"/>
      <c r="AA103" s="530"/>
      <c r="AB103" s="530"/>
      <c r="AC103" s="530"/>
      <c r="AD103" s="530"/>
      <c r="AE103" s="530"/>
      <c r="AF103" s="530"/>
      <c r="AG103" s="530">
        <v>0.17</v>
      </c>
      <c r="AH103" s="530"/>
      <c r="AI103" s="530"/>
      <c r="AJ103" s="530"/>
      <c r="AK103" s="530"/>
      <c r="AL103" s="530"/>
      <c r="AM103" s="530"/>
      <c r="AN103" s="530"/>
      <c r="AO103" s="530"/>
      <c r="AP103" s="530"/>
      <c r="AQ103" s="530"/>
      <c r="AR103" s="530"/>
      <c r="AS103" s="530">
        <v>0</v>
      </c>
      <c r="AT103" s="530"/>
      <c r="AU103" s="530"/>
      <c r="AV103" s="530"/>
      <c r="AW103" s="530"/>
      <c r="AX103" s="530"/>
      <c r="AY103" s="530"/>
      <c r="AZ103" s="530"/>
      <c r="BA103" s="530"/>
      <c r="BB103" s="530"/>
      <c r="BC103" s="530"/>
      <c r="BD103" s="530"/>
      <c r="BE103" s="530"/>
      <c r="BF103" s="530"/>
      <c r="BG103" s="530"/>
      <c r="BH103" s="530"/>
      <c r="BI103" s="530"/>
      <c r="BJ103" s="530"/>
      <c r="BK103" s="117"/>
      <c r="BL103" s="117"/>
      <c r="BM103" s="567">
        <f t="shared" si="8"/>
        <v>6.32</v>
      </c>
    </row>
    <row r="104" spans="1:65" ht="31.5" hidden="1" customHeight="1">
      <c r="A104" s="117">
        <v>78</v>
      </c>
      <c r="B104" s="304" t="s">
        <v>457</v>
      </c>
      <c r="C104" s="304"/>
      <c r="D104" s="305" t="s">
        <v>123</v>
      </c>
      <c r="E104" s="531">
        <f>SUM(L104:BJ104)</f>
        <v>4.839999999999999</v>
      </c>
      <c r="F104" s="117" t="s">
        <v>463</v>
      </c>
      <c r="G104" s="117" t="s">
        <v>48</v>
      </c>
      <c r="H104" s="118" t="s">
        <v>1067</v>
      </c>
      <c r="I104" s="118"/>
      <c r="J104" s="118"/>
      <c r="K104" s="395">
        <f t="shared" si="7"/>
        <v>3.93</v>
      </c>
      <c r="L104" s="117">
        <v>3.85</v>
      </c>
      <c r="M104" s="117">
        <v>0.08</v>
      </c>
      <c r="N104" s="117">
        <v>0.62</v>
      </c>
      <c r="O104" s="117"/>
      <c r="P104" s="117"/>
      <c r="Q104" s="117"/>
      <c r="R104" s="117"/>
      <c r="S104" s="117"/>
      <c r="T104" s="117"/>
      <c r="U104" s="117"/>
      <c r="V104" s="117"/>
      <c r="W104" s="117"/>
      <c r="X104" s="117"/>
      <c r="Y104" s="117"/>
      <c r="Z104" s="117"/>
      <c r="AA104" s="117"/>
      <c r="AB104" s="117"/>
      <c r="AC104" s="117"/>
      <c r="AD104" s="117"/>
      <c r="AE104" s="117"/>
      <c r="AF104" s="117"/>
      <c r="AG104" s="117">
        <v>0.02</v>
      </c>
      <c r="AH104" s="117">
        <v>0.22</v>
      </c>
      <c r="AI104" s="117"/>
      <c r="AJ104" s="117"/>
      <c r="AK104" s="117"/>
      <c r="AL104" s="117"/>
      <c r="AM104" s="117"/>
      <c r="AN104" s="117"/>
      <c r="AO104" s="117"/>
      <c r="AP104" s="117"/>
      <c r="AQ104" s="117"/>
      <c r="AR104" s="117"/>
      <c r="AS104" s="117">
        <v>0.03</v>
      </c>
      <c r="AT104" s="117"/>
      <c r="AU104" s="117"/>
      <c r="AV104" s="117"/>
      <c r="AW104" s="117"/>
      <c r="AX104" s="117"/>
      <c r="AY104" s="117"/>
      <c r="AZ104" s="117"/>
      <c r="BA104" s="117"/>
      <c r="BB104" s="117"/>
      <c r="BC104" s="117"/>
      <c r="BD104" s="117"/>
      <c r="BE104" s="117"/>
      <c r="BF104" s="117"/>
      <c r="BG104" s="117"/>
      <c r="BH104" s="117"/>
      <c r="BI104" s="117">
        <v>0.02</v>
      </c>
      <c r="BJ104" s="117"/>
      <c r="BK104" s="117" t="s">
        <v>387</v>
      </c>
      <c r="BL104" s="117" t="s">
        <v>1067</v>
      </c>
      <c r="BM104" s="567">
        <f t="shared" si="8"/>
        <v>4.839999999999999</v>
      </c>
    </row>
    <row r="105" spans="1:65" ht="31.5" hidden="1" customHeight="1">
      <c r="A105" s="117">
        <v>13</v>
      </c>
      <c r="B105" s="135" t="s">
        <v>1191</v>
      </c>
      <c r="C105" s="135"/>
      <c r="D105" s="118" t="s">
        <v>123</v>
      </c>
      <c r="E105" s="531">
        <f>SUM(L105:BJ105)</f>
        <v>6.62</v>
      </c>
      <c r="F105" s="118" t="s">
        <v>863</v>
      </c>
      <c r="G105" s="118" t="s">
        <v>48</v>
      </c>
      <c r="H105" s="118" t="s">
        <v>1066</v>
      </c>
      <c r="I105" s="118"/>
      <c r="J105" s="118"/>
      <c r="K105" s="395">
        <f t="shared" si="7"/>
        <v>0</v>
      </c>
      <c r="L105" s="530"/>
      <c r="M105" s="530"/>
      <c r="N105" s="530">
        <v>1.1600000000000001</v>
      </c>
      <c r="O105" s="530">
        <v>5.21</v>
      </c>
      <c r="P105" s="530"/>
      <c r="Q105" s="530"/>
      <c r="R105" s="530"/>
      <c r="S105" s="530"/>
      <c r="T105" s="530"/>
      <c r="U105" s="530"/>
      <c r="V105" s="530"/>
      <c r="W105" s="530"/>
      <c r="X105" s="530"/>
      <c r="Y105" s="530"/>
      <c r="Z105" s="530"/>
      <c r="AA105" s="530"/>
      <c r="AB105" s="530"/>
      <c r="AC105" s="530"/>
      <c r="AD105" s="530"/>
      <c r="AE105" s="530"/>
      <c r="AF105" s="530"/>
      <c r="AG105" s="530"/>
      <c r="AH105" s="530"/>
      <c r="AI105" s="530"/>
      <c r="AJ105" s="530"/>
      <c r="AK105" s="530"/>
      <c r="AL105" s="530"/>
      <c r="AM105" s="530"/>
      <c r="AN105" s="530"/>
      <c r="AO105" s="530"/>
      <c r="AP105" s="530"/>
      <c r="AQ105" s="530"/>
      <c r="AR105" s="530"/>
      <c r="AS105" s="530">
        <v>0.25</v>
      </c>
      <c r="AT105" s="530"/>
      <c r="AU105" s="530"/>
      <c r="AV105" s="530"/>
      <c r="AW105" s="530"/>
      <c r="AX105" s="530"/>
      <c r="AY105" s="530"/>
      <c r="AZ105" s="530"/>
      <c r="BA105" s="530"/>
      <c r="BB105" s="530"/>
      <c r="BC105" s="530"/>
      <c r="BD105" s="530"/>
      <c r="BE105" s="530"/>
      <c r="BF105" s="530"/>
      <c r="BG105" s="530"/>
      <c r="BH105" s="530"/>
      <c r="BI105" s="530"/>
      <c r="BJ105" s="530"/>
      <c r="BK105" s="117" t="s">
        <v>387</v>
      </c>
      <c r="BL105" s="117" t="s">
        <v>1066</v>
      </c>
      <c r="BM105" s="567">
        <f t="shared" si="8"/>
        <v>6.62</v>
      </c>
    </row>
    <row r="106" spans="1:65" ht="15.75" hidden="1" customHeight="1">
      <c r="A106" s="117">
        <v>82</v>
      </c>
      <c r="B106" s="333" t="s">
        <v>329</v>
      </c>
      <c r="C106" s="333"/>
      <c r="D106" s="117" t="s">
        <v>123</v>
      </c>
      <c r="E106" s="531">
        <v>7.5</v>
      </c>
      <c r="F106" s="117"/>
      <c r="G106" s="117" t="s">
        <v>48</v>
      </c>
      <c r="H106" s="118" t="s">
        <v>1125</v>
      </c>
      <c r="I106" s="118"/>
      <c r="J106" s="118" t="s">
        <v>1099</v>
      </c>
      <c r="K106" s="395">
        <f t="shared" si="7"/>
        <v>0</v>
      </c>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567">
        <f t="shared" si="8"/>
        <v>0</v>
      </c>
    </row>
    <row r="107" spans="1:65" ht="63" hidden="1" customHeight="1">
      <c r="A107" s="117">
        <v>83</v>
      </c>
      <c r="B107" s="135" t="s">
        <v>708</v>
      </c>
      <c r="C107" s="135"/>
      <c r="D107" s="118" t="s">
        <v>123</v>
      </c>
      <c r="E107" s="117">
        <f t="shared" ref="E107:E142" si="12">SUM(L107:BJ107)</f>
        <v>10.130000000000001</v>
      </c>
      <c r="F107" s="118" t="s">
        <v>939</v>
      </c>
      <c r="G107" s="118" t="s">
        <v>27</v>
      </c>
      <c r="H107" s="118" t="s">
        <v>1126</v>
      </c>
      <c r="I107" s="118"/>
      <c r="J107" s="118"/>
      <c r="K107" s="395">
        <f t="shared" si="7"/>
        <v>0</v>
      </c>
      <c r="L107" s="530"/>
      <c r="M107" s="530"/>
      <c r="N107" s="530"/>
      <c r="O107" s="530"/>
      <c r="P107" s="530"/>
      <c r="Q107" s="530"/>
      <c r="R107" s="530">
        <v>10.130000000000001</v>
      </c>
      <c r="S107" s="530"/>
      <c r="T107" s="530"/>
      <c r="U107" s="530"/>
      <c r="V107" s="530"/>
      <c r="W107" s="530"/>
      <c r="X107" s="530"/>
      <c r="Y107" s="530"/>
      <c r="Z107" s="530"/>
      <c r="AA107" s="530"/>
      <c r="AB107" s="530"/>
      <c r="AC107" s="530"/>
      <c r="AD107" s="530"/>
      <c r="AE107" s="530"/>
      <c r="AF107" s="530"/>
      <c r="AG107" s="530"/>
      <c r="AH107" s="530"/>
      <c r="AI107" s="530"/>
      <c r="AJ107" s="530"/>
      <c r="AK107" s="530"/>
      <c r="AL107" s="530"/>
      <c r="AM107" s="530"/>
      <c r="AN107" s="530"/>
      <c r="AO107" s="530"/>
      <c r="AP107" s="530"/>
      <c r="AQ107" s="530"/>
      <c r="AR107" s="530"/>
      <c r="AS107" s="530"/>
      <c r="AT107" s="530"/>
      <c r="AU107" s="530"/>
      <c r="AV107" s="530"/>
      <c r="AW107" s="530"/>
      <c r="AX107" s="530"/>
      <c r="AY107" s="530"/>
      <c r="AZ107" s="530"/>
      <c r="BA107" s="530"/>
      <c r="BB107" s="530"/>
      <c r="BC107" s="530"/>
      <c r="BD107" s="530"/>
      <c r="BE107" s="530"/>
      <c r="BF107" s="530"/>
      <c r="BG107" s="530"/>
      <c r="BH107" s="530"/>
      <c r="BI107" s="530"/>
      <c r="BJ107" s="530"/>
      <c r="BK107" s="117"/>
      <c r="BL107" s="117"/>
      <c r="BM107" s="567">
        <f t="shared" si="8"/>
        <v>10.130000000000001</v>
      </c>
    </row>
    <row r="108" spans="1:65" ht="31.5">
      <c r="A108" s="117">
        <v>72</v>
      </c>
      <c r="B108" s="304" t="s">
        <v>460</v>
      </c>
      <c r="C108" s="304"/>
      <c r="D108" s="305" t="s">
        <v>123</v>
      </c>
      <c r="E108" s="117">
        <f t="shared" si="12"/>
        <v>20.25</v>
      </c>
      <c r="F108" s="117" t="s">
        <v>461</v>
      </c>
      <c r="G108" s="117" t="s">
        <v>41</v>
      </c>
      <c r="H108" s="117" t="s">
        <v>1067</v>
      </c>
      <c r="I108" s="117"/>
      <c r="J108" s="118"/>
      <c r="K108" s="395">
        <f t="shared" si="7"/>
        <v>0.22</v>
      </c>
      <c r="L108" s="117">
        <v>0.12</v>
      </c>
      <c r="M108" s="117">
        <v>0.1</v>
      </c>
      <c r="N108" s="117"/>
      <c r="O108" s="117">
        <v>1.86</v>
      </c>
      <c r="P108" s="117"/>
      <c r="Q108" s="117"/>
      <c r="R108" s="117">
        <v>17.600000000000001</v>
      </c>
      <c r="S108" s="117"/>
      <c r="T108" s="117"/>
      <c r="U108" s="117"/>
      <c r="V108" s="117"/>
      <c r="W108" s="117"/>
      <c r="X108" s="117"/>
      <c r="Y108" s="117"/>
      <c r="Z108" s="117"/>
      <c r="AA108" s="117"/>
      <c r="AB108" s="117"/>
      <c r="AC108" s="117"/>
      <c r="AD108" s="117"/>
      <c r="AE108" s="117"/>
      <c r="AF108" s="117"/>
      <c r="AG108" s="117">
        <v>0.56999999999999995</v>
      </c>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t="s">
        <v>387</v>
      </c>
      <c r="BL108" s="117" t="s">
        <v>1067</v>
      </c>
      <c r="BM108" s="567">
        <f t="shared" si="8"/>
        <v>20.25</v>
      </c>
    </row>
    <row r="109" spans="1:65" ht="47.25" hidden="1" customHeight="1">
      <c r="A109" s="134">
        <v>8</v>
      </c>
      <c r="B109" s="626" t="s">
        <v>1186</v>
      </c>
      <c r="C109" s="626"/>
      <c r="D109" s="461" t="s">
        <v>123</v>
      </c>
      <c r="E109" s="627">
        <f t="shared" si="12"/>
        <v>0.1</v>
      </c>
      <c r="F109" s="461" t="s">
        <v>868</v>
      </c>
      <c r="G109" s="461" t="s">
        <v>31</v>
      </c>
      <c r="H109" s="461" t="s">
        <v>1302</v>
      </c>
      <c r="I109" s="461"/>
      <c r="K109" s="628">
        <f t="shared" si="7"/>
        <v>0</v>
      </c>
      <c r="L109" s="630"/>
      <c r="M109" s="630"/>
      <c r="N109" s="630"/>
      <c r="O109" s="630"/>
      <c r="P109" s="630"/>
      <c r="Q109" s="630"/>
      <c r="R109" s="630"/>
      <c r="S109" s="630"/>
      <c r="T109" s="630"/>
      <c r="U109" s="630"/>
      <c r="V109" s="630"/>
      <c r="W109" s="630"/>
      <c r="X109" s="630"/>
      <c r="Y109" s="630"/>
      <c r="Z109" s="630"/>
      <c r="AA109" s="630"/>
      <c r="AB109" s="630"/>
      <c r="AC109" s="630"/>
      <c r="AD109" s="630"/>
      <c r="AE109" s="630"/>
      <c r="AF109" s="630"/>
      <c r="AG109" s="630"/>
      <c r="AH109" s="630"/>
      <c r="AI109" s="630"/>
      <c r="AJ109" s="630"/>
      <c r="AK109" s="630"/>
      <c r="AL109" s="630"/>
      <c r="AM109" s="630"/>
      <c r="AN109" s="630"/>
      <c r="AO109" s="630"/>
      <c r="AP109" s="630"/>
      <c r="AQ109" s="630"/>
      <c r="AR109" s="630"/>
      <c r="AS109" s="630"/>
      <c r="AT109" s="630"/>
      <c r="AU109" s="630"/>
      <c r="AV109" s="630"/>
      <c r="AW109" s="630"/>
      <c r="AX109" s="630"/>
      <c r="AY109" s="630"/>
      <c r="AZ109" s="630"/>
      <c r="BA109" s="630"/>
      <c r="BB109" s="630"/>
      <c r="BC109" s="630">
        <v>0.1</v>
      </c>
      <c r="BD109" s="630"/>
      <c r="BE109" s="630"/>
      <c r="BF109" s="630"/>
      <c r="BG109" s="630"/>
      <c r="BH109" s="630"/>
      <c r="BI109" s="630"/>
      <c r="BJ109" s="630"/>
      <c r="BK109" s="134" t="s">
        <v>387</v>
      </c>
      <c r="BL109" s="134" t="s">
        <v>1066</v>
      </c>
      <c r="BM109" s="567">
        <f t="shared" si="8"/>
        <v>0.1</v>
      </c>
    </row>
    <row r="110" spans="1:65" ht="31.5" hidden="1" customHeight="1">
      <c r="A110" s="117">
        <v>7</v>
      </c>
      <c r="B110" s="135" t="s">
        <v>622</v>
      </c>
      <c r="C110" s="135"/>
      <c r="D110" s="118" t="s">
        <v>123</v>
      </c>
      <c r="E110" s="531">
        <f t="shared" si="12"/>
        <v>0.11</v>
      </c>
      <c r="F110" s="118" t="s">
        <v>866</v>
      </c>
      <c r="G110" s="118" t="s">
        <v>31</v>
      </c>
      <c r="H110" s="118" t="s">
        <v>1290</v>
      </c>
      <c r="I110" s="118"/>
      <c r="J110" s="118"/>
      <c r="K110" s="395">
        <f t="shared" si="7"/>
        <v>0</v>
      </c>
      <c r="L110" s="530"/>
      <c r="M110" s="530"/>
      <c r="N110" s="530"/>
      <c r="O110" s="530"/>
      <c r="P110" s="530"/>
      <c r="Q110" s="530"/>
      <c r="R110" s="530"/>
      <c r="S110" s="530"/>
      <c r="T110" s="530"/>
      <c r="U110" s="530"/>
      <c r="V110" s="530"/>
      <c r="W110" s="530"/>
      <c r="X110" s="530"/>
      <c r="Y110" s="530"/>
      <c r="Z110" s="530"/>
      <c r="AA110" s="530"/>
      <c r="AB110" s="530"/>
      <c r="AC110" s="530"/>
      <c r="AD110" s="530"/>
      <c r="AE110" s="530"/>
      <c r="AF110" s="530"/>
      <c r="AG110" s="530"/>
      <c r="AH110" s="530"/>
      <c r="AI110" s="530"/>
      <c r="AJ110" s="530"/>
      <c r="AK110" s="530"/>
      <c r="AL110" s="530"/>
      <c r="AM110" s="530"/>
      <c r="AN110" s="530"/>
      <c r="AO110" s="530"/>
      <c r="AP110" s="530"/>
      <c r="AQ110" s="530"/>
      <c r="AR110" s="530"/>
      <c r="AS110" s="530"/>
      <c r="AT110" s="530"/>
      <c r="AU110" s="530"/>
      <c r="AV110" s="530"/>
      <c r="AW110" s="530"/>
      <c r="AX110" s="530"/>
      <c r="AY110" s="530"/>
      <c r="AZ110" s="530"/>
      <c r="BA110" s="530"/>
      <c r="BB110" s="530"/>
      <c r="BC110" s="530">
        <v>0.11</v>
      </c>
      <c r="BD110" s="530"/>
      <c r="BE110" s="530"/>
      <c r="BF110" s="530"/>
      <c r="BG110" s="530"/>
      <c r="BH110" s="530"/>
      <c r="BI110" s="530"/>
      <c r="BJ110" s="530"/>
      <c r="BK110" s="117"/>
      <c r="BL110" s="117"/>
      <c r="BM110" s="567">
        <f t="shared" si="8"/>
        <v>0.11</v>
      </c>
    </row>
    <row r="111" spans="1:65" ht="31.5" hidden="1" customHeight="1">
      <c r="A111" s="117">
        <v>14</v>
      </c>
      <c r="B111" s="619" t="s">
        <v>590</v>
      </c>
      <c r="C111" s="135"/>
      <c r="D111" s="118" t="s">
        <v>123</v>
      </c>
      <c r="E111" s="531">
        <f t="shared" si="12"/>
        <v>0.09</v>
      </c>
      <c r="F111" s="118" t="s">
        <v>873</v>
      </c>
      <c r="G111" s="118" t="s">
        <v>48</v>
      </c>
      <c r="H111" s="118" t="s">
        <v>1066</v>
      </c>
      <c r="I111" s="118"/>
      <c r="J111" s="118"/>
      <c r="K111" s="395">
        <f t="shared" si="7"/>
        <v>0.05</v>
      </c>
      <c r="L111" s="530"/>
      <c r="M111" s="530">
        <v>0.05</v>
      </c>
      <c r="N111" s="530">
        <v>0.04</v>
      </c>
      <c r="O111" s="530"/>
      <c r="P111" s="530"/>
      <c r="Q111" s="530"/>
      <c r="R111" s="530"/>
      <c r="S111" s="530"/>
      <c r="T111" s="530"/>
      <c r="U111" s="530"/>
      <c r="V111" s="530"/>
      <c r="W111" s="530"/>
      <c r="X111" s="530"/>
      <c r="Y111" s="530"/>
      <c r="Z111" s="530"/>
      <c r="AA111" s="530"/>
      <c r="AB111" s="530"/>
      <c r="AC111" s="530"/>
      <c r="AD111" s="530"/>
      <c r="AE111" s="530"/>
      <c r="AF111" s="530"/>
      <c r="AG111" s="530"/>
      <c r="AH111" s="530"/>
      <c r="AI111" s="530"/>
      <c r="AJ111" s="530"/>
      <c r="AK111" s="530"/>
      <c r="AL111" s="530"/>
      <c r="AM111" s="530"/>
      <c r="AN111" s="530"/>
      <c r="AO111" s="530"/>
      <c r="AP111" s="530"/>
      <c r="AQ111" s="530"/>
      <c r="AR111" s="530"/>
      <c r="AS111" s="530"/>
      <c r="AT111" s="530"/>
      <c r="AU111" s="530"/>
      <c r="AV111" s="530"/>
      <c r="AW111" s="530"/>
      <c r="AX111" s="530"/>
      <c r="AY111" s="530"/>
      <c r="AZ111" s="530"/>
      <c r="BA111" s="530"/>
      <c r="BB111" s="530"/>
      <c r="BC111" s="530"/>
      <c r="BD111" s="530"/>
      <c r="BE111" s="530"/>
      <c r="BF111" s="530"/>
      <c r="BG111" s="530"/>
      <c r="BH111" s="530"/>
      <c r="BI111" s="530"/>
      <c r="BJ111" s="530"/>
      <c r="BK111" s="117"/>
      <c r="BL111" s="117"/>
      <c r="BM111" s="567">
        <f t="shared" si="8"/>
        <v>0.09</v>
      </c>
    </row>
    <row r="112" spans="1:65" ht="47.25" hidden="1" customHeight="1">
      <c r="A112" s="117">
        <v>75</v>
      </c>
      <c r="B112" s="619" t="s">
        <v>590</v>
      </c>
      <c r="C112" s="304"/>
      <c r="D112" s="118" t="s">
        <v>123</v>
      </c>
      <c r="E112" s="531">
        <f t="shared" si="12"/>
        <v>5.6</v>
      </c>
      <c r="F112" s="117" t="s">
        <v>462</v>
      </c>
      <c r="G112" s="117" t="s">
        <v>48</v>
      </c>
      <c r="H112" s="118" t="s">
        <v>1085</v>
      </c>
      <c r="I112" s="118"/>
      <c r="J112" s="118"/>
      <c r="K112" s="395">
        <f t="shared" si="7"/>
        <v>0.82</v>
      </c>
      <c r="L112" s="117">
        <v>0.82</v>
      </c>
      <c r="M112" s="117"/>
      <c r="N112" s="117">
        <v>0.8</v>
      </c>
      <c r="O112" s="117">
        <v>2.99</v>
      </c>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v>0.01</v>
      </c>
      <c r="AT112" s="117"/>
      <c r="AU112" s="117"/>
      <c r="AV112" s="117"/>
      <c r="AW112" s="117"/>
      <c r="AX112" s="117"/>
      <c r="AY112" s="117"/>
      <c r="AZ112" s="117">
        <v>0.98</v>
      </c>
      <c r="BA112" s="117"/>
      <c r="BB112" s="117"/>
      <c r="BC112" s="117"/>
      <c r="BD112" s="117"/>
      <c r="BE112" s="117"/>
      <c r="BF112" s="117"/>
      <c r="BG112" s="117"/>
      <c r="BH112" s="117"/>
      <c r="BI112" s="117"/>
      <c r="BJ112" s="117"/>
      <c r="BK112" s="117" t="s">
        <v>387</v>
      </c>
      <c r="BL112" s="117" t="s">
        <v>1085</v>
      </c>
      <c r="BM112" s="567">
        <f t="shared" si="8"/>
        <v>5.6</v>
      </c>
    </row>
    <row r="113" spans="1:65" ht="15.75" hidden="1" customHeight="1">
      <c r="A113" s="117">
        <v>1</v>
      </c>
      <c r="B113" s="135" t="s">
        <v>616</v>
      </c>
      <c r="C113" s="135"/>
      <c r="D113" s="118" t="s">
        <v>123</v>
      </c>
      <c r="E113" s="531">
        <f t="shared" si="12"/>
        <v>1.6700000000000002</v>
      </c>
      <c r="F113" s="118" t="s">
        <v>862</v>
      </c>
      <c r="G113" s="118" t="s">
        <v>18</v>
      </c>
      <c r="H113" s="118" t="s">
        <v>1126</v>
      </c>
      <c r="I113" s="118"/>
      <c r="J113" s="118"/>
      <c r="K113" s="395">
        <f t="shared" si="7"/>
        <v>0</v>
      </c>
      <c r="L113" s="530"/>
      <c r="M113" s="530"/>
      <c r="N113" s="530"/>
      <c r="O113" s="530">
        <v>1.6700000000000002</v>
      </c>
      <c r="P113" s="530"/>
      <c r="Q113" s="530"/>
      <c r="R113" s="530"/>
      <c r="S113" s="530"/>
      <c r="T113" s="530"/>
      <c r="U113" s="530"/>
      <c r="V113" s="530"/>
      <c r="W113" s="530"/>
      <c r="X113" s="530"/>
      <c r="Y113" s="530"/>
      <c r="Z113" s="530"/>
      <c r="AA113" s="530"/>
      <c r="AB113" s="530"/>
      <c r="AC113" s="530"/>
      <c r="AD113" s="530"/>
      <c r="AE113" s="530"/>
      <c r="AF113" s="530"/>
      <c r="AG113" s="530"/>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c r="BF113" s="530"/>
      <c r="BG113" s="530"/>
      <c r="BH113" s="530"/>
      <c r="BI113" s="530"/>
      <c r="BJ113" s="530"/>
      <c r="BK113" s="117"/>
      <c r="BL113" s="117"/>
      <c r="BM113" s="567">
        <f t="shared" si="8"/>
        <v>1.6700000000000002</v>
      </c>
    </row>
    <row r="114" spans="1:65" ht="31.5" hidden="1" customHeight="1">
      <c r="A114" s="117">
        <v>2</v>
      </c>
      <c r="B114" s="135" t="s">
        <v>617</v>
      </c>
      <c r="C114" s="135"/>
      <c r="D114" s="118" t="s">
        <v>123</v>
      </c>
      <c r="E114" s="531">
        <f t="shared" si="12"/>
        <v>5.12</v>
      </c>
      <c r="F114" s="118" t="s">
        <v>863</v>
      </c>
      <c r="G114" s="118" t="s">
        <v>18</v>
      </c>
      <c r="H114" s="118" t="s">
        <v>1066</v>
      </c>
      <c r="I114" s="118"/>
      <c r="J114" s="118"/>
      <c r="K114" s="395">
        <f t="shared" si="7"/>
        <v>0</v>
      </c>
      <c r="L114" s="530"/>
      <c r="M114" s="530"/>
      <c r="N114" s="530">
        <v>0.53999999999999992</v>
      </c>
      <c r="O114" s="530">
        <v>4.51</v>
      </c>
      <c r="P114" s="530"/>
      <c r="Q114" s="530"/>
      <c r="R114" s="530"/>
      <c r="S114" s="530"/>
      <c r="T114" s="530"/>
      <c r="U114" s="530"/>
      <c r="V114" s="530"/>
      <c r="W114" s="530"/>
      <c r="X114" s="530"/>
      <c r="Y114" s="530"/>
      <c r="Z114" s="530"/>
      <c r="AA114" s="530"/>
      <c r="AB114" s="530"/>
      <c r="AC114" s="530"/>
      <c r="AD114" s="530"/>
      <c r="AE114" s="530"/>
      <c r="AF114" s="530"/>
      <c r="AG114" s="530"/>
      <c r="AH114" s="530"/>
      <c r="AI114" s="530"/>
      <c r="AJ114" s="530"/>
      <c r="AK114" s="530"/>
      <c r="AL114" s="530"/>
      <c r="AM114" s="530"/>
      <c r="AN114" s="530"/>
      <c r="AO114" s="530"/>
      <c r="AP114" s="530"/>
      <c r="AQ114" s="530"/>
      <c r="AR114" s="530"/>
      <c r="AS114" s="530"/>
      <c r="AT114" s="530"/>
      <c r="AU114" s="530"/>
      <c r="AV114" s="530"/>
      <c r="AW114" s="530"/>
      <c r="AX114" s="530"/>
      <c r="AY114" s="530"/>
      <c r="AZ114" s="530"/>
      <c r="BA114" s="530"/>
      <c r="BB114" s="530"/>
      <c r="BC114" s="530"/>
      <c r="BD114" s="530"/>
      <c r="BE114" s="530"/>
      <c r="BF114" s="530"/>
      <c r="BG114" s="530"/>
      <c r="BH114" s="530"/>
      <c r="BI114" s="530">
        <v>7.0000000000000007E-2</v>
      </c>
      <c r="BJ114" s="530"/>
      <c r="BK114" s="117" t="s">
        <v>387</v>
      </c>
      <c r="BL114" s="117" t="s">
        <v>1066</v>
      </c>
      <c r="BM114" s="567">
        <f t="shared" si="8"/>
        <v>5.12</v>
      </c>
    </row>
    <row r="115" spans="1:65" ht="15.75" hidden="1" customHeight="1">
      <c r="A115" s="117">
        <v>3</v>
      </c>
      <c r="B115" s="135" t="s">
        <v>618</v>
      </c>
      <c r="C115" s="135"/>
      <c r="D115" s="118" t="s">
        <v>123</v>
      </c>
      <c r="E115" s="531">
        <f t="shared" si="12"/>
        <v>2.63</v>
      </c>
      <c r="F115" s="118" t="s">
        <v>864</v>
      </c>
      <c r="G115" s="118" t="s">
        <v>18</v>
      </c>
      <c r="H115" s="118" t="s">
        <v>1126</v>
      </c>
      <c r="I115" s="118"/>
      <c r="J115" s="118"/>
      <c r="K115" s="395">
        <f t="shared" si="7"/>
        <v>0</v>
      </c>
      <c r="L115" s="530"/>
      <c r="M115" s="530"/>
      <c r="N115" s="530"/>
      <c r="O115" s="530">
        <v>2.63</v>
      </c>
      <c r="P115" s="530"/>
      <c r="Q115" s="530"/>
      <c r="R115" s="530"/>
      <c r="S115" s="530"/>
      <c r="T115" s="530"/>
      <c r="U115" s="530"/>
      <c r="V115" s="530"/>
      <c r="W115" s="530"/>
      <c r="X115" s="530"/>
      <c r="Y115" s="530"/>
      <c r="Z115" s="530"/>
      <c r="AA115" s="530"/>
      <c r="AB115" s="530"/>
      <c r="AC115" s="530"/>
      <c r="AD115" s="530"/>
      <c r="AE115" s="530"/>
      <c r="AF115" s="530"/>
      <c r="AG115" s="530"/>
      <c r="AH115" s="530"/>
      <c r="AI115" s="530"/>
      <c r="AJ115" s="530"/>
      <c r="AK115" s="530"/>
      <c r="AL115" s="530"/>
      <c r="AM115" s="530"/>
      <c r="AN115" s="530"/>
      <c r="AO115" s="530"/>
      <c r="AP115" s="530"/>
      <c r="AQ115" s="530"/>
      <c r="AR115" s="530"/>
      <c r="AS115" s="530"/>
      <c r="AT115" s="530"/>
      <c r="AU115" s="530"/>
      <c r="AV115" s="530"/>
      <c r="AW115" s="530"/>
      <c r="AX115" s="530"/>
      <c r="AY115" s="530"/>
      <c r="AZ115" s="530"/>
      <c r="BA115" s="530"/>
      <c r="BB115" s="530"/>
      <c r="BC115" s="530"/>
      <c r="BD115" s="530"/>
      <c r="BE115" s="530"/>
      <c r="BF115" s="530"/>
      <c r="BG115" s="530"/>
      <c r="BH115" s="530"/>
      <c r="BI115" s="530"/>
      <c r="BJ115" s="530"/>
      <c r="BK115" s="117"/>
      <c r="BL115" s="117"/>
      <c r="BM115" s="567">
        <f t="shared" si="8"/>
        <v>2.63</v>
      </c>
    </row>
    <row r="116" spans="1:65" ht="31.5" hidden="1" customHeight="1">
      <c r="A116" s="117">
        <v>4</v>
      </c>
      <c r="B116" s="135" t="s">
        <v>1183</v>
      </c>
      <c r="C116" s="135"/>
      <c r="D116" s="118" t="s">
        <v>123</v>
      </c>
      <c r="E116" s="531">
        <f t="shared" si="12"/>
        <v>10.889999999999997</v>
      </c>
      <c r="F116" s="118" t="s">
        <v>865</v>
      </c>
      <c r="G116" s="118" t="s">
        <v>18</v>
      </c>
      <c r="H116" s="118" t="s">
        <v>1066</v>
      </c>
      <c r="I116" s="118"/>
      <c r="J116" s="118"/>
      <c r="K116" s="395">
        <f t="shared" si="7"/>
        <v>0.42</v>
      </c>
      <c r="L116" s="530">
        <v>0.16999999999999998</v>
      </c>
      <c r="M116" s="530">
        <v>0.25</v>
      </c>
      <c r="N116" s="530">
        <v>1.6000000000000003</v>
      </c>
      <c r="O116" s="530">
        <v>8.8499999999999961</v>
      </c>
      <c r="P116" s="530"/>
      <c r="Q116" s="530"/>
      <c r="R116" s="530"/>
      <c r="S116" s="530"/>
      <c r="T116" s="530"/>
      <c r="U116" s="530"/>
      <c r="V116" s="530"/>
      <c r="W116" s="530"/>
      <c r="X116" s="530"/>
      <c r="Y116" s="530"/>
      <c r="Z116" s="530"/>
      <c r="AA116" s="530"/>
      <c r="AB116" s="530"/>
      <c r="AC116" s="530"/>
      <c r="AD116" s="530"/>
      <c r="AE116" s="530"/>
      <c r="AF116" s="530"/>
      <c r="AG116" s="530"/>
      <c r="AH116" s="530"/>
      <c r="AI116" s="530"/>
      <c r="AJ116" s="530"/>
      <c r="AK116" s="530"/>
      <c r="AL116" s="530"/>
      <c r="AM116" s="530"/>
      <c r="AN116" s="530"/>
      <c r="AO116" s="530"/>
      <c r="AP116" s="530"/>
      <c r="AQ116" s="530"/>
      <c r="AR116" s="530"/>
      <c r="AS116" s="530"/>
      <c r="AT116" s="530"/>
      <c r="AU116" s="530"/>
      <c r="AV116" s="530"/>
      <c r="AW116" s="530"/>
      <c r="AX116" s="530"/>
      <c r="AY116" s="530"/>
      <c r="AZ116" s="530"/>
      <c r="BA116" s="530"/>
      <c r="BB116" s="530"/>
      <c r="BC116" s="530"/>
      <c r="BD116" s="530"/>
      <c r="BE116" s="530"/>
      <c r="BF116" s="530"/>
      <c r="BG116" s="530"/>
      <c r="BH116" s="530"/>
      <c r="BI116" s="530">
        <v>0.02</v>
      </c>
      <c r="BJ116" s="530"/>
      <c r="BK116" s="117"/>
      <c r="BL116" s="117"/>
      <c r="BM116" s="567">
        <f t="shared" si="8"/>
        <v>10.889999999999997</v>
      </c>
    </row>
    <row r="117" spans="1:65" ht="78.75" hidden="1" customHeight="1">
      <c r="A117" s="117">
        <v>80</v>
      </c>
      <c r="B117" s="304" t="s">
        <v>459</v>
      </c>
      <c r="C117" s="304"/>
      <c r="D117" s="305" t="s">
        <v>123</v>
      </c>
      <c r="E117" s="531">
        <f t="shared" si="12"/>
        <v>5</v>
      </c>
      <c r="F117" s="117" t="s">
        <v>1089</v>
      </c>
      <c r="G117" s="117" t="s">
        <v>18</v>
      </c>
      <c r="H117" s="117" t="s">
        <v>1126</v>
      </c>
      <c r="I117" s="117"/>
      <c r="J117" s="118"/>
      <c r="K117" s="395">
        <f t="shared" si="7"/>
        <v>0</v>
      </c>
      <c r="L117" s="117"/>
      <c r="M117" s="117"/>
      <c r="N117" s="117"/>
      <c r="O117" s="117"/>
      <c r="P117" s="117"/>
      <c r="Q117" s="117"/>
      <c r="R117" s="117">
        <v>5</v>
      </c>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8" t="s">
        <v>1090</v>
      </c>
      <c r="BL117" s="118" t="s">
        <v>1091</v>
      </c>
      <c r="BM117" s="567">
        <f t="shared" si="8"/>
        <v>5</v>
      </c>
    </row>
    <row r="118" spans="1:65" ht="31.5" hidden="1" customHeight="1">
      <c r="A118" s="117">
        <v>5</v>
      </c>
      <c r="B118" s="135" t="s">
        <v>1135</v>
      </c>
      <c r="C118" s="135"/>
      <c r="D118" s="118" t="s">
        <v>123</v>
      </c>
      <c r="E118" s="531">
        <f t="shared" si="12"/>
        <v>0.01</v>
      </c>
      <c r="F118" s="118" t="s">
        <v>866</v>
      </c>
      <c r="G118" s="118" t="s">
        <v>21</v>
      </c>
      <c r="H118" s="118" t="s">
        <v>1066</v>
      </c>
      <c r="I118" s="118"/>
      <c r="J118" s="118"/>
      <c r="K118" s="395">
        <f t="shared" si="7"/>
        <v>0</v>
      </c>
      <c r="L118" s="530"/>
      <c r="M118" s="530"/>
      <c r="N118" s="530"/>
      <c r="O118" s="530"/>
      <c r="P118" s="530"/>
      <c r="Q118" s="530"/>
      <c r="R118" s="530"/>
      <c r="S118" s="530"/>
      <c r="T118" s="530"/>
      <c r="U118" s="530"/>
      <c r="V118" s="530"/>
      <c r="W118" s="530"/>
      <c r="X118" s="530"/>
      <c r="Y118" s="530"/>
      <c r="Z118" s="530"/>
      <c r="AA118" s="530"/>
      <c r="AB118" s="530"/>
      <c r="AC118" s="530"/>
      <c r="AD118" s="530"/>
      <c r="AE118" s="530"/>
      <c r="AF118" s="530"/>
      <c r="AG118" s="530"/>
      <c r="AH118" s="530"/>
      <c r="AI118" s="530"/>
      <c r="AJ118" s="530"/>
      <c r="AK118" s="530"/>
      <c r="AL118" s="530"/>
      <c r="AM118" s="530"/>
      <c r="AN118" s="530"/>
      <c r="AO118" s="530"/>
      <c r="AP118" s="530"/>
      <c r="AQ118" s="530"/>
      <c r="AR118" s="530"/>
      <c r="AS118" s="530"/>
      <c r="AT118" s="530"/>
      <c r="AU118" s="530"/>
      <c r="AV118" s="530"/>
      <c r="AW118" s="530"/>
      <c r="AX118" s="530"/>
      <c r="AY118" s="530"/>
      <c r="AZ118" s="530"/>
      <c r="BA118" s="530"/>
      <c r="BB118" s="530">
        <v>0.01</v>
      </c>
      <c r="BC118" s="530"/>
      <c r="BD118" s="530"/>
      <c r="BE118" s="530"/>
      <c r="BF118" s="530"/>
      <c r="BG118" s="530"/>
      <c r="BH118" s="530"/>
      <c r="BI118" s="530"/>
      <c r="BJ118" s="530"/>
      <c r="BK118" s="117"/>
      <c r="BL118" s="117"/>
      <c r="BM118" s="567">
        <f t="shared" si="8"/>
        <v>0.01</v>
      </c>
    </row>
    <row r="119" spans="1:65" ht="31.5" hidden="1" customHeight="1">
      <c r="A119" s="117">
        <v>84</v>
      </c>
      <c r="B119" s="304" t="s">
        <v>458</v>
      </c>
      <c r="C119" s="304"/>
      <c r="D119" s="305" t="s">
        <v>1324</v>
      </c>
      <c r="E119" s="117">
        <f t="shared" si="12"/>
        <v>94.199999999999974</v>
      </c>
      <c r="F119" s="117" t="s">
        <v>464</v>
      </c>
      <c r="G119" s="117" t="s">
        <v>23</v>
      </c>
      <c r="H119" s="118" t="s">
        <v>1068</v>
      </c>
      <c r="I119" s="118"/>
      <c r="J119" s="118"/>
      <c r="K119" s="395">
        <f t="shared" si="7"/>
        <v>5.91</v>
      </c>
      <c r="L119" s="117">
        <v>5.51</v>
      </c>
      <c r="M119" s="117">
        <v>0.4</v>
      </c>
      <c r="N119" s="117">
        <v>2.2200000000000002</v>
      </c>
      <c r="O119" s="117">
        <v>7.28</v>
      </c>
      <c r="P119" s="117"/>
      <c r="Q119" s="117"/>
      <c r="R119" s="117">
        <v>75.599999999999994</v>
      </c>
      <c r="S119" s="117"/>
      <c r="T119" s="117">
        <v>7.0000000000000007E-2</v>
      </c>
      <c r="U119" s="117"/>
      <c r="V119" s="117"/>
      <c r="W119" s="117"/>
      <c r="X119" s="117"/>
      <c r="Y119" s="117"/>
      <c r="Z119" s="117"/>
      <c r="AA119" s="117"/>
      <c r="AB119" s="117"/>
      <c r="AC119" s="117"/>
      <c r="AD119" s="117"/>
      <c r="AE119" s="117"/>
      <c r="AF119" s="117"/>
      <c r="AG119" s="117">
        <v>1.82</v>
      </c>
      <c r="AH119" s="117">
        <v>0.21</v>
      </c>
      <c r="AI119" s="117"/>
      <c r="AJ119" s="117"/>
      <c r="AK119" s="117"/>
      <c r="AL119" s="117"/>
      <c r="AM119" s="117"/>
      <c r="AN119" s="117"/>
      <c r="AO119" s="117"/>
      <c r="AP119" s="117"/>
      <c r="AQ119" s="117"/>
      <c r="AR119" s="117"/>
      <c r="AS119" s="117">
        <v>0.75</v>
      </c>
      <c r="AT119" s="117"/>
      <c r="AU119" s="117"/>
      <c r="AV119" s="117"/>
      <c r="AW119" s="117"/>
      <c r="AX119" s="117"/>
      <c r="AY119" s="117"/>
      <c r="AZ119" s="117">
        <v>0.28000000000000003</v>
      </c>
      <c r="BA119" s="117"/>
      <c r="BB119" s="117"/>
      <c r="BC119" s="117"/>
      <c r="BD119" s="117"/>
      <c r="BE119" s="117"/>
      <c r="BF119" s="117"/>
      <c r="BG119" s="117"/>
      <c r="BH119" s="117"/>
      <c r="BI119" s="117">
        <v>0.06</v>
      </c>
      <c r="BJ119" s="117"/>
      <c r="BK119" s="117" t="s">
        <v>387</v>
      </c>
      <c r="BL119" s="117" t="s">
        <v>1068</v>
      </c>
      <c r="BM119" s="567">
        <f t="shared" si="8"/>
        <v>94.199999999999974</v>
      </c>
    </row>
    <row r="120" spans="1:65" ht="31.5" hidden="1" customHeight="1">
      <c r="A120" s="117">
        <v>128</v>
      </c>
      <c r="B120" s="135" t="s">
        <v>1214</v>
      </c>
      <c r="C120" s="135"/>
      <c r="D120" s="118" t="s">
        <v>124</v>
      </c>
      <c r="E120" s="573">
        <f t="shared" si="12"/>
        <v>0.01</v>
      </c>
      <c r="F120" s="514" t="s">
        <v>947</v>
      </c>
      <c r="G120" s="514" t="s">
        <v>36</v>
      </c>
      <c r="H120" s="118" t="s">
        <v>1066</v>
      </c>
      <c r="I120" s="118"/>
      <c r="J120" s="514"/>
      <c r="K120" s="395">
        <f t="shared" si="7"/>
        <v>0</v>
      </c>
      <c r="L120" s="530"/>
      <c r="M120" s="530"/>
      <c r="N120" s="530"/>
      <c r="O120" s="530"/>
      <c r="P120" s="530"/>
      <c r="Q120" s="530"/>
      <c r="R120" s="530"/>
      <c r="S120" s="530"/>
      <c r="T120" s="530"/>
      <c r="U120" s="530"/>
      <c r="V120" s="530"/>
      <c r="W120" s="530"/>
      <c r="X120" s="530"/>
      <c r="Y120" s="530"/>
      <c r="Z120" s="530"/>
      <c r="AA120" s="530"/>
      <c r="AB120" s="530"/>
      <c r="AC120" s="530"/>
      <c r="AD120" s="530"/>
      <c r="AE120" s="530"/>
      <c r="AF120" s="530"/>
      <c r="AG120" s="530"/>
      <c r="AH120" s="530"/>
      <c r="AI120" s="530"/>
      <c r="AJ120" s="530"/>
      <c r="AK120" s="530"/>
      <c r="AL120" s="530"/>
      <c r="AM120" s="530"/>
      <c r="AN120" s="530"/>
      <c r="AO120" s="530"/>
      <c r="AP120" s="530"/>
      <c r="AQ120" s="530"/>
      <c r="AR120" s="530"/>
      <c r="AS120" s="530"/>
      <c r="AT120" s="530"/>
      <c r="AU120" s="530"/>
      <c r="AV120" s="530"/>
      <c r="AW120" s="530"/>
      <c r="AX120" s="530"/>
      <c r="AY120" s="530"/>
      <c r="AZ120" s="530"/>
      <c r="BA120" s="530"/>
      <c r="BB120" s="530">
        <v>0.01</v>
      </c>
      <c r="BC120" s="530"/>
      <c r="BD120" s="530"/>
      <c r="BE120" s="530"/>
      <c r="BF120" s="530"/>
      <c r="BG120" s="530"/>
      <c r="BH120" s="530"/>
      <c r="BI120" s="530"/>
      <c r="BJ120" s="530"/>
      <c r="BK120" s="117"/>
      <c r="BL120" s="117"/>
      <c r="BM120" s="567">
        <f t="shared" si="8"/>
        <v>0.01</v>
      </c>
    </row>
    <row r="121" spans="1:65" ht="31.5" hidden="1" customHeight="1">
      <c r="A121" s="117">
        <v>124</v>
      </c>
      <c r="B121" s="135" t="s">
        <v>714</v>
      </c>
      <c r="C121" s="135"/>
      <c r="D121" s="118" t="s">
        <v>124</v>
      </c>
      <c r="E121" s="531">
        <f t="shared" si="12"/>
        <v>0.25</v>
      </c>
      <c r="F121" s="118" t="s">
        <v>893</v>
      </c>
      <c r="G121" s="118" t="s">
        <v>30</v>
      </c>
      <c r="H121" s="118" t="s">
        <v>1126</v>
      </c>
      <c r="I121" s="118"/>
      <c r="J121" s="118"/>
      <c r="K121" s="395">
        <f t="shared" si="7"/>
        <v>0</v>
      </c>
      <c r="L121" s="530"/>
      <c r="M121" s="530"/>
      <c r="N121" s="530">
        <v>0.25</v>
      </c>
      <c r="O121" s="530"/>
      <c r="P121" s="530"/>
      <c r="Q121" s="530"/>
      <c r="R121" s="530"/>
      <c r="S121" s="530"/>
      <c r="T121" s="530"/>
      <c r="U121" s="530"/>
      <c r="V121" s="530"/>
      <c r="W121" s="530"/>
      <c r="X121" s="530"/>
      <c r="Y121" s="530"/>
      <c r="Z121" s="530"/>
      <c r="AA121" s="530"/>
      <c r="AB121" s="530"/>
      <c r="AC121" s="530"/>
      <c r="AD121" s="530"/>
      <c r="AE121" s="530"/>
      <c r="AF121" s="530"/>
      <c r="AG121" s="530"/>
      <c r="AH121" s="530"/>
      <c r="AI121" s="530"/>
      <c r="AJ121" s="530"/>
      <c r="AK121" s="530"/>
      <c r="AL121" s="530"/>
      <c r="AM121" s="530"/>
      <c r="AN121" s="530"/>
      <c r="AO121" s="530"/>
      <c r="AP121" s="530"/>
      <c r="AQ121" s="530"/>
      <c r="AR121" s="530"/>
      <c r="AS121" s="530"/>
      <c r="AT121" s="530"/>
      <c r="AU121" s="530"/>
      <c r="AV121" s="530"/>
      <c r="AW121" s="530"/>
      <c r="AX121" s="530"/>
      <c r="AY121" s="530"/>
      <c r="AZ121" s="530"/>
      <c r="BA121" s="530"/>
      <c r="BB121" s="530"/>
      <c r="BC121" s="530"/>
      <c r="BD121" s="530"/>
      <c r="BE121" s="530"/>
      <c r="BF121" s="530"/>
      <c r="BG121" s="530"/>
      <c r="BH121" s="530"/>
      <c r="BI121" s="530"/>
      <c r="BJ121" s="530"/>
      <c r="BK121" s="117"/>
      <c r="BL121" s="117"/>
      <c r="BM121" s="567">
        <f t="shared" si="8"/>
        <v>0.25</v>
      </c>
    </row>
    <row r="122" spans="1:65" ht="15.75" hidden="1" customHeight="1">
      <c r="A122" s="117">
        <v>131</v>
      </c>
      <c r="B122" s="135" t="s">
        <v>721</v>
      </c>
      <c r="C122" s="135"/>
      <c r="D122" s="118" t="s">
        <v>124</v>
      </c>
      <c r="E122" s="573">
        <f t="shared" si="12"/>
        <v>0.3</v>
      </c>
      <c r="F122" s="514" t="s">
        <v>870</v>
      </c>
      <c r="G122" s="514" t="s">
        <v>47</v>
      </c>
      <c r="H122" s="118" t="s">
        <v>1126</v>
      </c>
      <c r="I122" s="118"/>
      <c r="J122" s="514"/>
      <c r="K122" s="395">
        <f t="shared" si="7"/>
        <v>0</v>
      </c>
      <c r="L122" s="530"/>
      <c r="M122" s="530"/>
      <c r="N122" s="530"/>
      <c r="O122" s="530"/>
      <c r="P122" s="530"/>
      <c r="Q122" s="530"/>
      <c r="R122" s="530"/>
      <c r="S122" s="530"/>
      <c r="T122" s="530"/>
      <c r="U122" s="530"/>
      <c r="V122" s="530"/>
      <c r="W122" s="530"/>
      <c r="X122" s="530"/>
      <c r="Y122" s="530"/>
      <c r="Z122" s="530"/>
      <c r="AA122" s="530"/>
      <c r="AB122" s="530"/>
      <c r="AC122" s="530"/>
      <c r="AD122" s="530"/>
      <c r="AE122" s="530"/>
      <c r="AF122" s="530"/>
      <c r="AG122" s="530"/>
      <c r="AH122" s="530"/>
      <c r="AI122" s="530"/>
      <c r="AJ122" s="530"/>
      <c r="AK122" s="530"/>
      <c r="AL122" s="530"/>
      <c r="AM122" s="530"/>
      <c r="AN122" s="530"/>
      <c r="AO122" s="530"/>
      <c r="AP122" s="530"/>
      <c r="AQ122" s="530"/>
      <c r="AR122" s="530"/>
      <c r="AS122" s="530">
        <v>0.3</v>
      </c>
      <c r="AT122" s="530"/>
      <c r="AU122" s="530"/>
      <c r="AV122" s="530"/>
      <c r="AW122" s="530"/>
      <c r="AX122" s="530"/>
      <c r="AY122" s="530"/>
      <c r="AZ122" s="530"/>
      <c r="BA122" s="530"/>
      <c r="BB122" s="530"/>
      <c r="BC122" s="530"/>
      <c r="BD122" s="530"/>
      <c r="BE122" s="530"/>
      <c r="BF122" s="530"/>
      <c r="BG122" s="530"/>
      <c r="BH122" s="530"/>
      <c r="BI122" s="530"/>
      <c r="BJ122" s="530"/>
      <c r="BK122" s="117"/>
      <c r="BL122" s="117"/>
      <c r="BM122" s="567">
        <f t="shared" si="8"/>
        <v>0.3</v>
      </c>
    </row>
    <row r="123" spans="1:65" ht="31.5" hidden="1" customHeight="1">
      <c r="A123" s="117">
        <v>122</v>
      </c>
      <c r="B123" s="135" t="s">
        <v>712</v>
      </c>
      <c r="C123" s="135"/>
      <c r="D123" s="118" t="s">
        <v>124</v>
      </c>
      <c r="E123" s="531">
        <f t="shared" si="12"/>
        <v>0.25</v>
      </c>
      <c r="F123" s="118" t="s">
        <v>943</v>
      </c>
      <c r="G123" s="118" t="s">
        <v>24</v>
      </c>
      <c r="H123" s="118" t="s">
        <v>1126</v>
      </c>
      <c r="I123" s="118"/>
      <c r="J123" s="118"/>
      <c r="K123" s="395">
        <f t="shared" si="7"/>
        <v>0</v>
      </c>
      <c r="L123" s="530"/>
      <c r="M123" s="530"/>
      <c r="N123" s="530">
        <v>0.25</v>
      </c>
      <c r="O123" s="530"/>
      <c r="P123" s="530"/>
      <c r="Q123" s="530"/>
      <c r="R123" s="530"/>
      <c r="S123" s="530"/>
      <c r="T123" s="530"/>
      <c r="U123" s="530"/>
      <c r="V123" s="530"/>
      <c r="W123" s="530"/>
      <c r="X123" s="530"/>
      <c r="Y123" s="530"/>
      <c r="Z123" s="530"/>
      <c r="AA123" s="530"/>
      <c r="AB123" s="530"/>
      <c r="AC123" s="530"/>
      <c r="AD123" s="530"/>
      <c r="AE123" s="530"/>
      <c r="AF123" s="530"/>
      <c r="AG123" s="530"/>
      <c r="AH123" s="530"/>
      <c r="AI123" s="530"/>
      <c r="AJ123" s="530"/>
      <c r="AK123" s="530"/>
      <c r="AL123" s="530"/>
      <c r="AM123" s="530"/>
      <c r="AN123" s="530"/>
      <c r="AO123" s="530"/>
      <c r="AP123" s="530"/>
      <c r="AQ123" s="530"/>
      <c r="AR123" s="530"/>
      <c r="AS123" s="530"/>
      <c r="AT123" s="530"/>
      <c r="AU123" s="530"/>
      <c r="AV123" s="530"/>
      <c r="AW123" s="530"/>
      <c r="AX123" s="530"/>
      <c r="AY123" s="530"/>
      <c r="AZ123" s="530"/>
      <c r="BA123" s="530"/>
      <c r="BB123" s="530"/>
      <c r="BC123" s="530"/>
      <c r="BD123" s="530"/>
      <c r="BE123" s="530"/>
      <c r="BF123" s="530"/>
      <c r="BG123" s="530"/>
      <c r="BH123" s="530"/>
      <c r="BI123" s="530"/>
      <c r="BJ123" s="530"/>
      <c r="BK123" s="117"/>
      <c r="BL123" s="117"/>
      <c r="BM123" s="567">
        <f t="shared" si="8"/>
        <v>0.25</v>
      </c>
    </row>
    <row r="124" spans="1:65" ht="94.5" hidden="1" customHeight="1">
      <c r="A124" s="117">
        <v>119</v>
      </c>
      <c r="B124" s="545" t="s">
        <v>1207</v>
      </c>
      <c r="C124" s="545"/>
      <c r="D124" s="118" t="s">
        <v>124</v>
      </c>
      <c r="E124" s="531">
        <f t="shared" si="12"/>
        <v>44.87</v>
      </c>
      <c r="F124" s="546" t="s">
        <v>940</v>
      </c>
      <c r="G124" s="546" t="s">
        <v>11</v>
      </c>
      <c r="H124" s="118" t="s">
        <v>1126</v>
      </c>
      <c r="I124" s="118"/>
      <c r="J124" s="546"/>
      <c r="K124" s="395">
        <f t="shared" si="7"/>
        <v>6.25</v>
      </c>
      <c r="L124" s="547"/>
      <c r="M124" s="547">
        <v>6.25</v>
      </c>
      <c r="N124" s="534">
        <v>38.559999999999995</v>
      </c>
      <c r="O124" s="547"/>
      <c r="P124" s="547"/>
      <c r="Q124" s="547"/>
      <c r="R124" s="547"/>
      <c r="S124" s="547"/>
      <c r="T124" s="547"/>
      <c r="U124" s="548"/>
      <c r="V124" s="547"/>
      <c r="W124" s="549"/>
      <c r="X124" s="301"/>
      <c r="Y124" s="301"/>
      <c r="Z124" s="549"/>
      <c r="AA124" s="549"/>
      <c r="AB124" s="549"/>
      <c r="AC124" s="549"/>
      <c r="AD124" s="549"/>
      <c r="AE124" s="549"/>
      <c r="AF124" s="549"/>
      <c r="AG124" s="549"/>
      <c r="AH124" s="549"/>
      <c r="AI124" s="549"/>
      <c r="AJ124" s="549"/>
      <c r="AK124" s="549"/>
      <c r="AL124" s="549"/>
      <c r="AM124" s="549"/>
      <c r="AN124" s="549"/>
      <c r="AO124" s="549"/>
      <c r="AP124" s="549"/>
      <c r="AQ124" s="549"/>
      <c r="AR124" s="549"/>
      <c r="AS124" s="549"/>
      <c r="AT124" s="549"/>
      <c r="AU124" s="549"/>
      <c r="AV124" s="549"/>
      <c r="AW124" s="549"/>
      <c r="AX124" s="549"/>
      <c r="AY124" s="549"/>
      <c r="AZ124" s="549"/>
      <c r="BA124" s="549"/>
      <c r="BB124" s="549"/>
      <c r="BC124" s="549"/>
      <c r="BD124" s="549"/>
      <c r="BE124" s="549"/>
      <c r="BF124" s="549"/>
      <c r="BG124" s="549"/>
      <c r="BH124" s="549"/>
      <c r="BI124" s="549">
        <v>6.0000000000000005E-2</v>
      </c>
      <c r="BJ124" s="534"/>
      <c r="BK124" s="117"/>
      <c r="BL124" s="117"/>
      <c r="BM124" s="567">
        <f t="shared" si="8"/>
        <v>44.87</v>
      </c>
    </row>
    <row r="125" spans="1:65" ht="94.5" hidden="1" customHeight="1">
      <c r="A125" s="117">
        <v>120</v>
      </c>
      <c r="B125" s="545" t="s">
        <v>710</v>
      </c>
      <c r="C125" s="545"/>
      <c r="D125" s="118" t="s">
        <v>124</v>
      </c>
      <c r="E125" s="531">
        <f t="shared" si="12"/>
        <v>55.030000000000015</v>
      </c>
      <c r="F125" s="546" t="s">
        <v>941</v>
      </c>
      <c r="G125" s="546" t="s">
        <v>18</v>
      </c>
      <c r="H125" s="118" t="s">
        <v>1126</v>
      </c>
      <c r="I125" s="118"/>
      <c r="J125" s="546"/>
      <c r="K125" s="395">
        <f t="shared" si="7"/>
        <v>17.490000000000002</v>
      </c>
      <c r="L125" s="547">
        <v>17.490000000000002</v>
      </c>
      <c r="M125" s="547"/>
      <c r="N125" s="534">
        <v>18.280000000000005</v>
      </c>
      <c r="O125" s="547">
        <v>17.060000000000002</v>
      </c>
      <c r="P125" s="547"/>
      <c r="Q125" s="547"/>
      <c r="R125" s="547"/>
      <c r="S125" s="547"/>
      <c r="T125" s="547"/>
      <c r="U125" s="548"/>
      <c r="V125" s="547"/>
      <c r="W125" s="549"/>
      <c r="X125" s="301"/>
      <c r="Y125" s="301"/>
      <c r="Z125" s="549"/>
      <c r="AA125" s="549"/>
      <c r="AB125" s="549"/>
      <c r="AC125" s="549"/>
      <c r="AD125" s="549"/>
      <c r="AE125" s="549"/>
      <c r="AF125" s="549"/>
      <c r="AG125" s="549"/>
      <c r="AH125" s="549"/>
      <c r="AI125" s="549"/>
      <c r="AJ125" s="549"/>
      <c r="AK125" s="549"/>
      <c r="AL125" s="549"/>
      <c r="AM125" s="549"/>
      <c r="AN125" s="549"/>
      <c r="AO125" s="549"/>
      <c r="AP125" s="549"/>
      <c r="AQ125" s="549"/>
      <c r="AR125" s="549"/>
      <c r="AS125" s="549"/>
      <c r="AT125" s="549"/>
      <c r="AU125" s="549"/>
      <c r="AV125" s="549"/>
      <c r="AW125" s="549"/>
      <c r="AX125" s="549"/>
      <c r="AY125" s="549"/>
      <c r="AZ125" s="549"/>
      <c r="BA125" s="549"/>
      <c r="BB125" s="549"/>
      <c r="BC125" s="549"/>
      <c r="BD125" s="549"/>
      <c r="BE125" s="549"/>
      <c r="BF125" s="549"/>
      <c r="BG125" s="549"/>
      <c r="BH125" s="549"/>
      <c r="BI125" s="549">
        <v>2.2000000000000002</v>
      </c>
      <c r="BJ125" s="534"/>
      <c r="BK125" s="117"/>
      <c r="BL125" s="117"/>
      <c r="BM125" s="567">
        <f t="shared" si="8"/>
        <v>55.030000000000015</v>
      </c>
    </row>
    <row r="126" spans="1:65" ht="47.25" hidden="1" customHeight="1">
      <c r="A126" s="117">
        <v>132</v>
      </c>
      <c r="B126" s="135" t="s">
        <v>722</v>
      </c>
      <c r="C126" s="135"/>
      <c r="D126" s="118" t="s">
        <v>124</v>
      </c>
      <c r="E126" s="531">
        <f t="shared" si="12"/>
        <v>3.85</v>
      </c>
      <c r="F126" s="118" t="s">
        <v>950</v>
      </c>
      <c r="G126" s="118" t="s">
        <v>48</v>
      </c>
      <c r="H126" s="118" t="s">
        <v>1126</v>
      </c>
      <c r="I126" s="118"/>
      <c r="J126" s="118"/>
      <c r="K126" s="395">
        <f t="shared" si="7"/>
        <v>0.22</v>
      </c>
      <c r="L126" s="530">
        <v>0.22</v>
      </c>
      <c r="M126" s="530"/>
      <c r="N126" s="530">
        <v>3.63</v>
      </c>
      <c r="O126" s="530"/>
      <c r="P126" s="530"/>
      <c r="Q126" s="530"/>
      <c r="R126" s="530"/>
      <c r="S126" s="530"/>
      <c r="T126" s="530"/>
      <c r="U126" s="530"/>
      <c r="V126" s="530"/>
      <c r="W126" s="530"/>
      <c r="X126" s="530"/>
      <c r="Y126" s="530"/>
      <c r="Z126" s="530"/>
      <c r="AA126" s="530"/>
      <c r="AB126" s="530"/>
      <c r="AC126" s="530"/>
      <c r="AD126" s="530"/>
      <c r="AE126" s="530"/>
      <c r="AF126" s="530"/>
      <c r="AG126" s="530"/>
      <c r="AH126" s="530"/>
      <c r="AI126" s="530"/>
      <c r="AJ126" s="530"/>
      <c r="AK126" s="530"/>
      <c r="AL126" s="530"/>
      <c r="AM126" s="530"/>
      <c r="AN126" s="530"/>
      <c r="AO126" s="530"/>
      <c r="AP126" s="530"/>
      <c r="AQ126" s="530"/>
      <c r="AR126" s="530"/>
      <c r="AS126" s="530"/>
      <c r="AT126" s="530"/>
      <c r="AU126" s="530"/>
      <c r="AV126" s="530"/>
      <c r="AW126" s="530"/>
      <c r="AX126" s="530"/>
      <c r="AY126" s="530"/>
      <c r="AZ126" s="530"/>
      <c r="BA126" s="530"/>
      <c r="BB126" s="530"/>
      <c r="BC126" s="530"/>
      <c r="BD126" s="530"/>
      <c r="BE126" s="530"/>
      <c r="BF126" s="530"/>
      <c r="BG126" s="530"/>
      <c r="BH126" s="530"/>
      <c r="BI126" s="530"/>
      <c r="BJ126" s="530"/>
      <c r="BK126" s="117"/>
      <c r="BL126" s="117"/>
      <c r="BM126" s="567">
        <f t="shared" si="8"/>
        <v>3.85</v>
      </c>
    </row>
    <row r="127" spans="1:65" ht="31.5" hidden="1" customHeight="1">
      <c r="A127" s="117">
        <v>133</v>
      </c>
      <c r="B127" s="135" t="s">
        <v>723</v>
      </c>
      <c r="C127" s="135"/>
      <c r="D127" s="118" t="s">
        <v>124</v>
      </c>
      <c r="E127" s="531">
        <f t="shared" si="12"/>
        <v>0.01</v>
      </c>
      <c r="F127" s="118" t="s">
        <v>951</v>
      </c>
      <c r="G127" s="118" t="s">
        <v>48</v>
      </c>
      <c r="H127" s="118" t="s">
        <v>1126</v>
      </c>
      <c r="I127" s="118"/>
      <c r="J127" s="118"/>
      <c r="K127" s="395">
        <f t="shared" si="7"/>
        <v>0</v>
      </c>
      <c r="L127" s="530"/>
      <c r="M127" s="530"/>
      <c r="N127" s="530"/>
      <c r="O127" s="530"/>
      <c r="P127" s="530"/>
      <c r="Q127" s="530"/>
      <c r="R127" s="530"/>
      <c r="S127" s="530"/>
      <c r="T127" s="530"/>
      <c r="U127" s="530"/>
      <c r="V127" s="530"/>
      <c r="W127" s="530"/>
      <c r="X127" s="530"/>
      <c r="Y127" s="530"/>
      <c r="Z127" s="530"/>
      <c r="AA127" s="530"/>
      <c r="AB127" s="530"/>
      <c r="AC127" s="530"/>
      <c r="AD127" s="530"/>
      <c r="AE127" s="530"/>
      <c r="AF127" s="530"/>
      <c r="AG127" s="530"/>
      <c r="AH127" s="530"/>
      <c r="AI127" s="530"/>
      <c r="AJ127" s="530"/>
      <c r="AK127" s="530"/>
      <c r="AL127" s="530"/>
      <c r="AM127" s="530"/>
      <c r="AN127" s="530"/>
      <c r="AO127" s="530"/>
      <c r="AP127" s="530"/>
      <c r="AQ127" s="530"/>
      <c r="AR127" s="530"/>
      <c r="AS127" s="530"/>
      <c r="AT127" s="530"/>
      <c r="AU127" s="530"/>
      <c r="AV127" s="530"/>
      <c r="AW127" s="530"/>
      <c r="AX127" s="530">
        <v>0.01</v>
      </c>
      <c r="AY127" s="530"/>
      <c r="AZ127" s="530"/>
      <c r="BA127" s="530"/>
      <c r="BB127" s="530"/>
      <c r="BC127" s="530"/>
      <c r="BD127" s="530"/>
      <c r="BE127" s="530"/>
      <c r="BF127" s="530"/>
      <c r="BG127" s="530"/>
      <c r="BH127" s="530"/>
      <c r="BI127" s="530"/>
      <c r="BJ127" s="530"/>
      <c r="BK127" s="117"/>
      <c r="BL127" s="117"/>
      <c r="BM127" s="567">
        <f t="shared" si="8"/>
        <v>0.01</v>
      </c>
    </row>
    <row r="128" spans="1:65" ht="31.5" hidden="1" customHeight="1">
      <c r="A128" s="117">
        <v>134</v>
      </c>
      <c r="B128" s="135" t="s">
        <v>724</v>
      </c>
      <c r="C128" s="135"/>
      <c r="D128" s="118" t="s">
        <v>124</v>
      </c>
      <c r="E128" s="531">
        <f t="shared" si="12"/>
        <v>7.0000000000000007E-2</v>
      </c>
      <c r="F128" s="118" t="s">
        <v>878</v>
      </c>
      <c r="G128" s="118" t="s">
        <v>48</v>
      </c>
      <c r="H128" s="118" t="s">
        <v>1126</v>
      </c>
      <c r="I128" s="118"/>
      <c r="J128" s="118"/>
      <c r="K128" s="395">
        <f t="shared" si="7"/>
        <v>0</v>
      </c>
      <c r="L128" s="301"/>
      <c r="M128" s="301"/>
      <c r="N128" s="301"/>
      <c r="O128" s="301"/>
      <c r="P128" s="301"/>
      <c r="Q128" s="301"/>
      <c r="R128" s="534"/>
      <c r="S128" s="534"/>
      <c r="T128" s="301"/>
      <c r="U128" s="301"/>
      <c r="V128" s="301"/>
      <c r="W128" s="301"/>
      <c r="X128" s="301"/>
      <c r="Y128" s="301"/>
      <c r="Z128" s="301"/>
      <c r="AA128" s="301"/>
      <c r="AB128" s="301"/>
      <c r="AC128" s="301"/>
      <c r="AD128" s="301"/>
      <c r="AE128" s="301"/>
      <c r="AF128" s="301"/>
      <c r="AG128" s="301"/>
      <c r="AH128" s="301"/>
      <c r="AI128" s="301"/>
      <c r="AJ128" s="301"/>
      <c r="AK128" s="301">
        <v>7.0000000000000007E-2</v>
      </c>
      <c r="AL128" s="301"/>
      <c r="AM128" s="301"/>
      <c r="AN128" s="301"/>
      <c r="AO128" s="301"/>
      <c r="AP128" s="301"/>
      <c r="AQ128" s="301"/>
      <c r="AR128" s="301"/>
      <c r="AS128" s="301"/>
      <c r="AT128" s="301"/>
      <c r="AU128" s="301"/>
      <c r="AV128" s="301"/>
      <c r="AW128" s="301"/>
      <c r="AX128" s="301"/>
      <c r="AY128" s="301"/>
      <c r="AZ128" s="301"/>
      <c r="BA128" s="301"/>
      <c r="BB128" s="301"/>
      <c r="BC128" s="301"/>
      <c r="BD128" s="301"/>
      <c r="BE128" s="301"/>
      <c r="BF128" s="301"/>
      <c r="BG128" s="301"/>
      <c r="BH128" s="301"/>
      <c r="BI128" s="301"/>
      <c r="BJ128" s="301"/>
      <c r="BK128" s="117"/>
      <c r="BL128" s="117"/>
      <c r="BM128" s="567">
        <f t="shared" si="8"/>
        <v>7.0000000000000007E-2</v>
      </c>
    </row>
    <row r="129" spans="1:65" ht="15.75" hidden="1" customHeight="1">
      <c r="A129" s="117">
        <v>135</v>
      </c>
      <c r="B129" s="135" t="s">
        <v>725</v>
      </c>
      <c r="C129" s="135"/>
      <c r="D129" s="118" t="s">
        <v>124</v>
      </c>
      <c r="E129" s="531">
        <f t="shared" si="12"/>
        <v>0.55000000000000004</v>
      </c>
      <c r="F129" s="118" t="s">
        <v>862</v>
      </c>
      <c r="G129" s="118" t="s">
        <v>48</v>
      </c>
      <c r="H129" s="118" t="s">
        <v>1126</v>
      </c>
      <c r="I129" s="118"/>
      <c r="J129" s="118"/>
      <c r="K129" s="395">
        <f t="shared" si="7"/>
        <v>0</v>
      </c>
      <c r="L129" s="530"/>
      <c r="M129" s="530"/>
      <c r="N129" s="530">
        <v>0.55000000000000004</v>
      </c>
      <c r="O129" s="530"/>
      <c r="P129" s="530"/>
      <c r="Q129" s="530"/>
      <c r="R129" s="530"/>
      <c r="S129" s="530"/>
      <c r="T129" s="530"/>
      <c r="U129" s="530"/>
      <c r="V129" s="530"/>
      <c r="W129" s="530"/>
      <c r="X129" s="530"/>
      <c r="Y129" s="530"/>
      <c r="Z129" s="530"/>
      <c r="AA129" s="530"/>
      <c r="AB129" s="530"/>
      <c r="AC129" s="530"/>
      <c r="AD129" s="530"/>
      <c r="AE129" s="530"/>
      <c r="AF129" s="530"/>
      <c r="AG129" s="530"/>
      <c r="AH129" s="530"/>
      <c r="AI129" s="530"/>
      <c r="AJ129" s="530"/>
      <c r="AK129" s="530"/>
      <c r="AL129" s="530"/>
      <c r="AM129" s="530"/>
      <c r="AN129" s="530"/>
      <c r="AO129" s="530"/>
      <c r="AP129" s="530"/>
      <c r="AQ129" s="530"/>
      <c r="AR129" s="530"/>
      <c r="AS129" s="530">
        <v>0</v>
      </c>
      <c r="AT129" s="530"/>
      <c r="AU129" s="530"/>
      <c r="AV129" s="530"/>
      <c r="AW129" s="530"/>
      <c r="AX129" s="530"/>
      <c r="AY129" s="530"/>
      <c r="AZ129" s="530"/>
      <c r="BA129" s="530"/>
      <c r="BB129" s="530"/>
      <c r="BC129" s="530"/>
      <c r="BD129" s="530"/>
      <c r="BE129" s="530"/>
      <c r="BF129" s="530"/>
      <c r="BG129" s="530"/>
      <c r="BH129" s="530"/>
      <c r="BI129" s="530"/>
      <c r="BJ129" s="530"/>
      <c r="BK129" s="117"/>
      <c r="BL129" s="117"/>
      <c r="BM129" s="567">
        <f t="shared" si="8"/>
        <v>0.55000000000000004</v>
      </c>
    </row>
    <row r="130" spans="1:65" ht="31.5" hidden="1" customHeight="1">
      <c r="A130" s="117">
        <v>125</v>
      </c>
      <c r="B130" s="135" t="s">
        <v>715</v>
      </c>
      <c r="C130" s="135"/>
      <c r="D130" s="118" t="s">
        <v>124</v>
      </c>
      <c r="E130" s="531">
        <f t="shared" si="12"/>
        <v>3.0000000000000004</v>
      </c>
      <c r="F130" s="118" t="s">
        <v>945</v>
      </c>
      <c r="G130" s="118" t="s">
        <v>30</v>
      </c>
      <c r="H130" s="118" t="s">
        <v>1126</v>
      </c>
      <c r="I130" s="118"/>
      <c r="J130" s="118"/>
      <c r="K130" s="395">
        <f t="shared" si="7"/>
        <v>7.0000000000000007E-2</v>
      </c>
      <c r="L130" s="530">
        <v>7.0000000000000007E-2</v>
      </c>
      <c r="M130" s="530"/>
      <c r="N130" s="530">
        <v>0.96</v>
      </c>
      <c r="O130" s="530">
        <v>0.92</v>
      </c>
      <c r="P130" s="530"/>
      <c r="Q130" s="530"/>
      <c r="R130" s="530"/>
      <c r="S130" s="530"/>
      <c r="T130" s="530"/>
      <c r="U130" s="530"/>
      <c r="V130" s="530"/>
      <c r="W130" s="530"/>
      <c r="X130" s="530"/>
      <c r="Y130" s="530"/>
      <c r="Z130" s="530"/>
      <c r="AA130" s="530"/>
      <c r="AB130" s="530"/>
      <c r="AC130" s="530"/>
      <c r="AD130" s="530"/>
      <c r="AE130" s="530"/>
      <c r="AF130" s="530"/>
      <c r="AG130" s="530">
        <v>0.18</v>
      </c>
      <c r="AH130" s="530"/>
      <c r="AI130" s="530"/>
      <c r="AJ130" s="530"/>
      <c r="AK130" s="530"/>
      <c r="AL130" s="530"/>
      <c r="AM130" s="530"/>
      <c r="AN130" s="530"/>
      <c r="AO130" s="530"/>
      <c r="AP130" s="530"/>
      <c r="AQ130" s="530"/>
      <c r="AR130" s="530"/>
      <c r="AS130" s="530"/>
      <c r="AT130" s="530"/>
      <c r="AU130" s="530"/>
      <c r="AV130" s="530"/>
      <c r="AW130" s="530"/>
      <c r="AX130" s="530"/>
      <c r="AY130" s="530"/>
      <c r="AZ130" s="530">
        <v>0.08</v>
      </c>
      <c r="BA130" s="530"/>
      <c r="BB130" s="530"/>
      <c r="BC130" s="530"/>
      <c r="BD130" s="530"/>
      <c r="BE130" s="530"/>
      <c r="BF130" s="530">
        <v>0.5</v>
      </c>
      <c r="BG130" s="530"/>
      <c r="BH130" s="530"/>
      <c r="BI130" s="530">
        <v>0.28999999999999998</v>
      </c>
      <c r="BJ130" s="530"/>
      <c r="BK130" s="117"/>
      <c r="BL130" s="117"/>
      <c r="BM130" s="567">
        <f t="shared" si="8"/>
        <v>3.0000000000000004</v>
      </c>
    </row>
    <row r="131" spans="1:65" ht="15.75" hidden="1" customHeight="1">
      <c r="A131" s="117">
        <v>136</v>
      </c>
      <c r="B131" s="135" t="s">
        <v>726</v>
      </c>
      <c r="C131" s="135"/>
      <c r="D131" s="118" t="s">
        <v>124</v>
      </c>
      <c r="E131" s="531">
        <f t="shared" si="12"/>
        <v>2.4799999999999995</v>
      </c>
      <c r="F131" s="118" t="s">
        <v>952</v>
      </c>
      <c r="G131" s="118" t="s">
        <v>48</v>
      </c>
      <c r="H131" s="118" t="s">
        <v>1126</v>
      </c>
      <c r="I131" s="118"/>
      <c r="J131" s="118"/>
      <c r="K131" s="395">
        <f t="shared" ref="K131:K194" si="13">L131+M131</f>
        <v>7.0000000000000007E-2</v>
      </c>
      <c r="L131" s="530">
        <v>7.0000000000000007E-2</v>
      </c>
      <c r="M131" s="530"/>
      <c r="N131" s="530">
        <v>2.38</v>
      </c>
      <c r="O131" s="530"/>
      <c r="P131" s="530"/>
      <c r="Q131" s="530"/>
      <c r="R131" s="530"/>
      <c r="S131" s="530"/>
      <c r="T131" s="530"/>
      <c r="U131" s="530"/>
      <c r="V131" s="530"/>
      <c r="W131" s="530"/>
      <c r="X131" s="530"/>
      <c r="Y131" s="530"/>
      <c r="Z131" s="530"/>
      <c r="AA131" s="530"/>
      <c r="AB131" s="530"/>
      <c r="AC131" s="530"/>
      <c r="AD131" s="530"/>
      <c r="AE131" s="530"/>
      <c r="AF131" s="530"/>
      <c r="AG131" s="530"/>
      <c r="AH131" s="530"/>
      <c r="AI131" s="530"/>
      <c r="AJ131" s="530"/>
      <c r="AK131" s="530"/>
      <c r="AL131" s="530"/>
      <c r="AM131" s="530"/>
      <c r="AN131" s="530"/>
      <c r="AO131" s="530"/>
      <c r="AP131" s="530"/>
      <c r="AQ131" s="530"/>
      <c r="AR131" s="530"/>
      <c r="AS131" s="530">
        <v>0.02</v>
      </c>
      <c r="AT131" s="530"/>
      <c r="AU131" s="530"/>
      <c r="AV131" s="530"/>
      <c r="AW131" s="530"/>
      <c r="AX131" s="530"/>
      <c r="AY131" s="530"/>
      <c r="AZ131" s="530"/>
      <c r="BA131" s="530"/>
      <c r="BB131" s="530"/>
      <c r="BC131" s="530"/>
      <c r="BD131" s="530"/>
      <c r="BE131" s="530"/>
      <c r="BF131" s="530"/>
      <c r="BG131" s="530"/>
      <c r="BH131" s="530"/>
      <c r="BI131" s="530">
        <v>0.01</v>
      </c>
      <c r="BJ131" s="530"/>
      <c r="BK131" s="117"/>
      <c r="BL131" s="117"/>
      <c r="BM131" s="567">
        <f t="shared" ref="BM131:BM194" si="14">SUM(L131:BJ131)</f>
        <v>2.4799999999999995</v>
      </c>
    </row>
    <row r="132" spans="1:65" ht="31.5" hidden="1" customHeight="1">
      <c r="A132" s="117">
        <v>137</v>
      </c>
      <c r="B132" s="135" t="s">
        <v>727</v>
      </c>
      <c r="C132" s="135"/>
      <c r="D132" s="118" t="s">
        <v>124</v>
      </c>
      <c r="E132" s="531">
        <f t="shared" si="12"/>
        <v>1.9500000000000002</v>
      </c>
      <c r="F132" s="118" t="s">
        <v>953</v>
      </c>
      <c r="G132" s="118" t="s">
        <v>48</v>
      </c>
      <c r="H132" s="118" t="s">
        <v>1126</v>
      </c>
      <c r="I132" s="118"/>
      <c r="J132" s="118"/>
      <c r="K132" s="395">
        <f t="shared" si="13"/>
        <v>0.82000000000000006</v>
      </c>
      <c r="L132" s="530">
        <v>0.82000000000000006</v>
      </c>
      <c r="M132" s="530"/>
      <c r="N132" s="530">
        <v>1.07</v>
      </c>
      <c r="O132" s="530">
        <v>0.05</v>
      </c>
      <c r="P132" s="530"/>
      <c r="Q132" s="530"/>
      <c r="R132" s="530"/>
      <c r="S132" s="530"/>
      <c r="T132" s="530"/>
      <c r="U132" s="530"/>
      <c r="V132" s="530"/>
      <c r="W132" s="530"/>
      <c r="X132" s="530"/>
      <c r="Y132" s="530"/>
      <c r="Z132" s="530"/>
      <c r="AA132" s="530"/>
      <c r="AB132" s="530"/>
      <c r="AC132" s="530"/>
      <c r="AD132" s="530"/>
      <c r="AE132" s="530"/>
      <c r="AF132" s="530"/>
      <c r="AG132" s="530">
        <v>0</v>
      </c>
      <c r="AH132" s="530">
        <v>0</v>
      </c>
      <c r="AI132" s="530"/>
      <c r="AJ132" s="530"/>
      <c r="AK132" s="530"/>
      <c r="AL132" s="530"/>
      <c r="AM132" s="530"/>
      <c r="AN132" s="530"/>
      <c r="AO132" s="530"/>
      <c r="AP132" s="530"/>
      <c r="AQ132" s="530"/>
      <c r="AR132" s="530"/>
      <c r="AS132" s="530">
        <v>0.01</v>
      </c>
      <c r="AT132" s="530"/>
      <c r="AU132" s="530"/>
      <c r="AV132" s="530"/>
      <c r="AW132" s="530"/>
      <c r="AX132" s="530"/>
      <c r="AY132" s="530"/>
      <c r="AZ132" s="530"/>
      <c r="BA132" s="530"/>
      <c r="BB132" s="530"/>
      <c r="BC132" s="530"/>
      <c r="BD132" s="530"/>
      <c r="BE132" s="530"/>
      <c r="BF132" s="530"/>
      <c r="BG132" s="530"/>
      <c r="BH132" s="530"/>
      <c r="BI132" s="530"/>
      <c r="BJ132" s="530"/>
      <c r="BK132" s="117"/>
      <c r="BL132" s="117"/>
      <c r="BM132" s="567">
        <f t="shared" si="14"/>
        <v>1.9500000000000002</v>
      </c>
    </row>
    <row r="133" spans="1:65" ht="15.75" hidden="1" customHeight="1">
      <c r="A133" s="117">
        <v>138</v>
      </c>
      <c r="B133" s="135" t="s">
        <v>728</v>
      </c>
      <c r="C133" s="135"/>
      <c r="D133" s="118" t="s">
        <v>124</v>
      </c>
      <c r="E133" s="531">
        <f t="shared" si="12"/>
        <v>2.5</v>
      </c>
      <c r="F133" s="118" t="s">
        <v>954</v>
      </c>
      <c r="G133" s="118" t="s">
        <v>48</v>
      </c>
      <c r="H133" s="118" t="s">
        <v>1126</v>
      </c>
      <c r="I133" s="118"/>
      <c r="J133" s="118"/>
      <c r="K133" s="395">
        <f t="shared" si="13"/>
        <v>0</v>
      </c>
      <c r="L133" s="301"/>
      <c r="M133" s="301"/>
      <c r="N133" s="301">
        <v>2.5</v>
      </c>
      <c r="O133" s="301"/>
      <c r="P133" s="301"/>
      <c r="Q133" s="301"/>
      <c r="R133" s="534"/>
      <c r="S133" s="534"/>
      <c r="T133" s="301"/>
      <c r="U133" s="301"/>
      <c r="V133" s="301"/>
      <c r="W133" s="301"/>
      <c r="X133" s="301"/>
      <c r="Y133" s="301"/>
      <c r="Z133" s="301"/>
      <c r="AA133" s="301"/>
      <c r="AB133" s="301"/>
      <c r="AC133" s="301"/>
      <c r="AD133" s="301"/>
      <c r="AE133" s="301"/>
      <c r="AF133" s="301"/>
      <c r="AG133" s="301"/>
      <c r="AH133" s="301"/>
      <c r="AI133" s="301"/>
      <c r="AJ133" s="301"/>
      <c r="AK133" s="301"/>
      <c r="AL133" s="301"/>
      <c r="AM133" s="301"/>
      <c r="AN133" s="301"/>
      <c r="AO133" s="301"/>
      <c r="AP133" s="301"/>
      <c r="AQ133" s="301"/>
      <c r="AR133" s="301"/>
      <c r="AS133" s="301"/>
      <c r="AT133" s="301"/>
      <c r="AU133" s="301"/>
      <c r="AV133" s="301"/>
      <c r="AW133" s="301"/>
      <c r="AX133" s="301"/>
      <c r="AY133" s="301"/>
      <c r="AZ133" s="301"/>
      <c r="BA133" s="301"/>
      <c r="BB133" s="301"/>
      <c r="BC133" s="301"/>
      <c r="BD133" s="301"/>
      <c r="BE133" s="301"/>
      <c r="BF133" s="301"/>
      <c r="BG133" s="301"/>
      <c r="BH133" s="301"/>
      <c r="BI133" s="301"/>
      <c r="BJ133" s="301"/>
      <c r="BK133" s="117"/>
      <c r="BL133" s="117"/>
      <c r="BM133" s="567">
        <f t="shared" si="14"/>
        <v>2.5</v>
      </c>
    </row>
    <row r="134" spans="1:65" ht="31.5" hidden="1" customHeight="1">
      <c r="A134" s="117">
        <v>118</v>
      </c>
      <c r="B134" s="135" t="s">
        <v>477</v>
      </c>
      <c r="C134" s="135"/>
      <c r="D134" s="117" t="s">
        <v>324</v>
      </c>
      <c r="E134" s="531">
        <f t="shared" si="12"/>
        <v>0.9900000000000001</v>
      </c>
      <c r="F134" s="117">
        <v>14</v>
      </c>
      <c r="G134" s="117" t="s">
        <v>48</v>
      </c>
      <c r="H134" s="118" t="s">
        <v>1068</v>
      </c>
      <c r="I134" s="118"/>
      <c r="J134" s="118"/>
      <c r="K134" s="395">
        <f t="shared" si="13"/>
        <v>0.92</v>
      </c>
      <c r="L134" s="117">
        <v>0.92</v>
      </c>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v>0.05</v>
      </c>
      <c r="AH134" s="117">
        <v>0.02</v>
      </c>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t="s">
        <v>387</v>
      </c>
      <c r="BL134" s="117" t="s">
        <v>1068</v>
      </c>
      <c r="BM134" s="567">
        <f t="shared" si="14"/>
        <v>0.9900000000000001</v>
      </c>
    </row>
    <row r="135" spans="1:65" ht="15.75" hidden="1" customHeight="1">
      <c r="A135" s="117">
        <v>140</v>
      </c>
      <c r="B135" s="135" t="s">
        <v>730</v>
      </c>
      <c r="C135" s="135"/>
      <c r="D135" s="118" t="s">
        <v>124</v>
      </c>
      <c r="E135" s="531">
        <f t="shared" si="12"/>
        <v>0.57999999999999996</v>
      </c>
      <c r="F135" s="118" t="s">
        <v>955</v>
      </c>
      <c r="G135" s="118" t="s">
        <v>48</v>
      </c>
      <c r="H135" s="118" t="s">
        <v>1126</v>
      </c>
      <c r="I135" s="118"/>
      <c r="J135" s="118"/>
      <c r="K135" s="395">
        <f t="shared" si="13"/>
        <v>0</v>
      </c>
      <c r="L135" s="530"/>
      <c r="M135" s="530"/>
      <c r="N135" s="530">
        <v>0.57999999999999996</v>
      </c>
      <c r="O135" s="530"/>
      <c r="P135" s="530"/>
      <c r="Q135" s="530"/>
      <c r="R135" s="530"/>
      <c r="S135" s="530"/>
      <c r="T135" s="530"/>
      <c r="U135" s="530"/>
      <c r="V135" s="530"/>
      <c r="W135" s="530"/>
      <c r="X135" s="530"/>
      <c r="Y135" s="530"/>
      <c r="Z135" s="530"/>
      <c r="AA135" s="530"/>
      <c r="AB135" s="530"/>
      <c r="AC135" s="530"/>
      <c r="AD135" s="530"/>
      <c r="AE135" s="530"/>
      <c r="AF135" s="530"/>
      <c r="AG135" s="530"/>
      <c r="AH135" s="530">
        <v>0</v>
      </c>
      <c r="AI135" s="530"/>
      <c r="AJ135" s="530"/>
      <c r="AK135" s="530"/>
      <c r="AL135" s="530"/>
      <c r="AM135" s="530"/>
      <c r="AN135" s="530"/>
      <c r="AO135" s="530"/>
      <c r="AP135" s="530"/>
      <c r="AQ135" s="530"/>
      <c r="AR135" s="530"/>
      <c r="AS135" s="530"/>
      <c r="AT135" s="530"/>
      <c r="AU135" s="530"/>
      <c r="AV135" s="530"/>
      <c r="AW135" s="530"/>
      <c r="AX135" s="530"/>
      <c r="AY135" s="530"/>
      <c r="AZ135" s="530"/>
      <c r="BA135" s="530"/>
      <c r="BB135" s="530"/>
      <c r="BC135" s="530"/>
      <c r="BD135" s="530"/>
      <c r="BE135" s="530"/>
      <c r="BF135" s="530"/>
      <c r="BG135" s="530"/>
      <c r="BH135" s="530"/>
      <c r="BI135" s="530"/>
      <c r="BJ135" s="530"/>
      <c r="BK135" s="117"/>
      <c r="BL135" s="117"/>
      <c r="BM135" s="567">
        <f t="shared" si="14"/>
        <v>0.57999999999999996</v>
      </c>
    </row>
    <row r="136" spans="1:65" ht="15.75" hidden="1" customHeight="1">
      <c r="A136" s="117">
        <v>139</v>
      </c>
      <c r="B136" s="304" t="s">
        <v>729</v>
      </c>
      <c r="C136" s="304"/>
      <c r="D136" s="118" t="s">
        <v>124</v>
      </c>
      <c r="E136" s="531">
        <f t="shared" si="12"/>
        <v>2.2799999999999998</v>
      </c>
      <c r="F136" s="118" t="s">
        <v>862</v>
      </c>
      <c r="G136" s="118" t="s">
        <v>48</v>
      </c>
      <c r="H136" s="118" t="s">
        <v>1126</v>
      </c>
      <c r="I136" s="118"/>
      <c r="J136" s="118"/>
      <c r="K136" s="395">
        <f t="shared" si="13"/>
        <v>0.44</v>
      </c>
      <c r="L136" s="530">
        <v>0.44</v>
      </c>
      <c r="M136" s="530"/>
      <c r="N136" s="530">
        <v>1.8399999999999999</v>
      </c>
      <c r="O136" s="530"/>
      <c r="P136" s="530"/>
      <c r="Q136" s="530"/>
      <c r="R136" s="530"/>
      <c r="S136" s="530"/>
      <c r="T136" s="530"/>
      <c r="U136" s="530"/>
      <c r="V136" s="530"/>
      <c r="W136" s="530"/>
      <c r="X136" s="530"/>
      <c r="Y136" s="530"/>
      <c r="Z136" s="530"/>
      <c r="AA136" s="530"/>
      <c r="AB136" s="530"/>
      <c r="AC136" s="530"/>
      <c r="AD136" s="530"/>
      <c r="AE136" s="530"/>
      <c r="AF136" s="530"/>
      <c r="AG136" s="530">
        <v>0</v>
      </c>
      <c r="AH136" s="530">
        <v>0</v>
      </c>
      <c r="AI136" s="530"/>
      <c r="AJ136" s="530"/>
      <c r="AK136" s="530"/>
      <c r="AL136" s="530"/>
      <c r="AM136" s="530"/>
      <c r="AN136" s="530"/>
      <c r="AO136" s="530"/>
      <c r="AP136" s="530"/>
      <c r="AQ136" s="530"/>
      <c r="AR136" s="530"/>
      <c r="AS136" s="530"/>
      <c r="AT136" s="530"/>
      <c r="AU136" s="530"/>
      <c r="AV136" s="530"/>
      <c r="AW136" s="530"/>
      <c r="AX136" s="530"/>
      <c r="AY136" s="530"/>
      <c r="AZ136" s="530"/>
      <c r="BA136" s="530"/>
      <c r="BB136" s="530"/>
      <c r="BC136" s="530"/>
      <c r="BD136" s="530"/>
      <c r="BE136" s="530"/>
      <c r="BF136" s="530"/>
      <c r="BG136" s="530"/>
      <c r="BH136" s="530"/>
      <c r="BI136" s="530"/>
      <c r="BJ136" s="530"/>
      <c r="BK136" s="117"/>
      <c r="BL136" s="117"/>
      <c r="BM136" s="567">
        <f t="shared" si="14"/>
        <v>2.2799999999999998</v>
      </c>
    </row>
    <row r="137" spans="1:65" ht="31.5" hidden="1" customHeight="1">
      <c r="A137" s="117">
        <v>127</v>
      </c>
      <c r="B137" s="135" t="s">
        <v>1282</v>
      </c>
      <c r="C137" s="135"/>
      <c r="D137" s="118" t="s">
        <v>124</v>
      </c>
      <c r="E137" s="573">
        <f t="shared" si="12"/>
        <v>2.61</v>
      </c>
      <c r="F137" s="514" t="s">
        <v>946</v>
      </c>
      <c r="G137" s="514" t="s">
        <v>34</v>
      </c>
      <c r="H137" s="118" t="s">
        <v>1066</v>
      </c>
      <c r="I137" s="118"/>
      <c r="J137" s="514"/>
      <c r="K137" s="395">
        <f t="shared" si="13"/>
        <v>1.05</v>
      </c>
      <c r="L137" s="530">
        <v>1.05</v>
      </c>
      <c r="M137" s="530"/>
      <c r="N137" s="530">
        <v>1.4100000000000001</v>
      </c>
      <c r="O137" s="530"/>
      <c r="P137" s="530"/>
      <c r="Q137" s="530"/>
      <c r="R137" s="530"/>
      <c r="S137" s="530"/>
      <c r="T137" s="530"/>
      <c r="U137" s="530"/>
      <c r="V137" s="530"/>
      <c r="W137" s="530"/>
      <c r="X137" s="530"/>
      <c r="Y137" s="530"/>
      <c r="Z137" s="530"/>
      <c r="AA137" s="530"/>
      <c r="AB137" s="530"/>
      <c r="AC137" s="530"/>
      <c r="AD137" s="530"/>
      <c r="AE137" s="530"/>
      <c r="AF137" s="530"/>
      <c r="AG137" s="530"/>
      <c r="AH137" s="530"/>
      <c r="AI137" s="530"/>
      <c r="AJ137" s="530"/>
      <c r="AK137" s="530"/>
      <c r="AL137" s="530"/>
      <c r="AM137" s="530"/>
      <c r="AN137" s="530"/>
      <c r="AO137" s="530"/>
      <c r="AP137" s="530"/>
      <c r="AQ137" s="530"/>
      <c r="AR137" s="530"/>
      <c r="AS137" s="530">
        <v>0.13</v>
      </c>
      <c r="AT137" s="530"/>
      <c r="AU137" s="530"/>
      <c r="AV137" s="530"/>
      <c r="AW137" s="530"/>
      <c r="AX137" s="530"/>
      <c r="AY137" s="530"/>
      <c r="AZ137" s="530"/>
      <c r="BA137" s="530"/>
      <c r="BB137" s="530"/>
      <c r="BC137" s="530"/>
      <c r="BD137" s="530"/>
      <c r="BE137" s="530"/>
      <c r="BF137" s="530"/>
      <c r="BG137" s="530"/>
      <c r="BH137" s="530"/>
      <c r="BI137" s="530">
        <v>0.02</v>
      </c>
      <c r="BJ137" s="530"/>
      <c r="BK137" s="117"/>
      <c r="BL137" s="117"/>
      <c r="BM137" s="567">
        <f t="shared" si="14"/>
        <v>2.61</v>
      </c>
    </row>
    <row r="138" spans="1:65" ht="63" hidden="1" customHeight="1">
      <c r="A138" s="117">
        <v>123</v>
      </c>
      <c r="B138" s="135" t="s">
        <v>713</v>
      </c>
      <c r="C138" s="135"/>
      <c r="D138" s="118" t="s">
        <v>124</v>
      </c>
      <c r="E138" s="117">
        <f t="shared" si="12"/>
        <v>10.18</v>
      </c>
      <c r="F138" s="118" t="s">
        <v>944</v>
      </c>
      <c r="G138" s="118" t="s">
        <v>27</v>
      </c>
      <c r="H138" s="118" t="s">
        <v>1126</v>
      </c>
      <c r="I138" s="118"/>
      <c r="J138" s="118"/>
      <c r="K138" s="395">
        <f t="shared" si="13"/>
        <v>0</v>
      </c>
      <c r="L138" s="530"/>
      <c r="M138" s="530"/>
      <c r="N138" s="530"/>
      <c r="O138" s="530"/>
      <c r="P138" s="530"/>
      <c r="Q138" s="530"/>
      <c r="R138" s="530">
        <v>10.18</v>
      </c>
      <c r="S138" s="530"/>
      <c r="T138" s="530"/>
      <c r="U138" s="530"/>
      <c r="V138" s="530"/>
      <c r="W138" s="530"/>
      <c r="X138" s="530"/>
      <c r="Y138" s="530"/>
      <c r="Z138" s="530"/>
      <c r="AA138" s="530"/>
      <c r="AB138" s="530"/>
      <c r="AC138" s="530"/>
      <c r="AD138" s="530"/>
      <c r="AE138" s="530"/>
      <c r="AF138" s="530"/>
      <c r="AG138" s="530"/>
      <c r="AH138" s="530"/>
      <c r="AI138" s="530"/>
      <c r="AJ138" s="530"/>
      <c r="AK138" s="530"/>
      <c r="AL138" s="530"/>
      <c r="AM138" s="530"/>
      <c r="AN138" s="530"/>
      <c r="AO138" s="530"/>
      <c r="AP138" s="530"/>
      <c r="AQ138" s="530"/>
      <c r="AR138" s="530"/>
      <c r="AS138" s="530"/>
      <c r="AT138" s="530"/>
      <c r="AU138" s="530"/>
      <c r="AV138" s="530"/>
      <c r="AW138" s="530"/>
      <c r="AX138" s="530"/>
      <c r="AY138" s="530"/>
      <c r="AZ138" s="530"/>
      <c r="BA138" s="530"/>
      <c r="BB138" s="530"/>
      <c r="BC138" s="530"/>
      <c r="BD138" s="530"/>
      <c r="BE138" s="530"/>
      <c r="BF138" s="530"/>
      <c r="BG138" s="530"/>
      <c r="BH138" s="530"/>
      <c r="BI138" s="530"/>
      <c r="BJ138" s="530"/>
      <c r="BK138" s="117"/>
      <c r="BL138" s="117"/>
      <c r="BM138" s="567">
        <f t="shared" si="14"/>
        <v>10.18</v>
      </c>
    </row>
    <row r="139" spans="1:65" ht="31.5" hidden="1" customHeight="1">
      <c r="A139" s="117">
        <v>129</v>
      </c>
      <c r="B139" s="135" t="s">
        <v>719</v>
      </c>
      <c r="C139" s="135"/>
      <c r="D139" s="118" t="s">
        <v>124</v>
      </c>
      <c r="E139" s="531">
        <f t="shared" si="12"/>
        <v>0.02</v>
      </c>
      <c r="F139" s="118" t="s">
        <v>948</v>
      </c>
      <c r="G139" s="118" t="s">
        <v>44</v>
      </c>
      <c r="H139" s="118" t="s">
        <v>1126</v>
      </c>
      <c r="I139" s="118"/>
      <c r="J139" s="118"/>
      <c r="K139" s="395">
        <f t="shared" si="13"/>
        <v>0</v>
      </c>
      <c r="L139" s="530"/>
      <c r="M139" s="530"/>
      <c r="N139" s="530"/>
      <c r="O139" s="530"/>
      <c r="P139" s="530"/>
      <c r="Q139" s="530"/>
      <c r="R139" s="530"/>
      <c r="S139" s="530"/>
      <c r="T139" s="530"/>
      <c r="U139" s="530"/>
      <c r="V139" s="530"/>
      <c r="W139" s="530"/>
      <c r="X139" s="530"/>
      <c r="Y139" s="530"/>
      <c r="Z139" s="530"/>
      <c r="AA139" s="530"/>
      <c r="AB139" s="530"/>
      <c r="AC139" s="530"/>
      <c r="AD139" s="530"/>
      <c r="AE139" s="530"/>
      <c r="AF139" s="530"/>
      <c r="AG139" s="530"/>
      <c r="AH139" s="530"/>
      <c r="AI139" s="530"/>
      <c r="AJ139" s="530"/>
      <c r="AK139" s="530"/>
      <c r="AL139" s="530"/>
      <c r="AM139" s="530"/>
      <c r="AN139" s="530">
        <v>0.01</v>
      </c>
      <c r="AO139" s="530"/>
      <c r="AP139" s="530"/>
      <c r="AQ139" s="530"/>
      <c r="AR139" s="530"/>
      <c r="AS139" s="530"/>
      <c r="AT139" s="530"/>
      <c r="AU139" s="530"/>
      <c r="AV139" s="530"/>
      <c r="AW139" s="530"/>
      <c r="AX139" s="530"/>
      <c r="AY139" s="530"/>
      <c r="AZ139" s="530">
        <v>0.01</v>
      </c>
      <c r="BA139" s="530"/>
      <c r="BB139" s="530"/>
      <c r="BC139" s="530"/>
      <c r="BD139" s="530"/>
      <c r="BE139" s="530"/>
      <c r="BF139" s="530"/>
      <c r="BG139" s="530"/>
      <c r="BH139" s="530"/>
      <c r="BI139" s="530"/>
      <c r="BJ139" s="530"/>
      <c r="BK139" s="117"/>
      <c r="BL139" s="117"/>
      <c r="BM139" s="567">
        <f t="shared" si="14"/>
        <v>0.02</v>
      </c>
    </row>
    <row r="140" spans="1:65" ht="31.5" hidden="1" customHeight="1">
      <c r="A140" s="117">
        <v>126</v>
      </c>
      <c r="B140" s="535" t="s">
        <v>716</v>
      </c>
      <c r="C140" s="535"/>
      <c r="D140" s="514" t="s">
        <v>124</v>
      </c>
      <c r="E140" s="573">
        <f t="shared" si="12"/>
        <v>0</v>
      </c>
      <c r="F140" s="514" t="s">
        <v>896</v>
      </c>
      <c r="G140" s="514" t="s">
        <v>33</v>
      </c>
      <c r="H140" s="118" t="s">
        <v>1126</v>
      </c>
      <c r="I140" s="118" t="s">
        <v>1223</v>
      </c>
      <c r="J140" s="514"/>
      <c r="K140" s="395">
        <f t="shared" si="13"/>
        <v>0</v>
      </c>
      <c r="L140" s="530"/>
      <c r="M140" s="530"/>
      <c r="N140" s="530"/>
      <c r="O140" s="530"/>
      <c r="P140" s="530"/>
      <c r="Q140" s="530"/>
      <c r="R140" s="530"/>
      <c r="S140" s="530"/>
      <c r="T140" s="530"/>
      <c r="U140" s="530"/>
      <c r="V140" s="530"/>
      <c r="W140" s="530"/>
      <c r="X140" s="530"/>
      <c r="Y140" s="530"/>
      <c r="Z140" s="530"/>
      <c r="AA140" s="530"/>
      <c r="AB140" s="530"/>
      <c r="AC140" s="530"/>
      <c r="AD140" s="530"/>
      <c r="AE140" s="530"/>
      <c r="AF140" s="530"/>
      <c r="AG140" s="530"/>
      <c r="AH140" s="530"/>
      <c r="AI140" s="530"/>
      <c r="AJ140" s="530"/>
      <c r="AK140" s="530"/>
      <c r="AL140" s="530"/>
      <c r="AM140" s="530"/>
      <c r="AN140" s="530"/>
      <c r="AO140" s="530"/>
      <c r="AP140" s="530"/>
      <c r="AQ140" s="530"/>
      <c r="AR140" s="530"/>
      <c r="AS140" s="530"/>
      <c r="AT140" s="530"/>
      <c r="AU140" s="530"/>
      <c r="AV140" s="530"/>
      <c r="AW140" s="530"/>
      <c r="AX140" s="530"/>
      <c r="AY140" s="530"/>
      <c r="AZ140" s="530"/>
      <c r="BA140" s="530"/>
      <c r="BB140" s="530"/>
      <c r="BC140" s="530"/>
      <c r="BD140" s="530"/>
      <c r="BE140" s="530"/>
      <c r="BF140" s="530"/>
      <c r="BG140" s="530"/>
      <c r="BH140" s="530"/>
      <c r="BI140" s="530"/>
      <c r="BJ140" s="530"/>
      <c r="BK140" s="117"/>
      <c r="BL140" s="117"/>
      <c r="BM140" s="567">
        <f t="shared" si="14"/>
        <v>0</v>
      </c>
    </row>
    <row r="141" spans="1:65" ht="15.75" hidden="1" customHeight="1">
      <c r="A141" s="117">
        <v>130</v>
      </c>
      <c r="B141" s="135" t="s">
        <v>720</v>
      </c>
      <c r="C141" s="135"/>
      <c r="D141" s="118" t="s">
        <v>124</v>
      </c>
      <c r="E141" s="531">
        <f t="shared" si="12"/>
        <v>0.2</v>
      </c>
      <c r="F141" s="118" t="s">
        <v>949</v>
      </c>
      <c r="G141" s="118" t="s">
        <v>44</v>
      </c>
      <c r="H141" s="118" t="s">
        <v>1126</v>
      </c>
      <c r="I141" s="118"/>
      <c r="J141" s="118"/>
      <c r="K141" s="395">
        <f t="shared" si="13"/>
        <v>0.09</v>
      </c>
      <c r="L141" s="530">
        <v>0.09</v>
      </c>
      <c r="M141" s="530"/>
      <c r="N141" s="530">
        <v>0.11</v>
      </c>
      <c r="O141" s="530"/>
      <c r="P141" s="530"/>
      <c r="Q141" s="530"/>
      <c r="R141" s="530"/>
      <c r="S141" s="530"/>
      <c r="T141" s="530"/>
      <c r="U141" s="530"/>
      <c r="V141" s="530"/>
      <c r="W141" s="530"/>
      <c r="X141" s="530"/>
      <c r="Y141" s="530"/>
      <c r="Z141" s="530"/>
      <c r="AA141" s="530"/>
      <c r="AB141" s="530"/>
      <c r="AC141" s="530"/>
      <c r="AD141" s="530"/>
      <c r="AE141" s="530"/>
      <c r="AF141" s="530"/>
      <c r="AG141" s="530"/>
      <c r="AH141" s="530"/>
      <c r="AI141" s="530"/>
      <c r="AJ141" s="530"/>
      <c r="AK141" s="530"/>
      <c r="AL141" s="530"/>
      <c r="AM141" s="530"/>
      <c r="AN141" s="530"/>
      <c r="AO141" s="530"/>
      <c r="AP141" s="530"/>
      <c r="AQ141" s="530"/>
      <c r="AR141" s="530"/>
      <c r="AS141" s="530"/>
      <c r="AT141" s="530"/>
      <c r="AU141" s="530"/>
      <c r="AV141" s="530"/>
      <c r="AW141" s="530"/>
      <c r="AX141" s="530"/>
      <c r="AY141" s="530"/>
      <c r="AZ141" s="530"/>
      <c r="BA141" s="530"/>
      <c r="BB141" s="530"/>
      <c r="BC141" s="530"/>
      <c r="BD141" s="530"/>
      <c r="BE141" s="530"/>
      <c r="BF141" s="530"/>
      <c r="BG141" s="530"/>
      <c r="BH141" s="530"/>
      <c r="BI141" s="530"/>
      <c r="BJ141" s="530"/>
      <c r="BK141" s="117"/>
      <c r="BL141" s="117"/>
      <c r="BM141" s="567">
        <f t="shared" si="14"/>
        <v>0.2</v>
      </c>
    </row>
    <row r="142" spans="1:65" ht="31.5" hidden="1" customHeight="1">
      <c r="A142" s="117">
        <v>121</v>
      </c>
      <c r="B142" s="135" t="s">
        <v>1194</v>
      </c>
      <c r="C142" s="135"/>
      <c r="D142" s="118" t="s">
        <v>124</v>
      </c>
      <c r="E142" s="531">
        <f t="shared" si="12"/>
        <v>0.1</v>
      </c>
      <c r="F142" s="118" t="s">
        <v>942</v>
      </c>
      <c r="G142" s="118" t="s">
        <v>21</v>
      </c>
      <c r="H142" s="118" t="s">
        <v>1066</v>
      </c>
      <c r="I142" s="118"/>
      <c r="J142" s="118"/>
      <c r="K142" s="395">
        <f t="shared" si="13"/>
        <v>0</v>
      </c>
      <c r="L142" s="530"/>
      <c r="M142" s="530"/>
      <c r="N142" s="530"/>
      <c r="O142" s="530"/>
      <c r="P142" s="530"/>
      <c r="Q142" s="530"/>
      <c r="R142" s="530"/>
      <c r="S142" s="530"/>
      <c r="T142" s="530"/>
      <c r="U142" s="530"/>
      <c r="V142" s="530"/>
      <c r="W142" s="530"/>
      <c r="X142" s="530"/>
      <c r="Y142" s="530"/>
      <c r="Z142" s="530"/>
      <c r="AA142" s="530"/>
      <c r="AB142" s="530"/>
      <c r="AC142" s="530"/>
      <c r="AD142" s="530"/>
      <c r="AE142" s="530"/>
      <c r="AF142" s="530"/>
      <c r="AG142" s="530"/>
      <c r="AH142" s="530"/>
      <c r="AI142" s="530"/>
      <c r="AJ142" s="530"/>
      <c r="AK142" s="530"/>
      <c r="AL142" s="530"/>
      <c r="AM142" s="530"/>
      <c r="AN142" s="530"/>
      <c r="AO142" s="530"/>
      <c r="AP142" s="530"/>
      <c r="AQ142" s="530"/>
      <c r="AR142" s="530"/>
      <c r="AS142" s="530"/>
      <c r="AT142" s="530"/>
      <c r="AU142" s="530"/>
      <c r="AV142" s="530"/>
      <c r="AW142" s="530"/>
      <c r="AX142" s="530"/>
      <c r="AY142" s="530"/>
      <c r="AZ142" s="530"/>
      <c r="BA142" s="530"/>
      <c r="BB142" s="530">
        <v>0.1</v>
      </c>
      <c r="BC142" s="530"/>
      <c r="BD142" s="530"/>
      <c r="BE142" s="530"/>
      <c r="BF142" s="530"/>
      <c r="BG142" s="530"/>
      <c r="BH142" s="530"/>
      <c r="BI142" s="530"/>
      <c r="BJ142" s="530"/>
      <c r="BK142" s="117"/>
      <c r="BL142" s="117"/>
      <c r="BM142" s="567">
        <f t="shared" si="14"/>
        <v>0.1</v>
      </c>
    </row>
    <row r="143" spans="1:65" ht="31.5" hidden="1" customHeight="1">
      <c r="A143" s="117">
        <v>141</v>
      </c>
      <c r="B143" s="333" t="s">
        <v>327</v>
      </c>
      <c r="C143" s="333"/>
      <c r="D143" s="118" t="s">
        <v>587</v>
      </c>
      <c r="E143" s="117">
        <v>10.149999999999999</v>
      </c>
      <c r="F143" s="117"/>
      <c r="G143" s="117" t="s">
        <v>48</v>
      </c>
      <c r="H143" s="118" t="s">
        <v>1125</v>
      </c>
      <c r="I143" s="118"/>
      <c r="J143" s="118" t="s">
        <v>1099</v>
      </c>
      <c r="K143" s="395">
        <f t="shared" si="13"/>
        <v>0</v>
      </c>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567">
        <f t="shared" si="14"/>
        <v>0</v>
      </c>
    </row>
    <row r="144" spans="1:65" ht="47.25" hidden="1" customHeight="1">
      <c r="A144" s="117">
        <v>151</v>
      </c>
      <c r="B144" s="135" t="s">
        <v>221</v>
      </c>
      <c r="C144" s="135"/>
      <c r="D144" s="118" t="s">
        <v>122</v>
      </c>
      <c r="E144" s="531">
        <f t="shared" ref="E144:E152" si="15">SUM(L144:BJ144)</f>
        <v>0.01</v>
      </c>
      <c r="F144" s="118" t="s">
        <v>220</v>
      </c>
      <c r="G144" s="118" t="s">
        <v>48</v>
      </c>
      <c r="H144" s="118" t="s">
        <v>1126</v>
      </c>
      <c r="I144" s="118"/>
      <c r="J144" s="118"/>
      <c r="K144" s="395">
        <f t="shared" si="13"/>
        <v>0</v>
      </c>
      <c r="L144" s="530"/>
      <c r="M144" s="530"/>
      <c r="N144" s="530"/>
      <c r="O144" s="530"/>
      <c r="P144" s="530"/>
      <c r="Q144" s="530"/>
      <c r="R144" s="530"/>
      <c r="S144" s="530"/>
      <c r="T144" s="530"/>
      <c r="U144" s="530"/>
      <c r="V144" s="530"/>
      <c r="W144" s="530"/>
      <c r="X144" s="530"/>
      <c r="Y144" s="530"/>
      <c r="Z144" s="530"/>
      <c r="AA144" s="530"/>
      <c r="AB144" s="530"/>
      <c r="AC144" s="530"/>
      <c r="AD144" s="530"/>
      <c r="AE144" s="530"/>
      <c r="AF144" s="530"/>
      <c r="AG144" s="530"/>
      <c r="AH144" s="530"/>
      <c r="AI144" s="530"/>
      <c r="AJ144" s="530"/>
      <c r="AK144" s="530"/>
      <c r="AL144" s="530"/>
      <c r="AM144" s="530"/>
      <c r="AN144" s="530"/>
      <c r="AO144" s="530"/>
      <c r="AP144" s="530"/>
      <c r="AQ144" s="530"/>
      <c r="AR144" s="530"/>
      <c r="AS144" s="530"/>
      <c r="AT144" s="530"/>
      <c r="AU144" s="530"/>
      <c r="AV144" s="530"/>
      <c r="AW144" s="530"/>
      <c r="AX144" s="530"/>
      <c r="AY144" s="530"/>
      <c r="AZ144" s="530"/>
      <c r="BA144" s="530"/>
      <c r="BB144" s="530">
        <v>0.01</v>
      </c>
      <c r="BC144" s="530"/>
      <c r="BD144" s="530"/>
      <c r="BE144" s="530"/>
      <c r="BF144" s="530"/>
      <c r="BG144" s="530"/>
      <c r="BH144" s="530"/>
      <c r="BI144" s="530"/>
      <c r="BJ144" s="530"/>
      <c r="BK144" s="117"/>
      <c r="BL144" s="117"/>
      <c r="BM144" s="567">
        <f t="shared" si="14"/>
        <v>0.01</v>
      </c>
    </row>
    <row r="145" spans="1:65" ht="15.75" hidden="1" customHeight="1">
      <c r="A145" s="117">
        <v>144</v>
      </c>
      <c r="B145" s="135" t="s">
        <v>170</v>
      </c>
      <c r="C145" s="135"/>
      <c r="D145" s="118" t="s">
        <v>122</v>
      </c>
      <c r="E145" s="531">
        <f t="shared" si="15"/>
        <v>1.43</v>
      </c>
      <c r="F145" s="118" t="s">
        <v>908</v>
      </c>
      <c r="G145" s="118" t="s">
        <v>20</v>
      </c>
      <c r="H145" s="118" t="s">
        <v>1126</v>
      </c>
      <c r="I145" s="118"/>
      <c r="J145" s="118"/>
      <c r="K145" s="395">
        <f t="shared" si="13"/>
        <v>0</v>
      </c>
      <c r="L145" s="530"/>
      <c r="M145" s="530"/>
      <c r="N145" s="530"/>
      <c r="O145" s="530"/>
      <c r="P145" s="530"/>
      <c r="Q145" s="530"/>
      <c r="R145" s="530">
        <v>1.43</v>
      </c>
      <c r="S145" s="530"/>
      <c r="T145" s="530"/>
      <c r="U145" s="530"/>
      <c r="V145" s="530"/>
      <c r="W145" s="530"/>
      <c r="X145" s="530"/>
      <c r="Y145" s="530"/>
      <c r="Z145" s="530"/>
      <c r="AA145" s="530"/>
      <c r="AB145" s="530"/>
      <c r="AC145" s="530"/>
      <c r="AD145" s="530"/>
      <c r="AE145" s="530"/>
      <c r="AF145" s="530"/>
      <c r="AG145" s="530"/>
      <c r="AH145" s="530"/>
      <c r="AI145" s="530"/>
      <c r="AJ145" s="530"/>
      <c r="AK145" s="530"/>
      <c r="AL145" s="530"/>
      <c r="AM145" s="530"/>
      <c r="AN145" s="530"/>
      <c r="AO145" s="530"/>
      <c r="AP145" s="530"/>
      <c r="AQ145" s="530"/>
      <c r="AR145" s="530"/>
      <c r="AS145" s="530"/>
      <c r="AT145" s="530"/>
      <c r="AU145" s="530"/>
      <c r="AV145" s="530"/>
      <c r="AW145" s="530"/>
      <c r="AX145" s="530"/>
      <c r="AY145" s="530"/>
      <c r="AZ145" s="530"/>
      <c r="BA145" s="530"/>
      <c r="BB145" s="530"/>
      <c r="BC145" s="530"/>
      <c r="BD145" s="530"/>
      <c r="BE145" s="530"/>
      <c r="BF145" s="530"/>
      <c r="BG145" s="530"/>
      <c r="BH145" s="530"/>
      <c r="BI145" s="530"/>
      <c r="BJ145" s="530"/>
      <c r="BK145" s="117"/>
      <c r="BL145" s="117"/>
      <c r="BM145" s="567">
        <f t="shared" si="14"/>
        <v>1.43</v>
      </c>
    </row>
    <row r="146" spans="1:65" ht="15.75" hidden="1" customHeight="1">
      <c r="A146" s="117">
        <v>143</v>
      </c>
      <c r="B146" s="135" t="s">
        <v>1305</v>
      </c>
      <c r="C146" s="135"/>
      <c r="D146" s="118" t="s">
        <v>122</v>
      </c>
      <c r="E146" s="531">
        <f t="shared" si="15"/>
        <v>15.7</v>
      </c>
      <c r="F146" s="118" t="s">
        <v>872</v>
      </c>
      <c r="G146" s="118" t="s">
        <v>18</v>
      </c>
      <c r="H146" s="118" t="s">
        <v>1126</v>
      </c>
      <c r="I146" s="118"/>
      <c r="J146" s="118"/>
      <c r="K146" s="395">
        <f t="shared" si="13"/>
        <v>0.80999999999999994</v>
      </c>
      <c r="L146" s="530">
        <v>0.80999999999999994</v>
      </c>
      <c r="M146" s="530"/>
      <c r="N146" s="530">
        <v>7.46</v>
      </c>
      <c r="O146" s="530">
        <v>7.43</v>
      </c>
      <c r="P146" s="530"/>
      <c r="Q146" s="530"/>
      <c r="R146" s="530"/>
      <c r="S146" s="530"/>
      <c r="T146" s="530"/>
      <c r="U146" s="530"/>
      <c r="V146" s="530"/>
      <c r="W146" s="530"/>
      <c r="X146" s="530"/>
      <c r="Y146" s="530"/>
      <c r="Z146" s="530"/>
      <c r="AA146" s="530"/>
      <c r="AB146" s="530"/>
      <c r="AC146" s="530"/>
      <c r="AD146" s="530"/>
      <c r="AE146" s="530"/>
      <c r="AF146" s="530"/>
      <c r="AG146" s="530"/>
      <c r="AH146" s="530"/>
      <c r="AI146" s="530"/>
      <c r="AJ146" s="530"/>
      <c r="AK146" s="530"/>
      <c r="AL146" s="530"/>
      <c r="AM146" s="530"/>
      <c r="AN146" s="530"/>
      <c r="AO146" s="530"/>
      <c r="AP146" s="530"/>
      <c r="AQ146" s="530"/>
      <c r="AR146" s="530"/>
      <c r="AS146" s="530"/>
      <c r="AT146" s="530"/>
      <c r="AU146" s="530"/>
      <c r="AV146" s="530"/>
      <c r="AW146" s="530"/>
      <c r="AX146" s="530"/>
      <c r="AY146" s="530"/>
      <c r="AZ146" s="530"/>
      <c r="BA146" s="530"/>
      <c r="BB146" s="530"/>
      <c r="BC146" s="530"/>
      <c r="BD146" s="530"/>
      <c r="BE146" s="530"/>
      <c r="BF146" s="530"/>
      <c r="BG146" s="530"/>
      <c r="BH146" s="530"/>
      <c r="BI146" s="530"/>
      <c r="BJ146" s="530"/>
      <c r="BK146" s="117"/>
      <c r="BL146" s="117"/>
      <c r="BM146" s="567">
        <f t="shared" si="14"/>
        <v>15.7</v>
      </c>
    </row>
    <row r="147" spans="1:65" ht="31.5" hidden="1" customHeight="1">
      <c r="A147" s="117">
        <v>152</v>
      </c>
      <c r="B147" s="135" t="s">
        <v>1317</v>
      </c>
      <c r="C147" s="135"/>
      <c r="D147" s="118" t="s">
        <v>122</v>
      </c>
      <c r="E147" s="531">
        <f t="shared" si="15"/>
        <v>1.05</v>
      </c>
      <c r="F147" s="118" t="s">
        <v>960</v>
      </c>
      <c r="G147" s="118" t="s">
        <v>48</v>
      </c>
      <c r="H147" s="118" t="s">
        <v>1126</v>
      </c>
      <c r="I147" s="118"/>
      <c r="J147" s="118"/>
      <c r="K147" s="395">
        <f t="shared" si="13"/>
        <v>1.05</v>
      </c>
      <c r="L147" s="530">
        <v>1.05</v>
      </c>
      <c r="M147" s="530"/>
      <c r="N147" s="530"/>
      <c r="O147" s="530"/>
      <c r="P147" s="530"/>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c r="AM147" s="530"/>
      <c r="AN147" s="530"/>
      <c r="AO147" s="530"/>
      <c r="AP147" s="530"/>
      <c r="AQ147" s="530"/>
      <c r="AR147" s="530"/>
      <c r="AS147" s="530"/>
      <c r="AT147" s="530"/>
      <c r="AU147" s="530"/>
      <c r="AV147" s="530"/>
      <c r="AW147" s="530"/>
      <c r="AX147" s="530"/>
      <c r="AY147" s="530"/>
      <c r="AZ147" s="530"/>
      <c r="BA147" s="530"/>
      <c r="BB147" s="530"/>
      <c r="BC147" s="530"/>
      <c r="BD147" s="530"/>
      <c r="BE147" s="530"/>
      <c r="BF147" s="530"/>
      <c r="BG147" s="530"/>
      <c r="BH147" s="530"/>
      <c r="BI147" s="530"/>
      <c r="BJ147" s="530"/>
      <c r="BK147" s="117"/>
      <c r="BL147" s="117"/>
      <c r="BM147" s="567">
        <f t="shared" si="14"/>
        <v>1.05</v>
      </c>
    </row>
    <row r="148" spans="1:65" ht="31.5" hidden="1" customHeight="1">
      <c r="A148" s="117">
        <v>145</v>
      </c>
      <c r="B148" s="135" t="s">
        <v>733</v>
      </c>
      <c r="C148" s="135"/>
      <c r="D148" s="118" t="s">
        <v>122</v>
      </c>
      <c r="E148" s="531">
        <f t="shared" si="15"/>
        <v>64.09</v>
      </c>
      <c r="F148" s="118" t="s">
        <v>930</v>
      </c>
      <c r="G148" s="118" t="s">
        <v>24</v>
      </c>
      <c r="H148" s="118" t="s">
        <v>1126</v>
      </c>
      <c r="I148" s="118"/>
      <c r="J148" s="118"/>
      <c r="K148" s="395">
        <f t="shared" si="13"/>
        <v>0</v>
      </c>
      <c r="L148" s="530"/>
      <c r="M148" s="530"/>
      <c r="N148" s="530"/>
      <c r="O148" s="530">
        <v>16.36</v>
      </c>
      <c r="P148" s="530"/>
      <c r="Q148" s="530"/>
      <c r="R148" s="530">
        <v>47.199999999999996</v>
      </c>
      <c r="S148" s="530"/>
      <c r="T148" s="530"/>
      <c r="U148" s="530"/>
      <c r="V148" s="530"/>
      <c r="W148" s="530"/>
      <c r="X148" s="530"/>
      <c r="Y148" s="530"/>
      <c r="Z148" s="530"/>
      <c r="AA148" s="530"/>
      <c r="AB148" s="530"/>
      <c r="AC148" s="530"/>
      <c r="AD148" s="530"/>
      <c r="AE148" s="530"/>
      <c r="AF148" s="530"/>
      <c r="AG148" s="530"/>
      <c r="AH148" s="530"/>
      <c r="AI148" s="530"/>
      <c r="AJ148" s="530"/>
      <c r="AK148" s="530"/>
      <c r="AL148" s="530"/>
      <c r="AM148" s="530"/>
      <c r="AN148" s="530"/>
      <c r="AO148" s="530"/>
      <c r="AP148" s="530"/>
      <c r="AQ148" s="530"/>
      <c r="AR148" s="530"/>
      <c r="AS148" s="530">
        <v>0.33999999999999997</v>
      </c>
      <c r="AT148" s="530"/>
      <c r="AU148" s="530"/>
      <c r="AV148" s="530"/>
      <c r="AW148" s="530"/>
      <c r="AX148" s="530"/>
      <c r="AY148" s="530"/>
      <c r="AZ148" s="530">
        <v>0.19</v>
      </c>
      <c r="BA148" s="530"/>
      <c r="BB148" s="530"/>
      <c r="BC148" s="530"/>
      <c r="BD148" s="530"/>
      <c r="BE148" s="530"/>
      <c r="BF148" s="530"/>
      <c r="BG148" s="530"/>
      <c r="BH148" s="530"/>
      <c r="BI148" s="530"/>
      <c r="BJ148" s="530"/>
      <c r="BK148" s="117"/>
      <c r="BL148" s="117"/>
      <c r="BM148" s="567">
        <f t="shared" si="14"/>
        <v>64.09</v>
      </c>
    </row>
    <row r="149" spans="1:65" ht="47.25" hidden="1" customHeight="1">
      <c r="A149" s="117">
        <v>147</v>
      </c>
      <c r="B149" s="135" t="s">
        <v>735</v>
      </c>
      <c r="C149" s="135"/>
      <c r="D149" s="118" t="s">
        <v>122</v>
      </c>
      <c r="E149" s="117">
        <f t="shared" si="15"/>
        <v>3.32</v>
      </c>
      <c r="F149" s="118" t="s">
        <v>956</v>
      </c>
      <c r="G149" s="118" t="s">
        <v>27</v>
      </c>
      <c r="H149" s="118" t="s">
        <v>1126</v>
      </c>
      <c r="I149" s="118"/>
      <c r="J149" s="118"/>
      <c r="K149" s="395">
        <f t="shared" si="13"/>
        <v>0</v>
      </c>
      <c r="L149" s="530"/>
      <c r="M149" s="530"/>
      <c r="N149" s="530"/>
      <c r="O149" s="530">
        <v>3.32</v>
      </c>
      <c r="P149" s="530"/>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0"/>
      <c r="AM149" s="530"/>
      <c r="AN149" s="530"/>
      <c r="AO149" s="530"/>
      <c r="AP149" s="530"/>
      <c r="AQ149" s="530"/>
      <c r="AR149" s="530"/>
      <c r="AS149" s="530"/>
      <c r="AT149" s="530"/>
      <c r="AU149" s="530"/>
      <c r="AV149" s="530"/>
      <c r="AW149" s="530"/>
      <c r="AX149" s="530"/>
      <c r="AY149" s="530"/>
      <c r="AZ149" s="530"/>
      <c r="BA149" s="530"/>
      <c r="BB149" s="530"/>
      <c r="BC149" s="530"/>
      <c r="BD149" s="530"/>
      <c r="BE149" s="530"/>
      <c r="BF149" s="530"/>
      <c r="BG149" s="530"/>
      <c r="BH149" s="530"/>
      <c r="BI149" s="530"/>
      <c r="BJ149" s="530"/>
      <c r="BK149" s="117"/>
      <c r="BL149" s="117"/>
      <c r="BM149" s="567">
        <f t="shared" si="14"/>
        <v>3.32</v>
      </c>
    </row>
    <row r="150" spans="1:65" ht="63" hidden="1" customHeight="1">
      <c r="A150" s="117">
        <v>148</v>
      </c>
      <c r="B150" s="135" t="s">
        <v>736</v>
      </c>
      <c r="C150" s="135"/>
      <c r="D150" s="118" t="s">
        <v>122</v>
      </c>
      <c r="E150" s="117">
        <f t="shared" si="15"/>
        <v>11.55</v>
      </c>
      <c r="F150" s="118" t="s">
        <v>957</v>
      </c>
      <c r="G150" s="118" t="s">
        <v>27</v>
      </c>
      <c r="H150" s="118" t="s">
        <v>1126</v>
      </c>
      <c r="I150" s="118"/>
      <c r="J150" s="118"/>
      <c r="K150" s="395">
        <f t="shared" si="13"/>
        <v>0</v>
      </c>
      <c r="L150" s="530"/>
      <c r="M150" s="530"/>
      <c r="N150" s="530"/>
      <c r="O150" s="530"/>
      <c r="P150" s="530"/>
      <c r="Q150" s="530"/>
      <c r="R150" s="530">
        <v>11.55</v>
      </c>
      <c r="S150" s="530"/>
      <c r="T150" s="530"/>
      <c r="U150" s="530"/>
      <c r="V150" s="530"/>
      <c r="W150" s="530"/>
      <c r="X150" s="530"/>
      <c r="Y150" s="530"/>
      <c r="Z150" s="530"/>
      <c r="AA150" s="530"/>
      <c r="AB150" s="530"/>
      <c r="AC150" s="530"/>
      <c r="AD150" s="530"/>
      <c r="AE150" s="530"/>
      <c r="AF150" s="530"/>
      <c r="AG150" s="530"/>
      <c r="AH150" s="530"/>
      <c r="AI150" s="530"/>
      <c r="AJ150" s="530"/>
      <c r="AK150" s="530"/>
      <c r="AL150" s="530"/>
      <c r="AM150" s="530"/>
      <c r="AN150" s="530"/>
      <c r="AO150" s="530"/>
      <c r="AP150" s="530"/>
      <c r="AQ150" s="530"/>
      <c r="AR150" s="530"/>
      <c r="AS150" s="530"/>
      <c r="AT150" s="530"/>
      <c r="AU150" s="530"/>
      <c r="AV150" s="530"/>
      <c r="AW150" s="530"/>
      <c r="AX150" s="530"/>
      <c r="AY150" s="530"/>
      <c r="AZ150" s="530"/>
      <c r="BA150" s="530"/>
      <c r="BB150" s="530"/>
      <c r="BC150" s="530"/>
      <c r="BD150" s="530"/>
      <c r="BE150" s="530"/>
      <c r="BF150" s="530"/>
      <c r="BG150" s="530"/>
      <c r="BH150" s="530"/>
      <c r="BI150" s="530"/>
      <c r="BJ150" s="530"/>
      <c r="BK150" s="117"/>
      <c r="BL150" s="117"/>
      <c r="BM150" s="567">
        <f t="shared" si="14"/>
        <v>11.55</v>
      </c>
    </row>
    <row r="151" spans="1:65" ht="47.25" hidden="1" customHeight="1">
      <c r="A151" s="117">
        <v>150</v>
      </c>
      <c r="B151" s="135" t="s">
        <v>1184</v>
      </c>
      <c r="C151" s="135"/>
      <c r="D151" s="118" t="s">
        <v>122</v>
      </c>
      <c r="E151" s="514">
        <f t="shared" si="15"/>
        <v>0.38</v>
      </c>
      <c r="F151" s="118" t="s">
        <v>959</v>
      </c>
      <c r="G151" s="118" t="s">
        <v>31</v>
      </c>
      <c r="H151" s="118" t="s">
        <v>1302</v>
      </c>
      <c r="I151" s="118"/>
      <c r="J151" s="118"/>
      <c r="K151" s="395">
        <f t="shared" si="13"/>
        <v>0</v>
      </c>
      <c r="L151" s="530"/>
      <c r="M151" s="530"/>
      <c r="N151" s="530">
        <v>0.09</v>
      </c>
      <c r="O151" s="530"/>
      <c r="P151" s="530"/>
      <c r="Q151" s="530"/>
      <c r="R151" s="530"/>
      <c r="S151" s="530"/>
      <c r="T151" s="530"/>
      <c r="U151" s="530"/>
      <c r="V151" s="530"/>
      <c r="W151" s="530"/>
      <c r="X151" s="530"/>
      <c r="Y151" s="530"/>
      <c r="Z151" s="530"/>
      <c r="AA151" s="530"/>
      <c r="AB151" s="530"/>
      <c r="AC151" s="530"/>
      <c r="AD151" s="530"/>
      <c r="AE151" s="530"/>
      <c r="AF151" s="530"/>
      <c r="AG151" s="530"/>
      <c r="AH151" s="530"/>
      <c r="AI151" s="530"/>
      <c r="AJ151" s="530"/>
      <c r="AK151" s="530"/>
      <c r="AL151" s="530"/>
      <c r="AM151" s="530"/>
      <c r="AN151" s="530"/>
      <c r="AO151" s="530"/>
      <c r="AP151" s="530"/>
      <c r="AQ151" s="530"/>
      <c r="AR151" s="530"/>
      <c r="AS151" s="530">
        <v>0.28999999999999998</v>
      </c>
      <c r="AT151" s="530"/>
      <c r="AU151" s="530"/>
      <c r="AV151" s="530"/>
      <c r="AW151" s="530"/>
      <c r="AX151" s="530"/>
      <c r="AY151" s="530"/>
      <c r="AZ151" s="530"/>
      <c r="BA151" s="530"/>
      <c r="BB151" s="530"/>
      <c r="BC151" s="530"/>
      <c r="BD151" s="530"/>
      <c r="BE151" s="530"/>
      <c r="BF151" s="530"/>
      <c r="BG151" s="530"/>
      <c r="BH151" s="530"/>
      <c r="BI151" s="530"/>
      <c r="BJ151" s="530"/>
      <c r="BK151" s="117"/>
      <c r="BL151" s="117"/>
      <c r="BM151" s="567">
        <f t="shared" si="14"/>
        <v>0.38</v>
      </c>
    </row>
    <row r="152" spans="1:65" ht="15.75" hidden="1" customHeight="1">
      <c r="A152" s="117">
        <v>146</v>
      </c>
      <c r="B152" s="135" t="s">
        <v>734</v>
      </c>
      <c r="C152" s="135"/>
      <c r="D152" s="118" t="s">
        <v>122</v>
      </c>
      <c r="E152" s="117">
        <f t="shared" si="15"/>
        <v>18</v>
      </c>
      <c r="F152" s="118" t="s">
        <v>938</v>
      </c>
      <c r="G152" s="118" t="s">
        <v>25</v>
      </c>
      <c r="H152" s="118" t="s">
        <v>1126</v>
      </c>
      <c r="I152" s="118"/>
      <c r="J152" s="118"/>
      <c r="K152" s="395">
        <f t="shared" si="13"/>
        <v>0</v>
      </c>
      <c r="L152" s="530"/>
      <c r="M152" s="530"/>
      <c r="N152" s="530">
        <v>1.97</v>
      </c>
      <c r="O152" s="530">
        <v>13.07</v>
      </c>
      <c r="P152" s="530"/>
      <c r="Q152" s="530"/>
      <c r="R152" s="530"/>
      <c r="S152" s="530"/>
      <c r="T152" s="530"/>
      <c r="U152" s="530"/>
      <c r="V152" s="530"/>
      <c r="W152" s="530"/>
      <c r="X152" s="530"/>
      <c r="Y152" s="530"/>
      <c r="Z152" s="530"/>
      <c r="AA152" s="530"/>
      <c r="AB152" s="530"/>
      <c r="AC152" s="530"/>
      <c r="AD152" s="530"/>
      <c r="AE152" s="530"/>
      <c r="AF152" s="530"/>
      <c r="AG152" s="530"/>
      <c r="AH152" s="530">
        <v>0.46</v>
      </c>
      <c r="AI152" s="530"/>
      <c r="AJ152" s="530"/>
      <c r="AK152" s="530"/>
      <c r="AL152" s="530"/>
      <c r="AM152" s="530"/>
      <c r="AN152" s="530"/>
      <c r="AO152" s="530"/>
      <c r="AP152" s="530"/>
      <c r="AQ152" s="530"/>
      <c r="AR152" s="530"/>
      <c r="AS152" s="530">
        <v>0.01</v>
      </c>
      <c r="AT152" s="530"/>
      <c r="AU152" s="530"/>
      <c r="AV152" s="530"/>
      <c r="AW152" s="530"/>
      <c r="AX152" s="530"/>
      <c r="AY152" s="530"/>
      <c r="AZ152" s="530">
        <v>2.4900000000000002</v>
      </c>
      <c r="BA152" s="530"/>
      <c r="BB152" s="530"/>
      <c r="BC152" s="530"/>
      <c r="BD152" s="530"/>
      <c r="BE152" s="530"/>
      <c r="BF152" s="530"/>
      <c r="BG152" s="530"/>
      <c r="BH152" s="530"/>
      <c r="BI152" s="530"/>
      <c r="BJ152" s="530"/>
      <c r="BK152" s="117"/>
      <c r="BL152" s="117"/>
      <c r="BM152" s="567">
        <f t="shared" si="14"/>
        <v>18</v>
      </c>
    </row>
    <row r="153" spans="1:65" ht="31.5" hidden="1" customHeight="1">
      <c r="A153" s="117">
        <v>149</v>
      </c>
      <c r="B153" s="535" t="s">
        <v>737</v>
      </c>
      <c r="C153" s="535"/>
      <c r="D153" s="514" t="s">
        <v>122</v>
      </c>
      <c r="E153" s="531">
        <v>0.05</v>
      </c>
      <c r="F153" s="514" t="s">
        <v>958</v>
      </c>
      <c r="G153" s="514" t="s">
        <v>30</v>
      </c>
      <c r="H153" s="118" t="s">
        <v>1125</v>
      </c>
      <c r="I153" s="118"/>
      <c r="J153" s="514" t="s">
        <v>1099</v>
      </c>
      <c r="K153" s="395">
        <f t="shared" si="13"/>
        <v>0</v>
      </c>
      <c r="L153" s="530"/>
      <c r="M153" s="530"/>
      <c r="N153" s="530"/>
      <c r="O153" s="530"/>
      <c r="P153" s="530"/>
      <c r="Q153" s="530"/>
      <c r="R153" s="530"/>
      <c r="S153" s="530"/>
      <c r="T153" s="530"/>
      <c r="U153" s="530"/>
      <c r="V153" s="530"/>
      <c r="W153" s="530"/>
      <c r="X153" s="530"/>
      <c r="Y153" s="530"/>
      <c r="Z153" s="530"/>
      <c r="AA153" s="530"/>
      <c r="AB153" s="530"/>
      <c r="AC153" s="530"/>
      <c r="AD153" s="530"/>
      <c r="AE153" s="530"/>
      <c r="AF153" s="530"/>
      <c r="AG153" s="530"/>
      <c r="AH153" s="530"/>
      <c r="AI153" s="530"/>
      <c r="AJ153" s="530"/>
      <c r="AK153" s="530"/>
      <c r="AL153" s="530"/>
      <c r="AM153" s="530"/>
      <c r="AN153" s="530"/>
      <c r="AO153" s="530"/>
      <c r="AP153" s="530"/>
      <c r="AQ153" s="530"/>
      <c r="AR153" s="530"/>
      <c r="AS153" s="530"/>
      <c r="AT153" s="530"/>
      <c r="AU153" s="530"/>
      <c r="AV153" s="530"/>
      <c r="AW153" s="530"/>
      <c r="AX153" s="530"/>
      <c r="AY153" s="530"/>
      <c r="AZ153" s="530"/>
      <c r="BA153" s="530"/>
      <c r="BB153" s="530"/>
      <c r="BC153" s="530"/>
      <c r="BD153" s="530"/>
      <c r="BE153" s="530"/>
      <c r="BF153" s="530"/>
      <c r="BG153" s="530"/>
      <c r="BH153" s="530"/>
      <c r="BI153" s="530"/>
      <c r="BJ153" s="530"/>
      <c r="BK153" s="117"/>
      <c r="BL153" s="117"/>
      <c r="BM153" s="567">
        <f t="shared" si="14"/>
        <v>0</v>
      </c>
    </row>
    <row r="154" spans="1:65" ht="31.5" hidden="1" customHeight="1">
      <c r="A154" s="117">
        <v>153</v>
      </c>
      <c r="B154" s="135" t="s">
        <v>413</v>
      </c>
      <c r="C154" s="135"/>
      <c r="D154" s="298" t="s">
        <v>414</v>
      </c>
      <c r="E154" s="531">
        <f>SUM(L154:BJ154)</f>
        <v>0.21</v>
      </c>
      <c r="F154" s="512">
        <v>10</v>
      </c>
      <c r="G154" s="118" t="s">
        <v>24</v>
      </c>
      <c r="H154" s="117" t="s">
        <v>1067</v>
      </c>
      <c r="I154" s="117"/>
      <c r="J154" s="118"/>
      <c r="K154" s="395">
        <f t="shared" si="13"/>
        <v>0</v>
      </c>
      <c r="L154" s="395"/>
      <c r="M154" s="395"/>
      <c r="N154" s="395">
        <v>0.21</v>
      </c>
      <c r="O154" s="395"/>
      <c r="P154" s="395"/>
      <c r="Q154" s="395"/>
      <c r="R154" s="395"/>
      <c r="S154" s="395"/>
      <c r="T154" s="395"/>
      <c r="U154" s="395"/>
      <c r="V154" s="395"/>
      <c r="W154" s="395"/>
      <c r="X154" s="395"/>
      <c r="Y154" s="395"/>
      <c r="Z154" s="395"/>
      <c r="AA154" s="395"/>
      <c r="AB154" s="395"/>
      <c r="AC154" s="395"/>
      <c r="AD154" s="395"/>
      <c r="AE154" s="395"/>
      <c r="AF154" s="395"/>
      <c r="AG154" s="395"/>
      <c r="AH154" s="395"/>
      <c r="AI154" s="395"/>
      <c r="AJ154" s="395"/>
      <c r="AK154" s="395"/>
      <c r="AL154" s="395"/>
      <c r="AM154" s="395"/>
      <c r="AN154" s="395"/>
      <c r="AO154" s="395"/>
      <c r="AP154" s="395"/>
      <c r="AQ154" s="395"/>
      <c r="AR154" s="395"/>
      <c r="AS154" s="395"/>
      <c r="AT154" s="395"/>
      <c r="AU154" s="395"/>
      <c r="AV154" s="395"/>
      <c r="AW154" s="395"/>
      <c r="AX154" s="395"/>
      <c r="AY154" s="395"/>
      <c r="AZ154" s="395"/>
      <c r="BA154" s="395"/>
      <c r="BB154" s="395"/>
      <c r="BC154" s="395"/>
      <c r="BD154" s="395"/>
      <c r="BE154" s="395"/>
      <c r="BF154" s="395"/>
      <c r="BG154" s="395"/>
      <c r="BH154" s="395"/>
      <c r="BI154" s="395"/>
      <c r="BJ154" s="395"/>
      <c r="BK154" s="117" t="s">
        <v>387</v>
      </c>
      <c r="BL154" s="117" t="s">
        <v>1067</v>
      </c>
      <c r="BM154" s="567">
        <f t="shared" si="14"/>
        <v>0.21</v>
      </c>
    </row>
    <row r="155" spans="1:65" ht="31.5" hidden="1" customHeight="1">
      <c r="A155" s="117">
        <v>155</v>
      </c>
      <c r="B155" s="135" t="s">
        <v>416</v>
      </c>
      <c r="C155" s="135"/>
      <c r="D155" s="298" t="s">
        <v>414</v>
      </c>
      <c r="E155" s="531">
        <f>SUM(L155:BJ155)</f>
        <v>0.04</v>
      </c>
      <c r="F155" s="512">
        <v>10</v>
      </c>
      <c r="G155" s="118" t="s">
        <v>48</v>
      </c>
      <c r="H155" s="117" t="s">
        <v>1067</v>
      </c>
      <c r="I155" s="117"/>
      <c r="J155" s="118"/>
      <c r="K155" s="395">
        <f t="shared" si="13"/>
        <v>0</v>
      </c>
      <c r="L155" s="395"/>
      <c r="M155" s="395"/>
      <c r="N155" s="395"/>
      <c r="O155" s="395"/>
      <c r="P155" s="395"/>
      <c r="Q155" s="395"/>
      <c r="R155" s="395"/>
      <c r="S155" s="395"/>
      <c r="T155" s="395"/>
      <c r="U155" s="395"/>
      <c r="V155" s="395"/>
      <c r="W155" s="395"/>
      <c r="X155" s="395"/>
      <c r="Y155" s="395"/>
      <c r="Z155" s="395"/>
      <c r="AA155" s="395"/>
      <c r="AB155" s="395"/>
      <c r="AC155" s="395"/>
      <c r="AD155" s="395"/>
      <c r="AE155" s="395"/>
      <c r="AF155" s="395"/>
      <c r="AG155" s="395"/>
      <c r="AH155" s="395"/>
      <c r="AI155" s="395">
        <v>0.04</v>
      </c>
      <c r="AJ155" s="395"/>
      <c r="AK155" s="395"/>
      <c r="AL155" s="395"/>
      <c r="AM155" s="395"/>
      <c r="AN155" s="395"/>
      <c r="AO155" s="395"/>
      <c r="AP155" s="395"/>
      <c r="AQ155" s="395"/>
      <c r="AR155" s="395"/>
      <c r="AS155" s="395"/>
      <c r="AT155" s="395"/>
      <c r="AU155" s="395"/>
      <c r="AV155" s="395"/>
      <c r="AW155" s="395"/>
      <c r="AX155" s="395"/>
      <c r="AY155" s="395"/>
      <c r="AZ155" s="395"/>
      <c r="BA155" s="395"/>
      <c r="BB155" s="395"/>
      <c r="BC155" s="395"/>
      <c r="BD155" s="395"/>
      <c r="BE155" s="395"/>
      <c r="BF155" s="395"/>
      <c r="BG155" s="395"/>
      <c r="BH155" s="395"/>
      <c r="BI155" s="395"/>
      <c r="BJ155" s="395"/>
      <c r="BK155" s="117" t="s">
        <v>387</v>
      </c>
      <c r="BL155" s="117" t="s">
        <v>1067</v>
      </c>
      <c r="BM155" s="567">
        <f t="shared" si="14"/>
        <v>0.04</v>
      </c>
    </row>
    <row r="156" spans="1:65" ht="31.5" hidden="1" customHeight="1">
      <c r="A156" s="117">
        <v>156</v>
      </c>
      <c r="B156" s="135" t="s">
        <v>417</v>
      </c>
      <c r="C156" s="135"/>
      <c r="D156" s="298" t="s">
        <v>414</v>
      </c>
      <c r="E156" s="531">
        <f>SUM(L156:BJ156)</f>
        <v>0.18</v>
      </c>
      <c r="F156" s="512">
        <v>12</v>
      </c>
      <c r="G156" s="118" t="s">
        <v>48</v>
      </c>
      <c r="H156" s="117" t="s">
        <v>1067</v>
      </c>
      <c r="I156" s="117"/>
      <c r="J156" s="118"/>
      <c r="K156" s="395">
        <f t="shared" si="13"/>
        <v>0</v>
      </c>
      <c r="L156" s="395"/>
      <c r="M156" s="395"/>
      <c r="N156" s="395"/>
      <c r="O156" s="395"/>
      <c r="P156" s="395"/>
      <c r="Q156" s="395"/>
      <c r="R156" s="395"/>
      <c r="S156" s="395"/>
      <c r="T156" s="395"/>
      <c r="U156" s="395"/>
      <c r="V156" s="395"/>
      <c r="W156" s="395"/>
      <c r="X156" s="395"/>
      <c r="Y156" s="395"/>
      <c r="Z156" s="395"/>
      <c r="AA156" s="395"/>
      <c r="AB156" s="395"/>
      <c r="AC156" s="395"/>
      <c r="AD156" s="395"/>
      <c r="AE156" s="395"/>
      <c r="AF156" s="395"/>
      <c r="AG156" s="395"/>
      <c r="AH156" s="395"/>
      <c r="AI156" s="395"/>
      <c r="AJ156" s="395"/>
      <c r="AK156" s="395">
        <v>0.18</v>
      </c>
      <c r="AL156" s="395"/>
      <c r="AM156" s="395"/>
      <c r="AN156" s="395"/>
      <c r="AO156" s="395"/>
      <c r="AP156" s="395"/>
      <c r="AQ156" s="395"/>
      <c r="AR156" s="395"/>
      <c r="AS156" s="395"/>
      <c r="AT156" s="395"/>
      <c r="AU156" s="395"/>
      <c r="AV156" s="395"/>
      <c r="AW156" s="395"/>
      <c r="AX156" s="395"/>
      <c r="AY156" s="395"/>
      <c r="AZ156" s="395"/>
      <c r="BA156" s="395"/>
      <c r="BB156" s="395"/>
      <c r="BC156" s="395"/>
      <c r="BD156" s="395"/>
      <c r="BE156" s="395"/>
      <c r="BF156" s="395"/>
      <c r="BG156" s="395"/>
      <c r="BH156" s="395"/>
      <c r="BI156" s="395"/>
      <c r="BJ156" s="395"/>
      <c r="BK156" s="117" t="s">
        <v>387</v>
      </c>
      <c r="BL156" s="117" t="s">
        <v>1067</v>
      </c>
      <c r="BM156" s="567">
        <f t="shared" si="14"/>
        <v>0.18</v>
      </c>
    </row>
    <row r="157" spans="1:65" ht="15.75" hidden="1" customHeight="1">
      <c r="A157" s="117">
        <v>157</v>
      </c>
      <c r="B157" s="135" t="s">
        <v>418</v>
      </c>
      <c r="C157" s="135"/>
      <c r="D157" s="298" t="s">
        <v>414</v>
      </c>
      <c r="E157" s="531">
        <f>SUM(L157:BJ157)</f>
        <v>0.39400000000000002</v>
      </c>
      <c r="F157" s="512">
        <v>17</v>
      </c>
      <c r="G157" s="118" t="s">
        <v>48</v>
      </c>
      <c r="H157" s="117" t="s">
        <v>1067</v>
      </c>
      <c r="I157" s="117"/>
      <c r="J157" s="118"/>
      <c r="K157" s="395">
        <f t="shared" si="13"/>
        <v>0.02</v>
      </c>
      <c r="L157" s="395">
        <v>0.02</v>
      </c>
      <c r="M157" s="395"/>
      <c r="N157" s="395">
        <v>0.37</v>
      </c>
      <c r="O157" s="395"/>
      <c r="P157" s="395"/>
      <c r="Q157" s="395"/>
      <c r="R157" s="395"/>
      <c r="S157" s="395"/>
      <c r="T157" s="395"/>
      <c r="U157" s="395"/>
      <c r="V157" s="395"/>
      <c r="W157" s="395"/>
      <c r="X157" s="395"/>
      <c r="Y157" s="395"/>
      <c r="Z157" s="395"/>
      <c r="AA157" s="395"/>
      <c r="AB157" s="395"/>
      <c r="AC157" s="395"/>
      <c r="AD157" s="395"/>
      <c r="AE157" s="395"/>
      <c r="AF157" s="395"/>
      <c r="AG157" s="395"/>
      <c r="AH157" s="395"/>
      <c r="AI157" s="395"/>
      <c r="AJ157" s="395"/>
      <c r="AK157" s="395"/>
      <c r="AL157" s="395"/>
      <c r="AM157" s="395"/>
      <c r="AN157" s="395"/>
      <c r="AO157" s="395"/>
      <c r="AP157" s="395"/>
      <c r="AQ157" s="395"/>
      <c r="AR157" s="395"/>
      <c r="AS157" s="395"/>
      <c r="AT157" s="395"/>
      <c r="AU157" s="395"/>
      <c r="AV157" s="395"/>
      <c r="AW157" s="395"/>
      <c r="AX157" s="395"/>
      <c r="AY157" s="395"/>
      <c r="AZ157" s="395"/>
      <c r="BA157" s="395"/>
      <c r="BB157" s="395"/>
      <c r="BC157" s="395"/>
      <c r="BD157" s="395"/>
      <c r="BE157" s="395"/>
      <c r="BF157" s="395"/>
      <c r="BG157" s="395"/>
      <c r="BH157" s="395"/>
      <c r="BI157" s="515">
        <v>4.0000000000000001E-3</v>
      </c>
      <c r="BJ157" s="515"/>
      <c r="BK157" s="117" t="s">
        <v>387</v>
      </c>
      <c r="BL157" s="117" t="s">
        <v>1067</v>
      </c>
      <c r="BM157" s="567">
        <f t="shared" si="14"/>
        <v>0.39400000000000002</v>
      </c>
    </row>
    <row r="158" spans="1:65" ht="15.75" hidden="1" customHeight="1">
      <c r="A158" s="117">
        <v>158</v>
      </c>
      <c r="B158" s="135" t="s">
        <v>1316</v>
      </c>
      <c r="C158" s="135"/>
      <c r="D158" s="298" t="s">
        <v>414</v>
      </c>
      <c r="E158" s="531">
        <v>0.73</v>
      </c>
      <c r="F158" s="512" t="s">
        <v>420</v>
      </c>
      <c r="G158" s="118" t="s">
        <v>48</v>
      </c>
      <c r="H158" s="118" t="s">
        <v>1125</v>
      </c>
      <c r="I158" s="118"/>
      <c r="J158" s="118" t="s">
        <v>1099</v>
      </c>
      <c r="K158" s="395">
        <f t="shared" si="13"/>
        <v>0</v>
      </c>
      <c r="L158" s="395"/>
      <c r="M158" s="395"/>
      <c r="N158" s="395"/>
      <c r="O158" s="395"/>
      <c r="P158" s="395"/>
      <c r="Q158" s="395"/>
      <c r="R158" s="395"/>
      <c r="S158" s="395"/>
      <c r="T158" s="395"/>
      <c r="U158" s="395"/>
      <c r="V158" s="395"/>
      <c r="W158" s="395"/>
      <c r="X158" s="395"/>
      <c r="Y158" s="395"/>
      <c r="Z158" s="395"/>
      <c r="AA158" s="395"/>
      <c r="AB158" s="395"/>
      <c r="AC158" s="395"/>
      <c r="AD158" s="395"/>
      <c r="AE158" s="395"/>
      <c r="AF158" s="395"/>
      <c r="AG158" s="395"/>
      <c r="AH158" s="395"/>
      <c r="AI158" s="395"/>
      <c r="AJ158" s="395"/>
      <c r="AK158" s="395"/>
      <c r="AL158" s="395"/>
      <c r="AM158" s="395"/>
      <c r="AN158" s="395"/>
      <c r="AO158" s="395"/>
      <c r="AP158" s="395"/>
      <c r="AQ158" s="395"/>
      <c r="AR158" s="395"/>
      <c r="AS158" s="395"/>
      <c r="AT158" s="395"/>
      <c r="AU158" s="395"/>
      <c r="AV158" s="395"/>
      <c r="AW158" s="395"/>
      <c r="AX158" s="395"/>
      <c r="AY158" s="395"/>
      <c r="AZ158" s="395"/>
      <c r="BA158" s="395"/>
      <c r="BB158" s="395"/>
      <c r="BC158" s="395"/>
      <c r="BD158" s="395"/>
      <c r="BE158" s="395"/>
      <c r="BF158" s="395"/>
      <c r="BG158" s="395"/>
      <c r="BH158" s="395"/>
      <c r="BI158" s="395"/>
      <c r="BJ158" s="395"/>
      <c r="BK158" s="117" t="s">
        <v>387</v>
      </c>
      <c r="BL158" s="117" t="s">
        <v>1068</v>
      </c>
      <c r="BM158" s="567">
        <f t="shared" si="14"/>
        <v>0</v>
      </c>
    </row>
    <row r="159" spans="1:65" ht="31.5" hidden="1" customHeight="1">
      <c r="A159" s="117">
        <v>159</v>
      </c>
      <c r="B159" s="135" t="s">
        <v>419</v>
      </c>
      <c r="C159" s="135"/>
      <c r="D159" s="298" t="s">
        <v>1325</v>
      </c>
      <c r="E159" s="531">
        <f>SUM(L159:BJ159)</f>
        <v>7.0000000000000007E-2</v>
      </c>
      <c r="F159" s="512">
        <v>11</v>
      </c>
      <c r="G159" s="118" t="s">
        <v>29</v>
      </c>
      <c r="H159" s="118" t="s">
        <v>1226</v>
      </c>
      <c r="I159" s="118" t="s">
        <v>1227</v>
      </c>
      <c r="J159" s="118"/>
      <c r="K159" s="395">
        <f t="shared" si="13"/>
        <v>0</v>
      </c>
      <c r="L159" s="395"/>
      <c r="M159" s="395"/>
      <c r="N159" s="395">
        <v>7.0000000000000007E-2</v>
      </c>
      <c r="O159" s="395"/>
      <c r="P159" s="395"/>
      <c r="Q159" s="395"/>
      <c r="R159" s="395"/>
      <c r="S159" s="395"/>
      <c r="T159" s="395"/>
      <c r="U159" s="395"/>
      <c r="V159" s="395"/>
      <c r="W159" s="395"/>
      <c r="X159" s="395"/>
      <c r="Y159" s="395"/>
      <c r="Z159" s="395"/>
      <c r="AA159" s="395"/>
      <c r="AB159" s="395"/>
      <c r="AC159" s="395"/>
      <c r="AD159" s="395"/>
      <c r="AE159" s="395"/>
      <c r="AF159" s="395"/>
      <c r="AG159" s="395"/>
      <c r="AH159" s="395"/>
      <c r="AI159" s="395"/>
      <c r="AJ159" s="395"/>
      <c r="AK159" s="395"/>
      <c r="AL159" s="395"/>
      <c r="AM159" s="395"/>
      <c r="AN159" s="395"/>
      <c r="AO159" s="395"/>
      <c r="AP159" s="395"/>
      <c r="AQ159" s="395"/>
      <c r="AR159" s="395"/>
      <c r="AS159" s="395"/>
      <c r="AT159" s="395"/>
      <c r="AU159" s="395"/>
      <c r="AV159" s="395"/>
      <c r="AW159" s="395"/>
      <c r="AX159" s="395"/>
      <c r="AY159" s="395"/>
      <c r="AZ159" s="395"/>
      <c r="BA159" s="395"/>
      <c r="BB159" s="395"/>
      <c r="BC159" s="395"/>
      <c r="BD159" s="395"/>
      <c r="BE159" s="395"/>
      <c r="BF159" s="395"/>
      <c r="BG159" s="395"/>
      <c r="BH159" s="395"/>
      <c r="BI159" s="395"/>
      <c r="BJ159" s="395"/>
      <c r="BK159" s="117" t="s">
        <v>387</v>
      </c>
      <c r="BL159" s="117" t="s">
        <v>1067</v>
      </c>
      <c r="BM159" s="567">
        <f t="shared" si="14"/>
        <v>7.0000000000000007E-2</v>
      </c>
    </row>
    <row r="160" spans="1:65" ht="47.25" hidden="1" customHeight="1">
      <c r="A160" s="117">
        <v>154</v>
      </c>
      <c r="B160" s="135" t="s">
        <v>1295</v>
      </c>
      <c r="C160" s="135"/>
      <c r="D160" s="298" t="s">
        <v>1325</v>
      </c>
      <c r="E160" s="514">
        <f>SUM(L160:BJ160)</f>
        <v>0.17</v>
      </c>
      <c r="F160" s="512">
        <v>15</v>
      </c>
      <c r="G160" s="118" t="s">
        <v>31</v>
      </c>
      <c r="H160" s="118" t="s">
        <v>1296</v>
      </c>
      <c r="I160" s="118"/>
      <c r="J160" s="118"/>
      <c r="K160" s="395">
        <f t="shared" si="13"/>
        <v>0</v>
      </c>
      <c r="L160" s="395"/>
      <c r="M160" s="395"/>
      <c r="N160" s="395"/>
      <c r="O160" s="395"/>
      <c r="P160" s="395"/>
      <c r="Q160" s="395"/>
      <c r="R160" s="395"/>
      <c r="S160" s="395"/>
      <c r="T160" s="395"/>
      <c r="U160" s="395"/>
      <c r="V160" s="395"/>
      <c r="W160" s="395"/>
      <c r="X160" s="395"/>
      <c r="Y160" s="395"/>
      <c r="Z160" s="395"/>
      <c r="AA160" s="395"/>
      <c r="AB160" s="395"/>
      <c r="AC160" s="395"/>
      <c r="AD160" s="395"/>
      <c r="AE160" s="395"/>
      <c r="AF160" s="395"/>
      <c r="AG160" s="395"/>
      <c r="AH160" s="395"/>
      <c r="AI160" s="395"/>
      <c r="AJ160" s="395"/>
      <c r="AK160" s="395">
        <v>0.17</v>
      </c>
      <c r="AL160" s="395"/>
      <c r="AM160" s="395"/>
      <c r="AN160" s="395"/>
      <c r="AO160" s="395"/>
      <c r="AP160" s="395"/>
      <c r="AQ160" s="395"/>
      <c r="AR160" s="395"/>
      <c r="AS160" s="395"/>
      <c r="AT160" s="395"/>
      <c r="AU160" s="395"/>
      <c r="AV160" s="395"/>
      <c r="AW160" s="395"/>
      <c r="AX160" s="395"/>
      <c r="AY160" s="395"/>
      <c r="AZ160" s="395"/>
      <c r="BA160" s="395"/>
      <c r="BB160" s="395"/>
      <c r="BC160" s="395"/>
      <c r="BD160" s="395"/>
      <c r="BE160" s="395"/>
      <c r="BF160" s="395"/>
      <c r="BG160" s="395"/>
      <c r="BH160" s="395"/>
      <c r="BI160" s="395"/>
      <c r="BJ160" s="395"/>
      <c r="BK160" s="117" t="s">
        <v>387</v>
      </c>
      <c r="BL160" s="117" t="s">
        <v>1070</v>
      </c>
      <c r="BM160" s="567">
        <f t="shared" si="14"/>
        <v>0.17</v>
      </c>
    </row>
    <row r="161" spans="1:65" ht="63" hidden="1" customHeight="1">
      <c r="A161" s="117">
        <v>160</v>
      </c>
      <c r="B161" s="135" t="s">
        <v>577</v>
      </c>
      <c r="C161" s="135"/>
      <c r="D161" s="118" t="s">
        <v>1326</v>
      </c>
      <c r="E161" s="531">
        <v>1.48</v>
      </c>
      <c r="F161" s="118" t="s">
        <v>579</v>
      </c>
      <c r="G161" s="117" t="s">
        <v>29</v>
      </c>
      <c r="H161" s="118" t="s">
        <v>1217</v>
      </c>
      <c r="I161" s="118" t="s">
        <v>1229</v>
      </c>
      <c r="J161" s="118" t="s">
        <v>1099</v>
      </c>
      <c r="K161" s="395">
        <f t="shared" si="13"/>
        <v>0</v>
      </c>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t="s">
        <v>580</v>
      </c>
      <c r="BL161" s="117"/>
      <c r="BM161" s="567">
        <f t="shared" si="14"/>
        <v>0</v>
      </c>
    </row>
    <row r="162" spans="1:65" ht="47.25" hidden="1" customHeight="1">
      <c r="A162" s="117">
        <v>163</v>
      </c>
      <c r="B162" s="135" t="s">
        <v>552</v>
      </c>
      <c r="C162" s="135"/>
      <c r="D162" s="117" t="s">
        <v>125</v>
      </c>
      <c r="E162" s="117">
        <v>2.5</v>
      </c>
      <c r="F162" s="117"/>
      <c r="G162" s="117" t="s">
        <v>27</v>
      </c>
      <c r="H162" s="118" t="s">
        <v>1126</v>
      </c>
      <c r="I162" s="118"/>
      <c r="J162" s="118"/>
      <c r="K162" s="395">
        <f t="shared" si="13"/>
        <v>0</v>
      </c>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t="s">
        <v>448</v>
      </c>
      <c r="BL162" s="117"/>
      <c r="BM162" s="567">
        <f t="shared" si="14"/>
        <v>0</v>
      </c>
    </row>
    <row r="163" spans="1:65" ht="47.25" hidden="1" customHeight="1">
      <c r="A163" s="117">
        <v>164</v>
      </c>
      <c r="B163" s="135" t="s">
        <v>553</v>
      </c>
      <c r="C163" s="135"/>
      <c r="D163" s="117" t="s">
        <v>125</v>
      </c>
      <c r="E163" s="117">
        <v>1.7</v>
      </c>
      <c r="F163" s="117"/>
      <c r="G163" s="117" t="s">
        <v>27</v>
      </c>
      <c r="H163" s="118" t="s">
        <v>1126</v>
      </c>
      <c r="I163" s="118"/>
      <c r="J163" s="118"/>
      <c r="K163" s="395">
        <f t="shared" si="13"/>
        <v>0</v>
      </c>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t="s">
        <v>448</v>
      </c>
      <c r="BL163" s="117"/>
      <c r="BM163" s="567">
        <f t="shared" si="14"/>
        <v>0</v>
      </c>
    </row>
    <row r="164" spans="1:65" ht="31.5" hidden="1" customHeight="1">
      <c r="A164" s="117">
        <v>170</v>
      </c>
      <c r="B164" s="135" t="s">
        <v>743</v>
      </c>
      <c r="C164" s="135"/>
      <c r="D164" s="118" t="s">
        <v>125</v>
      </c>
      <c r="E164" s="531">
        <f>SUM(L164:BJ164)</f>
        <v>0.21</v>
      </c>
      <c r="F164" s="118" t="s">
        <v>964</v>
      </c>
      <c r="G164" s="118" t="s">
        <v>24</v>
      </c>
      <c r="H164" s="118" t="s">
        <v>1126</v>
      </c>
      <c r="I164" s="118"/>
      <c r="J164" s="118"/>
      <c r="K164" s="395">
        <f t="shared" si="13"/>
        <v>0.21</v>
      </c>
      <c r="L164" s="530">
        <v>0.21</v>
      </c>
      <c r="M164" s="530"/>
      <c r="N164" s="530"/>
      <c r="O164" s="530"/>
      <c r="P164" s="530"/>
      <c r="Q164" s="530"/>
      <c r="R164" s="530"/>
      <c r="S164" s="530"/>
      <c r="T164" s="530"/>
      <c r="U164" s="530"/>
      <c r="V164" s="530"/>
      <c r="W164" s="530"/>
      <c r="X164" s="530"/>
      <c r="Y164" s="530"/>
      <c r="Z164" s="530"/>
      <c r="AA164" s="530"/>
      <c r="AB164" s="530"/>
      <c r="AC164" s="530"/>
      <c r="AD164" s="530"/>
      <c r="AE164" s="530"/>
      <c r="AF164" s="530"/>
      <c r="AG164" s="530"/>
      <c r="AH164" s="530"/>
      <c r="AI164" s="530"/>
      <c r="AJ164" s="530"/>
      <c r="AK164" s="530"/>
      <c r="AL164" s="530"/>
      <c r="AM164" s="530"/>
      <c r="AN164" s="530"/>
      <c r="AO164" s="530"/>
      <c r="AP164" s="530"/>
      <c r="AQ164" s="530"/>
      <c r="AR164" s="530"/>
      <c r="AS164" s="530"/>
      <c r="AT164" s="530"/>
      <c r="AU164" s="530"/>
      <c r="AV164" s="530"/>
      <c r="AW164" s="530"/>
      <c r="AX164" s="530"/>
      <c r="AY164" s="530"/>
      <c r="AZ164" s="530"/>
      <c r="BA164" s="530"/>
      <c r="BB164" s="530"/>
      <c r="BC164" s="530"/>
      <c r="BD164" s="530"/>
      <c r="BE164" s="530"/>
      <c r="BF164" s="530"/>
      <c r="BG164" s="530"/>
      <c r="BH164" s="530"/>
      <c r="BI164" s="530"/>
      <c r="BJ164" s="530"/>
      <c r="BK164" s="117"/>
      <c r="BL164" s="117"/>
      <c r="BM164" s="567">
        <f t="shared" si="14"/>
        <v>0.21</v>
      </c>
    </row>
    <row r="165" spans="1:65" ht="31.5" hidden="1" customHeight="1">
      <c r="A165" s="117">
        <v>177</v>
      </c>
      <c r="B165" s="135" t="s">
        <v>1318</v>
      </c>
      <c r="C165" s="135"/>
      <c r="D165" s="118" t="s">
        <v>125</v>
      </c>
      <c r="E165" s="531">
        <v>0.03</v>
      </c>
      <c r="F165" s="118" t="s">
        <v>970</v>
      </c>
      <c r="G165" s="118" t="s">
        <v>48</v>
      </c>
      <c r="H165" s="118" t="s">
        <v>1125</v>
      </c>
      <c r="I165" s="118"/>
      <c r="J165" s="118" t="s">
        <v>1099</v>
      </c>
      <c r="K165" s="395">
        <f t="shared" si="13"/>
        <v>0</v>
      </c>
      <c r="L165" s="530"/>
      <c r="M165" s="530"/>
      <c r="N165" s="530"/>
      <c r="O165" s="530"/>
      <c r="P165" s="530"/>
      <c r="Q165" s="530"/>
      <c r="R165" s="530"/>
      <c r="S165" s="530"/>
      <c r="T165" s="530"/>
      <c r="U165" s="530"/>
      <c r="V165" s="530"/>
      <c r="W165" s="530"/>
      <c r="X165" s="530"/>
      <c r="Y165" s="530"/>
      <c r="Z165" s="530"/>
      <c r="AA165" s="530"/>
      <c r="AB165" s="530"/>
      <c r="AC165" s="530"/>
      <c r="AD165" s="530"/>
      <c r="AE165" s="530"/>
      <c r="AF165" s="530"/>
      <c r="AG165" s="530"/>
      <c r="AH165" s="530"/>
      <c r="AI165" s="530"/>
      <c r="AJ165" s="530"/>
      <c r="AK165" s="530"/>
      <c r="AL165" s="530"/>
      <c r="AM165" s="530"/>
      <c r="AN165" s="530"/>
      <c r="AO165" s="530"/>
      <c r="AP165" s="530"/>
      <c r="AQ165" s="530"/>
      <c r="AR165" s="530"/>
      <c r="AS165" s="530"/>
      <c r="AT165" s="530"/>
      <c r="AU165" s="530"/>
      <c r="AV165" s="530"/>
      <c r="AW165" s="530"/>
      <c r="AX165" s="530"/>
      <c r="AY165" s="530"/>
      <c r="AZ165" s="530"/>
      <c r="BA165" s="530"/>
      <c r="BB165" s="530"/>
      <c r="BC165" s="530"/>
      <c r="BD165" s="530"/>
      <c r="BE165" s="530"/>
      <c r="BF165" s="530"/>
      <c r="BG165" s="530"/>
      <c r="BH165" s="530"/>
      <c r="BI165" s="530"/>
      <c r="BJ165" s="530"/>
      <c r="BK165" s="117"/>
      <c r="BL165" s="117"/>
      <c r="BM165" s="567">
        <f t="shared" si="14"/>
        <v>0</v>
      </c>
    </row>
    <row r="166" spans="1:65" ht="31.5" hidden="1" customHeight="1">
      <c r="A166" s="117">
        <v>162</v>
      </c>
      <c r="B166" s="135" t="s">
        <v>230</v>
      </c>
      <c r="C166" s="135"/>
      <c r="D166" s="117" t="s">
        <v>125</v>
      </c>
      <c r="E166" s="531">
        <f>SUM(L166:BJ166)</f>
        <v>0.03</v>
      </c>
      <c r="F166" s="117">
        <v>28</v>
      </c>
      <c r="G166" s="117" t="s">
        <v>48</v>
      </c>
      <c r="H166" s="118" t="s">
        <v>1068</v>
      </c>
      <c r="I166" s="118"/>
      <c r="J166" s="118"/>
      <c r="K166" s="395">
        <f t="shared" si="13"/>
        <v>0</v>
      </c>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v>0.03</v>
      </c>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t="s">
        <v>387</v>
      </c>
      <c r="BL166" s="117" t="s">
        <v>1068</v>
      </c>
      <c r="BM166" s="567">
        <f t="shared" si="14"/>
        <v>0.03</v>
      </c>
    </row>
    <row r="167" spans="1:65" ht="63" hidden="1" customHeight="1">
      <c r="A167" s="117">
        <v>166</v>
      </c>
      <c r="B167" s="345" t="s">
        <v>305</v>
      </c>
      <c r="C167" s="345"/>
      <c r="D167" s="346" t="s">
        <v>125</v>
      </c>
      <c r="E167" s="117">
        <f>SUM(L167:BJ167)</f>
        <v>1.06</v>
      </c>
      <c r="F167" s="117"/>
      <c r="G167" s="117" t="s">
        <v>30</v>
      </c>
      <c r="H167" s="118" t="s">
        <v>1126</v>
      </c>
      <c r="I167" s="118"/>
      <c r="J167" s="118"/>
      <c r="K167" s="395">
        <f t="shared" si="13"/>
        <v>0</v>
      </c>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v>0.09</v>
      </c>
      <c r="AH167" s="117"/>
      <c r="AI167" s="117"/>
      <c r="AJ167" s="117"/>
      <c r="AK167" s="117"/>
      <c r="AL167" s="117"/>
      <c r="AM167" s="117"/>
      <c r="AN167" s="117"/>
      <c r="AO167" s="117"/>
      <c r="AP167" s="117"/>
      <c r="AQ167" s="117"/>
      <c r="AR167" s="117"/>
      <c r="AS167" s="117"/>
      <c r="AT167" s="117"/>
      <c r="AU167" s="117"/>
      <c r="AV167" s="117"/>
      <c r="AW167" s="117"/>
      <c r="AX167" s="117"/>
      <c r="AY167" s="117"/>
      <c r="AZ167" s="117">
        <v>0.01</v>
      </c>
      <c r="BA167" s="117"/>
      <c r="BB167" s="117"/>
      <c r="BC167" s="117"/>
      <c r="BD167" s="117"/>
      <c r="BE167" s="117"/>
      <c r="BF167" s="117">
        <v>0.59</v>
      </c>
      <c r="BG167" s="117"/>
      <c r="BH167" s="117"/>
      <c r="BI167" s="117">
        <v>0.37</v>
      </c>
      <c r="BJ167" s="117"/>
      <c r="BK167" s="117"/>
      <c r="BL167" s="117"/>
      <c r="BM167" s="567">
        <f t="shared" si="14"/>
        <v>1.06</v>
      </c>
    </row>
    <row r="168" spans="1:65" ht="63" hidden="1" customHeight="1">
      <c r="A168" s="117">
        <v>161</v>
      </c>
      <c r="B168" s="135" t="s">
        <v>564</v>
      </c>
      <c r="C168" s="135"/>
      <c r="D168" s="117" t="s">
        <v>125</v>
      </c>
      <c r="E168" s="117">
        <v>2.8</v>
      </c>
      <c r="F168" s="117" t="s">
        <v>523</v>
      </c>
      <c r="G168" s="117" t="s">
        <v>30</v>
      </c>
      <c r="H168" s="118" t="s">
        <v>1277</v>
      </c>
      <c r="I168" s="118"/>
      <c r="J168" s="118"/>
      <c r="K168" s="395">
        <f t="shared" si="13"/>
        <v>0</v>
      </c>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t="s">
        <v>387</v>
      </c>
      <c r="BL168" s="118" t="s">
        <v>1071</v>
      </c>
      <c r="BM168" s="567">
        <f t="shared" si="14"/>
        <v>0</v>
      </c>
    </row>
    <row r="169" spans="1:65" ht="31.5" hidden="1" customHeight="1">
      <c r="A169" s="117">
        <v>179</v>
      </c>
      <c r="B169" s="135" t="s">
        <v>750</v>
      </c>
      <c r="C169" s="135"/>
      <c r="D169" s="118" t="s">
        <v>125</v>
      </c>
      <c r="E169" s="531">
        <f t="shared" ref="E169:E174" si="16">SUM(L169:BJ169)</f>
        <v>0.85</v>
      </c>
      <c r="F169" s="118" t="s">
        <v>867</v>
      </c>
      <c r="G169" s="118" t="s">
        <v>48</v>
      </c>
      <c r="H169" s="118" t="s">
        <v>1126</v>
      </c>
      <c r="I169" s="118"/>
      <c r="J169" s="118"/>
      <c r="K169" s="395">
        <f t="shared" si="13"/>
        <v>0</v>
      </c>
      <c r="L169" s="530"/>
      <c r="M169" s="530"/>
      <c r="N169" s="530">
        <v>0.75</v>
      </c>
      <c r="O169" s="530"/>
      <c r="P169" s="530"/>
      <c r="Q169" s="530"/>
      <c r="R169" s="530"/>
      <c r="S169" s="530"/>
      <c r="T169" s="530"/>
      <c r="U169" s="530"/>
      <c r="V169" s="530"/>
      <c r="W169" s="530"/>
      <c r="X169" s="530"/>
      <c r="Y169" s="530"/>
      <c r="Z169" s="530"/>
      <c r="AA169" s="530"/>
      <c r="AB169" s="530"/>
      <c r="AC169" s="530"/>
      <c r="AD169" s="530"/>
      <c r="AE169" s="530"/>
      <c r="AF169" s="530"/>
      <c r="AG169" s="530"/>
      <c r="AH169" s="530"/>
      <c r="AI169" s="530"/>
      <c r="AJ169" s="530"/>
      <c r="AK169" s="530"/>
      <c r="AL169" s="530"/>
      <c r="AM169" s="530"/>
      <c r="AN169" s="530"/>
      <c r="AO169" s="530"/>
      <c r="AP169" s="530"/>
      <c r="AQ169" s="530"/>
      <c r="AR169" s="530"/>
      <c r="AS169" s="530">
        <v>0.1</v>
      </c>
      <c r="AT169" s="530"/>
      <c r="AU169" s="530"/>
      <c r="AV169" s="530"/>
      <c r="AW169" s="530"/>
      <c r="AX169" s="530"/>
      <c r="AY169" s="530"/>
      <c r="AZ169" s="530"/>
      <c r="BA169" s="530"/>
      <c r="BB169" s="530"/>
      <c r="BC169" s="530"/>
      <c r="BD169" s="530"/>
      <c r="BE169" s="530"/>
      <c r="BF169" s="530"/>
      <c r="BG169" s="530"/>
      <c r="BH169" s="530"/>
      <c r="BI169" s="530"/>
      <c r="BJ169" s="530"/>
      <c r="BK169" s="117"/>
      <c r="BL169" s="117"/>
      <c r="BM169" s="567">
        <f t="shared" si="14"/>
        <v>0.85</v>
      </c>
    </row>
    <row r="170" spans="1:65" ht="31.5" hidden="1" customHeight="1">
      <c r="A170" s="117">
        <v>180</v>
      </c>
      <c r="B170" s="135" t="s">
        <v>751</v>
      </c>
      <c r="C170" s="135"/>
      <c r="D170" s="118" t="s">
        <v>125</v>
      </c>
      <c r="E170" s="531">
        <f t="shared" si="16"/>
        <v>0.59</v>
      </c>
      <c r="F170" s="118" t="s">
        <v>972</v>
      </c>
      <c r="G170" s="118" t="s">
        <v>48</v>
      </c>
      <c r="H170" s="118" t="s">
        <v>1126</v>
      </c>
      <c r="I170" s="118"/>
      <c r="J170" s="118"/>
      <c r="K170" s="395">
        <f t="shared" si="13"/>
        <v>0.59</v>
      </c>
      <c r="L170" s="530">
        <v>0.59</v>
      </c>
      <c r="M170" s="530"/>
      <c r="N170" s="530"/>
      <c r="O170" s="530"/>
      <c r="P170" s="530"/>
      <c r="Q170" s="530"/>
      <c r="R170" s="530"/>
      <c r="S170" s="530"/>
      <c r="T170" s="530"/>
      <c r="U170" s="530"/>
      <c r="V170" s="530"/>
      <c r="W170" s="530"/>
      <c r="X170" s="530"/>
      <c r="Y170" s="530"/>
      <c r="Z170" s="530"/>
      <c r="AA170" s="530"/>
      <c r="AB170" s="530"/>
      <c r="AC170" s="530"/>
      <c r="AD170" s="530"/>
      <c r="AE170" s="530"/>
      <c r="AF170" s="530"/>
      <c r="AG170" s="530"/>
      <c r="AH170" s="530"/>
      <c r="AI170" s="530"/>
      <c r="AJ170" s="530"/>
      <c r="AK170" s="530"/>
      <c r="AL170" s="530"/>
      <c r="AM170" s="530"/>
      <c r="AN170" s="530"/>
      <c r="AO170" s="530"/>
      <c r="AP170" s="530"/>
      <c r="AQ170" s="530"/>
      <c r="AR170" s="530"/>
      <c r="AS170" s="530"/>
      <c r="AT170" s="530"/>
      <c r="AU170" s="530"/>
      <c r="AV170" s="530"/>
      <c r="AW170" s="530"/>
      <c r="AX170" s="530"/>
      <c r="AY170" s="530"/>
      <c r="AZ170" s="530"/>
      <c r="BA170" s="530"/>
      <c r="BB170" s="530"/>
      <c r="BC170" s="530"/>
      <c r="BD170" s="530"/>
      <c r="BE170" s="530"/>
      <c r="BF170" s="530"/>
      <c r="BG170" s="530"/>
      <c r="BH170" s="530"/>
      <c r="BI170" s="530"/>
      <c r="BJ170" s="530"/>
      <c r="BK170" s="117"/>
      <c r="BL170" s="117"/>
      <c r="BM170" s="567">
        <f t="shared" si="14"/>
        <v>0.59</v>
      </c>
    </row>
    <row r="171" spans="1:65" ht="15.75" hidden="1" customHeight="1">
      <c r="A171" s="117">
        <v>181</v>
      </c>
      <c r="B171" s="135" t="s">
        <v>752</v>
      </c>
      <c r="C171" s="135"/>
      <c r="D171" s="118" t="s">
        <v>125</v>
      </c>
      <c r="E171" s="531">
        <f t="shared" si="16"/>
        <v>0.38</v>
      </c>
      <c r="F171" s="118" t="s">
        <v>865</v>
      </c>
      <c r="G171" s="118" t="s">
        <v>48</v>
      </c>
      <c r="H171" s="118" t="s">
        <v>1126</v>
      </c>
      <c r="I171" s="118"/>
      <c r="J171" s="118"/>
      <c r="K171" s="395">
        <f t="shared" si="13"/>
        <v>0</v>
      </c>
      <c r="L171" s="530"/>
      <c r="M171" s="530"/>
      <c r="N171" s="530">
        <v>0.38</v>
      </c>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0"/>
      <c r="AZ171" s="530"/>
      <c r="BA171" s="530"/>
      <c r="BB171" s="530"/>
      <c r="BC171" s="530"/>
      <c r="BD171" s="530"/>
      <c r="BE171" s="530"/>
      <c r="BF171" s="530"/>
      <c r="BG171" s="530"/>
      <c r="BH171" s="530"/>
      <c r="BI171" s="530"/>
      <c r="BJ171" s="530"/>
      <c r="BK171" s="117"/>
      <c r="BL171" s="117"/>
      <c r="BM171" s="567">
        <f t="shared" si="14"/>
        <v>0.38</v>
      </c>
    </row>
    <row r="172" spans="1:65" ht="15.75" hidden="1" customHeight="1">
      <c r="A172" s="117">
        <v>182</v>
      </c>
      <c r="B172" s="135" t="s">
        <v>753</v>
      </c>
      <c r="C172" s="135"/>
      <c r="D172" s="118" t="s">
        <v>125</v>
      </c>
      <c r="E172" s="531">
        <f t="shared" si="16"/>
        <v>0.45</v>
      </c>
      <c r="F172" s="118" t="s">
        <v>960</v>
      </c>
      <c r="G172" s="118" t="s">
        <v>48</v>
      </c>
      <c r="H172" s="118" t="s">
        <v>1126</v>
      </c>
      <c r="I172" s="118"/>
      <c r="J172" s="118"/>
      <c r="K172" s="395">
        <f t="shared" si="13"/>
        <v>0</v>
      </c>
      <c r="L172" s="530"/>
      <c r="M172" s="530"/>
      <c r="N172" s="530">
        <v>0.45</v>
      </c>
      <c r="O172" s="530"/>
      <c r="P172" s="530"/>
      <c r="Q172" s="530"/>
      <c r="R172" s="530"/>
      <c r="S172" s="530"/>
      <c r="T172" s="530"/>
      <c r="U172" s="530"/>
      <c r="V172" s="530"/>
      <c r="W172" s="530"/>
      <c r="X172" s="530"/>
      <c r="Y172" s="530"/>
      <c r="Z172" s="530"/>
      <c r="AA172" s="530"/>
      <c r="AB172" s="530"/>
      <c r="AC172" s="530"/>
      <c r="AD172" s="530"/>
      <c r="AE172" s="530"/>
      <c r="AF172" s="530"/>
      <c r="AG172" s="530"/>
      <c r="AH172" s="530"/>
      <c r="AI172" s="530"/>
      <c r="AJ172" s="530"/>
      <c r="AK172" s="530"/>
      <c r="AL172" s="530"/>
      <c r="AM172" s="530"/>
      <c r="AN172" s="530"/>
      <c r="AO172" s="530"/>
      <c r="AP172" s="530"/>
      <c r="AQ172" s="530"/>
      <c r="AR172" s="530"/>
      <c r="AS172" s="530"/>
      <c r="AT172" s="530"/>
      <c r="AU172" s="530"/>
      <c r="AV172" s="530"/>
      <c r="AW172" s="530"/>
      <c r="AX172" s="530"/>
      <c r="AY172" s="530"/>
      <c r="AZ172" s="530"/>
      <c r="BA172" s="530"/>
      <c r="BB172" s="530"/>
      <c r="BC172" s="530"/>
      <c r="BD172" s="530"/>
      <c r="BE172" s="530"/>
      <c r="BF172" s="530"/>
      <c r="BG172" s="530"/>
      <c r="BH172" s="530"/>
      <c r="BI172" s="530"/>
      <c r="BJ172" s="530"/>
      <c r="BK172" s="117"/>
      <c r="BL172" s="117"/>
      <c r="BM172" s="567">
        <f t="shared" si="14"/>
        <v>0.45</v>
      </c>
    </row>
    <row r="173" spans="1:65" ht="31.5" hidden="1" customHeight="1">
      <c r="A173" s="117">
        <v>174</v>
      </c>
      <c r="B173" s="135" t="s">
        <v>746</v>
      </c>
      <c r="C173" s="135"/>
      <c r="D173" s="118" t="s">
        <v>125</v>
      </c>
      <c r="E173" s="531">
        <f t="shared" si="16"/>
        <v>0.06</v>
      </c>
      <c r="F173" s="118" t="s">
        <v>968</v>
      </c>
      <c r="G173" s="118" t="s">
        <v>38</v>
      </c>
      <c r="H173" s="118" t="s">
        <v>1126</v>
      </c>
      <c r="I173" s="118"/>
      <c r="J173" s="118"/>
      <c r="K173" s="395">
        <f t="shared" si="13"/>
        <v>0.06</v>
      </c>
      <c r="L173" s="553">
        <v>0.06</v>
      </c>
      <c r="M173" s="553"/>
      <c r="N173" s="553"/>
      <c r="O173" s="553"/>
      <c r="P173" s="553"/>
      <c r="Q173" s="553"/>
      <c r="R173" s="553"/>
      <c r="S173" s="553"/>
      <c r="T173" s="553"/>
      <c r="U173" s="553"/>
      <c r="V173" s="553"/>
      <c r="W173" s="553"/>
      <c r="X173" s="553"/>
      <c r="Y173" s="553"/>
      <c r="Z173" s="553"/>
      <c r="AA173" s="553"/>
      <c r="AB173" s="553"/>
      <c r="AC173" s="553"/>
      <c r="AD173" s="553"/>
      <c r="AE173" s="553"/>
      <c r="AF173" s="553"/>
      <c r="AG173" s="553"/>
      <c r="AH173" s="553"/>
      <c r="AI173" s="553"/>
      <c r="AJ173" s="553"/>
      <c r="AK173" s="553"/>
      <c r="AL173" s="553"/>
      <c r="AM173" s="553"/>
      <c r="AN173" s="553"/>
      <c r="AO173" s="553"/>
      <c r="AP173" s="553"/>
      <c r="AQ173" s="553"/>
      <c r="AR173" s="553"/>
      <c r="AS173" s="553"/>
      <c r="AT173" s="553"/>
      <c r="AU173" s="553"/>
      <c r="AV173" s="553"/>
      <c r="AW173" s="553"/>
      <c r="AX173" s="553"/>
      <c r="AY173" s="553"/>
      <c r="AZ173" s="553"/>
      <c r="BA173" s="553"/>
      <c r="BB173" s="553"/>
      <c r="BC173" s="553"/>
      <c r="BD173" s="553"/>
      <c r="BE173" s="553"/>
      <c r="BF173" s="553"/>
      <c r="BG173" s="553"/>
      <c r="BH173" s="553"/>
      <c r="BI173" s="553"/>
      <c r="BJ173" s="553"/>
      <c r="BK173" s="117"/>
      <c r="BL173" s="117"/>
      <c r="BM173" s="567">
        <f t="shared" si="14"/>
        <v>0.06</v>
      </c>
    </row>
    <row r="174" spans="1:65" ht="31.5" hidden="1" customHeight="1">
      <c r="A174" s="117">
        <v>171</v>
      </c>
      <c r="B174" s="135" t="s">
        <v>94</v>
      </c>
      <c r="C174" s="135"/>
      <c r="D174" s="514" t="s">
        <v>125</v>
      </c>
      <c r="E174" s="531">
        <f t="shared" si="16"/>
        <v>5.87</v>
      </c>
      <c r="F174" s="514" t="s">
        <v>965</v>
      </c>
      <c r="G174" s="514" t="s">
        <v>24</v>
      </c>
      <c r="H174" s="118" t="s">
        <v>1126</v>
      </c>
      <c r="I174" s="118"/>
      <c r="J174" s="514"/>
      <c r="K174" s="395">
        <f t="shared" si="13"/>
        <v>0</v>
      </c>
      <c r="L174" s="530"/>
      <c r="M174" s="530"/>
      <c r="N174" s="530"/>
      <c r="O174" s="530"/>
      <c r="P174" s="530"/>
      <c r="Q174" s="530"/>
      <c r="R174" s="530"/>
      <c r="S174" s="530"/>
      <c r="T174" s="530"/>
      <c r="U174" s="530"/>
      <c r="V174" s="530"/>
      <c r="W174" s="530"/>
      <c r="X174" s="530"/>
      <c r="Y174" s="530"/>
      <c r="Z174" s="530"/>
      <c r="AA174" s="530"/>
      <c r="AB174" s="530"/>
      <c r="AC174" s="530"/>
      <c r="AD174" s="530"/>
      <c r="AE174" s="530"/>
      <c r="AF174" s="530"/>
      <c r="AG174" s="530"/>
      <c r="AH174" s="530"/>
      <c r="AI174" s="530"/>
      <c r="AJ174" s="530"/>
      <c r="AK174" s="530"/>
      <c r="AL174" s="530"/>
      <c r="AM174" s="530"/>
      <c r="AN174" s="530"/>
      <c r="AO174" s="530"/>
      <c r="AP174" s="530"/>
      <c r="AQ174" s="530"/>
      <c r="AR174" s="530"/>
      <c r="AS174" s="530"/>
      <c r="AT174" s="530"/>
      <c r="AU174" s="530"/>
      <c r="AV174" s="530"/>
      <c r="AW174" s="530"/>
      <c r="AX174" s="530"/>
      <c r="AY174" s="530"/>
      <c r="AZ174" s="530"/>
      <c r="BA174" s="530"/>
      <c r="BB174" s="530"/>
      <c r="BC174" s="530"/>
      <c r="BD174" s="530"/>
      <c r="BE174" s="530"/>
      <c r="BF174" s="530"/>
      <c r="BG174" s="530">
        <v>5.87</v>
      </c>
      <c r="BH174" s="530"/>
      <c r="BI174" s="530"/>
      <c r="BJ174" s="530"/>
      <c r="BK174" s="117"/>
      <c r="BL174" s="117"/>
      <c r="BM174" s="567">
        <f t="shared" si="14"/>
        <v>5.87</v>
      </c>
    </row>
    <row r="175" spans="1:65" ht="31.5" hidden="1" customHeight="1">
      <c r="A175" s="117">
        <v>165</v>
      </c>
      <c r="B175" s="135" t="s">
        <v>585</v>
      </c>
      <c r="C175" s="135"/>
      <c r="D175" s="117" t="s">
        <v>125</v>
      </c>
      <c r="E175" s="531">
        <v>5.24</v>
      </c>
      <c r="F175" s="117" t="s">
        <v>586</v>
      </c>
      <c r="G175" s="117" t="s">
        <v>48</v>
      </c>
      <c r="H175" s="118" t="s">
        <v>1125</v>
      </c>
      <c r="I175" s="118"/>
      <c r="J175" s="118" t="s">
        <v>1099</v>
      </c>
      <c r="K175" s="395">
        <f t="shared" si="13"/>
        <v>0</v>
      </c>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567">
        <f t="shared" si="14"/>
        <v>0</v>
      </c>
    </row>
    <row r="176" spans="1:65" ht="63" hidden="1" customHeight="1">
      <c r="A176" s="117">
        <v>173</v>
      </c>
      <c r="B176" s="135" t="s">
        <v>745</v>
      </c>
      <c r="C176" s="135"/>
      <c r="D176" s="118" t="s">
        <v>125</v>
      </c>
      <c r="E176" s="117">
        <f t="shared" ref="E176:E183" si="17">SUM(L176:BJ176)</f>
        <v>40</v>
      </c>
      <c r="F176" s="118" t="s">
        <v>967</v>
      </c>
      <c r="G176" s="118" t="s">
        <v>27</v>
      </c>
      <c r="H176" s="118" t="s">
        <v>1126</v>
      </c>
      <c r="I176" s="118"/>
      <c r="J176" s="118"/>
      <c r="K176" s="395">
        <f t="shared" si="13"/>
        <v>0</v>
      </c>
      <c r="L176" s="530"/>
      <c r="M176" s="530"/>
      <c r="N176" s="530"/>
      <c r="O176" s="530"/>
      <c r="P176" s="530"/>
      <c r="Q176" s="530"/>
      <c r="R176" s="530">
        <v>40</v>
      </c>
      <c r="S176" s="530"/>
      <c r="T176" s="530"/>
      <c r="U176" s="530"/>
      <c r="V176" s="530"/>
      <c r="W176" s="530"/>
      <c r="X176" s="530"/>
      <c r="Y176" s="530"/>
      <c r="Z176" s="530"/>
      <c r="AA176" s="530"/>
      <c r="AB176" s="530"/>
      <c r="AC176" s="530"/>
      <c r="AD176" s="530"/>
      <c r="AE176" s="530"/>
      <c r="AF176" s="530"/>
      <c r="AG176" s="530"/>
      <c r="AH176" s="530"/>
      <c r="AI176" s="530"/>
      <c r="AJ176" s="530"/>
      <c r="AK176" s="530"/>
      <c r="AL176" s="530"/>
      <c r="AM176" s="530"/>
      <c r="AN176" s="530"/>
      <c r="AO176" s="530"/>
      <c r="AP176" s="530"/>
      <c r="AQ176" s="530"/>
      <c r="AR176" s="530"/>
      <c r="AS176" s="530"/>
      <c r="AT176" s="530"/>
      <c r="AU176" s="530"/>
      <c r="AV176" s="530"/>
      <c r="AW176" s="530"/>
      <c r="AX176" s="530"/>
      <c r="AY176" s="530"/>
      <c r="AZ176" s="530"/>
      <c r="BA176" s="530"/>
      <c r="BB176" s="530"/>
      <c r="BC176" s="530"/>
      <c r="BD176" s="530"/>
      <c r="BE176" s="530"/>
      <c r="BF176" s="530"/>
      <c r="BG176" s="530"/>
      <c r="BH176" s="530"/>
      <c r="BI176" s="530"/>
      <c r="BJ176" s="530"/>
      <c r="BK176" s="117"/>
      <c r="BL176" s="117"/>
      <c r="BM176" s="567">
        <f t="shared" si="14"/>
        <v>40</v>
      </c>
    </row>
    <row r="177" spans="1:65">
      <c r="A177" s="117">
        <v>175</v>
      </c>
      <c r="B177" s="135" t="s">
        <v>747</v>
      </c>
      <c r="C177" s="135"/>
      <c r="D177" s="118" t="s">
        <v>125</v>
      </c>
      <c r="E177" s="117">
        <f t="shared" si="17"/>
        <v>0.1</v>
      </c>
      <c r="F177" s="118" t="s">
        <v>961</v>
      </c>
      <c r="G177" s="118" t="s">
        <v>41</v>
      </c>
      <c r="H177" s="118" t="s">
        <v>1126</v>
      </c>
      <c r="I177" s="118"/>
      <c r="J177" s="118"/>
      <c r="K177" s="395">
        <f t="shared" si="13"/>
        <v>0.1</v>
      </c>
      <c r="L177" s="530">
        <v>0.1</v>
      </c>
      <c r="M177" s="530"/>
      <c r="N177" s="530"/>
      <c r="O177" s="530"/>
      <c r="P177" s="530"/>
      <c r="Q177" s="530"/>
      <c r="R177" s="530"/>
      <c r="S177" s="530"/>
      <c r="T177" s="530"/>
      <c r="U177" s="530"/>
      <c r="V177" s="530"/>
      <c r="W177" s="530"/>
      <c r="X177" s="530"/>
      <c r="Y177" s="530"/>
      <c r="Z177" s="530"/>
      <c r="AA177" s="530"/>
      <c r="AB177" s="530"/>
      <c r="AC177" s="530"/>
      <c r="AD177" s="530"/>
      <c r="AE177" s="530"/>
      <c r="AF177" s="530"/>
      <c r="AG177" s="530"/>
      <c r="AH177" s="530"/>
      <c r="AI177" s="530"/>
      <c r="AJ177" s="530"/>
      <c r="AK177" s="530"/>
      <c r="AL177" s="530"/>
      <c r="AM177" s="530"/>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117"/>
      <c r="BL177" s="117"/>
      <c r="BM177" s="567">
        <f t="shared" si="14"/>
        <v>0.1</v>
      </c>
    </row>
    <row r="178" spans="1:65" ht="47.25" hidden="1" customHeight="1">
      <c r="A178" s="117">
        <v>176</v>
      </c>
      <c r="B178" s="135" t="s">
        <v>1297</v>
      </c>
      <c r="C178" s="135"/>
      <c r="D178" s="118" t="s">
        <v>125</v>
      </c>
      <c r="E178" s="514">
        <f t="shared" si="17"/>
        <v>0.24</v>
      </c>
      <c r="F178" s="118" t="s">
        <v>969</v>
      </c>
      <c r="G178" s="118" t="s">
        <v>31</v>
      </c>
      <c r="H178" s="118" t="s">
        <v>1302</v>
      </c>
      <c r="I178" s="118"/>
      <c r="J178" s="118"/>
      <c r="K178" s="395">
        <f t="shared" si="13"/>
        <v>0</v>
      </c>
      <c r="L178" s="530"/>
      <c r="M178" s="530"/>
      <c r="N178" s="530">
        <v>0.24</v>
      </c>
      <c r="O178" s="530"/>
      <c r="P178" s="530"/>
      <c r="Q178" s="530"/>
      <c r="R178" s="530"/>
      <c r="S178" s="530"/>
      <c r="T178" s="530"/>
      <c r="U178" s="530"/>
      <c r="V178" s="530"/>
      <c r="W178" s="530"/>
      <c r="X178" s="530"/>
      <c r="Y178" s="530"/>
      <c r="Z178" s="530"/>
      <c r="AA178" s="530"/>
      <c r="AB178" s="530"/>
      <c r="AC178" s="530"/>
      <c r="AD178" s="530"/>
      <c r="AE178" s="530"/>
      <c r="AF178" s="530"/>
      <c r="AG178" s="530"/>
      <c r="AH178" s="530"/>
      <c r="AI178" s="530"/>
      <c r="AJ178" s="530"/>
      <c r="AK178" s="530"/>
      <c r="AL178" s="530"/>
      <c r="AM178" s="530"/>
      <c r="AN178" s="530"/>
      <c r="AO178" s="530"/>
      <c r="AP178" s="530"/>
      <c r="AQ178" s="530"/>
      <c r="AR178" s="530"/>
      <c r="AS178" s="530"/>
      <c r="AT178" s="530"/>
      <c r="AU178" s="530"/>
      <c r="AV178" s="530"/>
      <c r="AW178" s="530"/>
      <c r="AX178" s="530"/>
      <c r="AY178" s="530"/>
      <c r="AZ178" s="530"/>
      <c r="BA178" s="530"/>
      <c r="BB178" s="530"/>
      <c r="BC178" s="530"/>
      <c r="BD178" s="530"/>
      <c r="BE178" s="530"/>
      <c r="BF178" s="530"/>
      <c r="BG178" s="530"/>
      <c r="BH178" s="530"/>
      <c r="BI178" s="530"/>
      <c r="BJ178" s="530"/>
      <c r="BK178" s="117"/>
      <c r="BL178" s="117"/>
      <c r="BM178" s="567">
        <f t="shared" si="14"/>
        <v>0.24</v>
      </c>
    </row>
    <row r="179" spans="1:65" ht="31.5" hidden="1" customHeight="1">
      <c r="A179" s="117">
        <v>172</v>
      </c>
      <c r="B179" s="135" t="s">
        <v>744</v>
      </c>
      <c r="C179" s="135"/>
      <c r="D179" s="118" t="s">
        <v>125</v>
      </c>
      <c r="E179" s="531">
        <f t="shared" si="17"/>
        <v>1.1000000000000001</v>
      </c>
      <c r="F179" s="118" t="s">
        <v>966</v>
      </c>
      <c r="G179" s="118" t="s">
        <v>56</v>
      </c>
      <c r="H179" s="118" t="s">
        <v>1126</v>
      </c>
      <c r="I179" s="118"/>
      <c r="J179" s="118"/>
      <c r="K179" s="395">
        <f t="shared" si="13"/>
        <v>0</v>
      </c>
      <c r="L179" s="530"/>
      <c r="M179" s="530"/>
      <c r="N179" s="530"/>
      <c r="O179" s="530"/>
      <c r="P179" s="530"/>
      <c r="Q179" s="530"/>
      <c r="R179" s="530"/>
      <c r="S179" s="530"/>
      <c r="T179" s="530"/>
      <c r="U179" s="530"/>
      <c r="V179" s="530"/>
      <c r="W179" s="530"/>
      <c r="X179" s="530"/>
      <c r="Y179" s="530"/>
      <c r="Z179" s="530"/>
      <c r="AA179" s="530"/>
      <c r="AB179" s="530"/>
      <c r="AC179" s="530"/>
      <c r="AD179" s="530"/>
      <c r="AE179" s="530"/>
      <c r="AF179" s="530"/>
      <c r="AG179" s="530"/>
      <c r="AH179" s="530"/>
      <c r="AI179" s="530"/>
      <c r="AJ179" s="530"/>
      <c r="AK179" s="530"/>
      <c r="AL179" s="530"/>
      <c r="AM179" s="530"/>
      <c r="AN179" s="530"/>
      <c r="AO179" s="530"/>
      <c r="AP179" s="530"/>
      <c r="AQ179" s="530"/>
      <c r="AR179" s="530"/>
      <c r="AS179" s="530"/>
      <c r="AT179" s="530"/>
      <c r="AU179" s="530"/>
      <c r="AV179" s="530"/>
      <c r="AW179" s="530"/>
      <c r="AX179" s="530"/>
      <c r="AY179" s="530"/>
      <c r="AZ179" s="530"/>
      <c r="BA179" s="530"/>
      <c r="BB179" s="530"/>
      <c r="BC179" s="530"/>
      <c r="BD179" s="530"/>
      <c r="BE179" s="530"/>
      <c r="BF179" s="530"/>
      <c r="BG179" s="530"/>
      <c r="BH179" s="530"/>
      <c r="BI179" s="530">
        <v>1.1000000000000001</v>
      </c>
      <c r="BJ179" s="530"/>
      <c r="BK179" s="117"/>
      <c r="BL179" s="117"/>
      <c r="BM179" s="567">
        <f t="shared" si="14"/>
        <v>1.1000000000000001</v>
      </c>
    </row>
    <row r="180" spans="1:65" ht="47.25" hidden="1" customHeight="1">
      <c r="A180" s="117">
        <v>178</v>
      </c>
      <c r="B180" s="135" t="s">
        <v>486</v>
      </c>
      <c r="C180" s="135"/>
      <c r="D180" s="118" t="s">
        <v>125</v>
      </c>
      <c r="E180" s="531">
        <f t="shared" si="17"/>
        <v>10.14</v>
      </c>
      <c r="F180" s="118" t="s">
        <v>971</v>
      </c>
      <c r="G180" s="118" t="s">
        <v>48</v>
      </c>
      <c r="H180" s="118" t="s">
        <v>1126</v>
      </c>
      <c r="I180" s="118"/>
      <c r="J180" s="118"/>
      <c r="K180" s="395">
        <f t="shared" si="13"/>
        <v>0.33</v>
      </c>
      <c r="L180" s="530">
        <v>0.33</v>
      </c>
      <c r="M180" s="530"/>
      <c r="N180" s="530">
        <v>9.81</v>
      </c>
      <c r="O180" s="530"/>
      <c r="P180" s="530"/>
      <c r="Q180" s="530"/>
      <c r="R180" s="530"/>
      <c r="S180" s="530"/>
      <c r="T180" s="530"/>
      <c r="U180" s="530"/>
      <c r="V180" s="530"/>
      <c r="W180" s="530"/>
      <c r="X180" s="530"/>
      <c r="Y180" s="530"/>
      <c r="Z180" s="530"/>
      <c r="AA180" s="530"/>
      <c r="AB180" s="530"/>
      <c r="AC180" s="530"/>
      <c r="AD180" s="530"/>
      <c r="AE180" s="530"/>
      <c r="AF180" s="530"/>
      <c r="AG180" s="530"/>
      <c r="AH180" s="530"/>
      <c r="AI180" s="530"/>
      <c r="AJ180" s="530"/>
      <c r="AK180" s="530"/>
      <c r="AL180" s="530"/>
      <c r="AM180" s="530"/>
      <c r="AN180" s="530"/>
      <c r="AO180" s="530"/>
      <c r="AP180" s="530"/>
      <c r="AQ180" s="530"/>
      <c r="AR180" s="530"/>
      <c r="AS180" s="530"/>
      <c r="AT180" s="530"/>
      <c r="AU180" s="530"/>
      <c r="AV180" s="530"/>
      <c r="AW180" s="530"/>
      <c r="AX180" s="530"/>
      <c r="AY180" s="530"/>
      <c r="AZ180" s="530"/>
      <c r="BA180" s="530"/>
      <c r="BB180" s="530"/>
      <c r="BC180" s="530"/>
      <c r="BD180" s="530"/>
      <c r="BE180" s="530"/>
      <c r="BF180" s="530"/>
      <c r="BG180" s="530"/>
      <c r="BH180" s="530"/>
      <c r="BI180" s="530"/>
      <c r="BJ180" s="530"/>
      <c r="BK180" s="117"/>
      <c r="BL180" s="117"/>
      <c r="BM180" s="567">
        <f t="shared" si="14"/>
        <v>10.14</v>
      </c>
    </row>
    <row r="181" spans="1:65" ht="47.25" hidden="1" customHeight="1">
      <c r="A181" s="117">
        <v>167</v>
      </c>
      <c r="B181" s="135" t="s">
        <v>740</v>
      </c>
      <c r="C181" s="135"/>
      <c r="D181" s="118" t="s">
        <v>125</v>
      </c>
      <c r="E181" s="531">
        <f t="shared" si="17"/>
        <v>1.06</v>
      </c>
      <c r="F181" s="118" t="s">
        <v>961</v>
      </c>
      <c r="G181" s="118" t="s">
        <v>11</v>
      </c>
      <c r="H181" s="118" t="s">
        <v>1126</v>
      </c>
      <c r="I181" s="118" t="s">
        <v>1209</v>
      </c>
      <c r="J181" s="118"/>
      <c r="K181" s="395">
        <f t="shared" si="13"/>
        <v>0.42</v>
      </c>
      <c r="L181" s="530"/>
      <c r="M181" s="530">
        <v>0.42</v>
      </c>
      <c r="N181" s="530"/>
      <c r="O181" s="530"/>
      <c r="P181" s="530"/>
      <c r="Q181" s="530"/>
      <c r="R181" s="530"/>
      <c r="S181" s="530"/>
      <c r="T181" s="530"/>
      <c r="U181" s="530"/>
      <c r="V181" s="530"/>
      <c r="W181" s="530"/>
      <c r="X181" s="530"/>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0"/>
      <c r="AZ181" s="530"/>
      <c r="BA181" s="530"/>
      <c r="BB181" s="530"/>
      <c r="BC181" s="530"/>
      <c r="BD181" s="530"/>
      <c r="BE181" s="530"/>
      <c r="BF181" s="530"/>
      <c r="BG181" s="530"/>
      <c r="BH181" s="530"/>
      <c r="BI181" s="530">
        <v>0.64</v>
      </c>
      <c r="BJ181" s="530"/>
      <c r="BK181" s="117"/>
      <c r="BL181" s="117"/>
      <c r="BM181" s="567">
        <f t="shared" si="14"/>
        <v>1.06</v>
      </c>
    </row>
    <row r="182" spans="1:65" ht="47.25" hidden="1" customHeight="1">
      <c r="A182" s="117">
        <v>168</v>
      </c>
      <c r="B182" s="135" t="s">
        <v>741</v>
      </c>
      <c r="C182" s="135"/>
      <c r="D182" s="118" t="s">
        <v>125</v>
      </c>
      <c r="E182" s="531">
        <f t="shared" si="17"/>
        <v>2.16</v>
      </c>
      <c r="F182" s="118" t="s">
        <v>962</v>
      </c>
      <c r="G182" s="118" t="s">
        <v>11</v>
      </c>
      <c r="H182" s="118" t="s">
        <v>1126</v>
      </c>
      <c r="I182" s="118" t="s">
        <v>1209</v>
      </c>
      <c r="J182" s="118"/>
      <c r="K182" s="395">
        <f t="shared" si="13"/>
        <v>2.16</v>
      </c>
      <c r="L182" s="530"/>
      <c r="M182" s="530">
        <v>2.16</v>
      </c>
      <c r="N182" s="530"/>
      <c r="O182" s="530"/>
      <c r="P182" s="530"/>
      <c r="Q182" s="530"/>
      <c r="R182" s="530"/>
      <c r="S182" s="530"/>
      <c r="T182" s="530"/>
      <c r="U182" s="530"/>
      <c r="V182" s="530"/>
      <c r="W182" s="530"/>
      <c r="X182" s="530"/>
      <c r="Y182" s="530"/>
      <c r="Z182" s="530"/>
      <c r="AA182" s="530"/>
      <c r="AB182" s="530"/>
      <c r="AC182" s="530"/>
      <c r="AD182" s="530"/>
      <c r="AE182" s="530"/>
      <c r="AF182" s="530"/>
      <c r="AG182" s="530"/>
      <c r="AH182" s="530"/>
      <c r="AI182" s="530"/>
      <c r="AJ182" s="530"/>
      <c r="AK182" s="530"/>
      <c r="AL182" s="530"/>
      <c r="AM182" s="530"/>
      <c r="AN182" s="530"/>
      <c r="AO182" s="530"/>
      <c r="AP182" s="530"/>
      <c r="AQ182" s="530"/>
      <c r="AR182" s="530"/>
      <c r="AS182" s="530"/>
      <c r="AT182" s="530"/>
      <c r="AU182" s="530"/>
      <c r="AV182" s="530"/>
      <c r="AW182" s="530"/>
      <c r="AX182" s="530"/>
      <c r="AY182" s="530"/>
      <c r="AZ182" s="530"/>
      <c r="BA182" s="530"/>
      <c r="BB182" s="530"/>
      <c r="BC182" s="530"/>
      <c r="BD182" s="530"/>
      <c r="BE182" s="530"/>
      <c r="BF182" s="530"/>
      <c r="BG182" s="530"/>
      <c r="BH182" s="530"/>
      <c r="BI182" s="530"/>
      <c r="BJ182" s="530"/>
      <c r="BK182" s="117"/>
      <c r="BL182" s="117"/>
      <c r="BM182" s="567">
        <f t="shared" si="14"/>
        <v>2.16</v>
      </c>
    </row>
    <row r="183" spans="1:65" ht="31.5" hidden="1" customHeight="1">
      <c r="A183" s="117">
        <v>169</v>
      </c>
      <c r="B183" s="135" t="s">
        <v>1195</v>
      </c>
      <c r="C183" s="135"/>
      <c r="D183" s="118" t="s">
        <v>125</v>
      </c>
      <c r="E183" s="531">
        <f t="shared" si="17"/>
        <v>0.1</v>
      </c>
      <c r="F183" s="514" t="s">
        <v>963</v>
      </c>
      <c r="G183" s="514" t="s">
        <v>21</v>
      </c>
      <c r="H183" s="118" t="s">
        <v>1066</v>
      </c>
      <c r="I183" s="118"/>
      <c r="J183" s="514"/>
      <c r="K183" s="395">
        <f t="shared" si="13"/>
        <v>0</v>
      </c>
      <c r="L183" s="530"/>
      <c r="M183" s="530"/>
      <c r="N183" s="530"/>
      <c r="O183" s="530"/>
      <c r="P183" s="530"/>
      <c r="Q183" s="530"/>
      <c r="R183" s="530"/>
      <c r="S183" s="530"/>
      <c r="T183" s="530"/>
      <c r="U183" s="530"/>
      <c r="V183" s="530"/>
      <c r="W183" s="530"/>
      <c r="X183" s="530"/>
      <c r="Y183" s="530"/>
      <c r="Z183" s="530"/>
      <c r="AA183" s="530"/>
      <c r="AB183" s="530"/>
      <c r="AC183" s="530"/>
      <c r="AD183" s="530"/>
      <c r="AE183" s="530"/>
      <c r="AF183" s="530"/>
      <c r="AG183" s="530"/>
      <c r="AH183" s="530"/>
      <c r="AI183" s="530"/>
      <c r="AJ183" s="530"/>
      <c r="AK183" s="530"/>
      <c r="AL183" s="530"/>
      <c r="AM183" s="530"/>
      <c r="AN183" s="530"/>
      <c r="AO183" s="530"/>
      <c r="AP183" s="530"/>
      <c r="AQ183" s="530"/>
      <c r="AR183" s="530"/>
      <c r="AS183" s="530"/>
      <c r="AT183" s="530"/>
      <c r="AU183" s="530"/>
      <c r="AV183" s="530"/>
      <c r="AW183" s="530"/>
      <c r="AX183" s="530"/>
      <c r="AY183" s="530"/>
      <c r="AZ183" s="530"/>
      <c r="BA183" s="530"/>
      <c r="BB183" s="530">
        <v>0.1</v>
      </c>
      <c r="BC183" s="530"/>
      <c r="BD183" s="530"/>
      <c r="BE183" s="530"/>
      <c r="BF183" s="530"/>
      <c r="BG183" s="530"/>
      <c r="BH183" s="530"/>
      <c r="BI183" s="530"/>
      <c r="BJ183" s="530"/>
      <c r="BK183" s="117"/>
      <c r="BL183" s="117"/>
      <c r="BM183" s="567">
        <f t="shared" si="14"/>
        <v>0.1</v>
      </c>
    </row>
    <row r="184" spans="1:65" ht="31.5" hidden="1" customHeight="1">
      <c r="A184" s="117">
        <v>183</v>
      </c>
      <c r="B184" s="347" t="s">
        <v>344</v>
      </c>
      <c r="C184" s="347"/>
      <c r="D184" s="348" t="s">
        <v>607</v>
      </c>
      <c r="E184" s="117">
        <v>0.26</v>
      </c>
      <c r="F184" s="117"/>
      <c r="G184" s="117" t="s">
        <v>35</v>
      </c>
      <c r="H184" s="118" t="s">
        <v>1126</v>
      </c>
      <c r="I184" s="118"/>
      <c r="J184" s="118"/>
      <c r="K184" s="395">
        <f t="shared" si="13"/>
        <v>0.26</v>
      </c>
      <c r="L184" s="117">
        <v>0.26</v>
      </c>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567">
        <f t="shared" si="14"/>
        <v>0.26</v>
      </c>
    </row>
    <row r="185" spans="1:65" ht="31.5" hidden="1" customHeight="1">
      <c r="A185" s="117">
        <v>268</v>
      </c>
      <c r="B185" s="135" t="s">
        <v>451</v>
      </c>
      <c r="C185" s="135"/>
      <c r="D185" s="117" t="s">
        <v>304</v>
      </c>
      <c r="E185" s="117">
        <f t="shared" ref="E185:E190" si="18">SUM(L185:BJ185)</f>
        <v>1</v>
      </c>
      <c r="F185" s="117">
        <v>3</v>
      </c>
      <c r="G185" s="117" t="s">
        <v>27</v>
      </c>
      <c r="H185" s="118" t="s">
        <v>1126</v>
      </c>
      <c r="I185" s="118"/>
      <c r="J185" s="118"/>
      <c r="K185" s="395">
        <f t="shared" si="13"/>
        <v>0</v>
      </c>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v>1</v>
      </c>
      <c r="BJ185" s="117"/>
      <c r="BK185" s="117" t="s">
        <v>448</v>
      </c>
      <c r="BL185" s="117"/>
      <c r="BM185" s="567">
        <f t="shared" si="14"/>
        <v>1</v>
      </c>
    </row>
    <row r="186" spans="1:65" ht="141.75" hidden="1" customHeight="1">
      <c r="A186" s="117">
        <v>270</v>
      </c>
      <c r="B186" s="556" t="s">
        <v>754</v>
      </c>
      <c r="C186" s="556"/>
      <c r="D186" s="118" t="s">
        <v>129</v>
      </c>
      <c r="E186" s="531">
        <f t="shared" si="18"/>
        <v>3.65</v>
      </c>
      <c r="F186" s="118" t="s">
        <v>1208</v>
      </c>
      <c r="G186" s="118" t="s">
        <v>11</v>
      </c>
      <c r="H186" s="118" t="s">
        <v>1126</v>
      </c>
      <c r="I186" s="118"/>
      <c r="J186" s="118"/>
      <c r="K186" s="395">
        <f t="shared" si="13"/>
        <v>0</v>
      </c>
      <c r="L186" s="530"/>
      <c r="M186" s="530"/>
      <c r="N186" s="530">
        <v>3.65</v>
      </c>
      <c r="O186" s="530"/>
      <c r="P186" s="530"/>
      <c r="Q186" s="530"/>
      <c r="R186" s="530"/>
      <c r="S186" s="530"/>
      <c r="T186" s="530"/>
      <c r="U186" s="530"/>
      <c r="V186" s="530"/>
      <c r="W186" s="530"/>
      <c r="X186" s="530"/>
      <c r="Y186" s="530"/>
      <c r="Z186" s="530"/>
      <c r="AA186" s="530"/>
      <c r="AB186" s="530"/>
      <c r="AC186" s="530"/>
      <c r="AD186" s="530"/>
      <c r="AE186" s="530"/>
      <c r="AF186" s="530"/>
      <c r="AG186" s="530"/>
      <c r="AH186" s="530"/>
      <c r="AI186" s="530"/>
      <c r="AJ186" s="530"/>
      <c r="AK186" s="530"/>
      <c r="AL186" s="530"/>
      <c r="AM186" s="530"/>
      <c r="AN186" s="530"/>
      <c r="AO186" s="530"/>
      <c r="AP186" s="530"/>
      <c r="AQ186" s="530"/>
      <c r="AR186" s="530"/>
      <c r="AS186" s="530"/>
      <c r="AT186" s="530"/>
      <c r="AU186" s="530"/>
      <c r="AV186" s="530"/>
      <c r="AW186" s="530"/>
      <c r="AX186" s="530"/>
      <c r="AY186" s="530"/>
      <c r="AZ186" s="530"/>
      <c r="BA186" s="530"/>
      <c r="BB186" s="530"/>
      <c r="BC186" s="530"/>
      <c r="BD186" s="530"/>
      <c r="BE186" s="530"/>
      <c r="BF186" s="530"/>
      <c r="BG186" s="530"/>
      <c r="BH186" s="530"/>
      <c r="BI186" s="530"/>
      <c r="BJ186" s="530"/>
      <c r="BK186" s="117"/>
      <c r="BL186" s="117"/>
      <c r="BM186" s="567">
        <f t="shared" si="14"/>
        <v>3.65</v>
      </c>
    </row>
    <row r="187" spans="1:65" ht="31.5" hidden="1" customHeight="1">
      <c r="A187" s="117">
        <v>284</v>
      </c>
      <c r="B187" s="135" t="s">
        <v>766</v>
      </c>
      <c r="C187" s="135"/>
      <c r="D187" s="118" t="s">
        <v>129</v>
      </c>
      <c r="E187" s="531">
        <f t="shared" si="18"/>
        <v>7.0000000000000007E-2</v>
      </c>
      <c r="F187" s="118" t="s">
        <v>986</v>
      </c>
      <c r="G187" s="118" t="s">
        <v>48</v>
      </c>
      <c r="H187" s="118" t="s">
        <v>1126</v>
      </c>
      <c r="I187" s="118"/>
      <c r="J187" s="118"/>
      <c r="K187" s="395">
        <f t="shared" si="13"/>
        <v>0</v>
      </c>
      <c r="L187" s="530"/>
      <c r="M187" s="530"/>
      <c r="N187" s="530"/>
      <c r="O187" s="530"/>
      <c r="P187" s="530"/>
      <c r="Q187" s="530"/>
      <c r="R187" s="530"/>
      <c r="S187" s="530"/>
      <c r="T187" s="530"/>
      <c r="U187" s="530"/>
      <c r="V187" s="530"/>
      <c r="W187" s="530"/>
      <c r="X187" s="530"/>
      <c r="Y187" s="530"/>
      <c r="Z187" s="530"/>
      <c r="AA187" s="530"/>
      <c r="AB187" s="530"/>
      <c r="AC187" s="530"/>
      <c r="AD187" s="530"/>
      <c r="AE187" s="530"/>
      <c r="AF187" s="530"/>
      <c r="AG187" s="530"/>
      <c r="AH187" s="530"/>
      <c r="AI187" s="530"/>
      <c r="AJ187" s="530"/>
      <c r="AK187" s="530">
        <v>7.0000000000000007E-2</v>
      </c>
      <c r="AL187" s="530"/>
      <c r="AM187" s="530"/>
      <c r="AN187" s="530"/>
      <c r="AO187" s="530"/>
      <c r="AP187" s="530"/>
      <c r="AQ187" s="530"/>
      <c r="AR187" s="530"/>
      <c r="AS187" s="530"/>
      <c r="AT187" s="530"/>
      <c r="AU187" s="530"/>
      <c r="AV187" s="530"/>
      <c r="AW187" s="530"/>
      <c r="AX187" s="530"/>
      <c r="AY187" s="530"/>
      <c r="AZ187" s="530"/>
      <c r="BA187" s="530"/>
      <c r="BB187" s="530"/>
      <c r="BC187" s="530"/>
      <c r="BD187" s="530"/>
      <c r="BE187" s="530"/>
      <c r="BF187" s="530"/>
      <c r="BG187" s="530"/>
      <c r="BH187" s="530"/>
      <c r="BI187" s="530"/>
      <c r="BJ187" s="530"/>
      <c r="BK187" s="117"/>
      <c r="BL187" s="117"/>
      <c r="BM187" s="567">
        <f t="shared" si="14"/>
        <v>7.0000000000000007E-2</v>
      </c>
    </row>
    <row r="188" spans="1:65" ht="31.5" hidden="1" customHeight="1">
      <c r="A188" s="117">
        <v>285</v>
      </c>
      <c r="B188" s="135" t="s">
        <v>767</v>
      </c>
      <c r="C188" s="135"/>
      <c r="D188" s="543" t="s">
        <v>129</v>
      </c>
      <c r="E188" s="531">
        <f t="shared" si="18"/>
        <v>0.04</v>
      </c>
      <c r="F188" s="118" t="s">
        <v>987</v>
      </c>
      <c r="G188" s="118" t="s">
        <v>48</v>
      </c>
      <c r="H188" s="118" t="s">
        <v>1126</v>
      </c>
      <c r="I188" s="118"/>
      <c r="J188" s="118"/>
      <c r="K188" s="395">
        <f t="shared" si="13"/>
        <v>0</v>
      </c>
      <c r="L188" s="530"/>
      <c r="M188" s="530"/>
      <c r="N188" s="530"/>
      <c r="O188" s="530"/>
      <c r="P188" s="530"/>
      <c r="Q188" s="530"/>
      <c r="R188" s="530"/>
      <c r="S188" s="530"/>
      <c r="T188" s="530"/>
      <c r="U188" s="530"/>
      <c r="V188" s="530"/>
      <c r="W188" s="530"/>
      <c r="X188" s="530"/>
      <c r="Y188" s="530"/>
      <c r="Z188" s="530"/>
      <c r="AA188" s="530"/>
      <c r="AB188" s="530"/>
      <c r="AC188" s="530"/>
      <c r="AD188" s="530"/>
      <c r="AE188" s="530"/>
      <c r="AF188" s="530"/>
      <c r="AG188" s="530"/>
      <c r="AH188" s="530"/>
      <c r="AI188" s="530"/>
      <c r="AJ188" s="530"/>
      <c r="AK188" s="530">
        <v>0.04</v>
      </c>
      <c r="AL188" s="530"/>
      <c r="AM188" s="530"/>
      <c r="AN188" s="530"/>
      <c r="AO188" s="530"/>
      <c r="AP188" s="530"/>
      <c r="AQ188" s="530"/>
      <c r="AR188" s="530"/>
      <c r="AS188" s="530"/>
      <c r="AT188" s="530"/>
      <c r="AU188" s="530"/>
      <c r="AV188" s="530"/>
      <c r="AW188" s="530"/>
      <c r="AX188" s="530"/>
      <c r="AY188" s="530"/>
      <c r="AZ188" s="530"/>
      <c r="BA188" s="530"/>
      <c r="BB188" s="530"/>
      <c r="BC188" s="530"/>
      <c r="BD188" s="530"/>
      <c r="BE188" s="530"/>
      <c r="BF188" s="530"/>
      <c r="BG188" s="530"/>
      <c r="BH188" s="530"/>
      <c r="BI188" s="530"/>
      <c r="BJ188" s="530"/>
      <c r="BK188" s="117"/>
      <c r="BL188" s="117"/>
      <c r="BM188" s="567">
        <f t="shared" si="14"/>
        <v>0.04</v>
      </c>
    </row>
    <row r="189" spans="1:65" ht="63" hidden="1" customHeight="1">
      <c r="A189" s="117">
        <v>269</v>
      </c>
      <c r="B189" s="556" t="s">
        <v>1063</v>
      </c>
      <c r="C189" s="556"/>
      <c r="D189" s="118" t="s">
        <v>129</v>
      </c>
      <c r="E189" s="117">
        <f t="shared" si="18"/>
        <v>1.08</v>
      </c>
      <c r="F189" s="118" t="s">
        <v>973</v>
      </c>
      <c r="G189" s="118" t="s">
        <v>10</v>
      </c>
      <c r="H189" s="118" t="s">
        <v>1126</v>
      </c>
      <c r="I189" s="118"/>
      <c r="J189" s="118"/>
      <c r="K189" s="395">
        <f t="shared" si="13"/>
        <v>0</v>
      </c>
      <c r="L189" s="530"/>
      <c r="M189" s="530"/>
      <c r="N189" s="530"/>
      <c r="O189" s="530"/>
      <c r="P189" s="530"/>
      <c r="Q189" s="530"/>
      <c r="R189" s="530"/>
      <c r="S189" s="530"/>
      <c r="T189" s="530"/>
      <c r="U189" s="530"/>
      <c r="V189" s="530"/>
      <c r="W189" s="530"/>
      <c r="X189" s="530"/>
      <c r="Y189" s="530"/>
      <c r="Z189" s="530"/>
      <c r="AA189" s="530"/>
      <c r="AB189" s="530"/>
      <c r="AC189" s="530"/>
      <c r="AD189" s="530"/>
      <c r="AE189" s="530"/>
      <c r="AF189" s="530"/>
      <c r="AG189" s="530"/>
      <c r="AH189" s="530"/>
      <c r="AI189" s="530"/>
      <c r="AJ189" s="530"/>
      <c r="AK189" s="530"/>
      <c r="AL189" s="530"/>
      <c r="AM189" s="530"/>
      <c r="AN189" s="530"/>
      <c r="AO189" s="530"/>
      <c r="AP189" s="530"/>
      <c r="AQ189" s="530"/>
      <c r="AR189" s="530"/>
      <c r="AS189" s="530"/>
      <c r="AT189" s="530"/>
      <c r="AU189" s="530"/>
      <c r="AV189" s="530"/>
      <c r="AW189" s="530"/>
      <c r="AX189" s="530"/>
      <c r="AY189" s="530"/>
      <c r="AZ189" s="530"/>
      <c r="BA189" s="530"/>
      <c r="BB189" s="530"/>
      <c r="BC189" s="530"/>
      <c r="BD189" s="530"/>
      <c r="BE189" s="530"/>
      <c r="BF189" s="530"/>
      <c r="BG189" s="530"/>
      <c r="BH189" s="530"/>
      <c r="BI189" s="530">
        <v>1.08</v>
      </c>
      <c r="BJ189" s="530"/>
      <c r="BK189" s="117"/>
      <c r="BL189" s="117"/>
      <c r="BM189" s="567">
        <f t="shared" si="14"/>
        <v>1.08</v>
      </c>
    </row>
    <row r="190" spans="1:65" ht="31.5" hidden="1" customHeight="1">
      <c r="A190" s="117">
        <v>275</v>
      </c>
      <c r="B190" s="535" t="s">
        <v>758</v>
      </c>
      <c r="C190" s="535"/>
      <c r="D190" s="118" t="s">
        <v>129</v>
      </c>
      <c r="E190" s="117">
        <f t="shared" si="18"/>
        <v>3.31</v>
      </c>
      <c r="F190" s="118" t="s">
        <v>978</v>
      </c>
      <c r="G190" s="118" t="s">
        <v>30</v>
      </c>
      <c r="H190" s="118" t="s">
        <v>1126</v>
      </c>
      <c r="I190" s="118" t="s">
        <v>1278</v>
      </c>
      <c r="J190" s="118"/>
      <c r="K190" s="395">
        <f t="shared" si="13"/>
        <v>0</v>
      </c>
      <c r="L190" s="530"/>
      <c r="M190" s="530"/>
      <c r="N190" s="530">
        <v>0.34</v>
      </c>
      <c r="O190" s="530">
        <v>0.42</v>
      </c>
      <c r="P190" s="530"/>
      <c r="Q190" s="530"/>
      <c r="R190" s="530"/>
      <c r="S190" s="530"/>
      <c r="T190" s="530"/>
      <c r="U190" s="530"/>
      <c r="V190" s="530"/>
      <c r="W190" s="530"/>
      <c r="X190" s="530"/>
      <c r="Y190" s="530"/>
      <c r="Z190" s="530"/>
      <c r="AA190" s="530"/>
      <c r="AB190" s="530"/>
      <c r="AC190" s="530">
        <v>0.01</v>
      </c>
      <c r="AD190" s="530"/>
      <c r="AE190" s="530"/>
      <c r="AF190" s="530"/>
      <c r="AG190" s="530">
        <v>0.02</v>
      </c>
      <c r="AH190" s="530"/>
      <c r="AI190" s="530"/>
      <c r="AJ190" s="530"/>
      <c r="AK190" s="530"/>
      <c r="AL190" s="530"/>
      <c r="AM190" s="530"/>
      <c r="AN190" s="530"/>
      <c r="AO190" s="530"/>
      <c r="AP190" s="530"/>
      <c r="AQ190" s="530"/>
      <c r="AR190" s="530"/>
      <c r="AS190" s="530"/>
      <c r="AT190" s="530"/>
      <c r="AU190" s="530"/>
      <c r="AV190" s="530"/>
      <c r="AW190" s="530"/>
      <c r="AX190" s="530"/>
      <c r="AY190" s="530"/>
      <c r="AZ190" s="530">
        <v>0.02</v>
      </c>
      <c r="BA190" s="530"/>
      <c r="BB190" s="530"/>
      <c r="BC190" s="530"/>
      <c r="BD190" s="530"/>
      <c r="BE190" s="530"/>
      <c r="BF190" s="530">
        <v>2.5</v>
      </c>
      <c r="BG190" s="530"/>
      <c r="BH190" s="530"/>
      <c r="BI190" s="530"/>
      <c r="BJ190" s="530"/>
      <c r="BK190" s="117"/>
      <c r="BL190" s="117"/>
      <c r="BM190" s="567">
        <f t="shared" si="14"/>
        <v>3.31</v>
      </c>
    </row>
    <row r="191" spans="1:65" ht="31.5" hidden="1" customHeight="1">
      <c r="A191" s="117">
        <v>276</v>
      </c>
      <c r="B191" s="535" t="s">
        <v>759</v>
      </c>
      <c r="C191" s="535"/>
      <c r="D191" s="118" t="s">
        <v>129</v>
      </c>
      <c r="E191" s="117">
        <v>0.28999999999999998</v>
      </c>
      <c r="F191" s="118" t="s">
        <v>979</v>
      </c>
      <c r="G191" s="118" t="s">
        <v>30</v>
      </c>
      <c r="H191" s="118" t="s">
        <v>1125</v>
      </c>
      <c r="I191" s="118"/>
      <c r="J191" s="118" t="s">
        <v>1099</v>
      </c>
      <c r="K191" s="395">
        <f t="shared" si="13"/>
        <v>0</v>
      </c>
      <c r="L191" s="530"/>
      <c r="M191" s="530"/>
      <c r="N191" s="530"/>
      <c r="O191" s="530"/>
      <c r="P191" s="530"/>
      <c r="Q191" s="530"/>
      <c r="R191" s="530"/>
      <c r="S191" s="530"/>
      <c r="T191" s="530"/>
      <c r="U191" s="530"/>
      <c r="V191" s="530"/>
      <c r="W191" s="530"/>
      <c r="X191" s="530"/>
      <c r="Y191" s="530"/>
      <c r="Z191" s="530"/>
      <c r="AA191" s="530"/>
      <c r="AB191" s="530"/>
      <c r="AC191" s="530"/>
      <c r="AD191" s="530"/>
      <c r="AE191" s="530"/>
      <c r="AF191" s="530"/>
      <c r="AG191" s="530"/>
      <c r="AH191" s="530"/>
      <c r="AI191" s="530"/>
      <c r="AJ191" s="530"/>
      <c r="AK191" s="530"/>
      <c r="AL191" s="530"/>
      <c r="AM191" s="530"/>
      <c r="AN191" s="530"/>
      <c r="AO191" s="530"/>
      <c r="AP191" s="530"/>
      <c r="AQ191" s="530"/>
      <c r="AR191" s="530"/>
      <c r="AS191" s="530"/>
      <c r="AT191" s="530"/>
      <c r="AU191" s="530"/>
      <c r="AV191" s="530"/>
      <c r="AW191" s="530"/>
      <c r="AX191" s="530"/>
      <c r="AY191" s="530"/>
      <c r="AZ191" s="530"/>
      <c r="BA191" s="530"/>
      <c r="BB191" s="530"/>
      <c r="BC191" s="530"/>
      <c r="BD191" s="530"/>
      <c r="BE191" s="530"/>
      <c r="BF191" s="530"/>
      <c r="BG191" s="530"/>
      <c r="BH191" s="530"/>
      <c r="BI191" s="530"/>
      <c r="BJ191" s="530"/>
      <c r="BK191" s="117"/>
      <c r="BL191" s="117"/>
      <c r="BM191" s="567">
        <f t="shared" si="14"/>
        <v>0</v>
      </c>
    </row>
    <row r="192" spans="1:65" ht="31.5">
      <c r="A192" s="117">
        <v>280</v>
      </c>
      <c r="B192" s="135" t="s">
        <v>763</v>
      </c>
      <c r="C192" s="135"/>
      <c r="D192" s="118" t="s">
        <v>129</v>
      </c>
      <c r="E192" s="117">
        <f t="shared" ref="E192:E211" si="19">SUM(L192:BJ192)</f>
        <v>0.44</v>
      </c>
      <c r="F192" s="118" t="s">
        <v>982</v>
      </c>
      <c r="G192" s="118" t="s">
        <v>41</v>
      </c>
      <c r="H192" s="118" t="s">
        <v>1126</v>
      </c>
      <c r="I192" s="118"/>
      <c r="J192" s="118"/>
      <c r="K192" s="395">
        <f t="shared" si="13"/>
        <v>0</v>
      </c>
      <c r="L192" s="530"/>
      <c r="M192" s="530"/>
      <c r="N192" s="530">
        <v>0.44</v>
      </c>
      <c r="O192" s="530"/>
      <c r="P192" s="530"/>
      <c r="Q192" s="530"/>
      <c r="R192" s="530"/>
      <c r="S192" s="530"/>
      <c r="T192" s="530"/>
      <c r="U192" s="530"/>
      <c r="V192" s="530"/>
      <c r="W192" s="530"/>
      <c r="X192" s="530"/>
      <c r="Y192" s="530"/>
      <c r="Z192" s="530"/>
      <c r="AA192" s="530"/>
      <c r="AB192" s="530"/>
      <c r="AC192" s="530"/>
      <c r="AD192" s="530"/>
      <c r="AE192" s="530"/>
      <c r="AF192" s="530"/>
      <c r="AG192" s="530"/>
      <c r="AH192" s="530"/>
      <c r="AI192" s="530"/>
      <c r="AJ192" s="530"/>
      <c r="AK192" s="530"/>
      <c r="AL192" s="530"/>
      <c r="AM192" s="530"/>
      <c r="AN192" s="530"/>
      <c r="AO192" s="530"/>
      <c r="AP192" s="530"/>
      <c r="AQ192" s="530"/>
      <c r="AR192" s="530"/>
      <c r="AS192" s="530"/>
      <c r="AT192" s="530"/>
      <c r="AU192" s="530"/>
      <c r="AV192" s="530"/>
      <c r="AW192" s="530"/>
      <c r="AX192" s="530"/>
      <c r="AY192" s="530"/>
      <c r="AZ192" s="530"/>
      <c r="BA192" s="530"/>
      <c r="BB192" s="530"/>
      <c r="BC192" s="530"/>
      <c r="BD192" s="530"/>
      <c r="BE192" s="530"/>
      <c r="BF192" s="530"/>
      <c r="BG192" s="530"/>
      <c r="BH192" s="530"/>
      <c r="BI192" s="530"/>
      <c r="BJ192" s="530"/>
      <c r="BK192" s="117"/>
      <c r="BL192" s="117"/>
      <c r="BM192" s="567">
        <f t="shared" si="14"/>
        <v>0.44</v>
      </c>
    </row>
    <row r="193" spans="1:65" ht="47.25" hidden="1" customHeight="1">
      <c r="A193" s="117">
        <v>281</v>
      </c>
      <c r="B193" s="135" t="s">
        <v>1299</v>
      </c>
      <c r="C193" s="135"/>
      <c r="D193" s="118" t="s">
        <v>129</v>
      </c>
      <c r="E193" s="514">
        <f t="shared" si="19"/>
        <v>0.15</v>
      </c>
      <c r="F193" s="118" t="s">
        <v>983</v>
      </c>
      <c r="G193" s="118" t="s">
        <v>31</v>
      </c>
      <c r="H193" s="118" t="s">
        <v>1302</v>
      </c>
      <c r="I193" s="118"/>
      <c r="J193" s="118"/>
      <c r="K193" s="395">
        <f t="shared" si="13"/>
        <v>0</v>
      </c>
      <c r="L193" s="530"/>
      <c r="M193" s="530"/>
      <c r="N193" s="530">
        <v>0.15</v>
      </c>
      <c r="O193" s="530"/>
      <c r="P193" s="530"/>
      <c r="Q193" s="530"/>
      <c r="R193" s="530"/>
      <c r="S193" s="530"/>
      <c r="T193" s="530"/>
      <c r="U193" s="530"/>
      <c r="V193" s="530"/>
      <c r="W193" s="530"/>
      <c r="X193" s="530"/>
      <c r="Y193" s="530"/>
      <c r="Z193" s="530"/>
      <c r="AA193" s="530"/>
      <c r="AB193" s="530"/>
      <c r="AC193" s="530"/>
      <c r="AD193" s="530"/>
      <c r="AE193" s="530"/>
      <c r="AF193" s="530"/>
      <c r="AG193" s="530"/>
      <c r="AH193" s="530"/>
      <c r="AI193" s="530"/>
      <c r="AJ193" s="530"/>
      <c r="AK193" s="530"/>
      <c r="AL193" s="530"/>
      <c r="AM193" s="530"/>
      <c r="AN193" s="530"/>
      <c r="AO193" s="530"/>
      <c r="AP193" s="530"/>
      <c r="AQ193" s="530"/>
      <c r="AR193" s="530"/>
      <c r="AS193" s="530"/>
      <c r="AT193" s="530"/>
      <c r="AU193" s="530"/>
      <c r="AV193" s="530"/>
      <c r="AW193" s="530"/>
      <c r="AX193" s="530"/>
      <c r="AY193" s="530"/>
      <c r="AZ193" s="530"/>
      <c r="BA193" s="530"/>
      <c r="BB193" s="530"/>
      <c r="BC193" s="530"/>
      <c r="BD193" s="530"/>
      <c r="BE193" s="530"/>
      <c r="BF193" s="530"/>
      <c r="BG193" s="530"/>
      <c r="BH193" s="530"/>
      <c r="BI193" s="530"/>
      <c r="BJ193" s="530"/>
      <c r="BK193" s="117"/>
      <c r="BL193" s="117"/>
      <c r="BM193" s="567">
        <f t="shared" si="14"/>
        <v>0.15</v>
      </c>
    </row>
    <row r="194" spans="1:65" ht="31.5" hidden="1" customHeight="1">
      <c r="A194" s="117">
        <v>273</v>
      </c>
      <c r="B194" s="135" t="s">
        <v>756</v>
      </c>
      <c r="C194" s="135"/>
      <c r="D194" s="118" t="s">
        <v>129</v>
      </c>
      <c r="E194" s="531">
        <f t="shared" si="19"/>
        <v>0.68</v>
      </c>
      <c r="F194" s="118" t="s">
        <v>976</v>
      </c>
      <c r="G194" s="118" t="s">
        <v>29</v>
      </c>
      <c r="H194" s="118" t="s">
        <v>1126</v>
      </c>
      <c r="I194" s="118"/>
      <c r="J194" s="118"/>
      <c r="K194" s="395">
        <f t="shared" si="13"/>
        <v>0.02</v>
      </c>
      <c r="L194" s="530">
        <v>0.02</v>
      </c>
      <c r="M194" s="530"/>
      <c r="N194" s="530">
        <v>0.16</v>
      </c>
      <c r="O194" s="530">
        <v>0.35</v>
      </c>
      <c r="P194" s="530"/>
      <c r="Q194" s="530"/>
      <c r="R194" s="530">
        <v>0.15</v>
      </c>
      <c r="S194" s="530"/>
      <c r="T194" s="530"/>
      <c r="U194" s="530"/>
      <c r="V194" s="530"/>
      <c r="W194" s="530"/>
      <c r="X194" s="530"/>
      <c r="Y194" s="530"/>
      <c r="Z194" s="530"/>
      <c r="AA194" s="530"/>
      <c r="AB194" s="530"/>
      <c r="AC194" s="530"/>
      <c r="AD194" s="530"/>
      <c r="AE194" s="530"/>
      <c r="AF194" s="530"/>
      <c r="AG194" s="530"/>
      <c r="AH194" s="530"/>
      <c r="AI194" s="530"/>
      <c r="AJ194" s="530"/>
      <c r="AK194" s="530"/>
      <c r="AL194" s="530"/>
      <c r="AM194" s="530"/>
      <c r="AN194" s="530"/>
      <c r="AO194" s="530"/>
      <c r="AP194" s="530"/>
      <c r="AQ194" s="530"/>
      <c r="AR194" s="530"/>
      <c r="AS194" s="530"/>
      <c r="AT194" s="530"/>
      <c r="AU194" s="530"/>
      <c r="AV194" s="530"/>
      <c r="AW194" s="530"/>
      <c r="AX194" s="530"/>
      <c r="AY194" s="530"/>
      <c r="AZ194" s="530"/>
      <c r="BA194" s="530"/>
      <c r="BB194" s="530"/>
      <c r="BC194" s="530"/>
      <c r="BD194" s="530"/>
      <c r="BE194" s="530"/>
      <c r="BF194" s="530"/>
      <c r="BG194" s="530"/>
      <c r="BH194" s="530"/>
      <c r="BI194" s="530"/>
      <c r="BJ194" s="530"/>
      <c r="BK194" s="117"/>
      <c r="BL194" s="117"/>
      <c r="BM194" s="567">
        <f t="shared" si="14"/>
        <v>0.68</v>
      </c>
    </row>
    <row r="195" spans="1:65" ht="47.25" hidden="1" customHeight="1">
      <c r="A195" s="117">
        <v>277</v>
      </c>
      <c r="B195" s="542" t="s">
        <v>1304</v>
      </c>
      <c r="C195" s="542"/>
      <c r="D195" s="543" t="s">
        <v>129</v>
      </c>
      <c r="E195" s="117">
        <f t="shared" si="19"/>
        <v>0.34</v>
      </c>
      <c r="F195" s="543" t="s">
        <v>980</v>
      </c>
      <c r="G195" s="543" t="s">
        <v>32</v>
      </c>
      <c r="H195" s="118" t="s">
        <v>1066</v>
      </c>
      <c r="I195" s="118"/>
      <c r="J195" s="543"/>
      <c r="K195" s="395">
        <f t="shared" ref="K195:K258" si="20">L195+M195</f>
        <v>0</v>
      </c>
      <c r="L195" s="530"/>
      <c r="M195" s="530"/>
      <c r="N195" s="530">
        <v>0.34</v>
      </c>
      <c r="O195" s="530"/>
      <c r="P195" s="530"/>
      <c r="Q195" s="530"/>
      <c r="R195" s="530"/>
      <c r="S195" s="530"/>
      <c r="T195" s="530"/>
      <c r="U195" s="530"/>
      <c r="V195" s="530"/>
      <c r="W195" s="530"/>
      <c r="X195" s="530"/>
      <c r="Y195" s="530"/>
      <c r="Z195" s="530"/>
      <c r="AA195" s="530"/>
      <c r="AB195" s="530"/>
      <c r="AC195" s="530"/>
      <c r="AD195" s="530"/>
      <c r="AE195" s="530"/>
      <c r="AF195" s="530"/>
      <c r="AG195" s="530"/>
      <c r="AH195" s="530"/>
      <c r="AI195" s="530"/>
      <c r="AJ195" s="530"/>
      <c r="AK195" s="530"/>
      <c r="AL195" s="530"/>
      <c r="AM195" s="530"/>
      <c r="AN195" s="530"/>
      <c r="AO195" s="530"/>
      <c r="AP195" s="530"/>
      <c r="AQ195" s="530"/>
      <c r="AR195" s="530"/>
      <c r="AS195" s="530"/>
      <c r="AT195" s="530"/>
      <c r="AU195" s="530"/>
      <c r="AV195" s="530"/>
      <c r="AW195" s="530"/>
      <c r="AX195" s="530"/>
      <c r="AY195" s="530"/>
      <c r="AZ195" s="530"/>
      <c r="BA195" s="530"/>
      <c r="BB195" s="530"/>
      <c r="BC195" s="530"/>
      <c r="BD195" s="530"/>
      <c r="BE195" s="530"/>
      <c r="BF195" s="530"/>
      <c r="BG195" s="530"/>
      <c r="BH195" s="530"/>
      <c r="BI195" s="530"/>
      <c r="BJ195" s="530"/>
      <c r="BK195" s="117"/>
      <c r="BL195" s="117"/>
      <c r="BM195" s="567">
        <f t="shared" ref="BM195:BM258" si="21">SUM(L195:BJ195)</f>
        <v>0.34</v>
      </c>
    </row>
    <row r="196" spans="1:65" ht="31.5" hidden="1" customHeight="1">
      <c r="A196" s="117">
        <v>278</v>
      </c>
      <c r="B196" s="535" t="s">
        <v>761</v>
      </c>
      <c r="C196" s="535"/>
      <c r="D196" s="514" t="s">
        <v>129</v>
      </c>
      <c r="E196" s="573">
        <f t="shared" si="19"/>
        <v>0.02</v>
      </c>
      <c r="F196" s="514" t="s">
        <v>981</v>
      </c>
      <c r="G196" s="514" t="s">
        <v>33</v>
      </c>
      <c r="H196" s="118" t="s">
        <v>1126</v>
      </c>
      <c r="I196" s="118"/>
      <c r="J196" s="514"/>
      <c r="K196" s="395">
        <f t="shared" si="20"/>
        <v>0</v>
      </c>
      <c r="L196" s="530"/>
      <c r="M196" s="530"/>
      <c r="N196" s="530">
        <v>0.02</v>
      </c>
      <c r="O196" s="530"/>
      <c r="P196" s="530"/>
      <c r="Q196" s="530"/>
      <c r="R196" s="530"/>
      <c r="S196" s="530"/>
      <c r="T196" s="530"/>
      <c r="U196" s="530"/>
      <c r="V196" s="530"/>
      <c r="W196" s="530"/>
      <c r="X196" s="530"/>
      <c r="Y196" s="530"/>
      <c r="Z196" s="530"/>
      <c r="AA196" s="530"/>
      <c r="AB196" s="530"/>
      <c r="AC196" s="530"/>
      <c r="AD196" s="530"/>
      <c r="AE196" s="530"/>
      <c r="AF196" s="530"/>
      <c r="AG196" s="530"/>
      <c r="AH196" s="530"/>
      <c r="AI196" s="530"/>
      <c r="AJ196" s="530"/>
      <c r="AK196" s="530"/>
      <c r="AL196" s="530"/>
      <c r="AM196" s="530"/>
      <c r="AN196" s="530"/>
      <c r="AO196" s="530"/>
      <c r="AP196" s="530"/>
      <c r="AQ196" s="530"/>
      <c r="AR196" s="530"/>
      <c r="AS196" s="530"/>
      <c r="AT196" s="530"/>
      <c r="AU196" s="530"/>
      <c r="AV196" s="530"/>
      <c r="AW196" s="530"/>
      <c r="AX196" s="530"/>
      <c r="AY196" s="530"/>
      <c r="AZ196" s="530"/>
      <c r="BA196" s="530"/>
      <c r="BB196" s="530"/>
      <c r="BC196" s="530"/>
      <c r="BD196" s="530"/>
      <c r="BE196" s="530"/>
      <c r="BF196" s="530"/>
      <c r="BG196" s="530"/>
      <c r="BH196" s="530"/>
      <c r="BI196" s="530"/>
      <c r="BJ196" s="530"/>
      <c r="BK196" s="117"/>
      <c r="BL196" s="117"/>
      <c r="BM196" s="567">
        <f t="shared" si="21"/>
        <v>0.02</v>
      </c>
    </row>
    <row r="197" spans="1:65" ht="15.75" hidden="1" customHeight="1">
      <c r="A197" s="117">
        <v>274</v>
      </c>
      <c r="B197" s="535" t="s">
        <v>757</v>
      </c>
      <c r="C197" s="535"/>
      <c r="D197" s="543" t="s">
        <v>129</v>
      </c>
      <c r="E197" s="531">
        <f t="shared" si="19"/>
        <v>0.1</v>
      </c>
      <c r="F197" s="118" t="s">
        <v>977</v>
      </c>
      <c r="G197" s="118" t="s">
        <v>29</v>
      </c>
      <c r="H197" s="118" t="s">
        <v>1126</v>
      </c>
      <c r="I197" s="118"/>
      <c r="J197" s="118"/>
      <c r="K197" s="395">
        <f t="shared" si="20"/>
        <v>0</v>
      </c>
      <c r="L197" s="530"/>
      <c r="M197" s="530"/>
      <c r="N197" s="530"/>
      <c r="O197" s="530">
        <v>0.05</v>
      </c>
      <c r="P197" s="530"/>
      <c r="Q197" s="530"/>
      <c r="R197" s="530">
        <v>0.03</v>
      </c>
      <c r="S197" s="530"/>
      <c r="T197" s="530"/>
      <c r="U197" s="530"/>
      <c r="V197" s="530"/>
      <c r="W197" s="530"/>
      <c r="X197" s="530"/>
      <c r="Y197" s="530"/>
      <c r="Z197" s="530"/>
      <c r="AA197" s="530"/>
      <c r="AB197" s="530"/>
      <c r="AC197" s="530"/>
      <c r="AD197" s="530"/>
      <c r="AE197" s="530"/>
      <c r="AF197" s="530"/>
      <c r="AG197" s="530"/>
      <c r="AH197" s="530"/>
      <c r="AI197" s="530"/>
      <c r="AJ197" s="530"/>
      <c r="AK197" s="530"/>
      <c r="AL197" s="530"/>
      <c r="AM197" s="530"/>
      <c r="AN197" s="530"/>
      <c r="AO197" s="530"/>
      <c r="AP197" s="530"/>
      <c r="AQ197" s="530"/>
      <c r="AR197" s="530"/>
      <c r="AS197" s="530"/>
      <c r="AT197" s="530"/>
      <c r="AU197" s="530"/>
      <c r="AV197" s="530"/>
      <c r="AW197" s="530"/>
      <c r="AX197" s="530"/>
      <c r="AY197" s="530"/>
      <c r="AZ197" s="530">
        <v>0.02</v>
      </c>
      <c r="BA197" s="530"/>
      <c r="BB197" s="530"/>
      <c r="BC197" s="530"/>
      <c r="BD197" s="530"/>
      <c r="BE197" s="530"/>
      <c r="BF197" s="530"/>
      <c r="BG197" s="530"/>
      <c r="BH197" s="530"/>
      <c r="BI197" s="530"/>
      <c r="BJ197" s="530"/>
      <c r="BK197" s="117"/>
      <c r="BL197" s="117"/>
      <c r="BM197" s="567">
        <f t="shared" si="21"/>
        <v>0.1</v>
      </c>
    </row>
    <row r="198" spans="1:65" ht="31.5" hidden="1" customHeight="1">
      <c r="A198" s="134">
        <v>279</v>
      </c>
      <c r="B198" s="631" t="s">
        <v>762</v>
      </c>
      <c r="C198" s="631"/>
      <c r="D198" s="632" t="s">
        <v>129</v>
      </c>
      <c r="E198" s="627">
        <f t="shared" si="19"/>
        <v>0.73</v>
      </c>
      <c r="F198" s="632" t="s">
        <v>979</v>
      </c>
      <c r="G198" s="632" t="s">
        <v>38</v>
      </c>
      <c r="H198" s="461" t="s">
        <v>1218</v>
      </c>
      <c r="I198" s="461"/>
      <c r="J198" s="632"/>
      <c r="K198" s="628">
        <f t="shared" si="20"/>
        <v>0</v>
      </c>
      <c r="L198" s="629"/>
      <c r="M198" s="629"/>
      <c r="N198" s="629"/>
      <c r="O198" s="629">
        <v>0.73</v>
      </c>
      <c r="P198" s="629"/>
      <c r="Q198" s="629"/>
      <c r="R198" s="629"/>
      <c r="S198" s="629"/>
      <c r="T198" s="629"/>
      <c r="U198" s="629"/>
      <c r="V198" s="629"/>
      <c r="W198" s="629"/>
      <c r="X198" s="629"/>
      <c r="Y198" s="629"/>
      <c r="Z198" s="629"/>
      <c r="AA198" s="629"/>
      <c r="AB198" s="629"/>
      <c r="AC198" s="629"/>
      <c r="AD198" s="629"/>
      <c r="AE198" s="629"/>
      <c r="AF198" s="629"/>
      <c r="AG198" s="629"/>
      <c r="AH198" s="629"/>
      <c r="AI198" s="629"/>
      <c r="AJ198" s="629"/>
      <c r="AK198" s="629"/>
      <c r="AL198" s="629"/>
      <c r="AM198" s="629"/>
      <c r="AN198" s="629"/>
      <c r="AO198" s="629"/>
      <c r="AP198" s="629"/>
      <c r="AQ198" s="629"/>
      <c r="AR198" s="629"/>
      <c r="AS198" s="629"/>
      <c r="AT198" s="629"/>
      <c r="AU198" s="629"/>
      <c r="AV198" s="629"/>
      <c r="AW198" s="629"/>
      <c r="AX198" s="629"/>
      <c r="AY198" s="629"/>
      <c r="AZ198" s="629"/>
      <c r="BA198" s="629"/>
      <c r="BB198" s="629"/>
      <c r="BC198" s="629"/>
      <c r="BD198" s="629"/>
      <c r="BE198" s="629"/>
      <c r="BF198" s="629"/>
      <c r="BG198" s="629"/>
      <c r="BH198" s="629"/>
      <c r="BI198" s="629"/>
      <c r="BJ198" s="629"/>
      <c r="BM198" s="567">
        <f t="shared" si="21"/>
        <v>0.73</v>
      </c>
    </row>
    <row r="199" spans="1:65" ht="31.5" hidden="1" customHeight="1">
      <c r="A199" s="117">
        <v>271</v>
      </c>
      <c r="B199" s="556" t="s">
        <v>755</v>
      </c>
      <c r="C199" s="556"/>
      <c r="D199" s="118" t="s">
        <v>129</v>
      </c>
      <c r="E199" s="531">
        <f t="shared" si="19"/>
        <v>8.5500000000000007</v>
      </c>
      <c r="F199" s="118" t="s">
        <v>867</v>
      </c>
      <c r="G199" s="118" t="s">
        <v>18</v>
      </c>
      <c r="H199" s="118" t="s">
        <v>1126</v>
      </c>
      <c r="I199" s="118"/>
      <c r="J199" s="118"/>
      <c r="K199" s="395">
        <f t="shared" si="20"/>
        <v>0</v>
      </c>
      <c r="L199" s="530"/>
      <c r="M199" s="530"/>
      <c r="N199" s="530">
        <v>8.5500000000000007</v>
      </c>
      <c r="O199" s="530"/>
      <c r="P199" s="530"/>
      <c r="Q199" s="530"/>
      <c r="R199" s="530"/>
      <c r="S199" s="530"/>
      <c r="T199" s="530"/>
      <c r="U199" s="530"/>
      <c r="V199" s="530"/>
      <c r="W199" s="530"/>
      <c r="X199" s="530"/>
      <c r="Y199" s="530"/>
      <c r="Z199" s="530"/>
      <c r="AA199" s="530"/>
      <c r="AB199" s="530"/>
      <c r="AC199" s="530"/>
      <c r="AD199" s="530"/>
      <c r="AE199" s="530"/>
      <c r="AF199" s="530"/>
      <c r="AG199" s="530"/>
      <c r="AH199" s="530"/>
      <c r="AI199" s="530"/>
      <c r="AJ199" s="530"/>
      <c r="AK199" s="530"/>
      <c r="AL199" s="530"/>
      <c r="AM199" s="530"/>
      <c r="AN199" s="530"/>
      <c r="AO199" s="530"/>
      <c r="AP199" s="530"/>
      <c r="AQ199" s="530"/>
      <c r="AR199" s="530"/>
      <c r="AS199" s="530"/>
      <c r="AT199" s="530"/>
      <c r="AU199" s="530"/>
      <c r="AV199" s="530"/>
      <c r="AW199" s="530"/>
      <c r="AX199" s="530"/>
      <c r="AY199" s="530"/>
      <c r="AZ199" s="530"/>
      <c r="BA199" s="530"/>
      <c r="BB199" s="530"/>
      <c r="BC199" s="530"/>
      <c r="BD199" s="530"/>
      <c r="BE199" s="530"/>
      <c r="BF199" s="530"/>
      <c r="BG199" s="530"/>
      <c r="BH199" s="530"/>
      <c r="BI199" s="530"/>
      <c r="BJ199" s="530"/>
      <c r="BK199" s="117"/>
      <c r="BL199" s="117"/>
      <c r="BM199" s="567">
        <f t="shared" si="21"/>
        <v>8.5500000000000007</v>
      </c>
    </row>
    <row r="200" spans="1:65" ht="31.5" hidden="1" customHeight="1">
      <c r="A200" s="117">
        <v>282</v>
      </c>
      <c r="B200" s="135" t="s">
        <v>765</v>
      </c>
      <c r="C200" s="135"/>
      <c r="D200" s="118" t="s">
        <v>129</v>
      </c>
      <c r="E200" s="531">
        <f t="shared" si="19"/>
        <v>0.2</v>
      </c>
      <c r="F200" s="344" t="s">
        <v>984</v>
      </c>
      <c r="G200" s="344" t="s">
        <v>47</v>
      </c>
      <c r="H200" s="118" t="s">
        <v>1126</v>
      </c>
      <c r="I200" s="118"/>
      <c r="J200" s="344"/>
      <c r="K200" s="395">
        <f t="shared" si="20"/>
        <v>0</v>
      </c>
      <c r="L200" s="530"/>
      <c r="M200" s="530"/>
      <c r="N200" s="530">
        <v>0.2</v>
      </c>
      <c r="O200" s="530"/>
      <c r="P200" s="530"/>
      <c r="Q200" s="530"/>
      <c r="R200" s="530"/>
      <c r="S200" s="530"/>
      <c r="T200" s="530"/>
      <c r="U200" s="530"/>
      <c r="V200" s="530"/>
      <c r="W200" s="530"/>
      <c r="X200" s="530"/>
      <c r="Y200" s="530"/>
      <c r="Z200" s="530"/>
      <c r="AA200" s="530"/>
      <c r="AB200" s="530"/>
      <c r="AC200" s="530"/>
      <c r="AD200" s="530"/>
      <c r="AE200" s="530"/>
      <c r="AF200" s="530"/>
      <c r="AG200" s="530"/>
      <c r="AH200" s="530"/>
      <c r="AI200" s="530"/>
      <c r="AJ200" s="530"/>
      <c r="AK200" s="530"/>
      <c r="AL200" s="530"/>
      <c r="AM200" s="530"/>
      <c r="AN200" s="530"/>
      <c r="AO200" s="530"/>
      <c r="AP200" s="530"/>
      <c r="AQ200" s="530"/>
      <c r="AR200" s="530"/>
      <c r="AS200" s="530"/>
      <c r="AT200" s="530"/>
      <c r="AU200" s="530"/>
      <c r="AV200" s="530"/>
      <c r="AW200" s="530"/>
      <c r="AX200" s="530"/>
      <c r="AY200" s="530"/>
      <c r="AZ200" s="530"/>
      <c r="BA200" s="530"/>
      <c r="BB200" s="530"/>
      <c r="BC200" s="530"/>
      <c r="BD200" s="530"/>
      <c r="BE200" s="530"/>
      <c r="BF200" s="530"/>
      <c r="BG200" s="530"/>
      <c r="BH200" s="530"/>
      <c r="BI200" s="530"/>
      <c r="BJ200" s="530"/>
      <c r="BK200" s="117"/>
      <c r="BL200" s="117"/>
      <c r="BM200" s="567">
        <f t="shared" si="21"/>
        <v>0.2</v>
      </c>
    </row>
    <row r="201" spans="1:65" ht="47.25" hidden="1" customHeight="1">
      <c r="A201" s="117">
        <v>283</v>
      </c>
      <c r="B201" s="135" t="s">
        <v>486</v>
      </c>
      <c r="C201" s="135"/>
      <c r="D201" s="118" t="s">
        <v>129</v>
      </c>
      <c r="E201" s="531">
        <f t="shared" si="19"/>
        <v>7.1400000000000006</v>
      </c>
      <c r="F201" s="118" t="s">
        <v>985</v>
      </c>
      <c r="G201" s="118" t="s">
        <v>48</v>
      </c>
      <c r="H201" s="118" t="s">
        <v>1126</v>
      </c>
      <c r="I201" s="118"/>
      <c r="J201" s="118"/>
      <c r="K201" s="395">
        <f t="shared" si="20"/>
        <v>7.0000000000000007E-2</v>
      </c>
      <c r="L201" s="530">
        <v>7.0000000000000007E-2</v>
      </c>
      <c r="M201" s="530"/>
      <c r="N201" s="530">
        <v>6.7</v>
      </c>
      <c r="O201" s="530">
        <v>0.37</v>
      </c>
      <c r="P201" s="530"/>
      <c r="Q201" s="530"/>
      <c r="R201" s="530"/>
      <c r="S201" s="530"/>
      <c r="T201" s="530"/>
      <c r="U201" s="530"/>
      <c r="V201" s="530"/>
      <c r="W201" s="530"/>
      <c r="X201" s="530"/>
      <c r="Y201" s="530"/>
      <c r="Z201" s="530"/>
      <c r="AA201" s="530"/>
      <c r="AB201" s="530"/>
      <c r="AC201" s="530"/>
      <c r="AD201" s="530"/>
      <c r="AE201" s="530"/>
      <c r="AF201" s="530"/>
      <c r="AG201" s="530"/>
      <c r="AH201" s="530"/>
      <c r="AI201" s="530"/>
      <c r="AJ201" s="530"/>
      <c r="AK201" s="530"/>
      <c r="AL201" s="530"/>
      <c r="AM201" s="530"/>
      <c r="AN201" s="530"/>
      <c r="AO201" s="530"/>
      <c r="AP201" s="530"/>
      <c r="AQ201" s="530"/>
      <c r="AR201" s="530"/>
      <c r="AS201" s="530"/>
      <c r="AT201" s="530"/>
      <c r="AU201" s="530"/>
      <c r="AV201" s="530"/>
      <c r="AW201" s="530"/>
      <c r="AX201" s="530"/>
      <c r="AY201" s="530"/>
      <c r="AZ201" s="530"/>
      <c r="BA201" s="530"/>
      <c r="BB201" s="530"/>
      <c r="BC201" s="530"/>
      <c r="BD201" s="530"/>
      <c r="BE201" s="530"/>
      <c r="BF201" s="530"/>
      <c r="BG201" s="530"/>
      <c r="BH201" s="530"/>
      <c r="BI201" s="530"/>
      <c r="BJ201" s="530"/>
      <c r="BK201" s="117"/>
      <c r="BL201" s="117"/>
      <c r="BM201" s="567">
        <f t="shared" si="21"/>
        <v>7.1400000000000006</v>
      </c>
    </row>
    <row r="202" spans="1:65" ht="47.25" hidden="1" customHeight="1">
      <c r="A202" s="117">
        <v>286</v>
      </c>
      <c r="B202" s="135" t="s">
        <v>768</v>
      </c>
      <c r="C202" s="135"/>
      <c r="D202" s="554" t="s">
        <v>129</v>
      </c>
      <c r="E202" s="117">
        <f t="shared" si="19"/>
        <v>0.15</v>
      </c>
      <c r="F202" s="118" t="s">
        <v>988</v>
      </c>
      <c r="G202" s="118" t="s">
        <v>50</v>
      </c>
      <c r="H202" s="118" t="s">
        <v>1126</v>
      </c>
      <c r="I202" s="118"/>
      <c r="J202" s="118"/>
      <c r="K202" s="395">
        <f t="shared" si="20"/>
        <v>0</v>
      </c>
      <c r="L202" s="530"/>
      <c r="M202" s="530"/>
      <c r="N202" s="530">
        <v>0.15</v>
      </c>
      <c r="O202" s="530"/>
      <c r="P202" s="530"/>
      <c r="Q202" s="530"/>
      <c r="R202" s="530"/>
      <c r="S202" s="530"/>
      <c r="T202" s="530"/>
      <c r="U202" s="530"/>
      <c r="V202" s="530"/>
      <c r="W202" s="530"/>
      <c r="X202" s="530"/>
      <c r="Y202" s="530"/>
      <c r="Z202" s="530"/>
      <c r="AA202" s="530"/>
      <c r="AB202" s="530"/>
      <c r="AC202" s="530"/>
      <c r="AD202" s="530"/>
      <c r="AE202" s="530"/>
      <c r="AF202" s="530"/>
      <c r="AG202" s="530"/>
      <c r="AH202" s="530"/>
      <c r="AI202" s="530"/>
      <c r="AJ202" s="530"/>
      <c r="AK202" s="530"/>
      <c r="AL202" s="530"/>
      <c r="AM202" s="530"/>
      <c r="AN202" s="530"/>
      <c r="AO202" s="530"/>
      <c r="AP202" s="530"/>
      <c r="AQ202" s="530"/>
      <c r="AR202" s="530"/>
      <c r="AS202" s="530"/>
      <c r="AT202" s="530"/>
      <c r="AU202" s="530"/>
      <c r="AV202" s="530"/>
      <c r="AW202" s="530"/>
      <c r="AX202" s="530"/>
      <c r="AY202" s="530"/>
      <c r="AZ202" s="530"/>
      <c r="BA202" s="530"/>
      <c r="BB202" s="530"/>
      <c r="BC202" s="530"/>
      <c r="BD202" s="530"/>
      <c r="BE202" s="530"/>
      <c r="BF202" s="530"/>
      <c r="BG202" s="530"/>
      <c r="BH202" s="530"/>
      <c r="BI202" s="530"/>
      <c r="BJ202" s="530"/>
      <c r="BK202" s="117"/>
      <c r="BL202" s="117"/>
      <c r="BM202" s="567">
        <f t="shared" si="21"/>
        <v>0.15</v>
      </c>
    </row>
    <row r="203" spans="1:65" ht="31.5" hidden="1" customHeight="1">
      <c r="A203" s="117">
        <v>272</v>
      </c>
      <c r="B203" s="135" t="s">
        <v>1200</v>
      </c>
      <c r="C203" s="135"/>
      <c r="D203" s="554" t="s">
        <v>129</v>
      </c>
      <c r="E203" s="531">
        <f t="shared" si="19"/>
        <v>0.15</v>
      </c>
      <c r="F203" s="118" t="s">
        <v>1203</v>
      </c>
      <c r="G203" s="118" t="s">
        <v>21</v>
      </c>
      <c r="H203" s="118" t="s">
        <v>1066</v>
      </c>
      <c r="I203" s="118"/>
      <c r="J203" s="118"/>
      <c r="K203" s="395">
        <f t="shared" si="20"/>
        <v>0</v>
      </c>
      <c r="L203" s="530"/>
      <c r="M203" s="530"/>
      <c r="N203" s="530">
        <v>0.15</v>
      </c>
      <c r="O203" s="530"/>
      <c r="P203" s="530"/>
      <c r="Q203" s="530"/>
      <c r="R203" s="530"/>
      <c r="S203" s="530"/>
      <c r="T203" s="530"/>
      <c r="U203" s="530"/>
      <c r="V203" s="530"/>
      <c r="W203" s="530"/>
      <c r="X203" s="530"/>
      <c r="Y203" s="530"/>
      <c r="Z203" s="530"/>
      <c r="AA203" s="530"/>
      <c r="AB203" s="530"/>
      <c r="AC203" s="530"/>
      <c r="AD203" s="530"/>
      <c r="AE203" s="530"/>
      <c r="AF203" s="530"/>
      <c r="AG203" s="530"/>
      <c r="AH203" s="530"/>
      <c r="AI203" s="530"/>
      <c r="AJ203" s="530"/>
      <c r="AK203" s="530"/>
      <c r="AL203" s="530"/>
      <c r="AM203" s="530"/>
      <c r="AN203" s="530"/>
      <c r="AO203" s="530"/>
      <c r="AP203" s="530"/>
      <c r="AQ203" s="530"/>
      <c r="AR203" s="530"/>
      <c r="AS203" s="530"/>
      <c r="AT203" s="530"/>
      <c r="AU203" s="530"/>
      <c r="AV203" s="530"/>
      <c r="AW203" s="530"/>
      <c r="AX203" s="530"/>
      <c r="AY203" s="530"/>
      <c r="AZ203" s="530"/>
      <c r="BA203" s="530"/>
      <c r="BB203" s="530"/>
      <c r="BC203" s="530"/>
      <c r="BD203" s="530"/>
      <c r="BE203" s="530"/>
      <c r="BF203" s="530"/>
      <c r="BG203" s="530"/>
      <c r="BH203" s="530"/>
      <c r="BI203" s="530"/>
      <c r="BJ203" s="530"/>
      <c r="BK203" s="117"/>
      <c r="BL203" s="117"/>
      <c r="BM203" s="567">
        <f t="shared" si="21"/>
        <v>0.15</v>
      </c>
    </row>
    <row r="204" spans="1:65" ht="31.5" hidden="1" customHeight="1">
      <c r="A204" s="117">
        <v>291</v>
      </c>
      <c r="B204" s="135" t="s">
        <v>495</v>
      </c>
      <c r="C204" s="135"/>
      <c r="D204" s="117" t="s">
        <v>296</v>
      </c>
      <c r="E204" s="117">
        <f t="shared" si="19"/>
        <v>1</v>
      </c>
      <c r="F204" s="117">
        <v>9</v>
      </c>
      <c r="G204" s="117" t="s">
        <v>27</v>
      </c>
      <c r="H204" s="118" t="s">
        <v>1126</v>
      </c>
      <c r="I204" s="118"/>
      <c r="J204" s="118"/>
      <c r="K204" s="395">
        <f t="shared" si="20"/>
        <v>0</v>
      </c>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v>1</v>
      </c>
      <c r="BG204" s="117"/>
      <c r="BH204" s="117"/>
      <c r="BI204" s="117"/>
      <c r="BJ204" s="117"/>
      <c r="BK204" s="117" t="s">
        <v>448</v>
      </c>
      <c r="BL204" s="117"/>
      <c r="BM204" s="567">
        <f t="shared" si="21"/>
        <v>1</v>
      </c>
    </row>
    <row r="205" spans="1:65" ht="15.75" hidden="1" customHeight="1">
      <c r="A205" s="117">
        <v>298</v>
      </c>
      <c r="B205" s="135" t="s">
        <v>774</v>
      </c>
      <c r="C205" s="135"/>
      <c r="D205" s="514" t="s">
        <v>128</v>
      </c>
      <c r="E205" s="531">
        <f t="shared" si="19"/>
        <v>0.1</v>
      </c>
      <c r="F205" s="514" t="s">
        <v>991</v>
      </c>
      <c r="G205" s="514" t="s">
        <v>29</v>
      </c>
      <c r="H205" s="118" t="s">
        <v>1126</v>
      </c>
      <c r="I205" s="118"/>
      <c r="J205" s="514"/>
      <c r="K205" s="395">
        <f t="shared" si="20"/>
        <v>0</v>
      </c>
      <c r="L205" s="530"/>
      <c r="M205" s="530"/>
      <c r="N205" s="530">
        <v>0.1</v>
      </c>
      <c r="O205" s="530"/>
      <c r="P205" s="530"/>
      <c r="Q205" s="530"/>
      <c r="R205" s="530"/>
      <c r="S205" s="530"/>
      <c r="T205" s="530"/>
      <c r="U205" s="530"/>
      <c r="V205" s="530"/>
      <c r="W205" s="530"/>
      <c r="X205" s="530"/>
      <c r="Y205" s="530"/>
      <c r="Z205" s="530"/>
      <c r="AA205" s="530"/>
      <c r="AB205" s="530"/>
      <c r="AC205" s="530"/>
      <c r="AD205" s="530"/>
      <c r="AE205" s="530"/>
      <c r="AF205" s="530"/>
      <c r="AG205" s="530"/>
      <c r="AH205" s="530"/>
      <c r="AI205" s="530"/>
      <c r="AJ205" s="530"/>
      <c r="AK205" s="530"/>
      <c r="AL205" s="530"/>
      <c r="AM205" s="530"/>
      <c r="AN205" s="530"/>
      <c r="AO205" s="530"/>
      <c r="AP205" s="530"/>
      <c r="AQ205" s="530"/>
      <c r="AR205" s="530"/>
      <c r="AS205" s="530"/>
      <c r="AT205" s="530"/>
      <c r="AU205" s="530"/>
      <c r="AV205" s="530"/>
      <c r="AW205" s="530"/>
      <c r="AX205" s="530"/>
      <c r="AY205" s="530"/>
      <c r="AZ205" s="530"/>
      <c r="BA205" s="530"/>
      <c r="BB205" s="530"/>
      <c r="BC205" s="530"/>
      <c r="BD205" s="530"/>
      <c r="BE205" s="530"/>
      <c r="BF205" s="530"/>
      <c r="BG205" s="530"/>
      <c r="BH205" s="530"/>
      <c r="BI205" s="530"/>
      <c r="BJ205" s="530"/>
      <c r="BK205" s="117"/>
      <c r="BL205" s="117"/>
      <c r="BM205" s="567">
        <f t="shared" si="21"/>
        <v>0.1</v>
      </c>
    </row>
    <row r="206" spans="1:65" ht="94.5" hidden="1" customHeight="1">
      <c r="A206" s="117">
        <v>303</v>
      </c>
      <c r="B206" s="135" t="s">
        <v>1233</v>
      </c>
      <c r="C206" s="135"/>
      <c r="D206" s="118" t="s">
        <v>128</v>
      </c>
      <c r="E206" s="531">
        <f t="shared" si="19"/>
        <v>1.3</v>
      </c>
      <c r="F206" s="344" t="s">
        <v>996</v>
      </c>
      <c r="G206" s="344" t="s">
        <v>47</v>
      </c>
      <c r="H206" s="118" t="s">
        <v>1066</v>
      </c>
      <c r="I206" s="118"/>
      <c r="J206" s="344"/>
      <c r="K206" s="395">
        <f t="shared" si="20"/>
        <v>0.95</v>
      </c>
      <c r="L206" s="530">
        <v>0.95</v>
      </c>
      <c r="M206" s="530"/>
      <c r="N206" s="530">
        <v>0.09</v>
      </c>
      <c r="O206" s="530">
        <v>0.26</v>
      </c>
      <c r="P206" s="530"/>
      <c r="Q206" s="530"/>
      <c r="R206" s="530"/>
      <c r="S206" s="530"/>
      <c r="T206" s="530"/>
      <c r="U206" s="530"/>
      <c r="V206" s="530"/>
      <c r="W206" s="530"/>
      <c r="X206" s="530"/>
      <c r="Y206" s="530"/>
      <c r="Z206" s="530"/>
      <c r="AA206" s="530"/>
      <c r="AB206" s="530"/>
      <c r="AC206" s="530"/>
      <c r="AD206" s="530"/>
      <c r="AE206" s="530"/>
      <c r="AF206" s="530"/>
      <c r="AG206" s="530"/>
      <c r="AH206" s="530"/>
      <c r="AI206" s="530"/>
      <c r="AJ206" s="530"/>
      <c r="AK206" s="530"/>
      <c r="AL206" s="530"/>
      <c r="AM206" s="530"/>
      <c r="AN206" s="530"/>
      <c r="AO206" s="530"/>
      <c r="AP206" s="530"/>
      <c r="AQ206" s="530"/>
      <c r="AR206" s="530"/>
      <c r="AS206" s="530"/>
      <c r="AT206" s="530"/>
      <c r="AU206" s="530"/>
      <c r="AV206" s="530"/>
      <c r="AW206" s="530"/>
      <c r="AX206" s="530"/>
      <c r="AY206" s="530"/>
      <c r="AZ206" s="530"/>
      <c r="BA206" s="530"/>
      <c r="BB206" s="530"/>
      <c r="BC206" s="530"/>
      <c r="BD206" s="530"/>
      <c r="BE206" s="530"/>
      <c r="BF206" s="530"/>
      <c r="BG206" s="530"/>
      <c r="BH206" s="530"/>
      <c r="BI206" s="530"/>
      <c r="BJ206" s="530"/>
      <c r="BK206" s="117"/>
      <c r="BL206" s="117"/>
      <c r="BM206" s="567">
        <f t="shared" si="21"/>
        <v>1.3</v>
      </c>
    </row>
    <row r="207" spans="1:65" ht="31.5" hidden="1" customHeight="1">
      <c r="A207" s="117">
        <v>288</v>
      </c>
      <c r="B207" s="135" t="s">
        <v>492</v>
      </c>
      <c r="C207" s="135"/>
      <c r="D207" s="117" t="s">
        <v>296</v>
      </c>
      <c r="E207" s="531">
        <f t="shared" si="19"/>
        <v>0.28000000000000003</v>
      </c>
      <c r="F207" s="117">
        <v>2</v>
      </c>
      <c r="G207" s="117" t="s">
        <v>24</v>
      </c>
      <c r="H207" s="118" t="s">
        <v>1067</v>
      </c>
      <c r="I207" s="118"/>
      <c r="J207" s="118"/>
      <c r="K207" s="395">
        <f t="shared" si="20"/>
        <v>0</v>
      </c>
      <c r="L207" s="117"/>
      <c r="M207" s="117"/>
      <c r="N207" s="117">
        <v>0.28000000000000003</v>
      </c>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t="s">
        <v>387</v>
      </c>
      <c r="BL207" s="117" t="s">
        <v>1067</v>
      </c>
      <c r="BM207" s="567">
        <f t="shared" si="21"/>
        <v>0.28000000000000003</v>
      </c>
    </row>
    <row r="208" spans="1:65" ht="31.5" hidden="1" customHeight="1">
      <c r="A208" s="134">
        <v>289</v>
      </c>
      <c r="B208" s="626" t="s">
        <v>1216</v>
      </c>
      <c r="C208" s="626"/>
      <c r="D208" s="461" t="s">
        <v>296</v>
      </c>
      <c r="E208" s="627">
        <f t="shared" si="19"/>
        <v>1.1000000000000001</v>
      </c>
      <c r="F208" s="134">
        <v>12</v>
      </c>
      <c r="G208" s="134" t="s">
        <v>44</v>
      </c>
      <c r="H208" s="461" t="s">
        <v>1217</v>
      </c>
      <c r="I208" s="461"/>
      <c r="K208" s="628">
        <f t="shared" si="20"/>
        <v>0</v>
      </c>
      <c r="AL208" s="134">
        <v>1.1000000000000001</v>
      </c>
      <c r="BK208" s="134" t="s">
        <v>387</v>
      </c>
      <c r="BL208" s="134" t="s">
        <v>1067</v>
      </c>
      <c r="BM208" s="567">
        <f t="shared" si="21"/>
        <v>1.1000000000000001</v>
      </c>
    </row>
    <row r="209" spans="1:65" ht="63" hidden="1" customHeight="1">
      <c r="A209" s="117">
        <v>293</v>
      </c>
      <c r="B209" s="556" t="s">
        <v>769</v>
      </c>
      <c r="C209" s="556"/>
      <c r="D209" s="118" t="s">
        <v>128</v>
      </c>
      <c r="E209" s="531">
        <f t="shared" si="19"/>
        <v>2</v>
      </c>
      <c r="F209" s="118" t="s">
        <v>901</v>
      </c>
      <c r="G209" s="118" t="s">
        <v>11</v>
      </c>
      <c r="H209" s="118" t="s">
        <v>1126</v>
      </c>
      <c r="I209" s="118"/>
      <c r="J209" s="118"/>
      <c r="K209" s="395">
        <f t="shared" si="20"/>
        <v>2</v>
      </c>
      <c r="L209" s="530">
        <v>2</v>
      </c>
      <c r="M209" s="530"/>
      <c r="N209" s="530"/>
      <c r="O209" s="530"/>
      <c r="P209" s="530"/>
      <c r="Q209" s="530"/>
      <c r="R209" s="530"/>
      <c r="S209" s="530"/>
      <c r="T209" s="530"/>
      <c r="U209" s="530"/>
      <c r="V209" s="530"/>
      <c r="W209" s="530"/>
      <c r="X209" s="530"/>
      <c r="Y209" s="530"/>
      <c r="Z209" s="530"/>
      <c r="AA209" s="530"/>
      <c r="AB209" s="530"/>
      <c r="AC209" s="530"/>
      <c r="AD209" s="530"/>
      <c r="AE209" s="530"/>
      <c r="AF209" s="530"/>
      <c r="AG209" s="530"/>
      <c r="AH209" s="530"/>
      <c r="AI209" s="530"/>
      <c r="AJ209" s="530"/>
      <c r="AK209" s="530"/>
      <c r="AL209" s="530"/>
      <c r="AM209" s="530"/>
      <c r="AN209" s="530"/>
      <c r="AO209" s="530"/>
      <c r="AP209" s="530"/>
      <c r="AQ209" s="530"/>
      <c r="AR209" s="530"/>
      <c r="AS209" s="530"/>
      <c r="AT209" s="530"/>
      <c r="AU209" s="530"/>
      <c r="AV209" s="530"/>
      <c r="AW209" s="530"/>
      <c r="AX209" s="530"/>
      <c r="AY209" s="530"/>
      <c r="AZ209" s="530"/>
      <c r="BA209" s="530"/>
      <c r="BB209" s="530"/>
      <c r="BC209" s="530"/>
      <c r="BD209" s="530"/>
      <c r="BE209" s="530"/>
      <c r="BF209" s="530"/>
      <c r="BG209" s="530"/>
      <c r="BH209" s="530"/>
      <c r="BI209" s="530"/>
      <c r="BJ209" s="530"/>
      <c r="BK209" s="117"/>
      <c r="BL209" s="117"/>
      <c r="BM209" s="567">
        <f t="shared" si="21"/>
        <v>2</v>
      </c>
    </row>
    <row r="210" spans="1:65" ht="63" hidden="1" customHeight="1">
      <c r="A210" s="117">
        <v>294</v>
      </c>
      <c r="B210" s="556" t="s">
        <v>770</v>
      </c>
      <c r="C210" s="556"/>
      <c r="D210" s="118" t="s">
        <v>128</v>
      </c>
      <c r="E210" s="531">
        <f t="shared" si="19"/>
        <v>6.6599999999999993</v>
      </c>
      <c r="F210" s="118" t="s">
        <v>878</v>
      </c>
      <c r="G210" s="118" t="s">
        <v>11</v>
      </c>
      <c r="H210" s="118" t="s">
        <v>1126</v>
      </c>
      <c r="I210" s="118"/>
      <c r="J210" s="118"/>
      <c r="K210" s="395">
        <f t="shared" si="20"/>
        <v>4.7699999999999996</v>
      </c>
      <c r="L210" s="530">
        <v>4.7699999999999996</v>
      </c>
      <c r="M210" s="530"/>
      <c r="N210" s="530">
        <v>1.89</v>
      </c>
      <c r="O210" s="530"/>
      <c r="P210" s="530"/>
      <c r="Q210" s="530"/>
      <c r="R210" s="530"/>
      <c r="S210" s="530"/>
      <c r="T210" s="530"/>
      <c r="U210" s="530"/>
      <c r="V210" s="530"/>
      <c r="W210" s="530"/>
      <c r="X210" s="530"/>
      <c r="Y210" s="530"/>
      <c r="Z210" s="530"/>
      <c r="AA210" s="530"/>
      <c r="AB210" s="530"/>
      <c r="AC210" s="530"/>
      <c r="AD210" s="530"/>
      <c r="AE210" s="530"/>
      <c r="AF210" s="530"/>
      <c r="AG210" s="530"/>
      <c r="AH210" s="530"/>
      <c r="AI210" s="530"/>
      <c r="AJ210" s="530"/>
      <c r="AK210" s="530"/>
      <c r="AL210" s="530"/>
      <c r="AM210" s="530"/>
      <c r="AN210" s="530"/>
      <c r="AO210" s="530"/>
      <c r="AP210" s="530"/>
      <c r="AQ210" s="530"/>
      <c r="AR210" s="530"/>
      <c r="AS210" s="530"/>
      <c r="AT210" s="530"/>
      <c r="AU210" s="530"/>
      <c r="AV210" s="530"/>
      <c r="AW210" s="530"/>
      <c r="AX210" s="530"/>
      <c r="AY210" s="530"/>
      <c r="AZ210" s="530"/>
      <c r="BA210" s="530"/>
      <c r="BB210" s="530"/>
      <c r="BC210" s="530"/>
      <c r="BD210" s="530"/>
      <c r="BE210" s="530"/>
      <c r="BF210" s="530"/>
      <c r="BG210" s="530"/>
      <c r="BH210" s="530"/>
      <c r="BI210" s="530"/>
      <c r="BJ210" s="530"/>
      <c r="BK210" s="117"/>
      <c r="BL210" s="117"/>
      <c r="BM210" s="567">
        <f t="shared" si="21"/>
        <v>6.6599999999999993</v>
      </c>
    </row>
    <row r="211" spans="1:65" ht="31.5" hidden="1" customHeight="1">
      <c r="A211" s="117">
        <v>305</v>
      </c>
      <c r="B211" s="135" t="s">
        <v>781</v>
      </c>
      <c r="C211" s="135"/>
      <c r="D211" s="118" t="s">
        <v>128</v>
      </c>
      <c r="E211" s="531">
        <f t="shared" si="19"/>
        <v>0.14000000000000001</v>
      </c>
      <c r="F211" s="118" t="s">
        <v>998</v>
      </c>
      <c r="G211" s="118" t="s">
        <v>48</v>
      </c>
      <c r="H211" s="118" t="s">
        <v>1126</v>
      </c>
      <c r="I211" s="118"/>
      <c r="J211" s="118"/>
      <c r="K211" s="395">
        <f t="shared" si="20"/>
        <v>0</v>
      </c>
      <c r="L211" s="530"/>
      <c r="M211" s="530"/>
      <c r="N211" s="530"/>
      <c r="O211" s="530"/>
      <c r="P211" s="530"/>
      <c r="Q211" s="530"/>
      <c r="R211" s="530"/>
      <c r="S211" s="530"/>
      <c r="T211" s="530"/>
      <c r="U211" s="530"/>
      <c r="V211" s="530"/>
      <c r="W211" s="530"/>
      <c r="X211" s="530"/>
      <c r="Y211" s="530"/>
      <c r="Z211" s="530"/>
      <c r="AA211" s="530"/>
      <c r="AB211" s="530"/>
      <c r="AC211" s="530"/>
      <c r="AD211" s="530"/>
      <c r="AE211" s="530"/>
      <c r="AF211" s="530"/>
      <c r="AG211" s="530"/>
      <c r="AH211" s="530"/>
      <c r="AI211" s="530"/>
      <c r="AJ211" s="530"/>
      <c r="AK211" s="530">
        <v>0.14000000000000001</v>
      </c>
      <c r="AL211" s="530"/>
      <c r="AM211" s="530"/>
      <c r="AN211" s="530"/>
      <c r="AO211" s="530"/>
      <c r="AP211" s="530"/>
      <c r="AQ211" s="530"/>
      <c r="AR211" s="530"/>
      <c r="AS211" s="530"/>
      <c r="AT211" s="530"/>
      <c r="AU211" s="530"/>
      <c r="AV211" s="530"/>
      <c r="AW211" s="530"/>
      <c r="AX211" s="530"/>
      <c r="AY211" s="530"/>
      <c r="AZ211" s="530"/>
      <c r="BA211" s="530"/>
      <c r="BB211" s="530"/>
      <c r="BC211" s="530"/>
      <c r="BD211" s="530"/>
      <c r="BE211" s="530"/>
      <c r="BF211" s="530"/>
      <c r="BG211" s="530"/>
      <c r="BH211" s="530"/>
      <c r="BI211" s="530"/>
      <c r="BJ211" s="530"/>
      <c r="BK211" s="117"/>
      <c r="BL211" s="117"/>
      <c r="BM211" s="567">
        <f t="shared" si="21"/>
        <v>0.14000000000000001</v>
      </c>
    </row>
    <row r="212" spans="1:65" ht="31.5" hidden="1" customHeight="1">
      <c r="A212" s="117">
        <v>292</v>
      </c>
      <c r="B212" s="535" t="s">
        <v>775</v>
      </c>
      <c r="C212" s="535"/>
      <c r="D212" s="117" t="s">
        <v>128</v>
      </c>
      <c r="E212" s="117">
        <v>40.29</v>
      </c>
      <c r="F212" s="117" t="s">
        <v>595</v>
      </c>
      <c r="G212" s="117" t="s">
        <v>30</v>
      </c>
      <c r="H212" s="118" t="s">
        <v>1125</v>
      </c>
      <c r="I212" s="118" t="s">
        <v>1279</v>
      </c>
      <c r="J212" s="118" t="s">
        <v>1099</v>
      </c>
      <c r="K212" s="395">
        <f t="shared" si="20"/>
        <v>0</v>
      </c>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567">
        <f t="shared" si="21"/>
        <v>0</v>
      </c>
    </row>
    <row r="213" spans="1:65" ht="15.75" hidden="1" customHeight="1">
      <c r="A213" s="117">
        <v>299</v>
      </c>
      <c r="B213" s="535" t="s">
        <v>776</v>
      </c>
      <c r="C213" s="535"/>
      <c r="D213" s="514" t="s">
        <v>128</v>
      </c>
      <c r="E213" s="117">
        <f t="shared" ref="E213:E239" si="22">SUM(L213:BJ213)</f>
        <v>0.47</v>
      </c>
      <c r="F213" s="514" t="s">
        <v>993</v>
      </c>
      <c r="G213" s="514" t="s">
        <v>30</v>
      </c>
      <c r="H213" s="118" t="s">
        <v>1126</v>
      </c>
      <c r="I213" s="118"/>
      <c r="J213" s="514"/>
      <c r="K213" s="395">
        <f t="shared" si="20"/>
        <v>0</v>
      </c>
      <c r="L213" s="530"/>
      <c r="M213" s="530"/>
      <c r="N213" s="530">
        <v>0.02</v>
      </c>
      <c r="O213" s="530">
        <v>0.02</v>
      </c>
      <c r="P213" s="530"/>
      <c r="Q213" s="530"/>
      <c r="R213" s="530"/>
      <c r="S213" s="530"/>
      <c r="T213" s="530">
        <v>0.02</v>
      </c>
      <c r="U213" s="530"/>
      <c r="V213" s="530"/>
      <c r="W213" s="530"/>
      <c r="X213" s="530"/>
      <c r="Y213" s="530"/>
      <c r="Z213" s="530"/>
      <c r="AA213" s="530"/>
      <c r="AB213" s="530"/>
      <c r="AC213" s="530"/>
      <c r="AD213" s="530"/>
      <c r="AE213" s="530"/>
      <c r="AF213" s="530"/>
      <c r="AG213" s="530"/>
      <c r="AH213" s="530"/>
      <c r="AI213" s="530"/>
      <c r="AJ213" s="530"/>
      <c r="AK213" s="530"/>
      <c r="AL213" s="530"/>
      <c r="AM213" s="530"/>
      <c r="AN213" s="530"/>
      <c r="AO213" s="530"/>
      <c r="AP213" s="530"/>
      <c r="AQ213" s="530"/>
      <c r="AR213" s="530"/>
      <c r="AS213" s="530"/>
      <c r="AT213" s="530"/>
      <c r="AU213" s="530"/>
      <c r="AV213" s="530"/>
      <c r="AW213" s="530"/>
      <c r="AX213" s="530"/>
      <c r="AY213" s="530"/>
      <c r="AZ213" s="530">
        <v>0.36</v>
      </c>
      <c r="BA213" s="530"/>
      <c r="BB213" s="530"/>
      <c r="BC213" s="530"/>
      <c r="BD213" s="530"/>
      <c r="BE213" s="530"/>
      <c r="BF213" s="530">
        <v>0.05</v>
      </c>
      <c r="BG213" s="530"/>
      <c r="BH213" s="530"/>
      <c r="BI213" s="530"/>
      <c r="BJ213" s="530"/>
      <c r="BK213" s="117"/>
      <c r="BL213" s="117"/>
      <c r="BM213" s="567">
        <f t="shared" si="21"/>
        <v>0.47</v>
      </c>
    </row>
    <row r="214" spans="1:65" ht="15.75" hidden="1" customHeight="1">
      <c r="A214" s="117">
        <v>306</v>
      </c>
      <c r="B214" s="135" t="s">
        <v>782</v>
      </c>
      <c r="C214" s="135"/>
      <c r="D214" s="118" t="s">
        <v>128</v>
      </c>
      <c r="E214" s="531">
        <f t="shared" si="22"/>
        <v>0.58000000000000007</v>
      </c>
      <c r="F214" s="118" t="s">
        <v>999</v>
      </c>
      <c r="G214" s="118" t="s">
        <v>48</v>
      </c>
      <c r="H214" s="118" t="s">
        <v>1126</v>
      </c>
      <c r="I214" s="118"/>
      <c r="J214" s="118"/>
      <c r="K214" s="395">
        <f t="shared" si="20"/>
        <v>0.54</v>
      </c>
      <c r="L214" s="530">
        <v>0.54</v>
      </c>
      <c r="M214" s="530"/>
      <c r="N214" s="530"/>
      <c r="O214" s="530"/>
      <c r="P214" s="530"/>
      <c r="Q214" s="530"/>
      <c r="R214" s="530"/>
      <c r="S214" s="530"/>
      <c r="T214" s="530"/>
      <c r="U214" s="530"/>
      <c r="V214" s="530"/>
      <c r="W214" s="530"/>
      <c r="X214" s="530"/>
      <c r="Y214" s="530"/>
      <c r="Z214" s="530"/>
      <c r="AA214" s="530"/>
      <c r="AB214" s="530"/>
      <c r="AC214" s="530"/>
      <c r="AD214" s="530"/>
      <c r="AE214" s="530"/>
      <c r="AF214" s="530"/>
      <c r="AG214" s="530"/>
      <c r="AH214" s="530">
        <v>0.04</v>
      </c>
      <c r="AI214" s="530"/>
      <c r="AJ214" s="530"/>
      <c r="AK214" s="530"/>
      <c r="AL214" s="530"/>
      <c r="AM214" s="530"/>
      <c r="AN214" s="530"/>
      <c r="AO214" s="530"/>
      <c r="AP214" s="530"/>
      <c r="AQ214" s="530"/>
      <c r="AR214" s="530"/>
      <c r="AS214" s="530">
        <v>0</v>
      </c>
      <c r="AT214" s="530"/>
      <c r="AU214" s="530"/>
      <c r="AV214" s="530"/>
      <c r="AW214" s="530"/>
      <c r="AX214" s="530"/>
      <c r="AY214" s="530"/>
      <c r="AZ214" s="530"/>
      <c r="BA214" s="530"/>
      <c r="BB214" s="530"/>
      <c r="BC214" s="530"/>
      <c r="BD214" s="530"/>
      <c r="BE214" s="530"/>
      <c r="BF214" s="530"/>
      <c r="BG214" s="530"/>
      <c r="BH214" s="530"/>
      <c r="BI214" s="530"/>
      <c r="BJ214" s="530"/>
      <c r="BK214" s="117"/>
      <c r="BL214" s="117"/>
      <c r="BM214" s="567">
        <f t="shared" si="21"/>
        <v>0.58000000000000007</v>
      </c>
    </row>
    <row r="215" spans="1:65" ht="15.75" hidden="1" customHeight="1">
      <c r="A215" s="117">
        <v>307</v>
      </c>
      <c r="B215" s="135" t="s">
        <v>783</v>
      </c>
      <c r="C215" s="135"/>
      <c r="D215" s="118" t="s">
        <v>128</v>
      </c>
      <c r="E215" s="531">
        <f t="shared" si="22"/>
        <v>0.99</v>
      </c>
      <c r="F215" s="118" t="s">
        <v>962</v>
      </c>
      <c r="G215" s="118" t="s">
        <v>48</v>
      </c>
      <c r="H215" s="118" t="s">
        <v>1126</v>
      </c>
      <c r="I215" s="118"/>
      <c r="J215" s="118"/>
      <c r="K215" s="395">
        <f t="shared" si="20"/>
        <v>0</v>
      </c>
      <c r="L215" s="530"/>
      <c r="M215" s="530"/>
      <c r="N215" s="530">
        <v>0.06</v>
      </c>
      <c r="O215" s="530">
        <v>0.93</v>
      </c>
      <c r="P215" s="530"/>
      <c r="Q215" s="530"/>
      <c r="R215" s="530"/>
      <c r="S215" s="530"/>
      <c r="T215" s="530"/>
      <c r="U215" s="530"/>
      <c r="V215" s="530"/>
      <c r="W215" s="530"/>
      <c r="X215" s="530"/>
      <c r="Y215" s="530"/>
      <c r="Z215" s="530"/>
      <c r="AA215" s="530"/>
      <c r="AB215" s="530"/>
      <c r="AC215" s="530"/>
      <c r="AD215" s="530"/>
      <c r="AE215" s="530"/>
      <c r="AF215" s="530"/>
      <c r="AG215" s="530"/>
      <c r="AH215" s="530"/>
      <c r="AI215" s="530"/>
      <c r="AJ215" s="530"/>
      <c r="AK215" s="530"/>
      <c r="AL215" s="530"/>
      <c r="AM215" s="530"/>
      <c r="AN215" s="530"/>
      <c r="AO215" s="530"/>
      <c r="AP215" s="530"/>
      <c r="AQ215" s="530"/>
      <c r="AR215" s="530"/>
      <c r="AS215" s="530"/>
      <c r="AT215" s="530"/>
      <c r="AU215" s="530"/>
      <c r="AV215" s="530"/>
      <c r="AW215" s="530"/>
      <c r="AX215" s="530"/>
      <c r="AY215" s="530"/>
      <c r="AZ215" s="530"/>
      <c r="BA215" s="530"/>
      <c r="BB215" s="530"/>
      <c r="BC215" s="530"/>
      <c r="BD215" s="530"/>
      <c r="BE215" s="530"/>
      <c r="BF215" s="530"/>
      <c r="BG215" s="530"/>
      <c r="BH215" s="530"/>
      <c r="BI215" s="530"/>
      <c r="BJ215" s="530"/>
      <c r="BK215" s="117"/>
      <c r="BL215" s="117"/>
      <c r="BM215" s="567">
        <f t="shared" si="21"/>
        <v>0.99</v>
      </c>
    </row>
    <row r="216" spans="1:65" ht="15.75" hidden="1" customHeight="1">
      <c r="A216" s="117">
        <v>308</v>
      </c>
      <c r="B216" s="135" t="s">
        <v>784</v>
      </c>
      <c r="C216" s="135"/>
      <c r="D216" s="118" t="s">
        <v>128</v>
      </c>
      <c r="E216" s="531">
        <f t="shared" si="22"/>
        <v>3.3299999999999996</v>
      </c>
      <c r="F216" s="118" t="s">
        <v>1000</v>
      </c>
      <c r="G216" s="118" t="s">
        <v>48</v>
      </c>
      <c r="H216" s="118" t="s">
        <v>1126</v>
      </c>
      <c r="I216" s="118"/>
      <c r="J216" s="118"/>
      <c r="K216" s="395">
        <f t="shared" si="20"/>
        <v>0</v>
      </c>
      <c r="L216" s="530"/>
      <c r="M216" s="530"/>
      <c r="N216" s="530">
        <v>0.09</v>
      </c>
      <c r="O216" s="530">
        <v>3.2399999999999998</v>
      </c>
      <c r="P216" s="530"/>
      <c r="Q216" s="530"/>
      <c r="R216" s="530"/>
      <c r="S216" s="530"/>
      <c r="T216" s="530"/>
      <c r="U216" s="530"/>
      <c r="V216" s="530"/>
      <c r="W216" s="530"/>
      <c r="X216" s="530"/>
      <c r="Y216" s="530"/>
      <c r="Z216" s="530"/>
      <c r="AA216" s="530"/>
      <c r="AB216" s="530"/>
      <c r="AC216" s="530"/>
      <c r="AD216" s="530"/>
      <c r="AE216" s="530"/>
      <c r="AF216" s="530"/>
      <c r="AG216" s="530"/>
      <c r="AH216" s="530"/>
      <c r="AI216" s="530"/>
      <c r="AJ216" s="530"/>
      <c r="AK216" s="530"/>
      <c r="AL216" s="530"/>
      <c r="AM216" s="530"/>
      <c r="AN216" s="530"/>
      <c r="AO216" s="530"/>
      <c r="AP216" s="530"/>
      <c r="AQ216" s="530"/>
      <c r="AR216" s="530"/>
      <c r="AS216" s="530">
        <v>0</v>
      </c>
      <c r="AT216" s="530"/>
      <c r="AU216" s="530"/>
      <c r="AV216" s="530"/>
      <c r="AW216" s="530"/>
      <c r="AX216" s="530"/>
      <c r="AY216" s="530"/>
      <c r="AZ216" s="530"/>
      <c r="BA216" s="530"/>
      <c r="BB216" s="530"/>
      <c r="BC216" s="530"/>
      <c r="BD216" s="530"/>
      <c r="BE216" s="530"/>
      <c r="BF216" s="530"/>
      <c r="BG216" s="530"/>
      <c r="BH216" s="530"/>
      <c r="BI216" s="530"/>
      <c r="BJ216" s="530"/>
      <c r="BK216" s="117"/>
      <c r="BL216" s="117"/>
      <c r="BM216" s="567">
        <f t="shared" si="21"/>
        <v>3.3299999999999996</v>
      </c>
    </row>
    <row r="217" spans="1:65" ht="31.5" hidden="1" customHeight="1">
      <c r="A217" s="117">
        <v>295</v>
      </c>
      <c r="B217" s="135" t="s">
        <v>771</v>
      </c>
      <c r="C217" s="135"/>
      <c r="D217" s="118" t="s">
        <v>128</v>
      </c>
      <c r="E217" s="531">
        <f t="shared" si="22"/>
        <v>15</v>
      </c>
      <c r="F217" s="118" t="s">
        <v>989</v>
      </c>
      <c r="G217" s="118" t="s">
        <v>18</v>
      </c>
      <c r="H217" s="118" t="s">
        <v>1126</v>
      </c>
      <c r="I217" s="118"/>
      <c r="J217" s="118"/>
      <c r="K217" s="395">
        <f t="shared" si="20"/>
        <v>0</v>
      </c>
      <c r="L217" s="530"/>
      <c r="M217" s="530"/>
      <c r="N217" s="530"/>
      <c r="O217" s="530"/>
      <c r="P217" s="530"/>
      <c r="Q217" s="530"/>
      <c r="R217" s="530">
        <v>15</v>
      </c>
      <c r="S217" s="530"/>
      <c r="T217" s="530"/>
      <c r="U217" s="530"/>
      <c r="V217" s="530"/>
      <c r="W217" s="530"/>
      <c r="X217" s="530"/>
      <c r="Y217" s="530"/>
      <c r="Z217" s="530"/>
      <c r="AA217" s="530"/>
      <c r="AB217" s="530"/>
      <c r="AC217" s="530"/>
      <c r="AD217" s="530"/>
      <c r="AE217" s="530"/>
      <c r="AF217" s="530"/>
      <c r="AG217" s="530"/>
      <c r="AH217" s="530"/>
      <c r="AI217" s="530"/>
      <c r="AJ217" s="530"/>
      <c r="AK217" s="530"/>
      <c r="AL217" s="530"/>
      <c r="AM217" s="530"/>
      <c r="AN217" s="530"/>
      <c r="AO217" s="530"/>
      <c r="AP217" s="530"/>
      <c r="AQ217" s="530"/>
      <c r="AR217" s="530"/>
      <c r="AS217" s="530"/>
      <c r="AT217" s="530"/>
      <c r="AU217" s="530"/>
      <c r="AV217" s="530"/>
      <c r="AW217" s="530"/>
      <c r="AX217" s="530"/>
      <c r="AY217" s="530"/>
      <c r="AZ217" s="530"/>
      <c r="BA217" s="530"/>
      <c r="BB217" s="530"/>
      <c r="BC217" s="530"/>
      <c r="BD217" s="530"/>
      <c r="BE217" s="530"/>
      <c r="BF217" s="530"/>
      <c r="BG217" s="530"/>
      <c r="BH217" s="530"/>
      <c r="BI217" s="530"/>
      <c r="BJ217" s="530"/>
      <c r="BK217" s="117"/>
      <c r="BL217" s="117"/>
      <c r="BM217" s="567">
        <f t="shared" si="21"/>
        <v>15</v>
      </c>
    </row>
    <row r="218" spans="1:65" ht="31.5" hidden="1" customHeight="1">
      <c r="A218" s="117">
        <v>296</v>
      </c>
      <c r="B218" s="135" t="s">
        <v>772</v>
      </c>
      <c r="C218" s="135"/>
      <c r="D218" s="118" t="s">
        <v>128</v>
      </c>
      <c r="E218" s="531">
        <f t="shared" si="22"/>
        <v>20</v>
      </c>
      <c r="F218" s="118" t="s">
        <v>989</v>
      </c>
      <c r="G218" s="118" t="s">
        <v>18</v>
      </c>
      <c r="H218" s="118" t="s">
        <v>1126</v>
      </c>
      <c r="I218" s="118"/>
      <c r="J218" s="118"/>
      <c r="K218" s="395">
        <f t="shared" si="20"/>
        <v>0</v>
      </c>
      <c r="L218" s="530"/>
      <c r="M218" s="530"/>
      <c r="N218" s="530"/>
      <c r="O218" s="530">
        <v>2</v>
      </c>
      <c r="P218" s="530"/>
      <c r="Q218" s="530"/>
      <c r="R218" s="530">
        <v>18</v>
      </c>
      <c r="S218" s="530"/>
      <c r="T218" s="530"/>
      <c r="U218" s="530"/>
      <c r="V218" s="530"/>
      <c r="W218" s="530"/>
      <c r="X218" s="530"/>
      <c r="Y218" s="530"/>
      <c r="Z218" s="530"/>
      <c r="AA218" s="530"/>
      <c r="AB218" s="530"/>
      <c r="AC218" s="530"/>
      <c r="AD218" s="530"/>
      <c r="AE218" s="530"/>
      <c r="AF218" s="530"/>
      <c r="AG218" s="530"/>
      <c r="AH218" s="530"/>
      <c r="AI218" s="530"/>
      <c r="AJ218" s="530"/>
      <c r="AK218" s="530"/>
      <c r="AL218" s="530"/>
      <c r="AM218" s="530"/>
      <c r="AN218" s="530"/>
      <c r="AO218" s="530"/>
      <c r="AP218" s="530"/>
      <c r="AQ218" s="530"/>
      <c r="AR218" s="530"/>
      <c r="AS218" s="530"/>
      <c r="AT218" s="530"/>
      <c r="AU218" s="530"/>
      <c r="AV218" s="530"/>
      <c r="AW218" s="530"/>
      <c r="AX218" s="530"/>
      <c r="AY218" s="530"/>
      <c r="AZ218" s="530"/>
      <c r="BA218" s="530"/>
      <c r="BB218" s="530"/>
      <c r="BC218" s="530"/>
      <c r="BD218" s="530"/>
      <c r="BE218" s="530"/>
      <c r="BF218" s="530"/>
      <c r="BG218" s="530"/>
      <c r="BH218" s="530"/>
      <c r="BI218" s="530"/>
      <c r="BJ218" s="530"/>
      <c r="BK218" s="117"/>
      <c r="BL218" s="117"/>
      <c r="BM218" s="567">
        <f t="shared" si="21"/>
        <v>20</v>
      </c>
    </row>
    <row r="219" spans="1:65" ht="63" hidden="1" customHeight="1">
      <c r="A219" s="117">
        <v>297</v>
      </c>
      <c r="B219" s="135" t="s">
        <v>773</v>
      </c>
      <c r="C219" s="135"/>
      <c r="D219" s="514" t="s">
        <v>128</v>
      </c>
      <c r="E219" s="117">
        <f t="shared" si="22"/>
        <v>25.51</v>
      </c>
      <c r="F219" s="514" t="s">
        <v>990</v>
      </c>
      <c r="G219" s="514" t="s">
        <v>27</v>
      </c>
      <c r="H219" s="118" t="s">
        <v>1126</v>
      </c>
      <c r="I219" s="118"/>
      <c r="J219" s="514"/>
      <c r="K219" s="395">
        <f t="shared" si="20"/>
        <v>0</v>
      </c>
      <c r="L219" s="530"/>
      <c r="M219" s="530"/>
      <c r="N219" s="530"/>
      <c r="O219" s="530"/>
      <c r="P219" s="530"/>
      <c r="Q219" s="530"/>
      <c r="R219" s="530">
        <v>25.51</v>
      </c>
      <c r="S219" s="530"/>
      <c r="T219" s="530"/>
      <c r="U219" s="530"/>
      <c r="V219" s="530"/>
      <c r="W219" s="530"/>
      <c r="X219" s="530"/>
      <c r="Y219" s="530"/>
      <c r="Z219" s="530"/>
      <c r="AA219" s="530"/>
      <c r="AB219" s="530"/>
      <c r="AC219" s="530"/>
      <c r="AD219" s="530"/>
      <c r="AE219" s="530"/>
      <c r="AF219" s="530"/>
      <c r="AG219" s="530"/>
      <c r="AH219" s="530"/>
      <c r="AI219" s="530"/>
      <c r="AJ219" s="530"/>
      <c r="AK219" s="530"/>
      <c r="AL219" s="530"/>
      <c r="AM219" s="530"/>
      <c r="AN219" s="530"/>
      <c r="AO219" s="530"/>
      <c r="AP219" s="530"/>
      <c r="AQ219" s="530"/>
      <c r="AR219" s="530"/>
      <c r="AS219" s="530"/>
      <c r="AT219" s="530"/>
      <c r="AU219" s="530"/>
      <c r="AV219" s="530"/>
      <c r="AW219" s="530"/>
      <c r="AX219" s="530"/>
      <c r="AY219" s="530"/>
      <c r="AZ219" s="530"/>
      <c r="BA219" s="530"/>
      <c r="BB219" s="530"/>
      <c r="BC219" s="530"/>
      <c r="BD219" s="530"/>
      <c r="BE219" s="530"/>
      <c r="BF219" s="530"/>
      <c r="BG219" s="530"/>
      <c r="BH219" s="530"/>
      <c r="BI219" s="530"/>
      <c r="BJ219" s="530"/>
      <c r="BK219" s="117"/>
      <c r="BL219" s="117"/>
      <c r="BM219" s="567">
        <f t="shared" si="21"/>
        <v>25.51</v>
      </c>
    </row>
    <row r="220" spans="1:65" ht="63" hidden="1" customHeight="1">
      <c r="A220" s="117">
        <v>302</v>
      </c>
      <c r="B220" s="535" t="s">
        <v>1222</v>
      </c>
      <c r="C220" s="535"/>
      <c r="D220" s="514" t="s">
        <v>128</v>
      </c>
      <c r="E220" s="573">
        <f t="shared" si="22"/>
        <v>0.2</v>
      </c>
      <c r="F220" s="514" t="s">
        <v>995</v>
      </c>
      <c r="G220" s="514" t="s">
        <v>33</v>
      </c>
      <c r="H220" s="118" t="s">
        <v>1066</v>
      </c>
      <c r="I220" s="118"/>
      <c r="J220" s="514"/>
      <c r="K220" s="395">
        <f t="shared" si="20"/>
        <v>0</v>
      </c>
      <c r="L220" s="530"/>
      <c r="M220" s="530"/>
      <c r="N220" s="530"/>
      <c r="O220" s="530">
        <v>0.2</v>
      </c>
      <c r="P220" s="530"/>
      <c r="Q220" s="530"/>
      <c r="R220" s="530"/>
      <c r="S220" s="530"/>
      <c r="T220" s="530"/>
      <c r="U220" s="530"/>
      <c r="V220" s="530"/>
      <c r="W220" s="530"/>
      <c r="X220" s="530"/>
      <c r="Y220" s="530"/>
      <c r="Z220" s="530"/>
      <c r="AA220" s="530"/>
      <c r="AB220" s="530"/>
      <c r="AC220" s="530"/>
      <c r="AD220" s="530"/>
      <c r="AE220" s="530"/>
      <c r="AF220" s="530"/>
      <c r="AG220" s="530"/>
      <c r="AH220" s="530"/>
      <c r="AI220" s="530"/>
      <c r="AJ220" s="530"/>
      <c r="AK220" s="530"/>
      <c r="AL220" s="530"/>
      <c r="AM220" s="530"/>
      <c r="AN220" s="530"/>
      <c r="AO220" s="530"/>
      <c r="AP220" s="530"/>
      <c r="AQ220" s="530"/>
      <c r="AR220" s="530"/>
      <c r="AS220" s="530"/>
      <c r="AT220" s="530"/>
      <c r="AU220" s="530"/>
      <c r="AV220" s="530"/>
      <c r="AW220" s="530"/>
      <c r="AX220" s="530"/>
      <c r="AY220" s="530"/>
      <c r="AZ220" s="530"/>
      <c r="BA220" s="530"/>
      <c r="BB220" s="530"/>
      <c r="BC220" s="530"/>
      <c r="BD220" s="530"/>
      <c r="BE220" s="530"/>
      <c r="BF220" s="530"/>
      <c r="BG220" s="530"/>
      <c r="BH220" s="530"/>
      <c r="BI220" s="530"/>
      <c r="BJ220" s="530"/>
      <c r="BK220" s="117"/>
      <c r="BL220" s="117"/>
      <c r="BM220" s="567">
        <f t="shared" si="21"/>
        <v>0.2</v>
      </c>
    </row>
    <row r="221" spans="1:65" ht="63" hidden="1" customHeight="1">
      <c r="A221" s="117">
        <v>301</v>
      </c>
      <c r="B221" s="535" t="s">
        <v>1221</v>
      </c>
      <c r="C221" s="535"/>
      <c r="D221" s="514" t="s">
        <v>128</v>
      </c>
      <c r="E221" s="573">
        <f t="shared" si="22"/>
        <v>0.22</v>
      </c>
      <c r="F221" s="514" t="s">
        <v>995</v>
      </c>
      <c r="G221" s="514" t="s">
        <v>33</v>
      </c>
      <c r="H221" s="118" t="s">
        <v>1066</v>
      </c>
      <c r="I221" s="118"/>
      <c r="J221" s="514"/>
      <c r="K221" s="395">
        <f t="shared" si="20"/>
        <v>0</v>
      </c>
      <c r="L221" s="530"/>
      <c r="M221" s="530"/>
      <c r="N221" s="530"/>
      <c r="O221" s="530">
        <v>0.22</v>
      </c>
      <c r="P221" s="530"/>
      <c r="Q221" s="530"/>
      <c r="R221" s="530"/>
      <c r="S221" s="530"/>
      <c r="T221" s="530"/>
      <c r="U221" s="530"/>
      <c r="V221" s="530"/>
      <c r="W221" s="530"/>
      <c r="X221" s="530"/>
      <c r="Y221" s="530"/>
      <c r="Z221" s="530"/>
      <c r="AA221" s="530"/>
      <c r="AB221" s="530"/>
      <c r="AC221" s="530"/>
      <c r="AD221" s="530"/>
      <c r="AE221" s="530"/>
      <c r="AF221" s="530"/>
      <c r="AG221" s="530"/>
      <c r="AH221" s="530"/>
      <c r="AI221" s="530"/>
      <c r="AJ221" s="530"/>
      <c r="AK221" s="530"/>
      <c r="AL221" s="530"/>
      <c r="AM221" s="530"/>
      <c r="AN221" s="530"/>
      <c r="AO221" s="530"/>
      <c r="AP221" s="530"/>
      <c r="AQ221" s="530"/>
      <c r="AR221" s="530"/>
      <c r="AS221" s="530"/>
      <c r="AT221" s="530"/>
      <c r="AU221" s="530"/>
      <c r="AV221" s="530"/>
      <c r="AW221" s="530"/>
      <c r="AX221" s="530"/>
      <c r="AY221" s="530"/>
      <c r="AZ221" s="530"/>
      <c r="BA221" s="530"/>
      <c r="BB221" s="530"/>
      <c r="BC221" s="530"/>
      <c r="BD221" s="530"/>
      <c r="BE221" s="530"/>
      <c r="BF221" s="530"/>
      <c r="BG221" s="530"/>
      <c r="BH221" s="530"/>
      <c r="BI221" s="530"/>
      <c r="BJ221" s="530"/>
      <c r="BK221" s="117"/>
      <c r="BL221" s="117"/>
      <c r="BM221" s="567">
        <f t="shared" si="21"/>
        <v>0.22</v>
      </c>
    </row>
    <row r="222" spans="1:65" ht="94.5" hidden="1" customHeight="1">
      <c r="A222" s="117">
        <v>309</v>
      </c>
      <c r="B222" s="135" t="s">
        <v>785</v>
      </c>
      <c r="C222" s="135"/>
      <c r="D222" s="118" t="s">
        <v>128</v>
      </c>
      <c r="E222" s="531">
        <f t="shared" si="22"/>
        <v>2.0299999999999998</v>
      </c>
      <c r="F222" s="118" t="s">
        <v>1001</v>
      </c>
      <c r="G222" s="118" t="s">
        <v>48</v>
      </c>
      <c r="H222" s="118" t="s">
        <v>1126</v>
      </c>
      <c r="I222" s="118"/>
      <c r="J222" s="118"/>
      <c r="K222" s="395">
        <f t="shared" si="20"/>
        <v>0</v>
      </c>
      <c r="L222" s="530"/>
      <c r="M222" s="530"/>
      <c r="N222" s="530">
        <v>2.0299999999999998</v>
      </c>
      <c r="O222" s="530"/>
      <c r="P222" s="530"/>
      <c r="Q222" s="530"/>
      <c r="R222" s="530"/>
      <c r="S222" s="530"/>
      <c r="T222" s="530"/>
      <c r="U222" s="530"/>
      <c r="V222" s="530"/>
      <c r="W222" s="530"/>
      <c r="X222" s="530"/>
      <c r="Y222" s="530"/>
      <c r="Z222" s="530"/>
      <c r="AA222" s="530"/>
      <c r="AB222" s="530"/>
      <c r="AC222" s="530"/>
      <c r="AD222" s="530"/>
      <c r="AE222" s="530"/>
      <c r="AF222" s="530"/>
      <c r="AG222" s="530"/>
      <c r="AH222" s="530"/>
      <c r="AI222" s="530"/>
      <c r="AJ222" s="530"/>
      <c r="AK222" s="530"/>
      <c r="AL222" s="530"/>
      <c r="AM222" s="530"/>
      <c r="AN222" s="530"/>
      <c r="AO222" s="530"/>
      <c r="AP222" s="530"/>
      <c r="AQ222" s="530"/>
      <c r="AR222" s="530"/>
      <c r="AS222" s="530"/>
      <c r="AT222" s="530"/>
      <c r="AU222" s="530"/>
      <c r="AV222" s="530"/>
      <c r="AW222" s="530"/>
      <c r="AX222" s="530"/>
      <c r="AY222" s="530"/>
      <c r="AZ222" s="530"/>
      <c r="BA222" s="530"/>
      <c r="BB222" s="530"/>
      <c r="BC222" s="530"/>
      <c r="BD222" s="530"/>
      <c r="BE222" s="530"/>
      <c r="BF222" s="530"/>
      <c r="BG222" s="530"/>
      <c r="BH222" s="530"/>
      <c r="BI222" s="530"/>
      <c r="BJ222" s="530"/>
      <c r="BK222" s="117"/>
      <c r="BL222" s="117"/>
      <c r="BM222" s="567">
        <f t="shared" si="21"/>
        <v>2.0299999999999998</v>
      </c>
    </row>
    <row r="223" spans="1:65" ht="63" hidden="1" customHeight="1">
      <c r="A223" s="117">
        <v>304</v>
      </c>
      <c r="B223" s="135" t="s">
        <v>486</v>
      </c>
      <c r="C223" s="135"/>
      <c r="D223" s="118" t="s">
        <v>128</v>
      </c>
      <c r="E223" s="531">
        <f t="shared" si="22"/>
        <v>6.3999999999999995</v>
      </c>
      <c r="F223" s="118" t="s">
        <v>997</v>
      </c>
      <c r="G223" s="118" t="s">
        <v>48</v>
      </c>
      <c r="H223" s="118" t="s">
        <v>1126</v>
      </c>
      <c r="I223" s="118"/>
      <c r="J223" s="118"/>
      <c r="K223" s="395">
        <f t="shared" si="20"/>
        <v>0.3</v>
      </c>
      <c r="L223" s="530">
        <v>0.3</v>
      </c>
      <c r="M223" s="530"/>
      <c r="N223" s="530">
        <v>0.92</v>
      </c>
      <c r="O223" s="530">
        <v>5.18</v>
      </c>
      <c r="P223" s="530"/>
      <c r="Q223" s="530"/>
      <c r="R223" s="530"/>
      <c r="S223" s="530"/>
      <c r="T223" s="530"/>
      <c r="U223" s="530"/>
      <c r="V223" s="530"/>
      <c r="W223" s="530"/>
      <c r="X223" s="530"/>
      <c r="Y223" s="530"/>
      <c r="Z223" s="530"/>
      <c r="AA223" s="530"/>
      <c r="AB223" s="530"/>
      <c r="AC223" s="530"/>
      <c r="AD223" s="530"/>
      <c r="AE223" s="530"/>
      <c r="AF223" s="530"/>
      <c r="AG223" s="530"/>
      <c r="AH223" s="530"/>
      <c r="AI223" s="530"/>
      <c r="AJ223" s="530"/>
      <c r="AK223" s="530"/>
      <c r="AL223" s="530"/>
      <c r="AM223" s="530"/>
      <c r="AN223" s="530"/>
      <c r="AO223" s="530"/>
      <c r="AP223" s="530"/>
      <c r="AQ223" s="530"/>
      <c r="AR223" s="530"/>
      <c r="AS223" s="530"/>
      <c r="AT223" s="530"/>
      <c r="AU223" s="530"/>
      <c r="AV223" s="530"/>
      <c r="AW223" s="530"/>
      <c r="AX223" s="530"/>
      <c r="AY223" s="530"/>
      <c r="AZ223" s="530"/>
      <c r="BA223" s="530"/>
      <c r="BB223" s="530"/>
      <c r="BC223" s="530"/>
      <c r="BD223" s="530"/>
      <c r="BE223" s="530"/>
      <c r="BF223" s="530"/>
      <c r="BG223" s="530"/>
      <c r="BH223" s="530"/>
      <c r="BI223" s="530"/>
      <c r="BJ223" s="530"/>
      <c r="BK223" s="117"/>
      <c r="BL223" s="117"/>
      <c r="BM223" s="567">
        <f t="shared" si="21"/>
        <v>6.3999999999999995</v>
      </c>
    </row>
    <row r="224" spans="1:65" ht="31.5" hidden="1" customHeight="1">
      <c r="A224" s="117">
        <v>300</v>
      </c>
      <c r="B224" s="535" t="s">
        <v>777</v>
      </c>
      <c r="C224" s="535"/>
      <c r="D224" s="514" t="s">
        <v>128</v>
      </c>
      <c r="E224" s="117">
        <f t="shared" si="22"/>
        <v>0.03</v>
      </c>
      <c r="F224" s="514" t="s">
        <v>994</v>
      </c>
      <c r="G224" s="514" t="s">
        <v>30</v>
      </c>
      <c r="H224" s="118" t="s">
        <v>1126</v>
      </c>
      <c r="I224" s="118" t="s">
        <v>1280</v>
      </c>
      <c r="J224" s="514"/>
      <c r="K224" s="395">
        <f t="shared" si="20"/>
        <v>0</v>
      </c>
      <c r="L224" s="530"/>
      <c r="M224" s="530"/>
      <c r="N224" s="530">
        <v>0.03</v>
      </c>
      <c r="O224" s="530"/>
      <c r="P224" s="530"/>
      <c r="Q224" s="530"/>
      <c r="R224" s="530"/>
      <c r="S224" s="530"/>
      <c r="T224" s="530"/>
      <c r="U224" s="530"/>
      <c r="V224" s="530"/>
      <c r="W224" s="530"/>
      <c r="X224" s="530"/>
      <c r="Y224" s="530"/>
      <c r="Z224" s="530"/>
      <c r="AA224" s="530"/>
      <c r="AB224" s="530"/>
      <c r="AC224" s="530"/>
      <c r="AD224" s="530"/>
      <c r="AE224" s="530"/>
      <c r="AF224" s="530"/>
      <c r="AG224" s="530"/>
      <c r="AH224" s="530"/>
      <c r="AI224" s="530"/>
      <c r="AJ224" s="530"/>
      <c r="AK224" s="530"/>
      <c r="AL224" s="530"/>
      <c r="AM224" s="530"/>
      <c r="AN224" s="530"/>
      <c r="AO224" s="530"/>
      <c r="AP224" s="530"/>
      <c r="AQ224" s="530"/>
      <c r="AR224" s="530"/>
      <c r="AS224" s="530"/>
      <c r="AT224" s="530"/>
      <c r="AU224" s="530"/>
      <c r="AV224" s="530"/>
      <c r="AW224" s="530"/>
      <c r="AX224" s="530"/>
      <c r="AY224" s="530"/>
      <c r="AZ224" s="530"/>
      <c r="BA224" s="530"/>
      <c r="BB224" s="530"/>
      <c r="BC224" s="530"/>
      <c r="BD224" s="530"/>
      <c r="BE224" s="530"/>
      <c r="BF224" s="530"/>
      <c r="BG224" s="530"/>
      <c r="BH224" s="530"/>
      <c r="BI224" s="530"/>
      <c r="BJ224" s="530"/>
      <c r="BK224" s="117"/>
      <c r="BL224" s="117"/>
      <c r="BM224" s="567">
        <f t="shared" si="21"/>
        <v>0.03</v>
      </c>
    </row>
    <row r="225" spans="1:65" ht="31.5" hidden="1" customHeight="1">
      <c r="A225" s="117">
        <v>287</v>
      </c>
      <c r="B225" s="135" t="s">
        <v>1199</v>
      </c>
      <c r="C225" s="135"/>
      <c r="D225" s="118" t="s">
        <v>128</v>
      </c>
      <c r="E225" s="531">
        <f t="shared" si="22"/>
        <v>0.2</v>
      </c>
      <c r="F225" s="117" t="s">
        <v>1202</v>
      </c>
      <c r="G225" s="117" t="s">
        <v>21</v>
      </c>
      <c r="H225" s="118" t="s">
        <v>1066</v>
      </c>
      <c r="I225" s="118"/>
      <c r="J225" s="118"/>
      <c r="K225" s="395">
        <f t="shared" si="20"/>
        <v>0.18</v>
      </c>
      <c r="L225" s="117">
        <v>0.18</v>
      </c>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v>0.01</v>
      </c>
      <c r="AH225" s="117">
        <v>0.01</v>
      </c>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t="s">
        <v>387</v>
      </c>
      <c r="BL225" s="117" t="s">
        <v>1068</v>
      </c>
      <c r="BM225" s="567">
        <f t="shared" si="21"/>
        <v>0.2</v>
      </c>
    </row>
    <row r="226" spans="1:65" ht="31.5" hidden="1" customHeight="1">
      <c r="A226" s="117">
        <v>193</v>
      </c>
      <c r="B226" s="135" t="s">
        <v>789</v>
      </c>
      <c r="C226" s="135"/>
      <c r="D226" s="554" t="s">
        <v>126</v>
      </c>
      <c r="E226" s="531">
        <f t="shared" si="22"/>
        <v>0.33</v>
      </c>
      <c r="F226" s="118" t="s">
        <v>1005</v>
      </c>
      <c r="G226" s="118" t="s">
        <v>24</v>
      </c>
      <c r="H226" s="118" t="s">
        <v>1126</v>
      </c>
      <c r="I226" s="118"/>
      <c r="J226" s="118"/>
      <c r="K226" s="395">
        <f t="shared" si="20"/>
        <v>0.33</v>
      </c>
      <c r="L226" s="530">
        <v>0.33</v>
      </c>
      <c r="M226" s="530"/>
      <c r="N226" s="530"/>
      <c r="O226" s="530"/>
      <c r="P226" s="530"/>
      <c r="Q226" s="530"/>
      <c r="R226" s="530"/>
      <c r="S226" s="530"/>
      <c r="T226" s="530"/>
      <c r="U226" s="530"/>
      <c r="V226" s="530"/>
      <c r="W226" s="530"/>
      <c r="X226" s="530"/>
      <c r="Y226" s="530"/>
      <c r="Z226" s="530"/>
      <c r="AA226" s="530"/>
      <c r="AB226" s="530"/>
      <c r="AC226" s="530"/>
      <c r="AD226" s="530"/>
      <c r="AE226" s="530"/>
      <c r="AF226" s="530"/>
      <c r="AG226" s="530"/>
      <c r="AH226" s="530"/>
      <c r="AI226" s="530"/>
      <c r="AJ226" s="530"/>
      <c r="AK226" s="530"/>
      <c r="AL226" s="530"/>
      <c r="AM226" s="530"/>
      <c r="AN226" s="530"/>
      <c r="AO226" s="530"/>
      <c r="AP226" s="530"/>
      <c r="AQ226" s="530"/>
      <c r="AR226" s="530"/>
      <c r="AS226" s="530"/>
      <c r="AT226" s="530"/>
      <c r="AU226" s="530"/>
      <c r="AV226" s="530"/>
      <c r="AW226" s="530"/>
      <c r="AX226" s="530"/>
      <c r="AY226" s="530"/>
      <c r="AZ226" s="530"/>
      <c r="BA226" s="530"/>
      <c r="BB226" s="530"/>
      <c r="BC226" s="530"/>
      <c r="BD226" s="530"/>
      <c r="BE226" s="530"/>
      <c r="BF226" s="530"/>
      <c r="BG226" s="530"/>
      <c r="BH226" s="530"/>
      <c r="BI226" s="530"/>
      <c r="BJ226" s="530"/>
      <c r="BK226" s="117"/>
      <c r="BL226" s="117"/>
      <c r="BM226" s="567">
        <f t="shared" si="21"/>
        <v>0.33</v>
      </c>
    </row>
    <row r="227" spans="1:65" ht="31.5" hidden="1" customHeight="1">
      <c r="A227" s="117">
        <v>204</v>
      </c>
      <c r="B227" s="555" t="s">
        <v>1215</v>
      </c>
      <c r="C227" s="555"/>
      <c r="D227" s="554" t="s">
        <v>126</v>
      </c>
      <c r="E227" s="531">
        <f t="shared" si="22"/>
        <v>0.8</v>
      </c>
      <c r="F227" s="118" t="s">
        <v>1016</v>
      </c>
      <c r="G227" s="118" t="s">
        <v>44</v>
      </c>
      <c r="H227" s="118" t="s">
        <v>1066</v>
      </c>
      <c r="I227" s="118"/>
      <c r="J227" s="118"/>
      <c r="K227" s="395">
        <f t="shared" si="20"/>
        <v>0</v>
      </c>
      <c r="L227" s="530"/>
      <c r="M227" s="530"/>
      <c r="N227" s="530">
        <v>0.8</v>
      </c>
      <c r="O227" s="530"/>
      <c r="P227" s="530"/>
      <c r="Q227" s="530"/>
      <c r="R227" s="530"/>
      <c r="S227" s="530"/>
      <c r="T227" s="530"/>
      <c r="U227" s="530"/>
      <c r="V227" s="530"/>
      <c r="W227" s="530"/>
      <c r="X227" s="530"/>
      <c r="Y227" s="530"/>
      <c r="Z227" s="530"/>
      <c r="AA227" s="530"/>
      <c r="AB227" s="530"/>
      <c r="AC227" s="530"/>
      <c r="AD227" s="530"/>
      <c r="AE227" s="530"/>
      <c r="AF227" s="530"/>
      <c r="AG227" s="530"/>
      <c r="AH227" s="530"/>
      <c r="AI227" s="530"/>
      <c r="AJ227" s="530"/>
      <c r="AK227" s="530"/>
      <c r="AL227" s="530"/>
      <c r="AM227" s="530"/>
      <c r="AN227" s="530"/>
      <c r="AO227" s="530"/>
      <c r="AP227" s="530"/>
      <c r="AQ227" s="530"/>
      <c r="AR227" s="530"/>
      <c r="AS227" s="530"/>
      <c r="AT227" s="530"/>
      <c r="AU227" s="530"/>
      <c r="AV227" s="530"/>
      <c r="AW227" s="530"/>
      <c r="AX227" s="530"/>
      <c r="AY227" s="530"/>
      <c r="AZ227" s="530"/>
      <c r="BA227" s="530"/>
      <c r="BB227" s="530"/>
      <c r="BC227" s="530"/>
      <c r="BD227" s="530"/>
      <c r="BE227" s="530"/>
      <c r="BF227" s="530"/>
      <c r="BG227" s="530"/>
      <c r="BH227" s="530"/>
      <c r="BI227" s="530"/>
      <c r="BJ227" s="530"/>
      <c r="BK227" s="117"/>
      <c r="BL227" s="117"/>
      <c r="BM227" s="567">
        <f t="shared" si="21"/>
        <v>0.8</v>
      </c>
    </row>
    <row r="228" spans="1:65" ht="47.25" hidden="1" customHeight="1">
      <c r="A228" s="117">
        <v>206</v>
      </c>
      <c r="B228" s="135" t="s">
        <v>1107</v>
      </c>
      <c r="C228" s="135"/>
      <c r="D228" s="118" t="s">
        <v>126</v>
      </c>
      <c r="E228" s="531">
        <f t="shared" si="22"/>
        <v>1</v>
      </c>
      <c r="F228" s="118" t="s">
        <v>1017</v>
      </c>
      <c r="G228" s="118" t="s">
        <v>48</v>
      </c>
      <c r="H228" s="118" t="s">
        <v>1126</v>
      </c>
      <c r="I228" s="118"/>
      <c r="J228" s="118"/>
      <c r="K228" s="395">
        <f t="shared" si="20"/>
        <v>0</v>
      </c>
      <c r="L228" s="530"/>
      <c r="M228" s="530"/>
      <c r="N228" s="530"/>
      <c r="O228" s="530"/>
      <c r="P228" s="530"/>
      <c r="Q228" s="530"/>
      <c r="R228" s="530"/>
      <c r="S228" s="530"/>
      <c r="T228" s="530"/>
      <c r="U228" s="530"/>
      <c r="V228" s="530"/>
      <c r="W228" s="530"/>
      <c r="X228" s="530"/>
      <c r="Y228" s="530"/>
      <c r="Z228" s="530"/>
      <c r="AA228" s="530"/>
      <c r="AB228" s="530"/>
      <c r="AC228" s="530">
        <v>1</v>
      </c>
      <c r="AD228" s="530"/>
      <c r="AE228" s="530"/>
      <c r="AF228" s="530"/>
      <c r="AG228" s="530"/>
      <c r="AH228" s="530"/>
      <c r="AI228" s="530"/>
      <c r="AJ228" s="530"/>
      <c r="AK228" s="530"/>
      <c r="AL228" s="530"/>
      <c r="AM228" s="530"/>
      <c r="AN228" s="530"/>
      <c r="AO228" s="530"/>
      <c r="AP228" s="530"/>
      <c r="AQ228" s="530"/>
      <c r="AR228" s="530"/>
      <c r="AS228" s="530"/>
      <c r="AT228" s="530"/>
      <c r="AU228" s="530"/>
      <c r="AV228" s="530"/>
      <c r="AW228" s="530"/>
      <c r="AX228" s="530"/>
      <c r="AY228" s="530"/>
      <c r="AZ228" s="530"/>
      <c r="BA228" s="530"/>
      <c r="BB228" s="530"/>
      <c r="BC228" s="530"/>
      <c r="BD228" s="530"/>
      <c r="BE228" s="530"/>
      <c r="BF228" s="530"/>
      <c r="BG228" s="530"/>
      <c r="BH228" s="530"/>
      <c r="BI228" s="530"/>
      <c r="BJ228" s="530"/>
      <c r="BK228" s="117"/>
      <c r="BL228" s="117"/>
      <c r="BM228" s="567">
        <f t="shared" si="21"/>
        <v>1</v>
      </c>
    </row>
    <row r="229" spans="1:65" ht="47.25" hidden="1" customHeight="1">
      <c r="A229" s="117">
        <v>184</v>
      </c>
      <c r="B229" s="304" t="s">
        <v>499</v>
      </c>
      <c r="C229" s="304"/>
      <c r="D229" s="117" t="s">
        <v>126</v>
      </c>
      <c r="E229" s="117">
        <f t="shared" si="22"/>
        <v>19.329999999999998</v>
      </c>
      <c r="F229" s="117" t="s">
        <v>504</v>
      </c>
      <c r="G229" s="117" t="s">
        <v>10</v>
      </c>
      <c r="H229" s="118" t="s">
        <v>1127</v>
      </c>
      <c r="I229" s="118"/>
      <c r="J229" s="118"/>
      <c r="K229" s="395">
        <f t="shared" si="20"/>
        <v>0</v>
      </c>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v>19.329999999999998</v>
      </c>
      <c r="BJ229" s="117"/>
      <c r="BK229" s="117" t="s">
        <v>387</v>
      </c>
      <c r="BL229" s="118" t="s">
        <v>1073</v>
      </c>
      <c r="BM229" s="567">
        <f t="shared" si="21"/>
        <v>19.329999999999998</v>
      </c>
    </row>
    <row r="230" spans="1:65" ht="15.75" hidden="1" customHeight="1">
      <c r="A230" s="117">
        <v>198</v>
      </c>
      <c r="B230" s="135" t="s">
        <v>794</v>
      </c>
      <c r="C230" s="135"/>
      <c r="D230" s="554" t="s">
        <v>126</v>
      </c>
      <c r="E230" s="117">
        <f t="shared" si="22"/>
        <v>0.37000000000000005</v>
      </c>
      <c r="F230" s="118" t="s">
        <v>1010</v>
      </c>
      <c r="G230" s="118" t="s">
        <v>30</v>
      </c>
      <c r="H230" s="118" t="s">
        <v>1126</v>
      </c>
      <c r="I230" s="118"/>
      <c r="J230" s="118"/>
      <c r="K230" s="395">
        <f t="shared" si="20"/>
        <v>0</v>
      </c>
      <c r="L230" s="530"/>
      <c r="M230" s="530"/>
      <c r="N230" s="530">
        <v>0.08</v>
      </c>
      <c r="O230" s="530">
        <v>7.0000000000000007E-2</v>
      </c>
      <c r="P230" s="530"/>
      <c r="Q230" s="530"/>
      <c r="R230" s="530"/>
      <c r="S230" s="530"/>
      <c r="T230" s="530"/>
      <c r="U230" s="530"/>
      <c r="V230" s="530"/>
      <c r="W230" s="530"/>
      <c r="X230" s="530"/>
      <c r="Y230" s="530"/>
      <c r="Z230" s="530"/>
      <c r="AA230" s="530"/>
      <c r="AB230" s="530"/>
      <c r="AC230" s="530"/>
      <c r="AD230" s="530"/>
      <c r="AE230" s="530"/>
      <c r="AF230" s="530"/>
      <c r="AG230" s="530"/>
      <c r="AH230" s="530"/>
      <c r="AI230" s="530"/>
      <c r="AJ230" s="530"/>
      <c r="AK230" s="530"/>
      <c r="AL230" s="530"/>
      <c r="AM230" s="530"/>
      <c r="AN230" s="530"/>
      <c r="AO230" s="530"/>
      <c r="AP230" s="530"/>
      <c r="AQ230" s="530"/>
      <c r="AR230" s="530"/>
      <c r="AS230" s="530"/>
      <c r="AT230" s="530"/>
      <c r="AU230" s="530"/>
      <c r="AV230" s="530"/>
      <c r="AW230" s="530"/>
      <c r="AX230" s="530"/>
      <c r="AY230" s="530"/>
      <c r="AZ230" s="530">
        <v>0.04</v>
      </c>
      <c r="BA230" s="530"/>
      <c r="BB230" s="530"/>
      <c r="BC230" s="530"/>
      <c r="BD230" s="530"/>
      <c r="BE230" s="530"/>
      <c r="BF230" s="530">
        <v>0.14000000000000001</v>
      </c>
      <c r="BG230" s="530"/>
      <c r="BH230" s="530"/>
      <c r="BI230" s="530">
        <v>0.04</v>
      </c>
      <c r="BJ230" s="530"/>
      <c r="BK230" s="117"/>
      <c r="BL230" s="117"/>
      <c r="BM230" s="567">
        <f t="shared" si="21"/>
        <v>0.37000000000000005</v>
      </c>
    </row>
    <row r="231" spans="1:65" ht="31.5" hidden="1" customHeight="1">
      <c r="A231" s="117">
        <v>199</v>
      </c>
      <c r="B231" s="135" t="s">
        <v>795</v>
      </c>
      <c r="C231" s="135"/>
      <c r="D231" s="554" t="s">
        <v>126</v>
      </c>
      <c r="E231" s="117">
        <f t="shared" si="22"/>
        <v>0.35</v>
      </c>
      <c r="F231" s="118" t="s">
        <v>1011</v>
      </c>
      <c r="G231" s="118" t="s">
        <v>30</v>
      </c>
      <c r="H231" s="118" t="s">
        <v>1126</v>
      </c>
      <c r="I231" s="118"/>
      <c r="J231" s="118"/>
      <c r="K231" s="395">
        <f t="shared" si="20"/>
        <v>0</v>
      </c>
      <c r="L231" s="530"/>
      <c r="M231" s="530"/>
      <c r="N231" s="530">
        <v>0.03</v>
      </c>
      <c r="O231" s="530">
        <v>0.12</v>
      </c>
      <c r="P231" s="530"/>
      <c r="Q231" s="530"/>
      <c r="R231" s="530"/>
      <c r="S231" s="530"/>
      <c r="T231" s="530"/>
      <c r="U231" s="530"/>
      <c r="V231" s="530"/>
      <c r="W231" s="530"/>
      <c r="X231" s="530"/>
      <c r="Y231" s="530"/>
      <c r="Z231" s="530"/>
      <c r="AA231" s="530"/>
      <c r="AB231" s="530"/>
      <c r="AC231" s="530"/>
      <c r="AD231" s="530"/>
      <c r="AE231" s="530"/>
      <c r="AF231" s="530"/>
      <c r="AG231" s="530"/>
      <c r="AH231" s="530"/>
      <c r="AI231" s="530"/>
      <c r="AJ231" s="530"/>
      <c r="AK231" s="530"/>
      <c r="AL231" s="530"/>
      <c r="AM231" s="530"/>
      <c r="AN231" s="530"/>
      <c r="AO231" s="530"/>
      <c r="AP231" s="530"/>
      <c r="AQ231" s="530"/>
      <c r="AR231" s="530"/>
      <c r="AS231" s="530"/>
      <c r="AT231" s="530"/>
      <c r="AU231" s="530"/>
      <c r="AV231" s="530"/>
      <c r="AW231" s="530"/>
      <c r="AX231" s="530"/>
      <c r="AY231" s="530"/>
      <c r="AZ231" s="530">
        <v>0.02</v>
      </c>
      <c r="BA231" s="530"/>
      <c r="BB231" s="530"/>
      <c r="BC231" s="530"/>
      <c r="BD231" s="530"/>
      <c r="BE231" s="530"/>
      <c r="BF231" s="530">
        <v>0.18</v>
      </c>
      <c r="BG231" s="530"/>
      <c r="BH231" s="530"/>
      <c r="BI231" s="530"/>
      <c r="BJ231" s="530"/>
      <c r="BK231" s="117"/>
      <c r="BL231" s="117"/>
      <c r="BM231" s="567">
        <f t="shared" si="21"/>
        <v>0.35</v>
      </c>
    </row>
    <row r="232" spans="1:65" ht="31.5" hidden="1" customHeight="1">
      <c r="A232" s="117">
        <v>205</v>
      </c>
      <c r="B232" s="135" t="s">
        <v>1234</v>
      </c>
      <c r="C232" s="135"/>
      <c r="D232" s="118" t="s">
        <v>126</v>
      </c>
      <c r="E232" s="573">
        <f t="shared" si="22"/>
        <v>0.62</v>
      </c>
      <c r="F232" s="118" t="s">
        <v>1016</v>
      </c>
      <c r="G232" s="118" t="s">
        <v>47</v>
      </c>
      <c r="H232" s="118" t="s">
        <v>1066</v>
      </c>
      <c r="I232" s="118"/>
      <c r="J232" s="118"/>
      <c r="K232" s="395">
        <f t="shared" si="20"/>
        <v>0</v>
      </c>
      <c r="L232" s="530"/>
      <c r="M232" s="530"/>
      <c r="N232" s="530">
        <v>0.62</v>
      </c>
      <c r="O232" s="530"/>
      <c r="P232" s="530"/>
      <c r="Q232" s="530"/>
      <c r="R232" s="530"/>
      <c r="S232" s="530"/>
      <c r="T232" s="530"/>
      <c r="U232" s="530"/>
      <c r="V232" s="530"/>
      <c r="W232" s="530"/>
      <c r="X232" s="530"/>
      <c r="Y232" s="530"/>
      <c r="Z232" s="530"/>
      <c r="AA232" s="530"/>
      <c r="AB232" s="530"/>
      <c r="AC232" s="530"/>
      <c r="AD232" s="530"/>
      <c r="AE232" s="530"/>
      <c r="AF232" s="530"/>
      <c r="AG232" s="530"/>
      <c r="AH232" s="530"/>
      <c r="AI232" s="530"/>
      <c r="AJ232" s="530"/>
      <c r="AK232" s="530"/>
      <c r="AL232" s="530"/>
      <c r="AM232" s="530"/>
      <c r="AN232" s="530"/>
      <c r="AO232" s="530"/>
      <c r="AP232" s="530"/>
      <c r="AQ232" s="530"/>
      <c r="AR232" s="530"/>
      <c r="AS232" s="530"/>
      <c r="AT232" s="530"/>
      <c r="AU232" s="530"/>
      <c r="AV232" s="530"/>
      <c r="AW232" s="530"/>
      <c r="AX232" s="530"/>
      <c r="AY232" s="530"/>
      <c r="AZ232" s="530"/>
      <c r="BA232" s="530"/>
      <c r="BB232" s="530"/>
      <c r="BC232" s="530"/>
      <c r="BD232" s="530"/>
      <c r="BE232" s="530"/>
      <c r="BF232" s="530"/>
      <c r="BG232" s="530"/>
      <c r="BH232" s="530"/>
      <c r="BI232" s="530"/>
      <c r="BJ232" s="530"/>
      <c r="BK232" s="117"/>
      <c r="BL232" s="117"/>
      <c r="BM232" s="567">
        <f t="shared" si="21"/>
        <v>0.62</v>
      </c>
    </row>
    <row r="233" spans="1:65" ht="15.75" hidden="1" customHeight="1">
      <c r="A233" s="117">
        <v>208</v>
      </c>
      <c r="B233" s="135" t="s">
        <v>803</v>
      </c>
      <c r="C233" s="135"/>
      <c r="D233" s="118" t="s">
        <v>126</v>
      </c>
      <c r="E233" s="531">
        <f t="shared" si="22"/>
        <v>1.98</v>
      </c>
      <c r="F233" s="118" t="s">
        <v>1019</v>
      </c>
      <c r="G233" s="118" t="s">
        <v>48</v>
      </c>
      <c r="H233" s="118" t="s">
        <v>1126</v>
      </c>
      <c r="I233" s="118"/>
      <c r="J233" s="118"/>
      <c r="K233" s="395">
        <f t="shared" si="20"/>
        <v>1.66</v>
      </c>
      <c r="L233" s="530">
        <v>1.66</v>
      </c>
      <c r="M233" s="530"/>
      <c r="N233" s="530">
        <v>0.32</v>
      </c>
      <c r="O233" s="530"/>
      <c r="P233" s="530"/>
      <c r="Q233" s="530"/>
      <c r="R233" s="530"/>
      <c r="S233" s="530"/>
      <c r="T233" s="530"/>
      <c r="U233" s="530"/>
      <c r="V233" s="530"/>
      <c r="W233" s="530"/>
      <c r="X233" s="530"/>
      <c r="Y233" s="530"/>
      <c r="Z233" s="530"/>
      <c r="AA233" s="530"/>
      <c r="AB233" s="530"/>
      <c r="AC233" s="530"/>
      <c r="AD233" s="530"/>
      <c r="AE233" s="530"/>
      <c r="AF233" s="530"/>
      <c r="AG233" s="530"/>
      <c r="AH233" s="530"/>
      <c r="AI233" s="530"/>
      <c r="AJ233" s="530"/>
      <c r="AK233" s="530"/>
      <c r="AL233" s="530"/>
      <c r="AM233" s="530"/>
      <c r="AN233" s="530"/>
      <c r="AO233" s="530"/>
      <c r="AP233" s="530"/>
      <c r="AQ233" s="530"/>
      <c r="AR233" s="530"/>
      <c r="AS233" s="530"/>
      <c r="AT233" s="530"/>
      <c r="AU233" s="530"/>
      <c r="AV233" s="530"/>
      <c r="AW233" s="530"/>
      <c r="AX233" s="530"/>
      <c r="AY233" s="530"/>
      <c r="AZ233" s="530"/>
      <c r="BA233" s="530"/>
      <c r="BB233" s="530"/>
      <c r="BC233" s="530"/>
      <c r="BD233" s="530"/>
      <c r="BE233" s="530"/>
      <c r="BF233" s="530"/>
      <c r="BG233" s="530"/>
      <c r="BH233" s="530"/>
      <c r="BI233" s="530"/>
      <c r="BJ233" s="530"/>
      <c r="BK233" s="117"/>
      <c r="BL233" s="117"/>
      <c r="BM233" s="567">
        <f t="shared" si="21"/>
        <v>1.98</v>
      </c>
    </row>
    <row r="234" spans="1:65" ht="31.5" hidden="1" customHeight="1">
      <c r="A234" s="117">
        <v>186</v>
      </c>
      <c r="B234" s="304" t="s">
        <v>503</v>
      </c>
      <c r="C234" s="304"/>
      <c r="D234" s="117" t="s">
        <v>298</v>
      </c>
      <c r="E234" s="531">
        <f t="shared" si="22"/>
        <v>3</v>
      </c>
      <c r="F234" s="117">
        <v>10</v>
      </c>
      <c r="G234" s="117" t="s">
        <v>48</v>
      </c>
      <c r="H234" s="118" t="s">
        <v>1074</v>
      </c>
      <c r="I234" s="118"/>
      <c r="J234" s="118"/>
      <c r="K234" s="395">
        <f t="shared" si="20"/>
        <v>0</v>
      </c>
      <c r="L234" s="117"/>
      <c r="M234" s="117"/>
      <c r="N234" s="117">
        <v>3</v>
      </c>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t="s">
        <v>387</v>
      </c>
      <c r="BL234" s="117" t="s">
        <v>1074</v>
      </c>
      <c r="BM234" s="567">
        <f t="shared" si="21"/>
        <v>3</v>
      </c>
    </row>
    <row r="235" spans="1:65" ht="15.75" hidden="1" customHeight="1">
      <c r="A235" s="117">
        <v>209</v>
      </c>
      <c r="B235" s="135" t="s">
        <v>804</v>
      </c>
      <c r="C235" s="135"/>
      <c r="D235" s="118" t="s">
        <v>126</v>
      </c>
      <c r="E235" s="531">
        <f t="shared" si="22"/>
        <v>0.45</v>
      </c>
      <c r="F235" s="118" t="s">
        <v>962</v>
      </c>
      <c r="G235" s="118" t="s">
        <v>48</v>
      </c>
      <c r="H235" s="118" t="s">
        <v>1126</v>
      </c>
      <c r="I235" s="118"/>
      <c r="J235" s="118"/>
      <c r="K235" s="395">
        <f t="shared" si="20"/>
        <v>0</v>
      </c>
      <c r="L235" s="530"/>
      <c r="M235" s="530"/>
      <c r="N235" s="530">
        <v>0.45</v>
      </c>
      <c r="O235" s="530"/>
      <c r="P235" s="530"/>
      <c r="Q235" s="530"/>
      <c r="R235" s="530"/>
      <c r="S235" s="530"/>
      <c r="T235" s="530"/>
      <c r="U235" s="530"/>
      <c r="V235" s="530"/>
      <c r="W235" s="530"/>
      <c r="X235" s="530"/>
      <c r="Y235" s="530"/>
      <c r="Z235" s="530"/>
      <c r="AA235" s="530"/>
      <c r="AB235" s="530"/>
      <c r="AC235" s="530"/>
      <c r="AD235" s="530"/>
      <c r="AE235" s="530"/>
      <c r="AF235" s="530"/>
      <c r="AG235" s="530"/>
      <c r="AH235" s="530"/>
      <c r="AI235" s="530"/>
      <c r="AJ235" s="530"/>
      <c r="AK235" s="530"/>
      <c r="AL235" s="530"/>
      <c r="AM235" s="530"/>
      <c r="AN235" s="530"/>
      <c r="AO235" s="530"/>
      <c r="AP235" s="530"/>
      <c r="AQ235" s="530"/>
      <c r="AR235" s="530"/>
      <c r="AS235" s="530"/>
      <c r="AT235" s="530"/>
      <c r="AU235" s="530"/>
      <c r="AV235" s="530"/>
      <c r="AW235" s="530"/>
      <c r="AX235" s="530"/>
      <c r="AY235" s="530"/>
      <c r="AZ235" s="530"/>
      <c r="BA235" s="530"/>
      <c r="BB235" s="530"/>
      <c r="BC235" s="530"/>
      <c r="BD235" s="530"/>
      <c r="BE235" s="530"/>
      <c r="BF235" s="530"/>
      <c r="BG235" s="530"/>
      <c r="BH235" s="530"/>
      <c r="BI235" s="530"/>
      <c r="BJ235" s="530"/>
      <c r="BK235" s="117"/>
      <c r="BL235" s="117"/>
      <c r="BM235" s="567">
        <f t="shared" si="21"/>
        <v>0.45</v>
      </c>
    </row>
    <row r="236" spans="1:65" ht="15.75" hidden="1" customHeight="1">
      <c r="A236" s="117">
        <v>210</v>
      </c>
      <c r="B236" s="135" t="s">
        <v>805</v>
      </c>
      <c r="C236" s="135"/>
      <c r="D236" s="118" t="s">
        <v>126</v>
      </c>
      <c r="E236" s="531">
        <f t="shared" si="22"/>
        <v>1</v>
      </c>
      <c r="F236" s="118" t="s">
        <v>1020</v>
      </c>
      <c r="G236" s="118" t="s">
        <v>48</v>
      </c>
      <c r="H236" s="118" t="s">
        <v>1126</v>
      </c>
      <c r="I236" s="118"/>
      <c r="J236" s="118"/>
      <c r="K236" s="395">
        <f t="shared" si="20"/>
        <v>0</v>
      </c>
      <c r="L236" s="530"/>
      <c r="M236" s="530"/>
      <c r="N236" s="530">
        <v>1</v>
      </c>
      <c r="O236" s="530"/>
      <c r="P236" s="530"/>
      <c r="Q236" s="530"/>
      <c r="R236" s="530"/>
      <c r="S236" s="530"/>
      <c r="T236" s="530"/>
      <c r="U236" s="530"/>
      <c r="V236" s="530"/>
      <c r="W236" s="530"/>
      <c r="X236" s="530"/>
      <c r="Y236" s="530"/>
      <c r="Z236" s="530"/>
      <c r="AA236" s="530"/>
      <c r="AB236" s="530"/>
      <c r="AC236" s="530"/>
      <c r="AD236" s="530"/>
      <c r="AE236" s="530"/>
      <c r="AF236" s="530"/>
      <c r="AG236" s="530"/>
      <c r="AH236" s="530"/>
      <c r="AI236" s="530"/>
      <c r="AJ236" s="530"/>
      <c r="AK236" s="530"/>
      <c r="AL236" s="530"/>
      <c r="AM236" s="530"/>
      <c r="AN236" s="530"/>
      <c r="AO236" s="530"/>
      <c r="AP236" s="530"/>
      <c r="AQ236" s="530"/>
      <c r="AR236" s="530"/>
      <c r="AS236" s="530"/>
      <c r="AT236" s="530"/>
      <c r="AU236" s="530"/>
      <c r="AV236" s="530"/>
      <c r="AW236" s="530"/>
      <c r="AX236" s="530"/>
      <c r="AY236" s="530"/>
      <c r="AZ236" s="530"/>
      <c r="BA236" s="530"/>
      <c r="BB236" s="530"/>
      <c r="BC236" s="530"/>
      <c r="BD236" s="530"/>
      <c r="BE236" s="530"/>
      <c r="BF236" s="530"/>
      <c r="BG236" s="530"/>
      <c r="BH236" s="530"/>
      <c r="BI236" s="530"/>
      <c r="BJ236" s="530"/>
      <c r="BK236" s="117"/>
      <c r="BL236" s="117"/>
      <c r="BM236" s="567">
        <f t="shared" si="21"/>
        <v>1</v>
      </c>
    </row>
    <row r="237" spans="1:65" ht="31.5" hidden="1" customHeight="1">
      <c r="A237" s="117">
        <v>189</v>
      </c>
      <c r="B237" s="135" t="s">
        <v>786</v>
      </c>
      <c r="C237" s="135"/>
      <c r="D237" s="543" t="s">
        <v>126</v>
      </c>
      <c r="E237" s="531">
        <f t="shared" si="22"/>
        <v>8.1</v>
      </c>
      <c r="F237" s="543" t="s">
        <v>1002</v>
      </c>
      <c r="G237" s="543" t="s">
        <v>18</v>
      </c>
      <c r="H237" s="118" t="s">
        <v>1126</v>
      </c>
      <c r="I237" s="118"/>
      <c r="J237" s="543"/>
      <c r="K237" s="395">
        <f t="shared" si="20"/>
        <v>0</v>
      </c>
      <c r="L237" s="530"/>
      <c r="M237" s="530"/>
      <c r="N237" s="530">
        <v>8.1</v>
      </c>
      <c r="O237" s="530"/>
      <c r="P237" s="530"/>
      <c r="Q237" s="530"/>
      <c r="R237" s="530"/>
      <c r="S237" s="530"/>
      <c r="T237" s="530"/>
      <c r="U237" s="530"/>
      <c r="V237" s="530"/>
      <c r="W237" s="530"/>
      <c r="X237" s="530"/>
      <c r="Y237" s="530"/>
      <c r="Z237" s="530"/>
      <c r="AA237" s="530"/>
      <c r="AB237" s="530"/>
      <c r="AC237" s="530"/>
      <c r="AD237" s="530"/>
      <c r="AE237" s="530"/>
      <c r="AF237" s="530"/>
      <c r="AG237" s="530"/>
      <c r="AH237" s="530"/>
      <c r="AI237" s="530"/>
      <c r="AJ237" s="530"/>
      <c r="AK237" s="530"/>
      <c r="AL237" s="530"/>
      <c r="AM237" s="530"/>
      <c r="AN237" s="530"/>
      <c r="AO237" s="530"/>
      <c r="AP237" s="530"/>
      <c r="AQ237" s="530"/>
      <c r="AR237" s="530"/>
      <c r="AS237" s="530"/>
      <c r="AT237" s="530"/>
      <c r="AU237" s="530"/>
      <c r="AV237" s="530"/>
      <c r="AW237" s="530"/>
      <c r="AX237" s="530"/>
      <c r="AY237" s="530"/>
      <c r="AZ237" s="530"/>
      <c r="BA237" s="530"/>
      <c r="BB237" s="530"/>
      <c r="BC237" s="530"/>
      <c r="BD237" s="530"/>
      <c r="BE237" s="530"/>
      <c r="BF237" s="530"/>
      <c r="BG237" s="530"/>
      <c r="BH237" s="530"/>
      <c r="BI237" s="530"/>
      <c r="BJ237" s="530"/>
      <c r="BK237" s="117"/>
      <c r="BL237" s="117"/>
      <c r="BM237" s="567">
        <f t="shared" si="21"/>
        <v>8.1</v>
      </c>
    </row>
    <row r="238" spans="1:65" ht="31.5" hidden="1" customHeight="1">
      <c r="A238" s="117">
        <v>190</v>
      </c>
      <c r="B238" s="135" t="s">
        <v>787</v>
      </c>
      <c r="C238" s="135"/>
      <c r="D238" s="543" t="s">
        <v>126</v>
      </c>
      <c r="E238" s="531">
        <f t="shared" si="22"/>
        <v>4.3</v>
      </c>
      <c r="F238" s="543" t="s">
        <v>1003</v>
      </c>
      <c r="G238" s="543" t="s">
        <v>18</v>
      </c>
      <c r="H238" s="118" t="s">
        <v>1126</v>
      </c>
      <c r="I238" s="118"/>
      <c r="J238" s="543"/>
      <c r="K238" s="395">
        <f t="shared" si="20"/>
        <v>0</v>
      </c>
      <c r="L238" s="530"/>
      <c r="M238" s="530"/>
      <c r="N238" s="530"/>
      <c r="O238" s="530">
        <v>4.3</v>
      </c>
      <c r="P238" s="530"/>
      <c r="Q238" s="530"/>
      <c r="R238" s="530"/>
      <c r="S238" s="530"/>
      <c r="T238" s="530"/>
      <c r="U238" s="530"/>
      <c r="V238" s="530"/>
      <c r="W238" s="530"/>
      <c r="X238" s="530"/>
      <c r="Y238" s="530"/>
      <c r="Z238" s="530"/>
      <c r="AA238" s="530"/>
      <c r="AB238" s="530"/>
      <c r="AC238" s="530"/>
      <c r="AD238" s="530"/>
      <c r="AE238" s="530"/>
      <c r="AF238" s="530"/>
      <c r="AG238" s="530"/>
      <c r="AH238" s="530"/>
      <c r="AI238" s="530"/>
      <c r="AJ238" s="530"/>
      <c r="AK238" s="530"/>
      <c r="AL238" s="530"/>
      <c r="AM238" s="530"/>
      <c r="AN238" s="530"/>
      <c r="AO238" s="530"/>
      <c r="AP238" s="530"/>
      <c r="AQ238" s="530"/>
      <c r="AR238" s="530"/>
      <c r="AS238" s="530"/>
      <c r="AT238" s="530"/>
      <c r="AU238" s="530"/>
      <c r="AV238" s="530"/>
      <c r="AW238" s="530"/>
      <c r="AX238" s="530"/>
      <c r="AY238" s="530"/>
      <c r="AZ238" s="530"/>
      <c r="BA238" s="530"/>
      <c r="BB238" s="530"/>
      <c r="BC238" s="530"/>
      <c r="BD238" s="530"/>
      <c r="BE238" s="530"/>
      <c r="BF238" s="530"/>
      <c r="BG238" s="530"/>
      <c r="BH238" s="530"/>
      <c r="BI238" s="530"/>
      <c r="BJ238" s="530"/>
      <c r="BK238" s="117"/>
      <c r="BL238" s="117"/>
      <c r="BM238" s="567">
        <f t="shared" si="21"/>
        <v>4.3</v>
      </c>
    </row>
    <row r="239" spans="1:65" ht="31.5" hidden="1" customHeight="1">
      <c r="A239" s="117">
        <v>191</v>
      </c>
      <c r="B239" s="135" t="s">
        <v>788</v>
      </c>
      <c r="C239" s="135"/>
      <c r="D239" s="543" t="s">
        <v>126</v>
      </c>
      <c r="E239" s="531">
        <f t="shared" si="22"/>
        <v>15.86</v>
      </c>
      <c r="F239" s="543" t="s">
        <v>938</v>
      </c>
      <c r="G239" s="543" t="s">
        <v>18</v>
      </c>
      <c r="H239" s="118" t="s">
        <v>1126</v>
      </c>
      <c r="I239" s="118"/>
      <c r="J239" s="543"/>
      <c r="K239" s="395">
        <f t="shared" si="20"/>
        <v>0</v>
      </c>
      <c r="L239" s="530"/>
      <c r="M239" s="530"/>
      <c r="N239" s="530">
        <v>5.75</v>
      </c>
      <c r="O239" s="530">
        <v>10.11</v>
      </c>
      <c r="P239" s="530"/>
      <c r="Q239" s="530"/>
      <c r="R239" s="530"/>
      <c r="S239" s="530"/>
      <c r="T239" s="530"/>
      <c r="U239" s="530"/>
      <c r="V239" s="530"/>
      <c r="W239" s="530"/>
      <c r="X239" s="530"/>
      <c r="Y239" s="530"/>
      <c r="Z239" s="530"/>
      <c r="AA239" s="530"/>
      <c r="AB239" s="530"/>
      <c r="AC239" s="530"/>
      <c r="AD239" s="530"/>
      <c r="AE239" s="530"/>
      <c r="AF239" s="530"/>
      <c r="AG239" s="530"/>
      <c r="AH239" s="530"/>
      <c r="AI239" s="530"/>
      <c r="AJ239" s="530"/>
      <c r="AK239" s="530"/>
      <c r="AL239" s="530"/>
      <c r="AM239" s="530"/>
      <c r="AN239" s="530"/>
      <c r="AO239" s="530"/>
      <c r="AP239" s="530"/>
      <c r="AQ239" s="530"/>
      <c r="AR239" s="530"/>
      <c r="AS239" s="530"/>
      <c r="AT239" s="530"/>
      <c r="AU239" s="530"/>
      <c r="AV239" s="530"/>
      <c r="AW239" s="530"/>
      <c r="AX239" s="530"/>
      <c r="AY239" s="530"/>
      <c r="AZ239" s="530"/>
      <c r="BA239" s="530"/>
      <c r="BB239" s="530"/>
      <c r="BC239" s="530"/>
      <c r="BD239" s="530"/>
      <c r="BE239" s="530"/>
      <c r="BF239" s="530"/>
      <c r="BG239" s="530"/>
      <c r="BH239" s="530"/>
      <c r="BI239" s="530"/>
      <c r="BJ239" s="530"/>
      <c r="BK239" s="117"/>
      <c r="BL239" s="117"/>
      <c r="BM239" s="567">
        <f t="shared" si="21"/>
        <v>15.86</v>
      </c>
    </row>
    <row r="240" spans="1:65" ht="63" hidden="1" customHeight="1">
      <c r="A240" s="117">
        <v>197</v>
      </c>
      <c r="B240" s="135" t="s">
        <v>793</v>
      </c>
      <c r="C240" s="135"/>
      <c r="D240" s="118" t="s">
        <v>126</v>
      </c>
      <c r="E240" s="117">
        <v>20.74</v>
      </c>
      <c r="F240" s="118" t="s">
        <v>1009</v>
      </c>
      <c r="G240" s="118" t="s">
        <v>27</v>
      </c>
      <c r="H240" s="118" t="s">
        <v>1126</v>
      </c>
      <c r="I240" s="118"/>
      <c r="J240" s="118"/>
      <c r="K240" s="395">
        <f t="shared" si="20"/>
        <v>0</v>
      </c>
      <c r="L240" s="530"/>
      <c r="M240" s="530"/>
      <c r="N240" s="530"/>
      <c r="O240" s="530"/>
      <c r="P240" s="530"/>
      <c r="Q240" s="530"/>
      <c r="R240" s="530"/>
      <c r="S240" s="530"/>
      <c r="T240" s="530"/>
      <c r="U240" s="530"/>
      <c r="V240" s="530"/>
      <c r="W240" s="530"/>
      <c r="X240" s="530"/>
      <c r="Y240" s="530"/>
      <c r="Z240" s="530"/>
      <c r="AA240" s="530"/>
      <c r="AB240" s="530"/>
      <c r="AC240" s="530"/>
      <c r="AD240" s="530"/>
      <c r="AE240" s="530"/>
      <c r="AF240" s="530"/>
      <c r="AG240" s="530"/>
      <c r="AH240" s="530"/>
      <c r="AI240" s="530"/>
      <c r="AJ240" s="530"/>
      <c r="AK240" s="530"/>
      <c r="AL240" s="530"/>
      <c r="AM240" s="530"/>
      <c r="AN240" s="530"/>
      <c r="AO240" s="530"/>
      <c r="AP240" s="530"/>
      <c r="AQ240" s="530"/>
      <c r="AR240" s="530"/>
      <c r="AS240" s="530"/>
      <c r="AT240" s="530"/>
      <c r="AU240" s="530"/>
      <c r="AV240" s="530"/>
      <c r="AW240" s="530"/>
      <c r="AX240" s="530"/>
      <c r="AY240" s="530"/>
      <c r="AZ240" s="530"/>
      <c r="BA240" s="530"/>
      <c r="BB240" s="530"/>
      <c r="BC240" s="530"/>
      <c r="BD240" s="530"/>
      <c r="BE240" s="530"/>
      <c r="BF240" s="530"/>
      <c r="BG240" s="530"/>
      <c r="BH240" s="530"/>
      <c r="BI240" s="530"/>
      <c r="BJ240" s="530"/>
      <c r="BK240" s="117"/>
      <c r="BL240" s="117"/>
      <c r="BM240" s="567">
        <f t="shared" si="21"/>
        <v>0</v>
      </c>
    </row>
    <row r="241" spans="1:65" ht="63" hidden="1" customHeight="1">
      <c r="A241" s="117">
        <v>194</v>
      </c>
      <c r="B241" s="135" t="s">
        <v>790</v>
      </c>
      <c r="C241" s="135"/>
      <c r="D241" s="554" t="s">
        <v>126</v>
      </c>
      <c r="E241" s="117">
        <f t="shared" ref="E241:E258" si="23">SUM(L241:BJ241)</f>
        <v>22.55</v>
      </c>
      <c r="F241" s="118" t="s">
        <v>1006</v>
      </c>
      <c r="G241" s="118" t="s">
        <v>27</v>
      </c>
      <c r="H241" s="118" t="s">
        <v>1126</v>
      </c>
      <c r="I241" s="118"/>
      <c r="J241" s="118"/>
      <c r="K241" s="395">
        <f t="shared" si="20"/>
        <v>0</v>
      </c>
      <c r="L241" s="530"/>
      <c r="M241" s="530"/>
      <c r="N241" s="530"/>
      <c r="O241" s="530"/>
      <c r="P241" s="530"/>
      <c r="Q241" s="530"/>
      <c r="R241" s="530">
        <v>22.55</v>
      </c>
      <c r="S241" s="530"/>
      <c r="T241" s="530"/>
      <c r="U241" s="530"/>
      <c r="V241" s="530"/>
      <c r="W241" s="530"/>
      <c r="X241" s="530"/>
      <c r="Y241" s="530"/>
      <c r="Z241" s="530"/>
      <c r="AA241" s="530"/>
      <c r="AB241" s="530"/>
      <c r="AC241" s="530"/>
      <c r="AD241" s="530"/>
      <c r="AE241" s="530"/>
      <c r="AF241" s="530"/>
      <c r="AG241" s="530"/>
      <c r="AH241" s="530"/>
      <c r="AI241" s="530"/>
      <c r="AJ241" s="530"/>
      <c r="AK241" s="530"/>
      <c r="AL241" s="530"/>
      <c r="AM241" s="530"/>
      <c r="AN241" s="530"/>
      <c r="AO241" s="530"/>
      <c r="AP241" s="530"/>
      <c r="AQ241" s="530"/>
      <c r="AR241" s="530"/>
      <c r="AS241" s="530"/>
      <c r="AT241" s="530"/>
      <c r="AU241" s="530"/>
      <c r="AV241" s="530"/>
      <c r="AW241" s="530"/>
      <c r="AX241" s="530"/>
      <c r="AY241" s="530"/>
      <c r="AZ241" s="530"/>
      <c r="BA241" s="530"/>
      <c r="BB241" s="530"/>
      <c r="BC241" s="530"/>
      <c r="BD241" s="530"/>
      <c r="BE241" s="530"/>
      <c r="BF241" s="530"/>
      <c r="BG241" s="530"/>
      <c r="BH241" s="530"/>
      <c r="BI241" s="530"/>
      <c r="BJ241" s="530"/>
      <c r="BK241" s="117"/>
      <c r="BL241" s="117"/>
      <c r="BM241" s="567">
        <f t="shared" si="21"/>
        <v>22.55</v>
      </c>
    </row>
    <row r="242" spans="1:65" ht="63" hidden="1" customHeight="1">
      <c r="A242" s="117">
        <v>195</v>
      </c>
      <c r="B242" s="135" t="s">
        <v>791</v>
      </c>
      <c r="C242" s="135"/>
      <c r="D242" s="554" t="s">
        <v>126</v>
      </c>
      <c r="E242" s="117">
        <f t="shared" si="23"/>
        <v>16.7</v>
      </c>
      <c r="F242" s="118" t="s">
        <v>1007</v>
      </c>
      <c r="G242" s="118" t="s">
        <v>27</v>
      </c>
      <c r="H242" s="118" t="s">
        <v>1126</v>
      </c>
      <c r="I242" s="118"/>
      <c r="J242" s="118"/>
      <c r="K242" s="395">
        <f t="shared" si="20"/>
        <v>0</v>
      </c>
      <c r="L242" s="530"/>
      <c r="M242" s="530"/>
      <c r="N242" s="530"/>
      <c r="O242" s="530"/>
      <c r="P242" s="530"/>
      <c r="Q242" s="530"/>
      <c r="R242" s="530">
        <v>16.7</v>
      </c>
      <c r="S242" s="530"/>
      <c r="T242" s="530"/>
      <c r="U242" s="530"/>
      <c r="V242" s="530"/>
      <c r="W242" s="530"/>
      <c r="X242" s="530"/>
      <c r="Y242" s="530"/>
      <c r="Z242" s="530"/>
      <c r="AA242" s="530"/>
      <c r="AB242" s="530"/>
      <c r="AC242" s="530"/>
      <c r="AD242" s="530"/>
      <c r="AE242" s="530"/>
      <c r="AF242" s="530"/>
      <c r="AG242" s="530"/>
      <c r="AH242" s="530"/>
      <c r="AI242" s="530"/>
      <c r="AJ242" s="530"/>
      <c r="AK242" s="530"/>
      <c r="AL242" s="530"/>
      <c r="AM242" s="530"/>
      <c r="AN242" s="530"/>
      <c r="AO242" s="530"/>
      <c r="AP242" s="530"/>
      <c r="AQ242" s="530"/>
      <c r="AR242" s="530"/>
      <c r="AS242" s="530"/>
      <c r="AT242" s="530"/>
      <c r="AU242" s="530"/>
      <c r="AV242" s="530"/>
      <c r="AW242" s="530"/>
      <c r="AX242" s="530"/>
      <c r="AY242" s="530"/>
      <c r="AZ242" s="530"/>
      <c r="BA242" s="530"/>
      <c r="BB242" s="530"/>
      <c r="BC242" s="530"/>
      <c r="BD242" s="530"/>
      <c r="BE242" s="530"/>
      <c r="BF242" s="530"/>
      <c r="BG242" s="530"/>
      <c r="BH242" s="530"/>
      <c r="BI242" s="530"/>
      <c r="BJ242" s="530"/>
      <c r="BK242" s="117"/>
      <c r="BL242" s="117"/>
      <c r="BM242" s="567">
        <f t="shared" si="21"/>
        <v>16.7</v>
      </c>
    </row>
    <row r="243" spans="1:65" ht="63" hidden="1" customHeight="1">
      <c r="A243" s="117">
        <v>196</v>
      </c>
      <c r="B243" s="135" t="s">
        <v>792</v>
      </c>
      <c r="C243" s="135"/>
      <c r="D243" s="554" t="s">
        <v>126</v>
      </c>
      <c r="E243" s="117">
        <f t="shared" si="23"/>
        <v>15.77</v>
      </c>
      <c r="F243" s="118" t="s">
        <v>1008</v>
      </c>
      <c r="G243" s="118" t="s">
        <v>27</v>
      </c>
      <c r="H243" s="118" t="s">
        <v>1126</v>
      </c>
      <c r="I243" s="118"/>
      <c r="J243" s="118"/>
      <c r="K243" s="395">
        <f t="shared" si="20"/>
        <v>0</v>
      </c>
      <c r="L243" s="530"/>
      <c r="M243" s="530"/>
      <c r="N243" s="530"/>
      <c r="O243" s="530"/>
      <c r="P243" s="530"/>
      <c r="Q243" s="530"/>
      <c r="R243" s="530">
        <v>15.77</v>
      </c>
      <c r="S243" s="530"/>
      <c r="T243" s="530"/>
      <c r="U243" s="530"/>
      <c r="V243" s="530"/>
      <c r="W243" s="530"/>
      <c r="X243" s="530"/>
      <c r="Y243" s="530"/>
      <c r="Z243" s="530"/>
      <c r="AA243" s="530"/>
      <c r="AB243" s="530"/>
      <c r="AC243" s="530"/>
      <c r="AD243" s="530"/>
      <c r="AE243" s="530"/>
      <c r="AF243" s="530"/>
      <c r="AG243" s="530"/>
      <c r="AH243" s="530"/>
      <c r="AI243" s="530"/>
      <c r="AJ243" s="530"/>
      <c r="AK243" s="530"/>
      <c r="AL243" s="530"/>
      <c r="AM243" s="530"/>
      <c r="AN243" s="530"/>
      <c r="AO243" s="530"/>
      <c r="AP243" s="530"/>
      <c r="AQ243" s="530"/>
      <c r="AR243" s="530"/>
      <c r="AS243" s="530"/>
      <c r="AT243" s="530"/>
      <c r="AU243" s="530"/>
      <c r="AV243" s="530"/>
      <c r="AW243" s="530"/>
      <c r="AX243" s="530"/>
      <c r="AY243" s="530"/>
      <c r="AZ243" s="530"/>
      <c r="BA243" s="530"/>
      <c r="BB243" s="530"/>
      <c r="BC243" s="530"/>
      <c r="BD243" s="530"/>
      <c r="BE243" s="530"/>
      <c r="BF243" s="530"/>
      <c r="BG243" s="530"/>
      <c r="BH243" s="530"/>
      <c r="BI243" s="530"/>
      <c r="BJ243" s="530"/>
      <c r="BK243" s="117"/>
      <c r="BL243" s="117"/>
      <c r="BM243" s="567">
        <f t="shared" si="21"/>
        <v>15.77</v>
      </c>
    </row>
    <row r="244" spans="1:65" ht="31.5">
      <c r="A244" s="117">
        <v>202</v>
      </c>
      <c r="B244" s="135" t="s">
        <v>798</v>
      </c>
      <c r="C244" s="135"/>
      <c r="D244" s="554" t="s">
        <v>126</v>
      </c>
      <c r="E244" s="117">
        <f t="shared" si="23"/>
        <v>0.69</v>
      </c>
      <c r="F244" s="118" t="s">
        <v>1014</v>
      </c>
      <c r="G244" s="118" t="s">
        <v>41</v>
      </c>
      <c r="H244" s="118" t="s">
        <v>1126</v>
      </c>
      <c r="I244" s="118"/>
      <c r="J244" s="118"/>
      <c r="K244" s="395">
        <f t="shared" si="20"/>
        <v>0</v>
      </c>
      <c r="L244" s="530"/>
      <c r="M244" s="530"/>
      <c r="N244" s="530"/>
      <c r="O244" s="530">
        <v>0.69</v>
      </c>
      <c r="P244" s="530"/>
      <c r="Q244" s="530"/>
      <c r="R244" s="530"/>
      <c r="S244" s="530"/>
      <c r="T244" s="530"/>
      <c r="U244" s="530"/>
      <c r="V244" s="530"/>
      <c r="W244" s="530"/>
      <c r="X244" s="530"/>
      <c r="Y244" s="530"/>
      <c r="Z244" s="530"/>
      <c r="AA244" s="530"/>
      <c r="AB244" s="530"/>
      <c r="AC244" s="530"/>
      <c r="AD244" s="530"/>
      <c r="AE244" s="530"/>
      <c r="AF244" s="530"/>
      <c r="AG244" s="530"/>
      <c r="AH244" s="530"/>
      <c r="AI244" s="530"/>
      <c r="AJ244" s="530"/>
      <c r="AK244" s="530"/>
      <c r="AL244" s="530"/>
      <c r="AM244" s="530"/>
      <c r="AN244" s="530"/>
      <c r="AO244" s="530"/>
      <c r="AP244" s="530"/>
      <c r="AQ244" s="530"/>
      <c r="AR244" s="530"/>
      <c r="AS244" s="530"/>
      <c r="AT244" s="530"/>
      <c r="AU244" s="530"/>
      <c r="AV244" s="530"/>
      <c r="AW244" s="530"/>
      <c r="AX244" s="530"/>
      <c r="AY244" s="530"/>
      <c r="AZ244" s="530"/>
      <c r="BA244" s="530"/>
      <c r="BB244" s="530"/>
      <c r="BC244" s="530"/>
      <c r="BD244" s="530"/>
      <c r="BE244" s="530"/>
      <c r="BF244" s="530"/>
      <c r="BG244" s="530"/>
      <c r="BH244" s="530"/>
      <c r="BI244" s="530"/>
      <c r="BJ244" s="530"/>
      <c r="BK244" s="117"/>
      <c r="BL244" s="117"/>
      <c r="BM244" s="567">
        <f t="shared" si="21"/>
        <v>0.69</v>
      </c>
    </row>
    <row r="245" spans="1:65" ht="31.5">
      <c r="A245" s="117">
        <v>203</v>
      </c>
      <c r="B245" s="135" t="s">
        <v>799</v>
      </c>
      <c r="C245" s="135"/>
      <c r="D245" s="554" t="s">
        <v>126</v>
      </c>
      <c r="E245" s="117">
        <f t="shared" si="23"/>
        <v>0.36</v>
      </c>
      <c r="F245" s="118" t="s">
        <v>1015</v>
      </c>
      <c r="G245" s="118" t="s">
        <v>41</v>
      </c>
      <c r="H245" s="118" t="s">
        <v>1126</v>
      </c>
      <c r="I245" s="118"/>
      <c r="J245" s="118"/>
      <c r="K245" s="395">
        <f t="shared" si="20"/>
        <v>0</v>
      </c>
      <c r="L245" s="530"/>
      <c r="M245" s="530"/>
      <c r="N245" s="530"/>
      <c r="O245" s="530">
        <v>0.36</v>
      </c>
      <c r="P245" s="530"/>
      <c r="Q245" s="530"/>
      <c r="R245" s="530"/>
      <c r="S245" s="530"/>
      <c r="T245" s="530"/>
      <c r="U245" s="530"/>
      <c r="V245" s="530"/>
      <c r="W245" s="530"/>
      <c r="X245" s="530"/>
      <c r="Y245" s="530"/>
      <c r="Z245" s="530"/>
      <c r="AA245" s="530"/>
      <c r="AB245" s="530"/>
      <c r="AC245" s="530"/>
      <c r="AD245" s="530"/>
      <c r="AE245" s="530"/>
      <c r="AF245" s="530"/>
      <c r="AG245" s="530"/>
      <c r="AH245" s="530"/>
      <c r="AI245" s="530"/>
      <c r="AJ245" s="530"/>
      <c r="AK245" s="530"/>
      <c r="AL245" s="530"/>
      <c r="AM245" s="530"/>
      <c r="AN245" s="530"/>
      <c r="AO245" s="530"/>
      <c r="AP245" s="530"/>
      <c r="AQ245" s="530"/>
      <c r="AR245" s="530"/>
      <c r="AS245" s="530"/>
      <c r="AT245" s="530"/>
      <c r="AU245" s="530"/>
      <c r="AV245" s="530"/>
      <c r="AW245" s="530"/>
      <c r="AX245" s="530"/>
      <c r="AY245" s="530"/>
      <c r="AZ245" s="530"/>
      <c r="BA245" s="530"/>
      <c r="BB245" s="530"/>
      <c r="BC245" s="530"/>
      <c r="BD245" s="530"/>
      <c r="BE245" s="530"/>
      <c r="BF245" s="530"/>
      <c r="BG245" s="530"/>
      <c r="BH245" s="530"/>
      <c r="BI245" s="530"/>
      <c r="BJ245" s="530"/>
      <c r="BK245" s="117"/>
      <c r="BL245" s="117"/>
      <c r="BM245" s="567">
        <f t="shared" si="21"/>
        <v>0.36</v>
      </c>
    </row>
    <row r="246" spans="1:65" ht="47.25" hidden="1" customHeight="1">
      <c r="A246" s="117">
        <v>211</v>
      </c>
      <c r="B246" s="135" t="s">
        <v>806</v>
      </c>
      <c r="C246" s="135"/>
      <c r="D246" s="118" t="s">
        <v>126</v>
      </c>
      <c r="E246" s="117">
        <f t="shared" si="23"/>
        <v>17.59</v>
      </c>
      <c r="F246" s="118" t="s">
        <v>1021</v>
      </c>
      <c r="G246" s="118" t="s">
        <v>10</v>
      </c>
      <c r="H246" s="118" t="s">
        <v>1084</v>
      </c>
      <c r="I246" s="118"/>
      <c r="J246" s="118"/>
      <c r="K246" s="395">
        <f t="shared" si="20"/>
        <v>0</v>
      </c>
      <c r="L246" s="301"/>
      <c r="M246" s="301"/>
      <c r="N246" s="301">
        <v>17.59</v>
      </c>
      <c r="O246" s="301"/>
      <c r="P246" s="301"/>
      <c r="Q246" s="301"/>
      <c r="R246" s="534"/>
      <c r="S246" s="534"/>
      <c r="T246" s="301"/>
      <c r="U246" s="301"/>
      <c r="V246" s="301"/>
      <c r="W246" s="301"/>
      <c r="X246" s="301"/>
      <c r="Y246" s="301"/>
      <c r="Z246" s="301"/>
      <c r="AA246" s="301"/>
      <c r="AB246" s="301"/>
      <c r="AC246" s="301"/>
      <c r="AD246" s="301"/>
      <c r="AE246" s="301"/>
      <c r="AF246" s="301"/>
      <c r="AG246" s="301"/>
      <c r="AH246" s="301"/>
      <c r="AI246" s="301"/>
      <c r="AJ246" s="301"/>
      <c r="AK246" s="301"/>
      <c r="AL246" s="301"/>
      <c r="AM246" s="301"/>
      <c r="AN246" s="301"/>
      <c r="AO246" s="301"/>
      <c r="AP246" s="301"/>
      <c r="AQ246" s="301"/>
      <c r="AR246" s="301"/>
      <c r="AS246" s="301"/>
      <c r="AT246" s="301"/>
      <c r="AU246" s="301"/>
      <c r="AV246" s="301"/>
      <c r="AW246" s="301"/>
      <c r="AX246" s="301"/>
      <c r="AY246" s="301"/>
      <c r="AZ246" s="301"/>
      <c r="BA246" s="301"/>
      <c r="BB246" s="301"/>
      <c r="BC246" s="301"/>
      <c r="BD246" s="301"/>
      <c r="BE246" s="301"/>
      <c r="BF246" s="301"/>
      <c r="BG246" s="301"/>
      <c r="BH246" s="301"/>
      <c r="BI246" s="301"/>
      <c r="BJ246" s="301"/>
      <c r="BK246" s="117"/>
      <c r="BL246" s="117" t="s">
        <v>1084</v>
      </c>
      <c r="BM246" s="567">
        <f t="shared" si="21"/>
        <v>17.59</v>
      </c>
    </row>
    <row r="247" spans="1:65" ht="47.25" hidden="1" customHeight="1">
      <c r="A247" s="117">
        <v>207</v>
      </c>
      <c r="B247" s="135" t="s">
        <v>486</v>
      </c>
      <c r="C247" s="135"/>
      <c r="D247" s="118" t="s">
        <v>126</v>
      </c>
      <c r="E247" s="531">
        <f t="shared" si="23"/>
        <v>2.81</v>
      </c>
      <c r="F247" s="118" t="s">
        <v>1018</v>
      </c>
      <c r="G247" s="118" t="s">
        <v>48</v>
      </c>
      <c r="H247" s="118" t="s">
        <v>1126</v>
      </c>
      <c r="I247" s="118"/>
      <c r="J247" s="118"/>
      <c r="K247" s="395">
        <f t="shared" si="20"/>
        <v>0</v>
      </c>
      <c r="L247" s="530"/>
      <c r="M247" s="530"/>
      <c r="N247" s="530">
        <v>0.83000000000000007</v>
      </c>
      <c r="O247" s="530">
        <v>1.98</v>
      </c>
      <c r="P247" s="530"/>
      <c r="Q247" s="530"/>
      <c r="R247" s="530"/>
      <c r="S247" s="530"/>
      <c r="T247" s="530"/>
      <c r="U247" s="530"/>
      <c r="V247" s="530"/>
      <c r="W247" s="530"/>
      <c r="X247" s="530"/>
      <c r="Y247" s="530"/>
      <c r="Z247" s="530"/>
      <c r="AA247" s="530"/>
      <c r="AB247" s="530"/>
      <c r="AC247" s="530"/>
      <c r="AD247" s="530"/>
      <c r="AE247" s="530"/>
      <c r="AF247" s="530"/>
      <c r="AG247" s="530"/>
      <c r="AH247" s="530"/>
      <c r="AI247" s="530"/>
      <c r="AJ247" s="530"/>
      <c r="AK247" s="530"/>
      <c r="AL247" s="530"/>
      <c r="AM247" s="530"/>
      <c r="AN247" s="530"/>
      <c r="AO247" s="530"/>
      <c r="AP247" s="530"/>
      <c r="AQ247" s="530"/>
      <c r="AR247" s="530"/>
      <c r="AS247" s="530"/>
      <c r="AT247" s="530"/>
      <c r="AU247" s="530"/>
      <c r="AV247" s="530"/>
      <c r="AW247" s="530"/>
      <c r="AX247" s="530"/>
      <c r="AY247" s="530"/>
      <c r="AZ247" s="530"/>
      <c r="BA247" s="530"/>
      <c r="BB247" s="530"/>
      <c r="BC247" s="530"/>
      <c r="BD247" s="530"/>
      <c r="BE247" s="530"/>
      <c r="BF247" s="530"/>
      <c r="BG247" s="530"/>
      <c r="BH247" s="530"/>
      <c r="BI247" s="530"/>
      <c r="BJ247" s="530"/>
      <c r="BK247" s="117"/>
      <c r="BL247" s="117"/>
      <c r="BM247" s="567">
        <f t="shared" si="21"/>
        <v>2.81</v>
      </c>
    </row>
    <row r="248" spans="1:65" ht="31.5" hidden="1" customHeight="1">
      <c r="A248" s="117">
        <v>187</v>
      </c>
      <c r="B248" s="304" t="s">
        <v>501</v>
      </c>
      <c r="C248" s="304"/>
      <c r="D248" s="117" t="s">
        <v>298</v>
      </c>
      <c r="E248" s="531">
        <f t="shared" si="23"/>
        <v>1.5400000000000003</v>
      </c>
      <c r="F248" s="117" t="s">
        <v>506</v>
      </c>
      <c r="G248" s="117" t="s">
        <v>48</v>
      </c>
      <c r="H248" s="118" t="s">
        <v>1068</v>
      </c>
      <c r="I248" s="118"/>
      <c r="J248" s="118"/>
      <c r="K248" s="395">
        <f t="shared" si="20"/>
        <v>1.04</v>
      </c>
      <c r="L248" s="117">
        <v>0.99</v>
      </c>
      <c r="M248" s="117">
        <v>0.05</v>
      </c>
      <c r="N248" s="117">
        <v>0.1</v>
      </c>
      <c r="O248" s="117">
        <v>0.06</v>
      </c>
      <c r="P248" s="117"/>
      <c r="Q248" s="117"/>
      <c r="R248" s="117"/>
      <c r="S248" s="117"/>
      <c r="T248" s="117"/>
      <c r="U248" s="117"/>
      <c r="V248" s="117"/>
      <c r="W248" s="117"/>
      <c r="X248" s="117"/>
      <c r="Y248" s="117"/>
      <c r="Z248" s="117"/>
      <c r="AA248" s="117"/>
      <c r="AB248" s="117"/>
      <c r="AC248" s="117"/>
      <c r="AD248" s="117"/>
      <c r="AE248" s="117"/>
      <c r="AF248" s="117"/>
      <c r="AG248" s="117"/>
      <c r="AH248" s="117">
        <v>0.06</v>
      </c>
      <c r="AI248" s="117"/>
      <c r="AJ248" s="117"/>
      <c r="AK248" s="117">
        <v>0.1</v>
      </c>
      <c r="AL248" s="117"/>
      <c r="AM248" s="117"/>
      <c r="AN248" s="117"/>
      <c r="AO248" s="117"/>
      <c r="AP248" s="117"/>
      <c r="AQ248" s="117"/>
      <c r="AR248" s="117"/>
      <c r="AS248" s="117"/>
      <c r="AT248" s="117"/>
      <c r="AU248" s="117"/>
      <c r="AV248" s="117"/>
      <c r="AW248" s="117"/>
      <c r="AX248" s="117"/>
      <c r="AY248" s="117"/>
      <c r="AZ248" s="117">
        <v>0.18</v>
      </c>
      <c r="BA248" s="117"/>
      <c r="BB248" s="117"/>
      <c r="BC248" s="117"/>
      <c r="BD248" s="117"/>
      <c r="BE248" s="117"/>
      <c r="BF248" s="117"/>
      <c r="BG248" s="117"/>
      <c r="BH248" s="117"/>
      <c r="BI248" s="117"/>
      <c r="BJ248" s="117"/>
      <c r="BK248" s="117" t="s">
        <v>387</v>
      </c>
      <c r="BL248" s="117" t="s">
        <v>1068</v>
      </c>
      <c r="BM248" s="567">
        <f t="shared" si="21"/>
        <v>1.5400000000000003</v>
      </c>
    </row>
    <row r="249" spans="1:65">
      <c r="A249" s="117">
        <v>185</v>
      </c>
      <c r="B249" s="304" t="s">
        <v>500</v>
      </c>
      <c r="C249" s="304"/>
      <c r="D249" s="117" t="s">
        <v>298</v>
      </c>
      <c r="E249" s="117">
        <f t="shared" si="23"/>
        <v>0.6</v>
      </c>
      <c r="F249" s="117">
        <v>5</v>
      </c>
      <c r="G249" s="117" t="s">
        <v>41</v>
      </c>
      <c r="H249" s="118" t="s">
        <v>1068</v>
      </c>
      <c r="I249" s="118"/>
      <c r="J249" s="118"/>
      <c r="K249" s="395">
        <f t="shared" si="20"/>
        <v>0</v>
      </c>
      <c r="L249" s="117"/>
      <c r="M249" s="117"/>
      <c r="N249" s="117"/>
      <c r="O249" s="117">
        <v>0.6</v>
      </c>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t="s">
        <v>387</v>
      </c>
      <c r="BL249" s="117" t="s">
        <v>1068</v>
      </c>
      <c r="BM249" s="567">
        <f t="shared" si="21"/>
        <v>0.6</v>
      </c>
    </row>
    <row r="250" spans="1:65" ht="31.5" hidden="1" customHeight="1">
      <c r="A250" s="117">
        <v>192</v>
      </c>
      <c r="B250" s="135" t="s">
        <v>373</v>
      </c>
      <c r="C250" s="135"/>
      <c r="D250" s="554" t="s">
        <v>126</v>
      </c>
      <c r="E250" s="531">
        <f t="shared" si="23"/>
        <v>0.1</v>
      </c>
      <c r="F250" s="118" t="s">
        <v>1205</v>
      </c>
      <c r="G250" s="118" t="s">
        <v>21</v>
      </c>
      <c r="H250" s="118" t="s">
        <v>1066</v>
      </c>
      <c r="I250" s="118"/>
      <c r="J250" s="118"/>
      <c r="K250" s="395">
        <f t="shared" si="20"/>
        <v>0</v>
      </c>
      <c r="L250" s="530"/>
      <c r="M250" s="530"/>
      <c r="N250" s="530">
        <v>0.1</v>
      </c>
      <c r="O250" s="530"/>
      <c r="P250" s="530"/>
      <c r="Q250" s="530"/>
      <c r="R250" s="530"/>
      <c r="S250" s="530"/>
      <c r="T250" s="530"/>
      <c r="U250" s="530"/>
      <c r="V250" s="530"/>
      <c r="W250" s="530"/>
      <c r="X250" s="530"/>
      <c r="Y250" s="530"/>
      <c r="Z250" s="530"/>
      <c r="AA250" s="530"/>
      <c r="AB250" s="530"/>
      <c r="AC250" s="530"/>
      <c r="AD250" s="530"/>
      <c r="AE250" s="530"/>
      <c r="AF250" s="530"/>
      <c r="AG250" s="530"/>
      <c r="AH250" s="530"/>
      <c r="AI250" s="530"/>
      <c r="AJ250" s="530"/>
      <c r="AK250" s="530"/>
      <c r="AL250" s="530"/>
      <c r="AM250" s="530"/>
      <c r="AN250" s="530"/>
      <c r="AO250" s="530"/>
      <c r="AP250" s="530"/>
      <c r="AQ250" s="530"/>
      <c r="AR250" s="530"/>
      <c r="AS250" s="530"/>
      <c r="AT250" s="530"/>
      <c r="AU250" s="530"/>
      <c r="AV250" s="530"/>
      <c r="AW250" s="530"/>
      <c r="AX250" s="530"/>
      <c r="AY250" s="530"/>
      <c r="AZ250" s="530"/>
      <c r="BA250" s="530"/>
      <c r="BB250" s="530"/>
      <c r="BC250" s="530"/>
      <c r="BD250" s="530"/>
      <c r="BE250" s="530"/>
      <c r="BF250" s="530"/>
      <c r="BG250" s="530"/>
      <c r="BH250" s="530"/>
      <c r="BI250" s="530"/>
      <c r="BJ250" s="530"/>
      <c r="BK250" s="117"/>
      <c r="BL250" s="117"/>
      <c r="BM250" s="567">
        <f t="shared" si="21"/>
        <v>0.1</v>
      </c>
    </row>
    <row r="251" spans="1:65" ht="78.75" hidden="1" customHeight="1">
      <c r="A251" s="117">
        <v>200</v>
      </c>
      <c r="B251" s="343" t="s">
        <v>796</v>
      </c>
      <c r="C251" s="343"/>
      <c r="D251" s="118" t="s">
        <v>126</v>
      </c>
      <c r="E251" s="573">
        <f t="shared" si="23"/>
        <v>1.2</v>
      </c>
      <c r="F251" s="118" t="s">
        <v>1012</v>
      </c>
      <c r="G251" s="118" t="s">
        <v>33</v>
      </c>
      <c r="H251" s="118" t="s">
        <v>1126</v>
      </c>
      <c r="I251" s="118"/>
      <c r="J251" s="118"/>
      <c r="K251" s="395">
        <f t="shared" si="20"/>
        <v>1.2</v>
      </c>
      <c r="L251" s="530">
        <v>1.2</v>
      </c>
      <c r="M251" s="530"/>
      <c r="N251" s="530"/>
      <c r="O251" s="530"/>
      <c r="P251" s="530"/>
      <c r="Q251" s="530"/>
      <c r="R251" s="530"/>
      <c r="S251" s="530"/>
      <c r="T251" s="530"/>
      <c r="U251" s="530"/>
      <c r="V251" s="530"/>
      <c r="W251" s="530"/>
      <c r="X251" s="530"/>
      <c r="Y251" s="530"/>
      <c r="Z251" s="530"/>
      <c r="AA251" s="530"/>
      <c r="AB251" s="530"/>
      <c r="AC251" s="530"/>
      <c r="AD251" s="530"/>
      <c r="AE251" s="530"/>
      <c r="AF251" s="530"/>
      <c r="AG251" s="530"/>
      <c r="AH251" s="530"/>
      <c r="AI251" s="530"/>
      <c r="AJ251" s="530"/>
      <c r="AK251" s="530"/>
      <c r="AL251" s="530"/>
      <c r="AM251" s="530"/>
      <c r="AN251" s="530"/>
      <c r="AO251" s="530"/>
      <c r="AP251" s="530"/>
      <c r="AQ251" s="530"/>
      <c r="AR251" s="530"/>
      <c r="AS251" s="530"/>
      <c r="AT251" s="530"/>
      <c r="AU251" s="530"/>
      <c r="AV251" s="530"/>
      <c r="AW251" s="530"/>
      <c r="AX251" s="530"/>
      <c r="AY251" s="530"/>
      <c r="AZ251" s="530"/>
      <c r="BA251" s="530"/>
      <c r="BB251" s="530"/>
      <c r="BC251" s="530"/>
      <c r="BD251" s="530"/>
      <c r="BE251" s="530"/>
      <c r="BF251" s="530"/>
      <c r="BG251" s="530"/>
      <c r="BH251" s="530"/>
      <c r="BI251" s="530"/>
      <c r="BJ251" s="530"/>
      <c r="BK251" s="117"/>
      <c r="BL251" s="117"/>
      <c r="BM251" s="567">
        <f t="shared" si="21"/>
        <v>1.2</v>
      </c>
    </row>
    <row r="252" spans="1:65" ht="31.5" hidden="1" customHeight="1">
      <c r="A252" s="117">
        <v>215</v>
      </c>
      <c r="B252" s="294" t="s">
        <v>1307</v>
      </c>
      <c r="C252" s="294"/>
      <c r="D252" s="291" t="s">
        <v>127</v>
      </c>
      <c r="E252" s="117">
        <f t="shared" si="23"/>
        <v>1.7</v>
      </c>
      <c r="F252" s="512" t="s">
        <v>561</v>
      </c>
      <c r="G252" s="118" t="s">
        <v>27</v>
      </c>
      <c r="H252" s="118" t="s">
        <v>1126</v>
      </c>
      <c r="I252" s="118"/>
      <c r="J252" s="118"/>
      <c r="K252" s="395">
        <f t="shared" si="20"/>
        <v>0</v>
      </c>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c r="AH252" s="395"/>
      <c r="AI252" s="395"/>
      <c r="AJ252" s="395"/>
      <c r="AK252" s="395"/>
      <c r="AL252" s="395"/>
      <c r="AM252" s="395"/>
      <c r="AN252" s="395"/>
      <c r="AO252" s="395"/>
      <c r="AP252" s="395"/>
      <c r="AQ252" s="395"/>
      <c r="AR252" s="395"/>
      <c r="AS252" s="395"/>
      <c r="AT252" s="395"/>
      <c r="AU252" s="395"/>
      <c r="AV252" s="395"/>
      <c r="AW252" s="395"/>
      <c r="AX252" s="395"/>
      <c r="AY252" s="395"/>
      <c r="AZ252" s="395"/>
      <c r="BA252" s="395"/>
      <c r="BB252" s="395"/>
      <c r="BC252" s="395"/>
      <c r="BD252" s="395"/>
      <c r="BE252" s="395"/>
      <c r="BF252" s="395">
        <v>1.7</v>
      </c>
      <c r="BG252" s="395"/>
      <c r="BH252" s="395"/>
      <c r="BI252" s="395"/>
      <c r="BJ252" s="395"/>
      <c r="BK252" s="117" t="s">
        <v>448</v>
      </c>
      <c r="BL252" s="117"/>
      <c r="BM252" s="567">
        <f t="shared" si="21"/>
        <v>1.7</v>
      </c>
    </row>
    <row r="253" spans="1:65" ht="63" hidden="1" customHeight="1">
      <c r="A253" s="117">
        <v>229</v>
      </c>
      <c r="B253" s="135" t="s">
        <v>813</v>
      </c>
      <c r="C253" s="135"/>
      <c r="D253" s="514" t="s">
        <v>127</v>
      </c>
      <c r="E253" s="531">
        <f t="shared" si="23"/>
        <v>0.24</v>
      </c>
      <c r="F253" s="514" t="s">
        <v>1028</v>
      </c>
      <c r="G253" s="514" t="s">
        <v>24</v>
      </c>
      <c r="H253" s="118" t="s">
        <v>1126</v>
      </c>
      <c r="I253" s="118"/>
      <c r="J253" s="514"/>
      <c r="K253" s="395">
        <f t="shared" si="20"/>
        <v>0.24</v>
      </c>
      <c r="L253" s="530">
        <v>0.24</v>
      </c>
      <c r="M253" s="530"/>
      <c r="N253" s="530"/>
      <c r="O253" s="530"/>
      <c r="P253" s="530"/>
      <c r="Q253" s="530"/>
      <c r="R253" s="530"/>
      <c r="S253" s="530"/>
      <c r="T253" s="530"/>
      <c r="U253" s="530"/>
      <c r="V253" s="530"/>
      <c r="W253" s="530"/>
      <c r="X253" s="530"/>
      <c r="Y253" s="530"/>
      <c r="Z253" s="530"/>
      <c r="AA253" s="530"/>
      <c r="AB253" s="530"/>
      <c r="AC253" s="530"/>
      <c r="AD253" s="530"/>
      <c r="AE253" s="530"/>
      <c r="AF253" s="530"/>
      <c r="AG253" s="530"/>
      <c r="AH253" s="530"/>
      <c r="AI253" s="530"/>
      <c r="AJ253" s="530"/>
      <c r="AK253" s="530"/>
      <c r="AL253" s="530"/>
      <c r="AM253" s="530"/>
      <c r="AN253" s="530"/>
      <c r="AO253" s="530"/>
      <c r="AP253" s="530"/>
      <c r="AQ253" s="530"/>
      <c r="AR253" s="530"/>
      <c r="AS253" s="530"/>
      <c r="AT253" s="530"/>
      <c r="AU253" s="530"/>
      <c r="AV253" s="530"/>
      <c r="AW253" s="530"/>
      <c r="AX253" s="530"/>
      <c r="AY253" s="530"/>
      <c r="AZ253" s="530"/>
      <c r="BA253" s="530"/>
      <c r="BB253" s="530"/>
      <c r="BC253" s="530"/>
      <c r="BD253" s="530"/>
      <c r="BE253" s="530"/>
      <c r="BF253" s="530"/>
      <c r="BG253" s="530"/>
      <c r="BH253" s="530"/>
      <c r="BI253" s="530"/>
      <c r="BJ253" s="530"/>
      <c r="BK253" s="117"/>
      <c r="BL253" s="117"/>
      <c r="BM253" s="567">
        <f t="shared" si="21"/>
        <v>0.24</v>
      </c>
    </row>
    <row r="254" spans="1:65" ht="47.25" hidden="1" customHeight="1">
      <c r="A254" s="117">
        <v>222</v>
      </c>
      <c r="B254" s="135" t="s">
        <v>807</v>
      </c>
      <c r="C254" s="135"/>
      <c r="D254" s="118" t="s">
        <v>127</v>
      </c>
      <c r="E254" s="531">
        <f t="shared" si="23"/>
        <v>0.3</v>
      </c>
      <c r="F254" s="118" t="s">
        <v>1022</v>
      </c>
      <c r="G254" s="118" t="s">
        <v>11</v>
      </c>
      <c r="H254" s="118" t="s">
        <v>1126</v>
      </c>
      <c r="I254" s="118"/>
      <c r="J254" s="118"/>
      <c r="K254" s="395">
        <f t="shared" si="20"/>
        <v>0</v>
      </c>
      <c r="L254" s="530"/>
      <c r="M254" s="530"/>
      <c r="N254" s="530">
        <v>0.3</v>
      </c>
      <c r="O254" s="530"/>
      <c r="P254" s="530"/>
      <c r="Q254" s="530"/>
      <c r="R254" s="530"/>
      <c r="S254" s="530"/>
      <c r="T254" s="530"/>
      <c r="U254" s="530"/>
      <c r="V254" s="530"/>
      <c r="W254" s="530"/>
      <c r="X254" s="530"/>
      <c r="Y254" s="530"/>
      <c r="Z254" s="530"/>
      <c r="AA254" s="530"/>
      <c r="AB254" s="530"/>
      <c r="AC254" s="530"/>
      <c r="AD254" s="530"/>
      <c r="AE254" s="530"/>
      <c r="AF254" s="530"/>
      <c r="AG254" s="530"/>
      <c r="AH254" s="530"/>
      <c r="AI254" s="530"/>
      <c r="AJ254" s="530"/>
      <c r="AK254" s="530"/>
      <c r="AL254" s="530"/>
      <c r="AM254" s="530"/>
      <c r="AN254" s="530"/>
      <c r="AO254" s="530"/>
      <c r="AP254" s="530"/>
      <c r="AQ254" s="530"/>
      <c r="AR254" s="530"/>
      <c r="AS254" s="530"/>
      <c r="AT254" s="530"/>
      <c r="AU254" s="530"/>
      <c r="AV254" s="530"/>
      <c r="AW254" s="530"/>
      <c r="AX254" s="530"/>
      <c r="AY254" s="530"/>
      <c r="AZ254" s="530"/>
      <c r="BA254" s="530"/>
      <c r="BB254" s="530"/>
      <c r="BC254" s="530"/>
      <c r="BD254" s="530"/>
      <c r="BE254" s="530"/>
      <c r="BF254" s="530"/>
      <c r="BG254" s="530"/>
      <c r="BH254" s="530"/>
      <c r="BI254" s="530"/>
      <c r="BJ254" s="530"/>
      <c r="BK254" s="117"/>
      <c r="BL254" s="117"/>
      <c r="BM254" s="567">
        <f t="shared" si="21"/>
        <v>0.3</v>
      </c>
    </row>
    <row r="255" spans="1:65" ht="47.25" hidden="1" customHeight="1">
      <c r="A255" s="117">
        <v>223</v>
      </c>
      <c r="B255" s="135" t="s">
        <v>808</v>
      </c>
      <c r="C255" s="135"/>
      <c r="D255" s="118" t="s">
        <v>127</v>
      </c>
      <c r="E255" s="531">
        <f t="shared" si="23"/>
        <v>2.19</v>
      </c>
      <c r="F255" s="118" t="s">
        <v>1023</v>
      </c>
      <c r="G255" s="118" t="s">
        <v>11</v>
      </c>
      <c r="H255" s="118" t="s">
        <v>1126</v>
      </c>
      <c r="I255" s="118"/>
      <c r="J255" s="118"/>
      <c r="K255" s="395">
        <f t="shared" si="20"/>
        <v>0</v>
      </c>
      <c r="L255" s="530"/>
      <c r="M255" s="530"/>
      <c r="N255" s="530">
        <v>2.19</v>
      </c>
      <c r="O255" s="530"/>
      <c r="P255" s="530"/>
      <c r="Q255" s="530"/>
      <c r="R255" s="530"/>
      <c r="S255" s="530"/>
      <c r="T255" s="530"/>
      <c r="U255" s="530"/>
      <c r="V255" s="530"/>
      <c r="W255" s="530"/>
      <c r="X255" s="530"/>
      <c r="Y255" s="530"/>
      <c r="Z255" s="530"/>
      <c r="AA255" s="530"/>
      <c r="AB255" s="530"/>
      <c r="AC255" s="530"/>
      <c r="AD255" s="530"/>
      <c r="AE255" s="530"/>
      <c r="AF255" s="530"/>
      <c r="AG255" s="530"/>
      <c r="AH255" s="530"/>
      <c r="AI255" s="530"/>
      <c r="AJ255" s="530"/>
      <c r="AK255" s="530"/>
      <c r="AL255" s="530"/>
      <c r="AM255" s="530"/>
      <c r="AN255" s="530"/>
      <c r="AO255" s="530"/>
      <c r="AP255" s="530"/>
      <c r="AQ255" s="530"/>
      <c r="AR255" s="530"/>
      <c r="AS255" s="530"/>
      <c r="AT255" s="530"/>
      <c r="AU255" s="530"/>
      <c r="AV255" s="530"/>
      <c r="AW255" s="530"/>
      <c r="AX255" s="530"/>
      <c r="AY255" s="530"/>
      <c r="AZ255" s="530"/>
      <c r="BA255" s="530"/>
      <c r="BB255" s="530"/>
      <c r="BC255" s="530"/>
      <c r="BD255" s="530"/>
      <c r="BE255" s="530"/>
      <c r="BF255" s="530"/>
      <c r="BG255" s="530"/>
      <c r="BH255" s="530"/>
      <c r="BI255" s="530"/>
      <c r="BJ255" s="530"/>
      <c r="BK255" s="117"/>
      <c r="BL255" s="117"/>
      <c r="BM255" s="567">
        <f t="shared" si="21"/>
        <v>2.19</v>
      </c>
    </row>
    <row r="256" spans="1:65" ht="47.25" hidden="1" customHeight="1">
      <c r="A256" s="117">
        <v>224</v>
      </c>
      <c r="B256" s="135" t="s">
        <v>809</v>
      </c>
      <c r="C256" s="135"/>
      <c r="D256" s="118" t="s">
        <v>127</v>
      </c>
      <c r="E256" s="531">
        <f t="shared" si="23"/>
        <v>9.9</v>
      </c>
      <c r="F256" s="118" t="s">
        <v>908</v>
      </c>
      <c r="G256" s="118" t="s">
        <v>18</v>
      </c>
      <c r="H256" s="118" t="s">
        <v>1126</v>
      </c>
      <c r="I256" s="118"/>
      <c r="J256" s="118"/>
      <c r="K256" s="395">
        <f t="shared" si="20"/>
        <v>0</v>
      </c>
      <c r="L256" s="530"/>
      <c r="M256" s="530"/>
      <c r="N256" s="530"/>
      <c r="O256" s="530">
        <v>9.9</v>
      </c>
      <c r="P256" s="530"/>
      <c r="Q256" s="530"/>
      <c r="R256" s="530"/>
      <c r="S256" s="530"/>
      <c r="T256" s="530"/>
      <c r="U256" s="530"/>
      <c r="V256" s="530"/>
      <c r="W256" s="530"/>
      <c r="X256" s="530"/>
      <c r="Y256" s="530"/>
      <c r="Z256" s="530"/>
      <c r="AA256" s="530"/>
      <c r="AB256" s="530"/>
      <c r="AC256" s="530"/>
      <c r="AD256" s="530"/>
      <c r="AE256" s="530"/>
      <c r="AF256" s="530"/>
      <c r="AG256" s="530"/>
      <c r="AH256" s="530"/>
      <c r="AI256" s="530"/>
      <c r="AJ256" s="530"/>
      <c r="AK256" s="530"/>
      <c r="AL256" s="530"/>
      <c r="AM256" s="530"/>
      <c r="AN256" s="530"/>
      <c r="AO256" s="530"/>
      <c r="AP256" s="530"/>
      <c r="AQ256" s="530"/>
      <c r="AR256" s="530"/>
      <c r="AS256" s="530"/>
      <c r="AT256" s="530"/>
      <c r="AU256" s="530"/>
      <c r="AV256" s="530"/>
      <c r="AW256" s="530"/>
      <c r="AX256" s="530"/>
      <c r="AY256" s="530"/>
      <c r="AZ256" s="530"/>
      <c r="BA256" s="530"/>
      <c r="BB256" s="530"/>
      <c r="BC256" s="530"/>
      <c r="BD256" s="530"/>
      <c r="BE256" s="530"/>
      <c r="BF256" s="530"/>
      <c r="BG256" s="530"/>
      <c r="BH256" s="530"/>
      <c r="BI256" s="530"/>
      <c r="BJ256" s="530"/>
      <c r="BK256" s="117"/>
      <c r="BL256" s="117"/>
      <c r="BM256" s="567">
        <f t="shared" si="21"/>
        <v>9.9</v>
      </c>
    </row>
    <row r="257" spans="1:65" ht="63" hidden="1" customHeight="1">
      <c r="A257" s="117">
        <v>225</v>
      </c>
      <c r="B257" s="135" t="s">
        <v>810</v>
      </c>
      <c r="C257" s="135"/>
      <c r="D257" s="118" t="s">
        <v>127</v>
      </c>
      <c r="E257" s="531">
        <f t="shared" si="23"/>
        <v>4.5</v>
      </c>
      <c r="F257" s="118" t="s">
        <v>1024</v>
      </c>
      <c r="G257" s="118" t="s">
        <v>18</v>
      </c>
      <c r="H257" s="118" t="s">
        <v>1126</v>
      </c>
      <c r="I257" s="118"/>
      <c r="J257" s="118"/>
      <c r="K257" s="395">
        <f t="shared" si="20"/>
        <v>0</v>
      </c>
      <c r="L257" s="530"/>
      <c r="M257" s="530"/>
      <c r="N257" s="530"/>
      <c r="O257" s="530">
        <v>4.5</v>
      </c>
      <c r="P257" s="530"/>
      <c r="Q257" s="530"/>
      <c r="R257" s="530"/>
      <c r="S257" s="530"/>
      <c r="T257" s="530"/>
      <c r="U257" s="530"/>
      <c r="V257" s="530"/>
      <c r="W257" s="530"/>
      <c r="X257" s="530"/>
      <c r="Y257" s="530"/>
      <c r="Z257" s="530"/>
      <c r="AA257" s="530"/>
      <c r="AB257" s="530"/>
      <c r="AC257" s="530"/>
      <c r="AD257" s="530"/>
      <c r="AE257" s="530"/>
      <c r="AF257" s="530"/>
      <c r="AG257" s="530"/>
      <c r="AH257" s="530"/>
      <c r="AI257" s="530"/>
      <c r="AJ257" s="530"/>
      <c r="AK257" s="530"/>
      <c r="AL257" s="530"/>
      <c r="AM257" s="530"/>
      <c r="AN257" s="530"/>
      <c r="AO257" s="530"/>
      <c r="AP257" s="530"/>
      <c r="AQ257" s="530"/>
      <c r="AR257" s="530"/>
      <c r="AS257" s="530"/>
      <c r="AT257" s="530"/>
      <c r="AU257" s="530"/>
      <c r="AV257" s="530"/>
      <c r="AW257" s="530"/>
      <c r="AX257" s="530"/>
      <c r="AY257" s="530"/>
      <c r="AZ257" s="530"/>
      <c r="BA257" s="530"/>
      <c r="BB257" s="530"/>
      <c r="BC257" s="530"/>
      <c r="BD257" s="530"/>
      <c r="BE257" s="530"/>
      <c r="BF257" s="530"/>
      <c r="BG257" s="530"/>
      <c r="BH257" s="530"/>
      <c r="BI257" s="530"/>
      <c r="BJ257" s="530"/>
      <c r="BK257" s="117"/>
      <c r="BL257" s="117"/>
      <c r="BM257" s="567">
        <f t="shared" si="21"/>
        <v>4.5</v>
      </c>
    </row>
    <row r="258" spans="1:65" ht="63" hidden="1" customHeight="1">
      <c r="A258" s="117">
        <v>226</v>
      </c>
      <c r="B258" s="135" t="s">
        <v>811</v>
      </c>
      <c r="C258" s="135"/>
      <c r="D258" s="118" t="s">
        <v>127</v>
      </c>
      <c r="E258" s="531">
        <f t="shared" si="23"/>
        <v>11.39</v>
      </c>
      <c r="F258" s="118" t="s">
        <v>1025</v>
      </c>
      <c r="G258" s="118" t="s">
        <v>18</v>
      </c>
      <c r="H258" s="118" t="s">
        <v>1126</v>
      </c>
      <c r="I258" s="118"/>
      <c r="J258" s="118"/>
      <c r="K258" s="395">
        <f t="shared" si="20"/>
        <v>0</v>
      </c>
      <c r="L258" s="530"/>
      <c r="M258" s="530"/>
      <c r="N258" s="530">
        <v>1.74</v>
      </c>
      <c r="O258" s="530">
        <v>9.65</v>
      </c>
      <c r="P258" s="530"/>
      <c r="Q258" s="530"/>
      <c r="R258" s="530"/>
      <c r="S258" s="530"/>
      <c r="T258" s="530"/>
      <c r="U258" s="530"/>
      <c r="V258" s="530"/>
      <c r="W258" s="530"/>
      <c r="X258" s="530"/>
      <c r="Y258" s="530"/>
      <c r="Z258" s="530"/>
      <c r="AA258" s="530"/>
      <c r="AB258" s="530"/>
      <c r="AC258" s="530"/>
      <c r="AD258" s="530"/>
      <c r="AE258" s="530"/>
      <c r="AF258" s="530"/>
      <c r="AG258" s="530"/>
      <c r="AH258" s="530"/>
      <c r="AI258" s="530"/>
      <c r="AJ258" s="530"/>
      <c r="AK258" s="530"/>
      <c r="AL258" s="530"/>
      <c r="AM258" s="530"/>
      <c r="AN258" s="530"/>
      <c r="AO258" s="530"/>
      <c r="AP258" s="530"/>
      <c r="AQ258" s="530"/>
      <c r="AR258" s="530"/>
      <c r="AS258" s="530"/>
      <c r="AT258" s="530"/>
      <c r="AU258" s="530"/>
      <c r="AV258" s="530"/>
      <c r="AW258" s="530"/>
      <c r="AX258" s="530"/>
      <c r="AY258" s="530"/>
      <c r="AZ258" s="530"/>
      <c r="BA258" s="530"/>
      <c r="BB258" s="530"/>
      <c r="BC258" s="530"/>
      <c r="BD258" s="530"/>
      <c r="BE258" s="530"/>
      <c r="BF258" s="530"/>
      <c r="BG258" s="530"/>
      <c r="BH258" s="530"/>
      <c r="BI258" s="530"/>
      <c r="BJ258" s="530"/>
      <c r="BK258" s="117"/>
      <c r="BL258" s="117"/>
      <c r="BM258" s="567">
        <f t="shared" si="21"/>
        <v>11.39</v>
      </c>
    </row>
    <row r="259" spans="1:65" ht="31.5" hidden="1" customHeight="1">
      <c r="A259" s="117">
        <v>239</v>
      </c>
      <c r="B259" s="135" t="s">
        <v>822</v>
      </c>
      <c r="C259" s="135"/>
      <c r="D259" s="118" t="s">
        <v>127</v>
      </c>
      <c r="E259" s="531">
        <v>0.08</v>
      </c>
      <c r="F259" s="118" t="s">
        <v>1036</v>
      </c>
      <c r="G259" s="118" t="s">
        <v>48</v>
      </c>
      <c r="H259" s="118" t="s">
        <v>1125</v>
      </c>
      <c r="I259" s="118"/>
      <c r="J259" s="118" t="s">
        <v>1099</v>
      </c>
      <c r="K259" s="395">
        <f t="shared" ref="K259:K302" si="24">L259+M259</f>
        <v>0</v>
      </c>
      <c r="L259" s="530"/>
      <c r="M259" s="530"/>
      <c r="N259" s="530"/>
      <c r="O259" s="530"/>
      <c r="P259" s="530"/>
      <c r="Q259" s="530"/>
      <c r="R259" s="530"/>
      <c r="S259" s="530"/>
      <c r="T259" s="530"/>
      <c r="U259" s="530"/>
      <c r="V259" s="530"/>
      <c r="W259" s="530"/>
      <c r="X259" s="530"/>
      <c r="Y259" s="530"/>
      <c r="Z259" s="530"/>
      <c r="AA259" s="530"/>
      <c r="AB259" s="530"/>
      <c r="AC259" s="530"/>
      <c r="AD259" s="530"/>
      <c r="AE259" s="530"/>
      <c r="AF259" s="530"/>
      <c r="AG259" s="530"/>
      <c r="AH259" s="530"/>
      <c r="AI259" s="530"/>
      <c r="AJ259" s="530"/>
      <c r="AK259" s="530"/>
      <c r="AL259" s="530"/>
      <c r="AM259" s="530"/>
      <c r="AN259" s="530"/>
      <c r="AO259" s="530"/>
      <c r="AP259" s="530"/>
      <c r="AQ259" s="530"/>
      <c r="AR259" s="530"/>
      <c r="AS259" s="530"/>
      <c r="AT259" s="530"/>
      <c r="AU259" s="530"/>
      <c r="AV259" s="530"/>
      <c r="AW259" s="530"/>
      <c r="AX259" s="530"/>
      <c r="AY259" s="530"/>
      <c r="AZ259" s="530"/>
      <c r="BA259" s="530"/>
      <c r="BB259" s="530"/>
      <c r="BC259" s="530"/>
      <c r="BD259" s="530"/>
      <c r="BE259" s="530"/>
      <c r="BF259" s="530"/>
      <c r="BG259" s="530"/>
      <c r="BH259" s="530"/>
      <c r="BI259" s="530"/>
      <c r="BJ259" s="530"/>
      <c r="BK259" s="117"/>
      <c r="BL259" s="117"/>
      <c r="BM259" s="567">
        <f t="shared" ref="BM259:BM322" si="25">SUM(L259:BJ259)</f>
        <v>0</v>
      </c>
    </row>
    <row r="260" spans="1:65" ht="31.5" hidden="1" customHeight="1">
      <c r="A260" s="117">
        <v>240</v>
      </c>
      <c r="B260" s="135" t="s">
        <v>823</v>
      </c>
      <c r="C260" s="135"/>
      <c r="D260" s="118" t="s">
        <v>127</v>
      </c>
      <c r="E260" s="531">
        <f>SUM(L260:BJ260)</f>
        <v>0.16500000000000001</v>
      </c>
      <c r="F260" s="118" t="s">
        <v>1037</v>
      </c>
      <c r="G260" s="118" t="s">
        <v>48</v>
      </c>
      <c r="H260" s="118" t="s">
        <v>1126</v>
      </c>
      <c r="I260" s="118"/>
      <c r="J260" s="118"/>
      <c r="K260" s="395">
        <f t="shared" si="24"/>
        <v>0</v>
      </c>
      <c r="L260" s="530"/>
      <c r="M260" s="530"/>
      <c r="N260" s="530"/>
      <c r="O260" s="530"/>
      <c r="P260" s="530"/>
      <c r="Q260" s="530"/>
      <c r="R260" s="530"/>
      <c r="S260" s="530"/>
      <c r="T260" s="530"/>
      <c r="U260" s="530"/>
      <c r="V260" s="530"/>
      <c r="W260" s="530"/>
      <c r="X260" s="530"/>
      <c r="Y260" s="530"/>
      <c r="Z260" s="530"/>
      <c r="AA260" s="530"/>
      <c r="AB260" s="530"/>
      <c r="AC260" s="530"/>
      <c r="AD260" s="530"/>
      <c r="AE260" s="530"/>
      <c r="AF260" s="530"/>
      <c r="AG260" s="530"/>
      <c r="AH260" s="530"/>
      <c r="AI260" s="530"/>
      <c r="AJ260" s="530"/>
      <c r="AK260" s="530"/>
      <c r="AL260" s="530"/>
      <c r="AM260" s="530"/>
      <c r="AN260" s="530"/>
      <c r="AO260" s="530"/>
      <c r="AP260" s="530"/>
      <c r="AQ260" s="530"/>
      <c r="AR260" s="530"/>
      <c r="AS260" s="530"/>
      <c r="AT260" s="530"/>
      <c r="AU260" s="530"/>
      <c r="AV260" s="530"/>
      <c r="AW260" s="530"/>
      <c r="AX260" s="530">
        <v>0.16500000000000001</v>
      </c>
      <c r="AY260" s="530"/>
      <c r="AZ260" s="530"/>
      <c r="BA260" s="530"/>
      <c r="BB260" s="530"/>
      <c r="BC260" s="530"/>
      <c r="BD260" s="530"/>
      <c r="BE260" s="530"/>
      <c r="BF260" s="530"/>
      <c r="BG260" s="530"/>
      <c r="BH260" s="530"/>
      <c r="BI260" s="530"/>
      <c r="BJ260" s="530"/>
      <c r="BK260" s="117"/>
      <c r="BL260" s="117"/>
      <c r="BM260" s="567">
        <f t="shared" si="25"/>
        <v>0.16500000000000001</v>
      </c>
    </row>
    <row r="261" spans="1:65" ht="31.5" hidden="1" customHeight="1">
      <c r="A261" s="117">
        <v>241</v>
      </c>
      <c r="B261" s="135" t="s">
        <v>824</v>
      </c>
      <c r="C261" s="135"/>
      <c r="D261" s="118" t="s">
        <v>127</v>
      </c>
      <c r="E261" s="531">
        <f>SUM(L261:BJ261)</f>
        <v>0.14000000000000001</v>
      </c>
      <c r="F261" s="118" t="s">
        <v>1038</v>
      </c>
      <c r="G261" s="118" t="s">
        <v>48</v>
      </c>
      <c r="H261" s="118" t="s">
        <v>1126</v>
      </c>
      <c r="I261" s="118"/>
      <c r="J261" s="118"/>
      <c r="K261" s="395">
        <f t="shared" si="24"/>
        <v>0</v>
      </c>
      <c r="L261" s="530"/>
      <c r="M261" s="530"/>
      <c r="N261" s="530"/>
      <c r="O261" s="530"/>
      <c r="P261" s="530"/>
      <c r="Q261" s="530"/>
      <c r="R261" s="530"/>
      <c r="S261" s="530"/>
      <c r="T261" s="530"/>
      <c r="U261" s="530"/>
      <c r="V261" s="530"/>
      <c r="W261" s="530"/>
      <c r="X261" s="530"/>
      <c r="Y261" s="530"/>
      <c r="Z261" s="530"/>
      <c r="AA261" s="530"/>
      <c r="AB261" s="530"/>
      <c r="AC261" s="530"/>
      <c r="AD261" s="530"/>
      <c r="AE261" s="530"/>
      <c r="AF261" s="530"/>
      <c r="AG261" s="530"/>
      <c r="AH261" s="530"/>
      <c r="AI261" s="530"/>
      <c r="AJ261" s="530"/>
      <c r="AK261" s="530"/>
      <c r="AL261" s="530"/>
      <c r="AM261" s="530"/>
      <c r="AN261" s="530"/>
      <c r="AO261" s="530"/>
      <c r="AP261" s="530"/>
      <c r="AQ261" s="530"/>
      <c r="AR261" s="530"/>
      <c r="AS261" s="530"/>
      <c r="AT261" s="530"/>
      <c r="AU261" s="530"/>
      <c r="AV261" s="530"/>
      <c r="AW261" s="530"/>
      <c r="AX261" s="530">
        <v>0.14000000000000001</v>
      </c>
      <c r="AY261" s="530"/>
      <c r="AZ261" s="530"/>
      <c r="BA261" s="530"/>
      <c r="BB261" s="530"/>
      <c r="BC261" s="530"/>
      <c r="BD261" s="530"/>
      <c r="BE261" s="530"/>
      <c r="BF261" s="530"/>
      <c r="BG261" s="530"/>
      <c r="BH261" s="530"/>
      <c r="BI261" s="530"/>
      <c r="BJ261" s="530"/>
      <c r="BK261" s="117"/>
      <c r="BL261" s="117"/>
      <c r="BM261" s="567">
        <f t="shared" si="25"/>
        <v>0.14000000000000001</v>
      </c>
    </row>
    <row r="262" spans="1:65" ht="31.5" hidden="1" customHeight="1">
      <c r="A262" s="117">
        <v>242</v>
      </c>
      <c r="B262" s="135" t="s">
        <v>825</v>
      </c>
      <c r="C262" s="135"/>
      <c r="D262" s="118" t="s">
        <v>127</v>
      </c>
      <c r="E262" s="531">
        <f>SUM(L262:BJ262)</f>
        <v>0.17</v>
      </c>
      <c r="F262" s="118" t="s">
        <v>1039</v>
      </c>
      <c r="G262" s="118" t="s">
        <v>48</v>
      </c>
      <c r="H262" s="118" t="s">
        <v>1126</v>
      </c>
      <c r="I262" s="118"/>
      <c r="J262" s="118"/>
      <c r="K262" s="395">
        <f t="shared" si="24"/>
        <v>0</v>
      </c>
      <c r="L262" s="530"/>
      <c r="M262" s="530"/>
      <c r="N262" s="530"/>
      <c r="O262" s="530"/>
      <c r="P262" s="530"/>
      <c r="Q262" s="530"/>
      <c r="R262" s="530"/>
      <c r="S262" s="530"/>
      <c r="T262" s="530"/>
      <c r="U262" s="530"/>
      <c r="V262" s="530"/>
      <c r="W262" s="530"/>
      <c r="X262" s="530"/>
      <c r="Y262" s="530"/>
      <c r="Z262" s="530"/>
      <c r="AA262" s="530"/>
      <c r="AB262" s="530"/>
      <c r="AC262" s="530"/>
      <c r="AD262" s="530"/>
      <c r="AE262" s="530"/>
      <c r="AF262" s="530"/>
      <c r="AG262" s="530"/>
      <c r="AH262" s="530"/>
      <c r="AI262" s="530"/>
      <c r="AJ262" s="530"/>
      <c r="AK262" s="530"/>
      <c r="AL262" s="530"/>
      <c r="AM262" s="530"/>
      <c r="AN262" s="530"/>
      <c r="AO262" s="530"/>
      <c r="AP262" s="530"/>
      <c r="AQ262" s="530"/>
      <c r="AR262" s="530"/>
      <c r="AS262" s="530"/>
      <c r="AT262" s="530"/>
      <c r="AU262" s="530"/>
      <c r="AV262" s="530"/>
      <c r="AW262" s="530"/>
      <c r="AX262" s="530">
        <v>0.17</v>
      </c>
      <c r="AY262" s="530"/>
      <c r="AZ262" s="530"/>
      <c r="BA262" s="530"/>
      <c r="BB262" s="530"/>
      <c r="BC262" s="530"/>
      <c r="BD262" s="530"/>
      <c r="BE262" s="530"/>
      <c r="BF262" s="530"/>
      <c r="BG262" s="530"/>
      <c r="BH262" s="530"/>
      <c r="BI262" s="530"/>
      <c r="BJ262" s="530"/>
      <c r="BK262" s="117"/>
      <c r="BL262" s="117"/>
      <c r="BM262" s="567">
        <f t="shared" si="25"/>
        <v>0.17</v>
      </c>
    </row>
    <row r="263" spans="1:65" ht="31.5" hidden="1" customHeight="1">
      <c r="A263" s="117">
        <v>214</v>
      </c>
      <c r="B263" s="294" t="s">
        <v>68</v>
      </c>
      <c r="C263" s="294"/>
      <c r="D263" s="291" t="s">
        <v>127</v>
      </c>
      <c r="E263" s="531">
        <f>SUM(L263:BJ263)</f>
        <v>1</v>
      </c>
      <c r="F263" s="516" t="s">
        <v>380</v>
      </c>
      <c r="G263" s="118" t="s">
        <v>48</v>
      </c>
      <c r="H263" s="118" t="s">
        <v>1074</v>
      </c>
      <c r="I263" s="118"/>
      <c r="J263" s="118"/>
      <c r="K263" s="395">
        <f t="shared" si="24"/>
        <v>0.95</v>
      </c>
      <c r="L263" s="395">
        <v>0.95</v>
      </c>
      <c r="M263" s="395"/>
      <c r="N263" s="395"/>
      <c r="O263" s="395"/>
      <c r="P263" s="395"/>
      <c r="Q263" s="395"/>
      <c r="R263" s="395"/>
      <c r="S263" s="395"/>
      <c r="T263" s="395"/>
      <c r="U263" s="395"/>
      <c r="V263" s="395"/>
      <c r="W263" s="395"/>
      <c r="X263" s="395"/>
      <c r="Y263" s="395"/>
      <c r="Z263" s="395"/>
      <c r="AA263" s="395"/>
      <c r="AB263" s="395"/>
      <c r="AC263" s="395"/>
      <c r="AD263" s="395"/>
      <c r="AE263" s="395"/>
      <c r="AF263" s="395"/>
      <c r="AG263" s="395">
        <v>0.03</v>
      </c>
      <c r="AH263" s="395">
        <v>0.02</v>
      </c>
      <c r="AI263" s="395"/>
      <c r="AJ263" s="395"/>
      <c r="AK263" s="395"/>
      <c r="AL263" s="395"/>
      <c r="AM263" s="395"/>
      <c r="AN263" s="395"/>
      <c r="AO263" s="395"/>
      <c r="AP263" s="395"/>
      <c r="AQ263" s="395"/>
      <c r="AR263" s="395"/>
      <c r="AS263" s="395"/>
      <c r="AT263" s="395"/>
      <c r="AU263" s="395"/>
      <c r="AV263" s="395"/>
      <c r="AW263" s="395"/>
      <c r="AX263" s="395"/>
      <c r="AY263" s="395"/>
      <c r="AZ263" s="395"/>
      <c r="BA263" s="395"/>
      <c r="BB263" s="395"/>
      <c r="BC263" s="395"/>
      <c r="BD263" s="395"/>
      <c r="BE263" s="395"/>
      <c r="BF263" s="395"/>
      <c r="BG263" s="395"/>
      <c r="BH263" s="395"/>
      <c r="BI263" s="395"/>
      <c r="BJ263" s="395"/>
      <c r="BK263" s="117" t="s">
        <v>615</v>
      </c>
      <c r="BL263" s="117" t="s">
        <v>1074</v>
      </c>
      <c r="BM263" s="567">
        <f t="shared" si="25"/>
        <v>1</v>
      </c>
    </row>
    <row r="264" spans="1:65" ht="31.5" hidden="1" customHeight="1">
      <c r="A264" s="117">
        <v>243</v>
      </c>
      <c r="B264" s="135" t="s">
        <v>826</v>
      </c>
      <c r="C264" s="135"/>
      <c r="D264" s="118" t="s">
        <v>127</v>
      </c>
      <c r="E264" s="531">
        <v>0.16</v>
      </c>
      <c r="F264" s="118" t="s">
        <v>1040</v>
      </c>
      <c r="G264" s="118" t="s">
        <v>48</v>
      </c>
      <c r="H264" s="118" t="s">
        <v>1125</v>
      </c>
      <c r="I264" s="118"/>
      <c r="J264" s="118" t="s">
        <v>1099</v>
      </c>
      <c r="K264" s="395">
        <f t="shared" si="24"/>
        <v>0</v>
      </c>
      <c r="L264" s="530"/>
      <c r="M264" s="530"/>
      <c r="N264" s="530"/>
      <c r="O264" s="530"/>
      <c r="P264" s="530"/>
      <c r="Q264" s="530"/>
      <c r="R264" s="530"/>
      <c r="S264" s="530"/>
      <c r="T264" s="530"/>
      <c r="U264" s="530"/>
      <c r="V264" s="530"/>
      <c r="W264" s="530"/>
      <c r="X264" s="530"/>
      <c r="Y264" s="530"/>
      <c r="Z264" s="530"/>
      <c r="AA264" s="530"/>
      <c r="AB264" s="530"/>
      <c r="AC264" s="530"/>
      <c r="AD264" s="530"/>
      <c r="AE264" s="530"/>
      <c r="AF264" s="530"/>
      <c r="AG264" s="530"/>
      <c r="AH264" s="530"/>
      <c r="AI264" s="530"/>
      <c r="AJ264" s="530"/>
      <c r="AK264" s="530"/>
      <c r="AL264" s="530"/>
      <c r="AM264" s="530"/>
      <c r="AN264" s="530"/>
      <c r="AO264" s="530"/>
      <c r="AP264" s="530"/>
      <c r="AQ264" s="530"/>
      <c r="AR264" s="530"/>
      <c r="AS264" s="530"/>
      <c r="AT264" s="530"/>
      <c r="AU264" s="530"/>
      <c r="AV264" s="530"/>
      <c r="AW264" s="530"/>
      <c r="AX264" s="530"/>
      <c r="AY264" s="530"/>
      <c r="AZ264" s="530"/>
      <c r="BA264" s="530"/>
      <c r="BB264" s="530"/>
      <c r="BC264" s="530"/>
      <c r="BD264" s="530"/>
      <c r="BE264" s="530"/>
      <c r="BF264" s="530"/>
      <c r="BG264" s="530"/>
      <c r="BH264" s="530"/>
      <c r="BI264" s="530"/>
      <c r="BJ264" s="530"/>
      <c r="BK264" s="117"/>
      <c r="BL264" s="117"/>
      <c r="BM264" s="567">
        <f t="shared" si="25"/>
        <v>0</v>
      </c>
    </row>
    <row r="265" spans="1:65" ht="15.75" hidden="1" customHeight="1">
      <c r="A265" s="117">
        <v>244</v>
      </c>
      <c r="B265" s="135" t="s">
        <v>827</v>
      </c>
      <c r="C265" s="135"/>
      <c r="D265" s="118" t="s">
        <v>127</v>
      </c>
      <c r="E265" s="531">
        <f>SUM(L265:BJ265)</f>
        <v>7.0000000000000007E-2</v>
      </c>
      <c r="F265" s="118" t="s">
        <v>1041</v>
      </c>
      <c r="G265" s="118" t="s">
        <v>48</v>
      </c>
      <c r="H265" s="118" t="s">
        <v>1126</v>
      </c>
      <c r="I265" s="118"/>
      <c r="J265" s="118"/>
      <c r="K265" s="395">
        <f t="shared" si="24"/>
        <v>0</v>
      </c>
      <c r="L265" s="530"/>
      <c r="M265" s="530"/>
      <c r="N265" s="530"/>
      <c r="O265" s="530"/>
      <c r="P265" s="530"/>
      <c r="Q265" s="530"/>
      <c r="R265" s="530"/>
      <c r="S265" s="530"/>
      <c r="T265" s="530"/>
      <c r="U265" s="530"/>
      <c r="V265" s="530"/>
      <c r="W265" s="530"/>
      <c r="X265" s="530"/>
      <c r="Y265" s="530"/>
      <c r="Z265" s="530"/>
      <c r="AA265" s="530"/>
      <c r="AB265" s="530"/>
      <c r="AC265" s="530"/>
      <c r="AD265" s="530"/>
      <c r="AE265" s="530"/>
      <c r="AF265" s="530"/>
      <c r="AG265" s="530"/>
      <c r="AH265" s="530"/>
      <c r="AI265" s="530"/>
      <c r="AJ265" s="530"/>
      <c r="AK265" s="530">
        <v>7.0000000000000007E-2</v>
      </c>
      <c r="AL265" s="530"/>
      <c r="AM265" s="530"/>
      <c r="AN265" s="530"/>
      <c r="AO265" s="530"/>
      <c r="AP265" s="530"/>
      <c r="AQ265" s="530"/>
      <c r="AR265" s="530"/>
      <c r="AS265" s="530"/>
      <c r="AT265" s="530"/>
      <c r="AU265" s="530"/>
      <c r="AV265" s="530"/>
      <c r="AW265" s="530"/>
      <c r="AX265" s="530"/>
      <c r="AY265" s="530"/>
      <c r="AZ265" s="530"/>
      <c r="BA265" s="530"/>
      <c r="BB265" s="530"/>
      <c r="BC265" s="530"/>
      <c r="BD265" s="530"/>
      <c r="BE265" s="530"/>
      <c r="BF265" s="530"/>
      <c r="BG265" s="530"/>
      <c r="BH265" s="530"/>
      <c r="BI265" s="530"/>
      <c r="BJ265" s="530"/>
      <c r="BK265" s="117"/>
      <c r="BL265" s="117"/>
      <c r="BM265" s="567">
        <f t="shared" si="25"/>
        <v>7.0000000000000007E-2</v>
      </c>
    </row>
    <row r="266" spans="1:65" ht="47.25" hidden="1" customHeight="1">
      <c r="A266" s="117">
        <v>83</v>
      </c>
      <c r="B266" s="294" t="s">
        <v>1168</v>
      </c>
      <c r="C266" s="294"/>
      <c r="D266" s="291" t="s">
        <v>302</v>
      </c>
      <c r="E266" s="531">
        <f>SUM(L266:BJ266)</f>
        <v>0.30299999999999999</v>
      </c>
      <c r="F266" s="512">
        <v>8</v>
      </c>
      <c r="G266" s="118" t="s">
        <v>31</v>
      </c>
      <c r="H266" s="118" t="s">
        <v>1298</v>
      </c>
      <c r="I266" s="291"/>
      <c r="J266" s="496"/>
      <c r="K266" s="617">
        <f t="shared" si="24"/>
        <v>0.3</v>
      </c>
      <c r="L266" s="617">
        <v>0.3</v>
      </c>
      <c r="M266" s="617"/>
      <c r="N266" s="617"/>
      <c r="O266" s="617"/>
      <c r="P266" s="617"/>
      <c r="Q266" s="617"/>
      <c r="R266" s="617"/>
      <c r="S266" s="617"/>
      <c r="T266" s="617"/>
      <c r="U266" s="617"/>
      <c r="V266" s="617"/>
      <c r="W266" s="617"/>
      <c r="X266" s="617"/>
      <c r="Y266" s="617"/>
      <c r="Z266" s="617"/>
      <c r="AA266" s="617"/>
      <c r="AB266" s="617"/>
      <c r="AC266" s="617"/>
      <c r="AD266" s="617"/>
      <c r="AE266" s="617"/>
      <c r="AF266" s="617"/>
      <c r="AG266" s="617"/>
      <c r="AH266" s="618">
        <v>3.0000000000000001E-3</v>
      </c>
      <c r="AI266" s="617"/>
      <c r="AJ266" s="617"/>
      <c r="AK266" s="617"/>
      <c r="AL266" s="617"/>
      <c r="AM266" s="617"/>
      <c r="AN266" s="617"/>
      <c r="AO266" s="617"/>
      <c r="AP266" s="617"/>
      <c r="AQ266" s="617"/>
      <c r="AR266" s="617"/>
      <c r="AS266" s="617"/>
      <c r="AT266" s="617"/>
      <c r="AU266" s="617"/>
      <c r="AV266" s="617"/>
      <c r="AW266" s="617"/>
      <c r="AX266" s="617"/>
      <c r="AY266" s="617"/>
      <c r="AZ266" s="617"/>
      <c r="BA266" s="617"/>
      <c r="BB266" s="617"/>
      <c r="BC266" s="617"/>
      <c r="BD266" s="617"/>
      <c r="BE266" s="617"/>
      <c r="BF266" s="617"/>
      <c r="BG266" s="617"/>
      <c r="BH266" s="617"/>
      <c r="BI266" s="617"/>
      <c r="BJ266" s="617"/>
      <c r="BK266" s="494" t="s">
        <v>388</v>
      </c>
      <c r="BL266" s="494"/>
      <c r="BM266" s="567">
        <f t="shared" si="25"/>
        <v>0.30299999999999999</v>
      </c>
    </row>
    <row r="267" spans="1:65">
      <c r="A267" s="117">
        <v>218</v>
      </c>
      <c r="B267" s="333" t="s">
        <v>592</v>
      </c>
      <c r="C267" s="333"/>
      <c r="D267" s="117" t="s">
        <v>302</v>
      </c>
      <c r="E267" s="117">
        <f>SUM(L267:BJ267)</f>
        <v>1.41</v>
      </c>
      <c r="F267" s="117">
        <v>16</v>
      </c>
      <c r="G267" s="117" t="s">
        <v>41</v>
      </c>
      <c r="H267" s="118" t="s">
        <v>1126</v>
      </c>
      <c r="I267" s="118"/>
      <c r="J267" s="118"/>
      <c r="K267" s="395">
        <f t="shared" si="24"/>
        <v>0</v>
      </c>
      <c r="L267" s="117"/>
      <c r="M267" s="117"/>
      <c r="N267" s="117"/>
      <c r="O267" s="117">
        <v>1.4</v>
      </c>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v>0.01</v>
      </c>
      <c r="BA267" s="117"/>
      <c r="BB267" s="117"/>
      <c r="BC267" s="117"/>
      <c r="BD267" s="117"/>
      <c r="BE267" s="117"/>
      <c r="BF267" s="117"/>
      <c r="BG267" s="117"/>
      <c r="BH267" s="117"/>
      <c r="BI267" s="117"/>
      <c r="BJ267" s="117"/>
      <c r="BK267" s="117"/>
      <c r="BL267" s="117"/>
      <c r="BM267" s="567">
        <f t="shared" si="25"/>
        <v>1.41</v>
      </c>
    </row>
    <row r="268" spans="1:65" ht="15.75" hidden="1" customHeight="1">
      <c r="A268" s="117">
        <v>217</v>
      </c>
      <c r="B268" s="333" t="s">
        <v>588</v>
      </c>
      <c r="C268" s="333"/>
      <c r="D268" s="117" t="s">
        <v>302</v>
      </c>
      <c r="E268" s="531">
        <v>9.4</v>
      </c>
      <c r="F268" s="117"/>
      <c r="G268" s="117" t="s">
        <v>48</v>
      </c>
      <c r="H268" s="118" t="s">
        <v>1125</v>
      </c>
      <c r="I268" s="118"/>
      <c r="J268" s="118" t="s">
        <v>1099</v>
      </c>
      <c r="K268" s="395">
        <f t="shared" si="24"/>
        <v>0</v>
      </c>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567">
        <f t="shared" si="25"/>
        <v>0</v>
      </c>
    </row>
    <row r="269" spans="1:65" ht="15.75" hidden="1" customHeight="1">
      <c r="A269" s="117">
        <v>220</v>
      </c>
      <c r="B269" s="333" t="s">
        <v>598</v>
      </c>
      <c r="C269" s="333"/>
      <c r="D269" s="117" t="s">
        <v>302</v>
      </c>
      <c r="E269" s="117">
        <f t="shared" ref="E269:E277" si="26">SUM(L269:BJ269)</f>
        <v>10.5</v>
      </c>
      <c r="F269" s="117"/>
      <c r="G269" s="117" t="s">
        <v>27</v>
      </c>
      <c r="H269" s="118" t="s">
        <v>1126</v>
      </c>
      <c r="I269" s="118"/>
      <c r="J269" s="118"/>
      <c r="K269" s="395">
        <f t="shared" si="24"/>
        <v>0</v>
      </c>
      <c r="L269" s="117"/>
      <c r="M269" s="117"/>
      <c r="N269" s="117"/>
      <c r="O269" s="117">
        <v>0.3</v>
      </c>
      <c r="P269" s="117"/>
      <c r="Q269" s="117"/>
      <c r="R269" s="117">
        <v>10.199999999999999</v>
      </c>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567">
        <f t="shared" si="25"/>
        <v>10.5</v>
      </c>
    </row>
    <row r="270" spans="1:65" ht="15.75" hidden="1" customHeight="1">
      <c r="A270" s="117">
        <v>219</v>
      </c>
      <c r="B270" s="333" t="s">
        <v>597</v>
      </c>
      <c r="C270" s="333"/>
      <c r="D270" s="117" t="s">
        <v>302</v>
      </c>
      <c r="E270" s="117">
        <f t="shared" si="26"/>
        <v>8.31</v>
      </c>
      <c r="F270" s="117"/>
      <c r="G270" s="117" t="s">
        <v>27</v>
      </c>
      <c r="H270" s="118" t="s">
        <v>1126</v>
      </c>
      <c r="I270" s="118"/>
      <c r="J270" s="118"/>
      <c r="K270" s="395">
        <f t="shared" si="24"/>
        <v>0</v>
      </c>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v>7</v>
      </c>
      <c r="BG270" s="117"/>
      <c r="BH270" s="117"/>
      <c r="BI270" s="117">
        <v>1.31</v>
      </c>
      <c r="BJ270" s="117"/>
      <c r="BK270" s="117"/>
      <c r="BL270" s="117"/>
      <c r="BM270" s="567">
        <f t="shared" si="25"/>
        <v>8.31</v>
      </c>
    </row>
    <row r="271" spans="1:65" ht="15.75" hidden="1" customHeight="1">
      <c r="A271" s="117">
        <v>231</v>
      </c>
      <c r="B271" s="135" t="s">
        <v>815</v>
      </c>
      <c r="C271" s="135"/>
      <c r="D271" s="118" t="s">
        <v>127</v>
      </c>
      <c r="E271" s="117">
        <f t="shared" si="26"/>
        <v>15.67</v>
      </c>
      <c r="F271" s="118" t="s">
        <v>1029</v>
      </c>
      <c r="G271" s="118" t="s">
        <v>27</v>
      </c>
      <c r="H271" s="118" t="s">
        <v>1126</v>
      </c>
      <c r="I271" s="118"/>
      <c r="J271" s="118"/>
      <c r="K271" s="395">
        <f t="shared" si="24"/>
        <v>0</v>
      </c>
      <c r="L271" s="530"/>
      <c r="M271" s="530"/>
      <c r="N271" s="530"/>
      <c r="O271" s="530"/>
      <c r="P271" s="530"/>
      <c r="Q271" s="530"/>
      <c r="R271" s="530">
        <v>15.67</v>
      </c>
      <c r="S271" s="530"/>
      <c r="T271" s="530"/>
      <c r="U271" s="530"/>
      <c r="V271" s="530"/>
      <c r="W271" s="530"/>
      <c r="X271" s="530"/>
      <c r="Y271" s="530"/>
      <c r="Z271" s="530"/>
      <c r="AA271" s="530"/>
      <c r="AB271" s="530"/>
      <c r="AC271" s="530"/>
      <c r="AD271" s="530"/>
      <c r="AE271" s="530"/>
      <c r="AF271" s="530"/>
      <c r="AG271" s="530"/>
      <c r="AH271" s="530"/>
      <c r="AI271" s="530"/>
      <c r="AJ271" s="530"/>
      <c r="AK271" s="530"/>
      <c r="AL271" s="530"/>
      <c r="AM271" s="530"/>
      <c r="AN271" s="530"/>
      <c r="AO271" s="530"/>
      <c r="AP271" s="530"/>
      <c r="AQ271" s="530"/>
      <c r="AR271" s="530"/>
      <c r="AS271" s="530"/>
      <c r="AT271" s="530"/>
      <c r="AU271" s="530"/>
      <c r="AV271" s="530"/>
      <c r="AW271" s="530"/>
      <c r="AX271" s="530"/>
      <c r="AY271" s="530"/>
      <c r="AZ271" s="530"/>
      <c r="BA271" s="530"/>
      <c r="BB271" s="530"/>
      <c r="BC271" s="530"/>
      <c r="BD271" s="530"/>
      <c r="BE271" s="530"/>
      <c r="BF271" s="530"/>
      <c r="BG271" s="530"/>
      <c r="BH271" s="530"/>
      <c r="BI271" s="530"/>
      <c r="BJ271" s="530"/>
      <c r="BK271" s="117"/>
      <c r="BL271" s="117"/>
      <c r="BM271" s="567">
        <f t="shared" si="25"/>
        <v>15.67</v>
      </c>
    </row>
    <row r="272" spans="1:65" ht="47.25" hidden="1" customHeight="1">
      <c r="A272" s="117">
        <v>230</v>
      </c>
      <c r="B272" s="135" t="s">
        <v>814</v>
      </c>
      <c r="C272" s="135"/>
      <c r="D272" s="118" t="s">
        <v>127</v>
      </c>
      <c r="E272" s="117">
        <f t="shared" si="26"/>
        <v>13.03</v>
      </c>
      <c r="F272" s="118" t="s">
        <v>1020</v>
      </c>
      <c r="G272" s="118" t="s">
        <v>27</v>
      </c>
      <c r="H272" s="118" t="s">
        <v>1126</v>
      </c>
      <c r="I272" s="118"/>
      <c r="J272" s="118"/>
      <c r="K272" s="395">
        <f t="shared" si="24"/>
        <v>0</v>
      </c>
      <c r="L272" s="530"/>
      <c r="M272" s="530"/>
      <c r="N272" s="530"/>
      <c r="O272" s="530"/>
      <c r="P272" s="530"/>
      <c r="Q272" s="530"/>
      <c r="R272" s="530">
        <v>13.03</v>
      </c>
      <c r="S272" s="530"/>
      <c r="T272" s="530"/>
      <c r="U272" s="530"/>
      <c r="V272" s="530"/>
      <c r="W272" s="530"/>
      <c r="X272" s="530"/>
      <c r="Y272" s="530"/>
      <c r="Z272" s="530"/>
      <c r="AA272" s="530"/>
      <c r="AB272" s="530"/>
      <c r="AC272" s="530"/>
      <c r="AD272" s="530"/>
      <c r="AE272" s="530"/>
      <c r="AF272" s="530"/>
      <c r="AG272" s="530"/>
      <c r="AH272" s="530"/>
      <c r="AI272" s="530"/>
      <c r="AJ272" s="530"/>
      <c r="AK272" s="530"/>
      <c r="AL272" s="530"/>
      <c r="AM272" s="530"/>
      <c r="AN272" s="530"/>
      <c r="AO272" s="530"/>
      <c r="AP272" s="530"/>
      <c r="AQ272" s="530"/>
      <c r="AR272" s="530"/>
      <c r="AS272" s="530"/>
      <c r="AT272" s="530"/>
      <c r="AU272" s="530"/>
      <c r="AV272" s="530"/>
      <c r="AW272" s="530"/>
      <c r="AX272" s="530"/>
      <c r="AY272" s="530"/>
      <c r="AZ272" s="530"/>
      <c r="BA272" s="530"/>
      <c r="BB272" s="530"/>
      <c r="BC272" s="530"/>
      <c r="BD272" s="530"/>
      <c r="BE272" s="530"/>
      <c r="BF272" s="530"/>
      <c r="BG272" s="530"/>
      <c r="BH272" s="530"/>
      <c r="BI272" s="530"/>
      <c r="BJ272" s="530"/>
      <c r="BK272" s="117"/>
      <c r="BL272" s="117"/>
      <c r="BM272" s="567">
        <f t="shared" si="25"/>
        <v>13.03</v>
      </c>
    </row>
    <row r="273" spans="1:65" ht="15.75" hidden="1" customHeight="1">
      <c r="A273" s="117">
        <v>221</v>
      </c>
      <c r="B273" s="333" t="s">
        <v>599</v>
      </c>
      <c r="C273" s="333"/>
      <c r="D273" s="117" t="s">
        <v>127</v>
      </c>
      <c r="E273" s="117">
        <f t="shared" si="26"/>
        <v>7.5</v>
      </c>
      <c r="F273" s="117"/>
      <c r="G273" s="117" t="s">
        <v>27</v>
      </c>
      <c r="H273" s="118" t="s">
        <v>1126</v>
      </c>
      <c r="I273" s="118"/>
      <c r="J273" s="118"/>
      <c r="K273" s="395">
        <f t="shared" si="24"/>
        <v>0</v>
      </c>
      <c r="L273" s="117"/>
      <c r="M273" s="117"/>
      <c r="N273" s="117"/>
      <c r="O273" s="117">
        <v>7.5</v>
      </c>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567">
        <f t="shared" si="25"/>
        <v>7.5</v>
      </c>
    </row>
    <row r="274" spans="1:65" ht="47.25" hidden="1" customHeight="1">
      <c r="A274" s="117">
        <v>238</v>
      </c>
      <c r="B274" s="135" t="s">
        <v>486</v>
      </c>
      <c r="C274" s="135"/>
      <c r="D274" s="118" t="s">
        <v>127</v>
      </c>
      <c r="E274" s="531">
        <f t="shared" si="26"/>
        <v>2.5099999999999998</v>
      </c>
      <c r="F274" s="118" t="s">
        <v>1035</v>
      </c>
      <c r="G274" s="118" t="s">
        <v>48</v>
      </c>
      <c r="H274" s="118" t="s">
        <v>1126</v>
      </c>
      <c r="I274" s="118"/>
      <c r="J274" s="118"/>
      <c r="K274" s="395">
        <f t="shared" si="24"/>
        <v>0</v>
      </c>
      <c r="L274" s="530"/>
      <c r="M274" s="530"/>
      <c r="N274" s="530">
        <v>1.23</v>
      </c>
      <c r="O274" s="530">
        <v>1.28</v>
      </c>
      <c r="P274" s="530"/>
      <c r="Q274" s="530"/>
      <c r="R274" s="530"/>
      <c r="S274" s="530"/>
      <c r="T274" s="530"/>
      <c r="U274" s="530"/>
      <c r="V274" s="530"/>
      <c r="W274" s="530"/>
      <c r="X274" s="530"/>
      <c r="Y274" s="530"/>
      <c r="Z274" s="530"/>
      <c r="AA274" s="530"/>
      <c r="AB274" s="530"/>
      <c r="AC274" s="530"/>
      <c r="AD274" s="530"/>
      <c r="AE274" s="530"/>
      <c r="AF274" s="530"/>
      <c r="AG274" s="530"/>
      <c r="AH274" s="530"/>
      <c r="AI274" s="530"/>
      <c r="AJ274" s="530"/>
      <c r="AK274" s="530"/>
      <c r="AL274" s="530"/>
      <c r="AM274" s="530"/>
      <c r="AN274" s="530"/>
      <c r="AO274" s="530"/>
      <c r="AP274" s="530"/>
      <c r="AQ274" s="530"/>
      <c r="AR274" s="530"/>
      <c r="AS274" s="530"/>
      <c r="AT274" s="530"/>
      <c r="AU274" s="530"/>
      <c r="AV274" s="530"/>
      <c r="AW274" s="530"/>
      <c r="AX274" s="530"/>
      <c r="AY274" s="530"/>
      <c r="AZ274" s="530"/>
      <c r="BA274" s="530"/>
      <c r="BB274" s="530"/>
      <c r="BC274" s="530"/>
      <c r="BD274" s="530"/>
      <c r="BE274" s="530"/>
      <c r="BF274" s="530"/>
      <c r="BG274" s="530"/>
      <c r="BH274" s="530"/>
      <c r="BI274" s="530"/>
      <c r="BJ274" s="530"/>
      <c r="BK274" s="117"/>
      <c r="BL274" s="117"/>
      <c r="BM274" s="567">
        <f t="shared" si="25"/>
        <v>2.5099999999999998</v>
      </c>
    </row>
    <row r="275" spans="1:65" ht="47.25" hidden="1" customHeight="1">
      <c r="A275" s="117">
        <v>213</v>
      </c>
      <c r="B275" s="294" t="s">
        <v>378</v>
      </c>
      <c r="C275" s="294"/>
      <c r="D275" s="291" t="s">
        <v>127</v>
      </c>
      <c r="E275" s="531">
        <f t="shared" si="26"/>
        <v>0.59800000000000009</v>
      </c>
      <c r="F275" s="516" t="s">
        <v>379</v>
      </c>
      <c r="G275" s="118" t="s">
        <v>31</v>
      </c>
      <c r="H275" s="118" t="s">
        <v>1298</v>
      </c>
      <c r="I275" s="118"/>
      <c r="J275" s="118"/>
      <c r="K275" s="395">
        <f t="shared" si="24"/>
        <v>0.56000000000000005</v>
      </c>
      <c r="L275" s="395">
        <v>0.56000000000000005</v>
      </c>
      <c r="M275" s="395"/>
      <c r="N275" s="395">
        <v>0.03</v>
      </c>
      <c r="O275" s="395"/>
      <c r="P275" s="395"/>
      <c r="Q275" s="395"/>
      <c r="R275" s="395"/>
      <c r="S275" s="395"/>
      <c r="T275" s="395"/>
      <c r="U275" s="395"/>
      <c r="V275" s="395"/>
      <c r="W275" s="395"/>
      <c r="X275" s="395"/>
      <c r="Y275" s="395"/>
      <c r="Z275" s="395"/>
      <c r="AA275" s="395"/>
      <c r="AB275" s="395"/>
      <c r="AC275" s="395"/>
      <c r="AD275" s="395"/>
      <c r="AE275" s="395"/>
      <c r="AF275" s="395"/>
      <c r="AG275" s="395"/>
      <c r="AH275" s="395">
        <v>8.0000000000000002E-3</v>
      </c>
      <c r="AI275" s="395"/>
      <c r="AJ275" s="395"/>
      <c r="AK275" s="395"/>
      <c r="AL275" s="395"/>
      <c r="AM275" s="395"/>
      <c r="AN275" s="395"/>
      <c r="AO275" s="395"/>
      <c r="AP275" s="395"/>
      <c r="AQ275" s="395"/>
      <c r="AR275" s="395"/>
      <c r="AS275" s="395"/>
      <c r="AT275" s="395"/>
      <c r="AU275" s="395"/>
      <c r="AV275" s="395"/>
      <c r="AW275" s="395"/>
      <c r="AX275" s="395"/>
      <c r="AY275" s="395"/>
      <c r="AZ275" s="395"/>
      <c r="BA275" s="395"/>
      <c r="BB275" s="395"/>
      <c r="BC275" s="395"/>
      <c r="BD275" s="395"/>
      <c r="BE275" s="395"/>
      <c r="BF275" s="395"/>
      <c r="BG275" s="395"/>
      <c r="BH275" s="395"/>
      <c r="BI275" s="395"/>
      <c r="BJ275" s="395"/>
      <c r="BK275" s="117" t="s">
        <v>387</v>
      </c>
      <c r="BL275" s="117" t="s">
        <v>1101</v>
      </c>
      <c r="BM275" s="567">
        <f t="shared" si="25"/>
        <v>0.59800000000000009</v>
      </c>
    </row>
    <row r="276" spans="1:65" ht="31.5" hidden="1" customHeight="1">
      <c r="A276" s="117">
        <v>234</v>
      </c>
      <c r="B276" s="135" t="s">
        <v>1285</v>
      </c>
      <c r="C276" s="135"/>
      <c r="D276" s="118" t="s">
        <v>127</v>
      </c>
      <c r="E276" s="573">
        <f t="shared" si="26"/>
        <v>0.06</v>
      </c>
      <c r="F276" s="118" t="s">
        <v>1031</v>
      </c>
      <c r="G276" s="118" t="s">
        <v>34</v>
      </c>
      <c r="H276" s="118" t="s">
        <v>1066</v>
      </c>
      <c r="I276" s="118"/>
      <c r="J276" s="118"/>
      <c r="K276" s="395">
        <f t="shared" si="24"/>
        <v>0</v>
      </c>
      <c r="L276" s="530"/>
      <c r="M276" s="530"/>
      <c r="N276" s="530"/>
      <c r="O276" s="530"/>
      <c r="P276" s="530"/>
      <c r="Q276" s="530"/>
      <c r="R276" s="530"/>
      <c r="S276" s="530"/>
      <c r="T276" s="530"/>
      <c r="U276" s="530"/>
      <c r="V276" s="530"/>
      <c r="W276" s="530"/>
      <c r="X276" s="530"/>
      <c r="Y276" s="530"/>
      <c r="Z276" s="530"/>
      <c r="AA276" s="530"/>
      <c r="AB276" s="530"/>
      <c r="AC276" s="530"/>
      <c r="AD276" s="530"/>
      <c r="AE276" s="530"/>
      <c r="AF276" s="530"/>
      <c r="AG276" s="530"/>
      <c r="AH276" s="530"/>
      <c r="AI276" s="530"/>
      <c r="AJ276" s="530"/>
      <c r="AK276" s="530">
        <v>0.06</v>
      </c>
      <c r="AL276" s="530"/>
      <c r="AM276" s="530"/>
      <c r="AN276" s="530"/>
      <c r="AO276" s="530"/>
      <c r="AP276" s="530"/>
      <c r="AQ276" s="530"/>
      <c r="AR276" s="530"/>
      <c r="AS276" s="530"/>
      <c r="AT276" s="530"/>
      <c r="AU276" s="530"/>
      <c r="AV276" s="530"/>
      <c r="AW276" s="530"/>
      <c r="AX276" s="530"/>
      <c r="AY276" s="530"/>
      <c r="AZ276" s="530"/>
      <c r="BA276" s="530"/>
      <c r="BB276" s="530"/>
      <c r="BC276" s="530"/>
      <c r="BD276" s="530"/>
      <c r="BE276" s="530"/>
      <c r="BF276" s="530"/>
      <c r="BG276" s="530"/>
      <c r="BH276" s="530"/>
      <c r="BI276" s="530"/>
      <c r="BJ276" s="530"/>
      <c r="BK276" s="117"/>
      <c r="BL276" s="117"/>
      <c r="BM276" s="567">
        <f t="shared" si="25"/>
        <v>0.06</v>
      </c>
    </row>
    <row r="277" spans="1:65" ht="31.5" hidden="1" customHeight="1">
      <c r="A277" s="117">
        <v>232</v>
      </c>
      <c r="B277" s="135" t="s">
        <v>1283</v>
      </c>
      <c r="C277" s="135"/>
      <c r="D277" s="118" t="s">
        <v>127</v>
      </c>
      <c r="E277" s="573">
        <f t="shared" si="26"/>
        <v>0.04</v>
      </c>
      <c r="F277" s="118" t="s">
        <v>1030</v>
      </c>
      <c r="G277" s="118" t="s">
        <v>34</v>
      </c>
      <c r="H277" s="118" t="s">
        <v>1066</v>
      </c>
      <c r="I277" s="118"/>
      <c r="J277" s="118"/>
      <c r="K277" s="395">
        <f t="shared" si="24"/>
        <v>0</v>
      </c>
      <c r="L277" s="530"/>
      <c r="M277" s="530"/>
      <c r="N277" s="530"/>
      <c r="O277" s="530"/>
      <c r="P277" s="530"/>
      <c r="Q277" s="530"/>
      <c r="R277" s="530"/>
      <c r="S277" s="530"/>
      <c r="T277" s="530"/>
      <c r="U277" s="530"/>
      <c r="V277" s="530"/>
      <c r="W277" s="530"/>
      <c r="X277" s="530"/>
      <c r="Y277" s="530"/>
      <c r="Z277" s="530"/>
      <c r="AA277" s="530"/>
      <c r="AB277" s="530"/>
      <c r="AC277" s="530"/>
      <c r="AD277" s="530"/>
      <c r="AE277" s="530"/>
      <c r="AF277" s="530"/>
      <c r="AG277" s="530"/>
      <c r="AH277" s="530"/>
      <c r="AI277" s="530"/>
      <c r="AJ277" s="530"/>
      <c r="AK277" s="530">
        <v>0.04</v>
      </c>
      <c r="AL277" s="530"/>
      <c r="AM277" s="530"/>
      <c r="AN277" s="530"/>
      <c r="AO277" s="530"/>
      <c r="AP277" s="530"/>
      <c r="AQ277" s="530"/>
      <c r="AR277" s="530"/>
      <c r="AS277" s="530"/>
      <c r="AT277" s="530"/>
      <c r="AU277" s="530"/>
      <c r="AV277" s="530"/>
      <c r="AW277" s="530"/>
      <c r="AX277" s="530"/>
      <c r="AY277" s="530"/>
      <c r="AZ277" s="530"/>
      <c r="BA277" s="530"/>
      <c r="BB277" s="530"/>
      <c r="BC277" s="530"/>
      <c r="BD277" s="530"/>
      <c r="BE277" s="530"/>
      <c r="BF277" s="530"/>
      <c r="BG277" s="530"/>
      <c r="BH277" s="530"/>
      <c r="BI277" s="530"/>
      <c r="BJ277" s="530"/>
      <c r="BK277" s="117"/>
      <c r="BL277" s="117"/>
      <c r="BM277" s="567">
        <f t="shared" si="25"/>
        <v>0.04</v>
      </c>
    </row>
    <row r="278" spans="1:65" ht="31.5" hidden="1" customHeight="1">
      <c r="A278" s="117">
        <v>236</v>
      </c>
      <c r="B278" s="135" t="s">
        <v>1287</v>
      </c>
      <c r="C278" s="135"/>
      <c r="D278" s="118" t="s">
        <v>127</v>
      </c>
      <c r="E278" s="573">
        <v>0.08</v>
      </c>
      <c r="F278" s="118" t="s">
        <v>1033</v>
      </c>
      <c r="G278" s="118" t="s">
        <v>34</v>
      </c>
      <c r="H278" s="118" t="s">
        <v>1125</v>
      </c>
      <c r="I278" s="118"/>
      <c r="J278" s="118" t="s">
        <v>1099</v>
      </c>
      <c r="K278" s="395">
        <f t="shared" si="24"/>
        <v>0</v>
      </c>
      <c r="L278" s="530"/>
      <c r="M278" s="530"/>
      <c r="N278" s="530"/>
      <c r="O278" s="530"/>
      <c r="P278" s="530"/>
      <c r="Q278" s="530"/>
      <c r="R278" s="530"/>
      <c r="S278" s="530"/>
      <c r="T278" s="530"/>
      <c r="U278" s="530"/>
      <c r="V278" s="530"/>
      <c r="W278" s="530"/>
      <c r="X278" s="530"/>
      <c r="Y278" s="530"/>
      <c r="Z278" s="530"/>
      <c r="AA278" s="530"/>
      <c r="AB278" s="530"/>
      <c r="AC278" s="530"/>
      <c r="AD278" s="530"/>
      <c r="AE278" s="530"/>
      <c r="AF278" s="530"/>
      <c r="AG278" s="530"/>
      <c r="AH278" s="530"/>
      <c r="AI278" s="530"/>
      <c r="AJ278" s="530"/>
      <c r="AK278" s="530"/>
      <c r="AL278" s="530"/>
      <c r="AM278" s="530"/>
      <c r="AN278" s="530"/>
      <c r="AO278" s="530"/>
      <c r="AP278" s="530"/>
      <c r="AQ278" s="530"/>
      <c r="AR278" s="530"/>
      <c r="AS278" s="530"/>
      <c r="AT278" s="530"/>
      <c r="AU278" s="530"/>
      <c r="AV278" s="530"/>
      <c r="AW278" s="530"/>
      <c r="AX278" s="530"/>
      <c r="AY278" s="530"/>
      <c r="AZ278" s="530"/>
      <c r="BA278" s="530"/>
      <c r="BB278" s="530"/>
      <c r="BC278" s="530"/>
      <c r="BD278" s="530"/>
      <c r="BE278" s="530"/>
      <c r="BF278" s="530"/>
      <c r="BG278" s="530"/>
      <c r="BH278" s="530"/>
      <c r="BI278" s="530"/>
      <c r="BJ278" s="530"/>
      <c r="BK278" s="117"/>
      <c r="BL278" s="117"/>
      <c r="BM278" s="567">
        <f t="shared" si="25"/>
        <v>0</v>
      </c>
    </row>
    <row r="279" spans="1:65" ht="31.5" hidden="1" customHeight="1">
      <c r="A279" s="117">
        <v>233</v>
      </c>
      <c r="B279" s="135" t="s">
        <v>1284</v>
      </c>
      <c r="C279" s="135"/>
      <c r="D279" s="118" t="s">
        <v>127</v>
      </c>
      <c r="E279" s="573">
        <f t="shared" ref="E279:E284" si="27">SUM(L279:BJ279)</f>
        <v>7.0000000000000007E-2</v>
      </c>
      <c r="F279" s="118" t="s">
        <v>901</v>
      </c>
      <c r="G279" s="118" t="s">
        <v>34</v>
      </c>
      <c r="H279" s="118" t="s">
        <v>1066</v>
      </c>
      <c r="I279" s="118"/>
      <c r="J279" s="118"/>
      <c r="K279" s="395">
        <f t="shared" si="24"/>
        <v>0</v>
      </c>
      <c r="L279" s="530"/>
      <c r="M279" s="530"/>
      <c r="N279" s="530"/>
      <c r="O279" s="530"/>
      <c r="P279" s="530"/>
      <c r="Q279" s="530"/>
      <c r="R279" s="530"/>
      <c r="S279" s="530"/>
      <c r="T279" s="530"/>
      <c r="U279" s="530"/>
      <c r="V279" s="530"/>
      <c r="W279" s="530"/>
      <c r="X279" s="530"/>
      <c r="Y279" s="530"/>
      <c r="Z279" s="530"/>
      <c r="AA279" s="530"/>
      <c r="AB279" s="530"/>
      <c r="AC279" s="530"/>
      <c r="AD279" s="530"/>
      <c r="AE279" s="530"/>
      <c r="AF279" s="530"/>
      <c r="AG279" s="530"/>
      <c r="AH279" s="530"/>
      <c r="AI279" s="530"/>
      <c r="AJ279" s="530"/>
      <c r="AK279" s="530">
        <v>7.0000000000000007E-2</v>
      </c>
      <c r="AL279" s="530"/>
      <c r="AM279" s="530"/>
      <c r="AN279" s="530"/>
      <c r="AO279" s="530"/>
      <c r="AP279" s="530"/>
      <c r="AQ279" s="530"/>
      <c r="AR279" s="530"/>
      <c r="AS279" s="530"/>
      <c r="AT279" s="530"/>
      <c r="AU279" s="530"/>
      <c r="AV279" s="530"/>
      <c r="AW279" s="530"/>
      <c r="AX279" s="530"/>
      <c r="AY279" s="530"/>
      <c r="AZ279" s="530"/>
      <c r="BA279" s="530"/>
      <c r="BB279" s="530"/>
      <c r="BC279" s="530"/>
      <c r="BD279" s="530"/>
      <c r="BE279" s="530"/>
      <c r="BF279" s="530"/>
      <c r="BG279" s="530"/>
      <c r="BH279" s="530"/>
      <c r="BI279" s="530"/>
      <c r="BJ279" s="530"/>
      <c r="BK279" s="117"/>
      <c r="BL279" s="117"/>
      <c r="BM279" s="567">
        <f t="shared" si="25"/>
        <v>7.0000000000000007E-2</v>
      </c>
    </row>
    <row r="280" spans="1:65" ht="31.5" hidden="1" customHeight="1">
      <c r="A280" s="117">
        <v>235</v>
      </c>
      <c r="B280" s="135" t="s">
        <v>1286</v>
      </c>
      <c r="C280" s="135"/>
      <c r="D280" s="118" t="s">
        <v>127</v>
      </c>
      <c r="E280" s="573">
        <f t="shared" si="27"/>
        <v>0.06</v>
      </c>
      <c r="F280" s="118" t="s">
        <v>1032</v>
      </c>
      <c r="G280" s="118" t="s">
        <v>34</v>
      </c>
      <c r="H280" s="118" t="s">
        <v>1066</v>
      </c>
      <c r="I280" s="118"/>
      <c r="J280" s="118"/>
      <c r="K280" s="395">
        <f t="shared" si="24"/>
        <v>0</v>
      </c>
      <c r="L280" s="530"/>
      <c r="M280" s="530"/>
      <c r="N280" s="530"/>
      <c r="O280" s="530"/>
      <c r="P280" s="530"/>
      <c r="Q280" s="530"/>
      <c r="R280" s="530"/>
      <c r="S280" s="530"/>
      <c r="T280" s="530"/>
      <c r="U280" s="530"/>
      <c r="V280" s="530"/>
      <c r="W280" s="530"/>
      <c r="X280" s="530"/>
      <c r="Y280" s="530"/>
      <c r="Z280" s="530"/>
      <c r="AA280" s="530"/>
      <c r="AB280" s="530"/>
      <c r="AC280" s="530"/>
      <c r="AD280" s="530"/>
      <c r="AE280" s="530"/>
      <c r="AF280" s="530"/>
      <c r="AG280" s="530"/>
      <c r="AH280" s="530"/>
      <c r="AI280" s="530"/>
      <c r="AJ280" s="530"/>
      <c r="AK280" s="530">
        <v>0.06</v>
      </c>
      <c r="AL280" s="530"/>
      <c r="AM280" s="530"/>
      <c r="AN280" s="530"/>
      <c r="AO280" s="530"/>
      <c r="AP280" s="530"/>
      <c r="AQ280" s="530"/>
      <c r="AR280" s="530"/>
      <c r="AS280" s="530"/>
      <c r="AT280" s="530"/>
      <c r="AU280" s="530"/>
      <c r="AV280" s="530"/>
      <c r="AW280" s="530"/>
      <c r="AX280" s="530"/>
      <c r="AY280" s="530"/>
      <c r="AZ280" s="530"/>
      <c r="BA280" s="530"/>
      <c r="BB280" s="530"/>
      <c r="BC280" s="530"/>
      <c r="BD280" s="530"/>
      <c r="BE280" s="530"/>
      <c r="BF280" s="530"/>
      <c r="BG280" s="530"/>
      <c r="BH280" s="530"/>
      <c r="BI280" s="530"/>
      <c r="BJ280" s="530"/>
      <c r="BK280" s="117"/>
      <c r="BL280" s="117"/>
      <c r="BM280" s="567">
        <f t="shared" si="25"/>
        <v>0.06</v>
      </c>
    </row>
    <row r="281" spans="1:65" ht="31.5" hidden="1" customHeight="1">
      <c r="A281" s="117">
        <v>228</v>
      </c>
      <c r="B281" s="135" t="s">
        <v>1196</v>
      </c>
      <c r="C281" s="135"/>
      <c r="D281" s="118" t="s">
        <v>127</v>
      </c>
      <c r="E281" s="531">
        <f t="shared" si="27"/>
        <v>0.2</v>
      </c>
      <c r="F281" s="118" t="s">
        <v>1204</v>
      </c>
      <c r="G281" s="118" t="s">
        <v>21</v>
      </c>
      <c r="H281" s="118" t="s">
        <v>1066</v>
      </c>
      <c r="I281" s="118"/>
      <c r="J281" s="118"/>
      <c r="K281" s="395">
        <f t="shared" si="24"/>
        <v>0.11</v>
      </c>
      <c r="L281" s="530">
        <v>0.11</v>
      </c>
      <c r="M281" s="530"/>
      <c r="N281" s="530">
        <v>0.09</v>
      </c>
      <c r="O281" s="530"/>
      <c r="P281" s="530"/>
      <c r="Q281" s="530"/>
      <c r="R281" s="530"/>
      <c r="S281" s="530"/>
      <c r="T281" s="530"/>
      <c r="U281" s="530"/>
      <c r="V281" s="530"/>
      <c r="W281" s="530"/>
      <c r="X281" s="530"/>
      <c r="Y281" s="530"/>
      <c r="Z281" s="530"/>
      <c r="AA281" s="530"/>
      <c r="AB281" s="530"/>
      <c r="AC281" s="530"/>
      <c r="AD281" s="530"/>
      <c r="AE281" s="530"/>
      <c r="AF281" s="530"/>
      <c r="AG281" s="530"/>
      <c r="AH281" s="530"/>
      <c r="AI281" s="530"/>
      <c r="AJ281" s="530"/>
      <c r="AK281" s="530"/>
      <c r="AL281" s="530"/>
      <c r="AM281" s="530"/>
      <c r="AN281" s="530"/>
      <c r="AO281" s="530"/>
      <c r="AP281" s="530"/>
      <c r="AQ281" s="530"/>
      <c r="AR281" s="530"/>
      <c r="AS281" s="530"/>
      <c r="AT281" s="530"/>
      <c r="AU281" s="530"/>
      <c r="AV281" s="530"/>
      <c r="AW281" s="530"/>
      <c r="AX281" s="530"/>
      <c r="AY281" s="530"/>
      <c r="AZ281" s="530"/>
      <c r="BA281" s="530"/>
      <c r="BB281" s="530"/>
      <c r="BC281" s="530"/>
      <c r="BD281" s="530"/>
      <c r="BE281" s="530"/>
      <c r="BF281" s="530"/>
      <c r="BG281" s="530"/>
      <c r="BH281" s="530"/>
      <c r="BI281" s="530"/>
      <c r="BJ281" s="530"/>
      <c r="BK281" s="117"/>
      <c r="BL281" s="117"/>
      <c r="BM281" s="567">
        <f t="shared" si="25"/>
        <v>0.2</v>
      </c>
    </row>
    <row r="282" spans="1:65" ht="31.5" hidden="1" customHeight="1">
      <c r="A282" s="117">
        <v>227</v>
      </c>
      <c r="B282" s="135" t="s">
        <v>1210</v>
      </c>
      <c r="C282" s="135"/>
      <c r="D282" s="118" t="s">
        <v>127</v>
      </c>
      <c r="E282" s="531">
        <f t="shared" si="27"/>
        <v>1.5</v>
      </c>
      <c r="F282" s="118" t="s">
        <v>1026</v>
      </c>
      <c r="G282" s="118" t="s">
        <v>20</v>
      </c>
      <c r="H282" s="118" t="s">
        <v>1126</v>
      </c>
      <c r="I282" s="118"/>
      <c r="J282" s="118"/>
      <c r="K282" s="395">
        <f t="shared" si="24"/>
        <v>0</v>
      </c>
      <c r="L282" s="530"/>
      <c r="M282" s="530"/>
      <c r="N282" s="530">
        <v>0.98</v>
      </c>
      <c r="O282" s="530"/>
      <c r="P282" s="530"/>
      <c r="Q282" s="530"/>
      <c r="R282" s="530">
        <v>0.52</v>
      </c>
      <c r="S282" s="530"/>
      <c r="T282" s="530"/>
      <c r="U282" s="530"/>
      <c r="V282" s="530"/>
      <c r="W282" s="530"/>
      <c r="X282" s="530"/>
      <c r="Y282" s="530"/>
      <c r="Z282" s="530"/>
      <c r="AA282" s="530"/>
      <c r="AB282" s="530"/>
      <c r="AC282" s="530"/>
      <c r="AD282" s="530"/>
      <c r="AE282" s="530"/>
      <c r="AF282" s="530"/>
      <c r="AG282" s="530"/>
      <c r="AH282" s="530"/>
      <c r="AI282" s="530"/>
      <c r="AJ282" s="530"/>
      <c r="AK282" s="530"/>
      <c r="AL282" s="530"/>
      <c r="AM282" s="530"/>
      <c r="AN282" s="530"/>
      <c r="AO282" s="530"/>
      <c r="AP282" s="530"/>
      <c r="AQ282" s="530"/>
      <c r="AR282" s="530"/>
      <c r="AS282" s="530"/>
      <c r="AT282" s="530"/>
      <c r="AU282" s="530"/>
      <c r="AV282" s="530"/>
      <c r="AW282" s="530"/>
      <c r="AX282" s="530"/>
      <c r="AY282" s="530"/>
      <c r="AZ282" s="530"/>
      <c r="BA282" s="530"/>
      <c r="BB282" s="530"/>
      <c r="BC282" s="530"/>
      <c r="BD282" s="530"/>
      <c r="BE282" s="530"/>
      <c r="BF282" s="530"/>
      <c r="BG282" s="530"/>
      <c r="BH282" s="530"/>
      <c r="BI282" s="530"/>
      <c r="BJ282" s="530"/>
      <c r="BK282" s="117"/>
      <c r="BL282" s="117"/>
      <c r="BM282" s="567">
        <f t="shared" si="25"/>
        <v>1.5</v>
      </c>
    </row>
    <row r="283" spans="1:65" ht="15.75" hidden="1" customHeight="1">
      <c r="A283" s="134">
        <v>251</v>
      </c>
      <c r="B283" s="626" t="s">
        <v>828</v>
      </c>
      <c r="C283" s="626"/>
      <c r="D283" s="461" t="s">
        <v>119</v>
      </c>
      <c r="E283" s="627">
        <f t="shared" si="27"/>
        <v>0.65</v>
      </c>
      <c r="F283" s="461"/>
      <c r="G283" s="461" t="s">
        <v>11</v>
      </c>
      <c r="H283" s="461" t="s">
        <v>1126</v>
      </c>
      <c r="I283" s="461"/>
      <c r="K283" s="628">
        <f t="shared" si="24"/>
        <v>0.65</v>
      </c>
      <c r="L283" s="630">
        <v>0.65</v>
      </c>
      <c r="M283" s="630"/>
      <c r="N283" s="630"/>
      <c r="O283" s="630"/>
      <c r="P283" s="630"/>
      <c r="Q283" s="630"/>
      <c r="R283" s="630"/>
      <c r="S283" s="630"/>
      <c r="T283" s="630"/>
      <c r="U283" s="630"/>
      <c r="V283" s="630"/>
      <c r="W283" s="630"/>
      <c r="X283" s="630"/>
      <c r="Y283" s="630"/>
      <c r="Z283" s="630"/>
      <c r="AA283" s="630"/>
      <c r="AB283" s="630"/>
      <c r="AC283" s="630"/>
      <c r="AD283" s="630"/>
      <c r="AE283" s="630"/>
      <c r="AF283" s="630"/>
      <c r="AG283" s="630"/>
      <c r="AH283" s="630"/>
      <c r="AI283" s="630"/>
      <c r="AJ283" s="630"/>
      <c r="AK283" s="630"/>
      <c r="AL283" s="630"/>
      <c r="AM283" s="630"/>
      <c r="AN283" s="630"/>
      <c r="AO283" s="630"/>
      <c r="AP283" s="630"/>
      <c r="AQ283" s="630"/>
      <c r="AR283" s="630"/>
      <c r="AS283" s="630"/>
      <c r="AT283" s="630"/>
      <c r="AU283" s="630"/>
      <c r="AV283" s="630"/>
      <c r="AW283" s="630"/>
      <c r="AX283" s="630"/>
      <c r="AY283" s="630"/>
      <c r="AZ283" s="630"/>
      <c r="BA283" s="630"/>
      <c r="BB283" s="630"/>
      <c r="BC283" s="630"/>
      <c r="BD283" s="630"/>
      <c r="BE283" s="630"/>
      <c r="BF283" s="630"/>
      <c r="BG283" s="630"/>
      <c r="BH283" s="630"/>
      <c r="BI283" s="630"/>
      <c r="BJ283" s="630"/>
      <c r="BM283" s="567">
        <f t="shared" si="25"/>
        <v>0.65</v>
      </c>
    </row>
    <row r="284" spans="1:65" ht="47.25" hidden="1" customHeight="1">
      <c r="A284" s="117">
        <v>255</v>
      </c>
      <c r="B284" s="135" t="s">
        <v>832</v>
      </c>
      <c r="C284" s="135"/>
      <c r="D284" s="118" t="s">
        <v>119</v>
      </c>
      <c r="E284" s="117">
        <f t="shared" si="27"/>
        <v>0.2</v>
      </c>
      <c r="F284" s="118" t="s">
        <v>1044</v>
      </c>
      <c r="G284" s="118" t="s">
        <v>30</v>
      </c>
      <c r="H284" s="118" t="s">
        <v>1126</v>
      </c>
      <c r="I284" s="118"/>
      <c r="J284" s="118"/>
      <c r="K284" s="395">
        <f t="shared" si="24"/>
        <v>0.2</v>
      </c>
      <c r="L284" s="530">
        <v>0.2</v>
      </c>
      <c r="M284" s="530"/>
      <c r="N284" s="530"/>
      <c r="O284" s="530"/>
      <c r="P284" s="530"/>
      <c r="Q284" s="530"/>
      <c r="R284" s="530"/>
      <c r="S284" s="530"/>
      <c r="T284" s="530"/>
      <c r="U284" s="530"/>
      <c r="V284" s="530"/>
      <c r="W284" s="530"/>
      <c r="X284" s="530"/>
      <c r="Y284" s="530"/>
      <c r="Z284" s="530"/>
      <c r="AA284" s="530"/>
      <c r="AB284" s="530"/>
      <c r="AC284" s="530"/>
      <c r="AD284" s="530"/>
      <c r="AE284" s="530"/>
      <c r="AF284" s="530"/>
      <c r="AG284" s="530"/>
      <c r="AH284" s="530"/>
      <c r="AI284" s="530"/>
      <c r="AJ284" s="530"/>
      <c r="AK284" s="530"/>
      <c r="AL284" s="530"/>
      <c r="AM284" s="530"/>
      <c r="AN284" s="530"/>
      <c r="AO284" s="530"/>
      <c r="AP284" s="530"/>
      <c r="AQ284" s="530"/>
      <c r="AR284" s="530"/>
      <c r="AS284" s="530"/>
      <c r="AT284" s="530"/>
      <c r="AU284" s="530"/>
      <c r="AV284" s="530"/>
      <c r="AW284" s="530"/>
      <c r="AX284" s="530"/>
      <c r="AY284" s="530"/>
      <c r="AZ284" s="530"/>
      <c r="BA284" s="530"/>
      <c r="BB284" s="530"/>
      <c r="BC284" s="530"/>
      <c r="BD284" s="530"/>
      <c r="BE284" s="530"/>
      <c r="BF284" s="530"/>
      <c r="BG284" s="530"/>
      <c r="BH284" s="530"/>
      <c r="BI284" s="530"/>
      <c r="BJ284" s="530"/>
      <c r="BK284" s="117"/>
      <c r="BL284" s="117"/>
      <c r="BM284" s="567">
        <f t="shared" si="25"/>
        <v>0.2</v>
      </c>
    </row>
    <row r="285" spans="1:65" ht="94.5" hidden="1" customHeight="1">
      <c r="A285" s="117">
        <v>256</v>
      </c>
      <c r="B285" s="135" t="s">
        <v>833</v>
      </c>
      <c r="C285" s="135"/>
      <c r="D285" s="118" t="s">
        <v>119</v>
      </c>
      <c r="E285" s="531">
        <v>0.27</v>
      </c>
      <c r="F285" s="344" t="s">
        <v>1042</v>
      </c>
      <c r="G285" s="344" t="s">
        <v>47</v>
      </c>
      <c r="H285" s="118" t="s">
        <v>1126</v>
      </c>
      <c r="I285" s="118" t="s">
        <v>1188</v>
      </c>
      <c r="J285" s="118" t="s">
        <v>1099</v>
      </c>
      <c r="K285" s="395">
        <f t="shared" si="24"/>
        <v>0</v>
      </c>
      <c r="L285" s="530"/>
      <c r="M285" s="530"/>
      <c r="N285" s="530"/>
      <c r="O285" s="530"/>
      <c r="P285" s="530"/>
      <c r="Q285" s="530"/>
      <c r="R285" s="530"/>
      <c r="S285" s="530"/>
      <c r="T285" s="530"/>
      <c r="U285" s="530"/>
      <c r="V285" s="530"/>
      <c r="W285" s="530"/>
      <c r="X285" s="530"/>
      <c r="Y285" s="530"/>
      <c r="Z285" s="530"/>
      <c r="AA285" s="530"/>
      <c r="AB285" s="530"/>
      <c r="AC285" s="530"/>
      <c r="AD285" s="530"/>
      <c r="AE285" s="530"/>
      <c r="AF285" s="530"/>
      <c r="AG285" s="530"/>
      <c r="AH285" s="530"/>
      <c r="AI285" s="530"/>
      <c r="AJ285" s="530"/>
      <c r="AK285" s="530"/>
      <c r="AL285" s="530"/>
      <c r="AM285" s="530"/>
      <c r="AN285" s="530"/>
      <c r="AO285" s="530"/>
      <c r="AP285" s="530"/>
      <c r="AQ285" s="530"/>
      <c r="AR285" s="530"/>
      <c r="AS285" s="530"/>
      <c r="AT285" s="530"/>
      <c r="AU285" s="530"/>
      <c r="AV285" s="530"/>
      <c r="AW285" s="530"/>
      <c r="AX285" s="530"/>
      <c r="AY285" s="530"/>
      <c r="AZ285" s="530"/>
      <c r="BA285" s="530"/>
      <c r="BB285" s="530"/>
      <c r="BC285" s="530"/>
      <c r="BD285" s="530"/>
      <c r="BE285" s="530"/>
      <c r="BF285" s="530"/>
      <c r="BG285" s="530"/>
      <c r="BH285" s="530"/>
      <c r="BI285" s="530"/>
      <c r="BJ285" s="530"/>
      <c r="BK285" s="117"/>
      <c r="BL285" s="117"/>
      <c r="BM285" s="567">
        <f t="shared" si="25"/>
        <v>0</v>
      </c>
    </row>
    <row r="286" spans="1:65" ht="15.75" hidden="1" customHeight="1">
      <c r="A286" s="117">
        <v>250</v>
      </c>
      <c r="B286" s="333" t="s">
        <v>601</v>
      </c>
      <c r="C286" s="333"/>
      <c r="D286" s="118" t="s">
        <v>119</v>
      </c>
      <c r="E286" s="531">
        <v>0.3</v>
      </c>
      <c r="F286" s="117"/>
      <c r="G286" s="117" t="s">
        <v>44</v>
      </c>
      <c r="H286" s="118" t="s">
        <v>1125</v>
      </c>
      <c r="I286" s="118"/>
      <c r="J286" s="118" t="s">
        <v>1099</v>
      </c>
      <c r="K286" s="395">
        <f t="shared" si="24"/>
        <v>0</v>
      </c>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567">
        <f t="shared" si="25"/>
        <v>0</v>
      </c>
    </row>
    <row r="287" spans="1:65" ht="31.5" hidden="1" customHeight="1">
      <c r="A287" s="117">
        <v>253</v>
      </c>
      <c r="B287" s="135" t="s">
        <v>830</v>
      </c>
      <c r="C287" s="135"/>
      <c r="D287" s="118" t="s">
        <v>119</v>
      </c>
      <c r="E287" s="117">
        <f>SUM(L287:BJ287)</f>
        <v>1.59</v>
      </c>
      <c r="F287" s="118" t="s">
        <v>949</v>
      </c>
      <c r="G287" s="118" t="s">
        <v>25</v>
      </c>
      <c r="H287" s="118" t="s">
        <v>1126</v>
      </c>
      <c r="I287" s="118"/>
      <c r="J287" s="118"/>
      <c r="K287" s="395">
        <f t="shared" si="24"/>
        <v>1.53</v>
      </c>
      <c r="L287" s="530">
        <v>1.53</v>
      </c>
      <c r="M287" s="530"/>
      <c r="N287" s="530"/>
      <c r="O287" s="530"/>
      <c r="P287" s="530"/>
      <c r="Q287" s="530"/>
      <c r="R287" s="530"/>
      <c r="S287" s="530"/>
      <c r="T287" s="530"/>
      <c r="U287" s="530"/>
      <c r="V287" s="530"/>
      <c r="W287" s="530"/>
      <c r="X287" s="530"/>
      <c r="Y287" s="530"/>
      <c r="Z287" s="530"/>
      <c r="AA287" s="530"/>
      <c r="AB287" s="530"/>
      <c r="AC287" s="530"/>
      <c r="AD287" s="530"/>
      <c r="AE287" s="530"/>
      <c r="AF287" s="530"/>
      <c r="AG287" s="530"/>
      <c r="AH287" s="530">
        <v>0.05</v>
      </c>
      <c r="AI287" s="530"/>
      <c r="AJ287" s="530"/>
      <c r="AK287" s="530"/>
      <c r="AL287" s="530"/>
      <c r="AM287" s="530"/>
      <c r="AN287" s="530"/>
      <c r="AO287" s="530"/>
      <c r="AP287" s="530"/>
      <c r="AQ287" s="530"/>
      <c r="AR287" s="530"/>
      <c r="AS287" s="530"/>
      <c r="AT287" s="530"/>
      <c r="AU287" s="530"/>
      <c r="AV287" s="530"/>
      <c r="AW287" s="530"/>
      <c r="AX287" s="530"/>
      <c r="AY287" s="530"/>
      <c r="AZ287" s="530"/>
      <c r="BA287" s="530"/>
      <c r="BB287" s="530"/>
      <c r="BC287" s="530"/>
      <c r="BD287" s="530"/>
      <c r="BE287" s="530"/>
      <c r="BF287" s="530"/>
      <c r="BG287" s="530">
        <v>0.01</v>
      </c>
      <c r="BH287" s="530"/>
      <c r="BI287" s="530"/>
      <c r="BJ287" s="530"/>
      <c r="BK287" s="117"/>
      <c r="BL287" s="117"/>
      <c r="BM287" s="567">
        <f t="shared" si="25"/>
        <v>1.59</v>
      </c>
    </row>
    <row r="288" spans="1:65" ht="31.5" hidden="1" customHeight="1">
      <c r="A288" s="117">
        <v>259</v>
      </c>
      <c r="B288" s="135" t="s">
        <v>836</v>
      </c>
      <c r="C288" s="135"/>
      <c r="D288" s="118" t="s">
        <v>119</v>
      </c>
      <c r="E288" s="531">
        <f>SUM(L288:BJ288)</f>
        <v>0.03</v>
      </c>
      <c r="F288" s="118" t="s">
        <v>1047</v>
      </c>
      <c r="G288" s="118" t="s">
        <v>48</v>
      </c>
      <c r="H288" s="118" t="s">
        <v>1126</v>
      </c>
      <c r="I288" s="118"/>
      <c r="J288" s="118"/>
      <c r="K288" s="395">
        <f t="shared" si="24"/>
        <v>0.03</v>
      </c>
      <c r="L288" s="530">
        <v>0.03</v>
      </c>
      <c r="M288" s="530"/>
      <c r="N288" s="530"/>
      <c r="O288" s="530"/>
      <c r="P288" s="530"/>
      <c r="Q288" s="530"/>
      <c r="R288" s="530"/>
      <c r="S288" s="530"/>
      <c r="T288" s="530"/>
      <c r="U288" s="530"/>
      <c r="V288" s="530"/>
      <c r="W288" s="530"/>
      <c r="X288" s="530"/>
      <c r="Y288" s="530"/>
      <c r="Z288" s="530"/>
      <c r="AA288" s="530"/>
      <c r="AB288" s="530"/>
      <c r="AC288" s="530"/>
      <c r="AD288" s="530"/>
      <c r="AE288" s="530"/>
      <c r="AF288" s="530"/>
      <c r="AG288" s="530"/>
      <c r="AH288" s="530"/>
      <c r="AI288" s="530"/>
      <c r="AJ288" s="530"/>
      <c r="AK288" s="530"/>
      <c r="AL288" s="530"/>
      <c r="AM288" s="530"/>
      <c r="AN288" s="530"/>
      <c r="AO288" s="530"/>
      <c r="AP288" s="530"/>
      <c r="AQ288" s="530"/>
      <c r="AR288" s="530"/>
      <c r="AS288" s="530"/>
      <c r="AT288" s="530"/>
      <c r="AU288" s="530"/>
      <c r="AV288" s="530"/>
      <c r="AW288" s="530"/>
      <c r="AX288" s="530"/>
      <c r="AY288" s="530"/>
      <c r="AZ288" s="530"/>
      <c r="BA288" s="530"/>
      <c r="BB288" s="530"/>
      <c r="BC288" s="530"/>
      <c r="BD288" s="530"/>
      <c r="BE288" s="530"/>
      <c r="BF288" s="530"/>
      <c r="BG288" s="530"/>
      <c r="BH288" s="530"/>
      <c r="BI288" s="530"/>
      <c r="BJ288" s="530"/>
      <c r="BK288" s="117"/>
      <c r="BL288" s="117"/>
      <c r="BM288" s="567">
        <f t="shared" si="25"/>
        <v>0.03</v>
      </c>
    </row>
    <row r="289" spans="1:65" ht="15.75" hidden="1" customHeight="1">
      <c r="A289" s="117">
        <v>258</v>
      </c>
      <c r="B289" s="135" t="s">
        <v>835</v>
      </c>
      <c r="C289" s="135"/>
      <c r="D289" s="118" t="s">
        <v>119</v>
      </c>
      <c r="E289" s="531">
        <f>SUM(L289:BJ289)</f>
        <v>0.06</v>
      </c>
      <c r="F289" s="118" t="s">
        <v>1046</v>
      </c>
      <c r="G289" s="118" t="s">
        <v>48</v>
      </c>
      <c r="H289" s="118" t="s">
        <v>1126</v>
      </c>
      <c r="I289" s="118"/>
      <c r="J289" s="118"/>
      <c r="K289" s="395">
        <f t="shared" si="24"/>
        <v>0</v>
      </c>
      <c r="L289" s="530"/>
      <c r="M289" s="530"/>
      <c r="N289" s="530"/>
      <c r="O289" s="530"/>
      <c r="P289" s="530"/>
      <c r="Q289" s="530"/>
      <c r="R289" s="530"/>
      <c r="S289" s="530"/>
      <c r="T289" s="530"/>
      <c r="U289" s="530"/>
      <c r="V289" s="530"/>
      <c r="W289" s="530"/>
      <c r="X289" s="530"/>
      <c r="Y289" s="530"/>
      <c r="Z289" s="530"/>
      <c r="AA289" s="530"/>
      <c r="AB289" s="530"/>
      <c r="AC289" s="530"/>
      <c r="AD289" s="530"/>
      <c r="AE289" s="530"/>
      <c r="AF289" s="530"/>
      <c r="AG289" s="530"/>
      <c r="AH289" s="530"/>
      <c r="AI289" s="530"/>
      <c r="AJ289" s="530"/>
      <c r="AK289" s="530"/>
      <c r="AL289" s="530"/>
      <c r="AM289" s="530"/>
      <c r="AN289" s="530"/>
      <c r="AO289" s="530"/>
      <c r="AP289" s="530"/>
      <c r="AQ289" s="530"/>
      <c r="AR289" s="530"/>
      <c r="AS289" s="530"/>
      <c r="AT289" s="530"/>
      <c r="AU289" s="530"/>
      <c r="AV289" s="530">
        <v>0.06</v>
      </c>
      <c r="AW289" s="530"/>
      <c r="AX289" s="530"/>
      <c r="AY289" s="530"/>
      <c r="AZ289" s="530"/>
      <c r="BA289" s="530"/>
      <c r="BB289" s="530"/>
      <c r="BC289" s="530"/>
      <c r="BD289" s="530"/>
      <c r="BE289" s="530"/>
      <c r="BF289" s="530"/>
      <c r="BG289" s="530"/>
      <c r="BH289" s="530"/>
      <c r="BI289" s="530"/>
      <c r="BJ289" s="530"/>
      <c r="BK289" s="117"/>
      <c r="BL289" s="117"/>
      <c r="BM289" s="567">
        <f t="shared" si="25"/>
        <v>0.06</v>
      </c>
    </row>
    <row r="290" spans="1:65" ht="31.5" hidden="1" customHeight="1">
      <c r="A290" s="117">
        <v>260</v>
      </c>
      <c r="B290" s="135" t="s">
        <v>837</v>
      </c>
      <c r="C290" s="135"/>
      <c r="D290" s="118" t="s">
        <v>119</v>
      </c>
      <c r="E290" s="531">
        <f>SUM(L290:BJ290)</f>
        <v>0.15</v>
      </c>
      <c r="F290" s="118" t="s">
        <v>867</v>
      </c>
      <c r="G290" s="118" t="s">
        <v>48</v>
      </c>
      <c r="H290" s="118" t="s">
        <v>1126</v>
      </c>
      <c r="I290" s="118"/>
      <c r="J290" s="118"/>
      <c r="K290" s="395">
        <f t="shared" si="24"/>
        <v>0</v>
      </c>
      <c r="L290" s="530"/>
      <c r="M290" s="530"/>
      <c r="N290" s="530">
        <v>0.15</v>
      </c>
      <c r="O290" s="530"/>
      <c r="P290" s="530"/>
      <c r="Q290" s="530"/>
      <c r="R290" s="530"/>
      <c r="S290" s="530"/>
      <c r="T290" s="530"/>
      <c r="U290" s="530"/>
      <c r="V290" s="530"/>
      <c r="W290" s="530"/>
      <c r="X290" s="530"/>
      <c r="Y290" s="530"/>
      <c r="Z290" s="530"/>
      <c r="AA290" s="530"/>
      <c r="AB290" s="530"/>
      <c r="AC290" s="530"/>
      <c r="AD290" s="530"/>
      <c r="AE290" s="530"/>
      <c r="AF290" s="530"/>
      <c r="AG290" s="530"/>
      <c r="AH290" s="530"/>
      <c r="AI290" s="530"/>
      <c r="AJ290" s="530"/>
      <c r="AK290" s="530"/>
      <c r="AL290" s="530"/>
      <c r="AM290" s="530"/>
      <c r="AN290" s="530"/>
      <c r="AO290" s="530"/>
      <c r="AP290" s="530"/>
      <c r="AQ290" s="530"/>
      <c r="AR290" s="530"/>
      <c r="AS290" s="530"/>
      <c r="AT290" s="530"/>
      <c r="AU290" s="530"/>
      <c r="AV290" s="530"/>
      <c r="AW290" s="530"/>
      <c r="AX290" s="530"/>
      <c r="AY290" s="530"/>
      <c r="AZ290" s="530">
        <v>0</v>
      </c>
      <c r="BA290" s="530"/>
      <c r="BB290" s="530"/>
      <c r="BC290" s="530"/>
      <c r="BD290" s="530"/>
      <c r="BE290" s="530"/>
      <c r="BF290" s="530"/>
      <c r="BG290" s="530"/>
      <c r="BH290" s="530"/>
      <c r="BI290" s="530"/>
      <c r="BJ290" s="530"/>
      <c r="BK290" s="117"/>
      <c r="BL290" s="117"/>
      <c r="BM290" s="567">
        <f t="shared" si="25"/>
        <v>0.15</v>
      </c>
    </row>
    <row r="291" spans="1:65" ht="31.5" hidden="1" customHeight="1">
      <c r="A291" s="117">
        <v>261</v>
      </c>
      <c r="B291" s="135" t="s">
        <v>1319</v>
      </c>
      <c r="C291" s="135"/>
      <c r="D291" s="118" t="s">
        <v>119</v>
      </c>
      <c r="E291" s="531">
        <f>SUM(L291:BJ291)</f>
        <v>0.26</v>
      </c>
      <c r="F291" s="118" t="s">
        <v>1048</v>
      </c>
      <c r="G291" s="118" t="s">
        <v>48</v>
      </c>
      <c r="H291" s="118" t="s">
        <v>1126</v>
      </c>
      <c r="I291" s="118"/>
      <c r="J291" s="118"/>
      <c r="K291" s="395">
        <f t="shared" si="24"/>
        <v>0</v>
      </c>
      <c r="L291" s="530"/>
      <c r="M291" s="530"/>
      <c r="N291" s="530">
        <v>0.26</v>
      </c>
      <c r="O291" s="530"/>
      <c r="P291" s="530"/>
      <c r="Q291" s="530"/>
      <c r="R291" s="530"/>
      <c r="S291" s="530"/>
      <c r="T291" s="530"/>
      <c r="U291" s="530"/>
      <c r="V291" s="530"/>
      <c r="W291" s="530"/>
      <c r="X291" s="530"/>
      <c r="Y291" s="530"/>
      <c r="Z291" s="530"/>
      <c r="AA291" s="530"/>
      <c r="AB291" s="530"/>
      <c r="AC291" s="530"/>
      <c r="AD291" s="530"/>
      <c r="AE291" s="530"/>
      <c r="AF291" s="530"/>
      <c r="AG291" s="530"/>
      <c r="AH291" s="530"/>
      <c r="AI291" s="530"/>
      <c r="AJ291" s="530"/>
      <c r="AK291" s="530"/>
      <c r="AL291" s="530"/>
      <c r="AM291" s="530"/>
      <c r="AN291" s="530"/>
      <c r="AO291" s="530"/>
      <c r="AP291" s="530"/>
      <c r="AQ291" s="530"/>
      <c r="AR291" s="530"/>
      <c r="AS291" s="530"/>
      <c r="AT291" s="530"/>
      <c r="AU291" s="530"/>
      <c r="AV291" s="530"/>
      <c r="AW291" s="530"/>
      <c r="AX291" s="530"/>
      <c r="AY291" s="530"/>
      <c r="AZ291" s="530"/>
      <c r="BA291" s="530"/>
      <c r="BB291" s="530"/>
      <c r="BC291" s="530"/>
      <c r="BD291" s="530"/>
      <c r="BE291" s="530"/>
      <c r="BF291" s="530"/>
      <c r="BG291" s="530"/>
      <c r="BH291" s="530"/>
      <c r="BI291" s="530"/>
      <c r="BJ291" s="530"/>
      <c r="BK291" s="117"/>
      <c r="BL291" s="117"/>
      <c r="BM291" s="567">
        <f t="shared" si="25"/>
        <v>0.26</v>
      </c>
    </row>
    <row r="292" spans="1:65" ht="31.5" hidden="1" customHeight="1">
      <c r="A292" s="117">
        <v>262</v>
      </c>
      <c r="B292" s="135" t="s">
        <v>839</v>
      </c>
      <c r="C292" s="135"/>
      <c r="D292" s="118" t="s">
        <v>119</v>
      </c>
      <c r="E292" s="531">
        <v>0.05</v>
      </c>
      <c r="F292" s="118" t="s">
        <v>1049</v>
      </c>
      <c r="G292" s="118" t="s">
        <v>48</v>
      </c>
      <c r="H292" s="118" t="s">
        <v>1126</v>
      </c>
      <c r="I292" s="118"/>
      <c r="J292" s="118"/>
      <c r="K292" s="395">
        <f t="shared" si="24"/>
        <v>0</v>
      </c>
      <c r="L292" s="530"/>
      <c r="M292" s="530"/>
      <c r="N292" s="530"/>
      <c r="O292" s="530"/>
      <c r="P292" s="530"/>
      <c r="Q292" s="530"/>
      <c r="R292" s="530"/>
      <c r="S292" s="530"/>
      <c r="T292" s="530"/>
      <c r="U292" s="530"/>
      <c r="V292" s="530"/>
      <c r="W292" s="530"/>
      <c r="X292" s="530"/>
      <c r="Y292" s="530"/>
      <c r="Z292" s="530"/>
      <c r="AA292" s="530"/>
      <c r="AB292" s="530"/>
      <c r="AC292" s="530"/>
      <c r="AD292" s="530"/>
      <c r="AE292" s="530"/>
      <c r="AF292" s="530"/>
      <c r="AG292" s="530"/>
      <c r="AH292" s="530"/>
      <c r="AI292" s="530"/>
      <c r="AJ292" s="530"/>
      <c r="AK292" s="530"/>
      <c r="AL292" s="530"/>
      <c r="AM292" s="530"/>
      <c r="AN292" s="530"/>
      <c r="AO292" s="530"/>
      <c r="AP292" s="530"/>
      <c r="AQ292" s="530"/>
      <c r="AR292" s="530"/>
      <c r="AS292" s="530"/>
      <c r="AT292" s="530"/>
      <c r="AU292" s="530"/>
      <c r="AV292" s="530"/>
      <c r="AW292" s="530"/>
      <c r="AX292" s="530"/>
      <c r="AY292" s="530"/>
      <c r="AZ292" s="530"/>
      <c r="BA292" s="530"/>
      <c r="BB292" s="530"/>
      <c r="BC292" s="530"/>
      <c r="BD292" s="530"/>
      <c r="BE292" s="530"/>
      <c r="BF292" s="530"/>
      <c r="BG292" s="530"/>
      <c r="BH292" s="530"/>
      <c r="BI292" s="530"/>
      <c r="BJ292" s="530"/>
      <c r="BK292" s="117"/>
      <c r="BL292" s="117"/>
      <c r="BM292" s="567">
        <f t="shared" si="25"/>
        <v>0</v>
      </c>
    </row>
    <row r="293" spans="1:65" ht="31.5" hidden="1" customHeight="1">
      <c r="A293" s="117">
        <v>263</v>
      </c>
      <c r="B293" s="135" t="s">
        <v>840</v>
      </c>
      <c r="C293" s="135"/>
      <c r="D293" s="118" t="s">
        <v>119</v>
      </c>
      <c r="E293" s="531">
        <f>SUM(L293:BJ293)</f>
        <v>0.24</v>
      </c>
      <c r="F293" s="118" t="s">
        <v>867</v>
      </c>
      <c r="G293" s="118" t="s">
        <v>48</v>
      </c>
      <c r="H293" s="118" t="s">
        <v>1126</v>
      </c>
      <c r="I293" s="118"/>
      <c r="J293" s="118"/>
      <c r="K293" s="395">
        <f t="shared" si="24"/>
        <v>0.24</v>
      </c>
      <c r="L293" s="530">
        <v>0.24</v>
      </c>
      <c r="M293" s="530"/>
      <c r="N293" s="530"/>
      <c r="O293" s="530"/>
      <c r="P293" s="530"/>
      <c r="Q293" s="530"/>
      <c r="R293" s="530"/>
      <c r="S293" s="530"/>
      <c r="T293" s="530"/>
      <c r="U293" s="530"/>
      <c r="V293" s="530"/>
      <c r="W293" s="530"/>
      <c r="X293" s="530"/>
      <c r="Y293" s="530"/>
      <c r="Z293" s="530"/>
      <c r="AA293" s="530"/>
      <c r="AB293" s="530"/>
      <c r="AC293" s="530"/>
      <c r="AD293" s="530"/>
      <c r="AE293" s="530"/>
      <c r="AF293" s="530"/>
      <c r="AG293" s="530"/>
      <c r="AH293" s="530"/>
      <c r="AI293" s="530"/>
      <c r="AJ293" s="530"/>
      <c r="AK293" s="530"/>
      <c r="AL293" s="530"/>
      <c r="AM293" s="530"/>
      <c r="AN293" s="530"/>
      <c r="AO293" s="530"/>
      <c r="AP293" s="530"/>
      <c r="AQ293" s="530"/>
      <c r="AR293" s="530"/>
      <c r="AS293" s="530"/>
      <c r="AT293" s="530"/>
      <c r="AU293" s="530"/>
      <c r="AV293" s="530"/>
      <c r="AW293" s="530"/>
      <c r="AX293" s="530"/>
      <c r="AY293" s="530"/>
      <c r="AZ293" s="530"/>
      <c r="BA293" s="530"/>
      <c r="BB293" s="530"/>
      <c r="BC293" s="530"/>
      <c r="BD293" s="530"/>
      <c r="BE293" s="530"/>
      <c r="BF293" s="530"/>
      <c r="BG293" s="530"/>
      <c r="BH293" s="530"/>
      <c r="BI293" s="530"/>
      <c r="BJ293" s="530"/>
      <c r="BK293" s="117"/>
      <c r="BL293" s="117"/>
      <c r="BM293" s="567">
        <f t="shared" si="25"/>
        <v>0.24</v>
      </c>
    </row>
    <row r="294" spans="1:65" ht="31.5" hidden="1" customHeight="1">
      <c r="A294" s="117">
        <v>264</v>
      </c>
      <c r="B294" s="135" t="s">
        <v>841</v>
      </c>
      <c r="C294" s="135"/>
      <c r="D294" s="118" t="s">
        <v>119</v>
      </c>
      <c r="E294" s="531">
        <f>SUM(L294:BJ294)</f>
        <v>0.36000000000000004</v>
      </c>
      <c r="F294" s="118" t="s">
        <v>867</v>
      </c>
      <c r="G294" s="118" t="s">
        <v>48</v>
      </c>
      <c r="H294" s="118" t="s">
        <v>1126</v>
      </c>
      <c r="I294" s="118"/>
      <c r="J294" s="118"/>
      <c r="K294" s="395">
        <f t="shared" si="24"/>
        <v>0</v>
      </c>
      <c r="L294" s="530"/>
      <c r="M294" s="530"/>
      <c r="N294" s="530">
        <v>0.29000000000000004</v>
      </c>
      <c r="O294" s="530">
        <v>7.0000000000000007E-2</v>
      </c>
      <c r="P294" s="530"/>
      <c r="Q294" s="530"/>
      <c r="R294" s="530"/>
      <c r="S294" s="530"/>
      <c r="T294" s="530"/>
      <c r="U294" s="530"/>
      <c r="V294" s="530"/>
      <c r="W294" s="530"/>
      <c r="X294" s="530"/>
      <c r="Y294" s="530"/>
      <c r="Z294" s="530"/>
      <c r="AA294" s="530"/>
      <c r="AB294" s="530"/>
      <c r="AC294" s="530"/>
      <c r="AD294" s="530"/>
      <c r="AE294" s="530"/>
      <c r="AF294" s="530"/>
      <c r="AG294" s="530"/>
      <c r="AH294" s="530"/>
      <c r="AI294" s="530"/>
      <c r="AJ294" s="530"/>
      <c r="AK294" s="530"/>
      <c r="AL294" s="530"/>
      <c r="AM294" s="530"/>
      <c r="AN294" s="530"/>
      <c r="AO294" s="530"/>
      <c r="AP294" s="530"/>
      <c r="AQ294" s="530"/>
      <c r="AR294" s="530"/>
      <c r="AS294" s="530">
        <v>0</v>
      </c>
      <c r="AT294" s="530"/>
      <c r="AU294" s="530"/>
      <c r="AV294" s="530"/>
      <c r="AW294" s="530"/>
      <c r="AX294" s="530"/>
      <c r="AY294" s="530"/>
      <c r="AZ294" s="530"/>
      <c r="BA294" s="530"/>
      <c r="BB294" s="530"/>
      <c r="BC294" s="530"/>
      <c r="BD294" s="530"/>
      <c r="BE294" s="530"/>
      <c r="BF294" s="530"/>
      <c r="BG294" s="530"/>
      <c r="BH294" s="530"/>
      <c r="BI294" s="530"/>
      <c r="BJ294" s="530"/>
      <c r="BK294" s="117"/>
      <c r="BL294" s="117"/>
      <c r="BM294" s="567">
        <f t="shared" si="25"/>
        <v>0.36000000000000004</v>
      </c>
    </row>
    <row r="295" spans="1:65" ht="31.5" hidden="1" customHeight="1">
      <c r="A295" s="117">
        <v>254</v>
      </c>
      <c r="B295" s="135" t="s">
        <v>831</v>
      </c>
      <c r="C295" s="135"/>
      <c r="D295" s="118" t="s">
        <v>119</v>
      </c>
      <c r="E295" s="531">
        <f>SUM(L295:BJ295)</f>
        <v>0.19</v>
      </c>
      <c r="F295" s="118" t="s">
        <v>1043</v>
      </c>
      <c r="G295" s="118" t="s">
        <v>29</v>
      </c>
      <c r="H295" s="118" t="s">
        <v>1126</v>
      </c>
      <c r="I295" s="118"/>
      <c r="J295" s="118"/>
      <c r="K295" s="395">
        <f t="shared" si="24"/>
        <v>0.03</v>
      </c>
      <c r="L295" s="530">
        <v>0.03</v>
      </c>
      <c r="M295" s="530"/>
      <c r="N295" s="530">
        <v>0.06</v>
      </c>
      <c r="O295" s="530"/>
      <c r="P295" s="530"/>
      <c r="Q295" s="530"/>
      <c r="R295" s="530"/>
      <c r="S295" s="530"/>
      <c r="T295" s="530"/>
      <c r="U295" s="530"/>
      <c r="V295" s="530"/>
      <c r="W295" s="530"/>
      <c r="X295" s="530"/>
      <c r="Y295" s="530"/>
      <c r="Z295" s="530"/>
      <c r="AA295" s="530"/>
      <c r="AB295" s="530"/>
      <c r="AC295" s="530"/>
      <c r="AD295" s="530"/>
      <c r="AE295" s="530"/>
      <c r="AF295" s="530"/>
      <c r="AG295" s="530"/>
      <c r="AH295" s="530">
        <v>6.0000000000000005E-2</v>
      </c>
      <c r="AI295" s="530"/>
      <c r="AJ295" s="530"/>
      <c r="AK295" s="530"/>
      <c r="AL295" s="530"/>
      <c r="AM295" s="530"/>
      <c r="AN295" s="530"/>
      <c r="AO295" s="530"/>
      <c r="AP295" s="530"/>
      <c r="AQ295" s="530"/>
      <c r="AR295" s="530"/>
      <c r="AS295" s="530">
        <v>0</v>
      </c>
      <c r="AT295" s="530"/>
      <c r="AU295" s="530"/>
      <c r="AV295" s="530"/>
      <c r="AW295" s="530"/>
      <c r="AX295" s="530"/>
      <c r="AY295" s="530"/>
      <c r="AZ295" s="530">
        <v>0.04</v>
      </c>
      <c r="BA295" s="530"/>
      <c r="BB295" s="530"/>
      <c r="BC295" s="530"/>
      <c r="BD295" s="530"/>
      <c r="BE295" s="530"/>
      <c r="BF295" s="530"/>
      <c r="BG295" s="530"/>
      <c r="BH295" s="530"/>
      <c r="BI295" s="530"/>
      <c r="BJ295" s="530"/>
      <c r="BK295" s="117"/>
      <c r="BL295" s="117"/>
      <c r="BM295" s="567">
        <f t="shared" si="25"/>
        <v>0.19</v>
      </c>
    </row>
    <row r="296" spans="1:65" ht="47.25" hidden="1" customHeight="1">
      <c r="A296" s="117">
        <v>265</v>
      </c>
      <c r="B296" s="135" t="s">
        <v>1320</v>
      </c>
      <c r="C296" s="135"/>
      <c r="D296" s="118" t="s">
        <v>119</v>
      </c>
      <c r="E296" s="531">
        <f>SUM(L296:BJ296)</f>
        <v>5.22</v>
      </c>
      <c r="F296" s="118" t="s">
        <v>1050</v>
      </c>
      <c r="G296" s="118" t="s">
        <v>48</v>
      </c>
      <c r="H296" s="118" t="s">
        <v>1126</v>
      </c>
      <c r="I296" s="118"/>
      <c r="J296" s="118"/>
      <c r="K296" s="395">
        <f t="shared" si="24"/>
        <v>1.28</v>
      </c>
      <c r="L296" s="530">
        <v>1.28</v>
      </c>
      <c r="M296" s="530"/>
      <c r="N296" s="530">
        <v>3.8399999999999994</v>
      </c>
      <c r="O296" s="530"/>
      <c r="P296" s="530"/>
      <c r="Q296" s="530"/>
      <c r="R296" s="530"/>
      <c r="S296" s="530"/>
      <c r="T296" s="530"/>
      <c r="U296" s="530"/>
      <c r="V296" s="530"/>
      <c r="W296" s="530"/>
      <c r="X296" s="530"/>
      <c r="Y296" s="530"/>
      <c r="Z296" s="530"/>
      <c r="AA296" s="530"/>
      <c r="AB296" s="530"/>
      <c r="AC296" s="530"/>
      <c r="AD296" s="530"/>
      <c r="AE296" s="530"/>
      <c r="AF296" s="530"/>
      <c r="AG296" s="530">
        <v>7.0000000000000007E-2</v>
      </c>
      <c r="AH296" s="530">
        <v>0.03</v>
      </c>
      <c r="AI296" s="530"/>
      <c r="AJ296" s="530"/>
      <c r="AK296" s="530"/>
      <c r="AL296" s="530"/>
      <c r="AM296" s="530"/>
      <c r="AN296" s="530"/>
      <c r="AO296" s="530"/>
      <c r="AP296" s="530"/>
      <c r="AQ296" s="530"/>
      <c r="AR296" s="530"/>
      <c r="AS296" s="530"/>
      <c r="AT296" s="530"/>
      <c r="AU296" s="530"/>
      <c r="AV296" s="530"/>
      <c r="AW296" s="530"/>
      <c r="AX296" s="530"/>
      <c r="AY296" s="530"/>
      <c r="AZ296" s="530"/>
      <c r="BA296" s="530"/>
      <c r="BB296" s="530"/>
      <c r="BC296" s="530"/>
      <c r="BD296" s="530"/>
      <c r="BE296" s="530"/>
      <c r="BF296" s="530"/>
      <c r="BG296" s="530"/>
      <c r="BH296" s="530"/>
      <c r="BI296" s="530"/>
      <c r="BJ296" s="530"/>
      <c r="BK296" s="117"/>
      <c r="BL296" s="117"/>
      <c r="BM296" s="567">
        <f t="shared" si="25"/>
        <v>5.22</v>
      </c>
    </row>
    <row r="297" spans="1:65" ht="31.5" hidden="1" customHeight="1">
      <c r="A297" s="117">
        <v>266</v>
      </c>
      <c r="B297" s="304" t="s">
        <v>1321</v>
      </c>
      <c r="C297" s="304"/>
      <c r="D297" s="118" t="s">
        <v>119</v>
      </c>
      <c r="E297" s="531">
        <v>0.42</v>
      </c>
      <c r="F297" s="536" t="s">
        <v>1051</v>
      </c>
      <c r="G297" s="118" t="s">
        <v>48</v>
      </c>
      <c r="H297" s="118" t="s">
        <v>1126</v>
      </c>
      <c r="I297" s="118"/>
      <c r="J297" s="118"/>
      <c r="K297" s="395">
        <f t="shared" si="24"/>
        <v>0</v>
      </c>
      <c r="L297" s="530"/>
      <c r="M297" s="530"/>
      <c r="N297" s="530"/>
      <c r="O297" s="530"/>
      <c r="P297" s="530"/>
      <c r="Q297" s="530"/>
      <c r="R297" s="530"/>
      <c r="S297" s="530"/>
      <c r="T297" s="530"/>
      <c r="U297" s="530"/>
      <c r="V297" s="530"/>
      <c r="W297" s="530"/>
      <c r="X297" s="530"/>
      <c r="Y297" s="530"/>
      <c r="Z297" s="530"/>
      <c r="AA297" s="530"/>
      <c r="AB297" s="530"/>
      <c r="AC297" s="530"/>
      <c r="AD297" s="530"/>
      <c r="AE297" s="530"/>
      <c r="AF297" s="530"/>
      <c r="AG297" s="530"/>
      <c r="AH297" s="530"/>
      <c r="AI297" s="530"/>
      <c r="AJ297" s="530"/>
      <c r="AK297" s="530"/>
      <c r="AL297" s="530"/>
      <c r="AM297" s="530"/>
      <c r="AN297" s="530"/>
      <c r="AO297" s="530"/>
      <c r="AP297" s="530"/>
      <c r="AQ297" s="530"/>
      <c r="AR297" s="530"/>
      <c r="AS297" s="530"/>
      <c r="AT297" s="530"/>
      <c r="AU297" s="530"/>
      <c r="AV297" s="530"/>
      <c r="AW297" s="530"/>
      <c r="AX297" s="530"/>
      <c r="AY297" s="530"/>
      <c r="AZ297" s="530"/>
      <c r="BA297" s="530"/>
      <c r="BB297" s="530"/>
      <c r="BC297" s="530"/>
      <c r="BD297" s="530"/>
      <c r="BE297" s="530"/>
      <c r="BF297" s="530"/>
      <c r="BG297" s="530"/>
      <c r="BH297" s="530"/>
      <c r="BI297" s="530"/>
      <c r="BJ297" s="530"/>
      <c r="BK297" s="117"/>
      <c r="BL297" s="117"/>
      <c r="BM297" s="567">
        <f t="shared" si="25"/>
        <v>0</v>
      </c>
    </row>
    <row r="298" spans="1:65" ht="31.5" hidden="1" customHeight="1">
      <c r="A298" s="117">
        <v>249</v>
      </c>
      <c r="B298" s="347" t="s">
        <v>342</v>
      </c>
      <c r="C298" s="347"/>
      <c r="D298" s="296" t="s">
        <v>291</v>
      </c>
      <c r="E298" s="531">
        <f>SUM(L298:BJ298)</f>
        <v>4</v>
      </c>
      <c r="F298" s="117"/>
      <c r="G298" s="117" t="s">
        <v>48</v>
      </c>
      <c r="H298" s="118" t="s">
        <v>1126</v>
      </c>
      <c r="I298" s="118"/>
      <c r="J298" s="118"/>
      <c r="K298" s="395">
        <f t="shared" si="24"/>
        <v>3.62</v>
      </c>
      <c r="L298" s="117">
        <v>3.62</v>
      </c>
      <c r="M298" s="117"/>
      <c r="N298" s="117">
        <v>0.02</v>
      </c>
      <c r="O298" s="117"/>
      <c r="P298" s="117"/>
      <c r="Q298" s="117"/>
      <c r="R298" s="117"/>
      <c r="S298" s="117"/>
      <c r="T298" s="117"/>
      <c r="U298" s="117"/>
      <c r="V298" s="117"/>
      <c r="W298" s="117"/>
      <c r="X298" s="117"/>
      <c r="Y298" s="117"/>
      <c r="Z298" s="117"/>
      <c r="AA298" s="117"/>
      <c r="AB298" s="117"/>
      <c r="AC298" s="117"/>
      <c r="AD298" s="117"/>
      <c r="AE298" s="117"/>
      <c r="AF298" s="117"/>
      <c r="AG298" s="117">
        <v>0.16</v>
      </c>
      <c r="AH298" s="117">
        <v>0.2</v>
      </c>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567">
        <f t="shared" si="25"/>
        <v>4</v>
      </c>
    </row>
    <row r="299" spans="1:65" ht="15.75" hidden="1" customHeight="1">
      <c r="A299" s="117">
        <v>257</v>
      </c>
      <c r="B299" s="135" t="s">
        <v>1322</v>
      </c>
      <c r="C299" s="135"/>
      <c r="D299" s="118" t="s">
        <v>119</v>
      </c>
      <c r="E299" s="531">
        <f>SUM(L299:BJ299)</f>
        <v>4.9899999999999993</v>
      </c>
      <c r="F299" s="118" t="s">
        <v>1023</v>
      </c>
      <c r="G299" s="118" t="s">
        <v>48</v>
      </c>
      <c r="H299" s="118" t="s">
        <v>1126</v>
      </c>
      <c r="I299" s="118"/>
      <c r="J299" s="118"/>
      <c r="K299" s="395">
        <f t="shared" si="24"/>
        <v>3.54</v>
      </c>
      <c r="L299" s="530">
        <v>3.54</v>
      </c>
      <c r="M299" s="530"/>
      <c r="N299" s="530">
        <v>0.45999999999999996</v>
      </c>
      <c r="O299" s="530"/>
      <c r="P299" s="530"/>
      <c r="Q299" s="530"/>
      <c r="R299" s="530"/>
      <c r="S299" s="530"/>
      <c r="T299" s="530"/>
      <c r="U299" s="530"/>
      <c r="V299" s="530"/>
      <c r="W299" s="530"/>
      <c r="X299" s="530"/>
      <c r="Y299" s="530"/>
      <c r="Z299" s="530"/>
      <c r="AA299" s="530"/>
      <c r="AB299" s="530"/>
      <c r="AC299" s="530"/>
      <c r="AD299" s="530"/>
      <c r="AE299" s="530"/>
      <c r="AF299" s="530"/>
      <c r="AG299" s="530">
        <v>0.03</v>
      </c>
      <c r="AH299" s="530">
        <v>0.51</v>
      </c>
      <c r="AI299" s="530"/>
      <c r="AJ299" s="530"/>
      <c r="AK299" s="530">
        <v>0.26</v>
      </c>
      <c r="AL299" s="530"/>
      <c r="AM299" s="530"/>
      <c r="AN299" s="530"/>
      <c r="AO299" s="530"/>
      <c r="AP299" s="530"/>
      <c r="AQ299" s="530"/>
      <c r="AR299" s="530"/>
      <c r="AS299" s="530"/>
      <c r="AT299" s="530"/>
      <c r="AU299" s="530"/>
      <c r="AV299" s="530"/>
      <c r="AW299" s="530"/>
      <c r="AX299" s="530">
        <v>0.18</v>
      </c>
      <c r="AY299" s="530"/>
      <c r="AZ299" s="530"/>
      <c r="BA299" s="530"/>
      <c r="BB299" s="530"/>
      <c r="BC299" s="530"/>
      <c r="BD299" s="530"/>
      <c r="BE299" s="530"/>
      <c r="BF299" s="530"/>
      <c r="BG299" s="530">
        <v>0.01</v>
      </c>
      <c r="BH299" s="530"/>
      <c r="BI299" s="530"/>
      <c r="BJ299" s="530"/>
      <c r="BK299" s="117"/>
      <c r="BL299" s="117"/>
      <c r="BM299" s="567">
        <f t="shared" si="25"/>
        <v>4.9899999999999993</v>
      </c>
    </row>
    <row r="300" spans="1:65" ht="31.5" hidden="1" customHeight="1">
      <c r="A300" s="117">
        <v>245</v>
      </c>
      <c r="B300" s="304" t="s">
        <v>479</v>
      </c>
      <c r="C300" s="304"/>
      <c r="D300" s="117" t="s">
        <v>291</v>
      </c>
      <c r="E300" s="573">
        <f>SUM(L300:BJ300)</f>
        <v>0.6</v>
      </c>
      <c r="F300" s="117">
        <v>11</v>
      </c>
      <c r="G300" s="117" t="s">
        <v>34</v>
      </c>
      <c r="H300" s="118" t="s">
        <v>1074</v>
      </c>
      <c r="I300" s="118"/>
      <c r="J300" s="118"/>
      <c r="K300" s="395">
        <f t="shared" si="24"/>
        <v>0.56999999999999995</v>
      </c>
      <c r="L300" s="117">
        <v>0.56999999999999995</v>
      </c>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v>0.01</v>
      </c>
      <c r="AI300" s="117"/>
      <c r="AJ300" s="117"/>
      <c r="AK300" s="117"/>
      <c r="AL300" s="117">
        <v>0.02</v>
      </c>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t="s">
        <v>387</v>
      </c>
      <c r="BL300" s="117" t="s">
        <v>1074</v>
      </c>
      <c r="BM300" s="567">
        <f t="shared" si="25"/>
        <v>0.6</v>
      </c>
    </row>
    <row r="301" spans="1:65" ht="31.5" hidden="1" customHeight="1">
      <c r="A301" s="117">
        <v>246</v>
      </c>
      <c r="B301" s="304" t="s">
        <v>486</v>
      </c>
      <c r="C301" s="304"/>
      <c r="D301" s="117" t="s">
        <v>291</v>
      </c>
      <c r="E301" s="531">
        <f>SUM(L301:BJ301)</f>
        <v>5.2700000000000005</v>
      </c>
      <c r="F301" s="118" t="s">
        <v>481</v>
      </c>
      <c r="G301" s="117" t="s">
        <v>48</v>
      </c>
      <c r="H301" s="118" t="s">
        <v>1074</v>
      </c>
      <c r="I301" s="118"/>
      <c r="J301" s="118"/>
      <c r="K301" s="395">
        <f t="shared" si="24"/>
        <v>0.11</v>
      </c>
      <c r="L301" s="117">
        <v>0.11</v>
      </c>
      <c r="M301" s="117"/>
      <c r="N301" s="117">
        <v>4.24</v>
      </c>
      <c r="O301" s="117">
        <v>0.91</v>
      </c>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v>0.01</v>
      </c>
      <c r="AT301" s="117"/>
      <c r="AU301" s="117"/>
      <c r="AV301" s="117"/>
      <c r="AW301" s="117"/>
      <c r="AX301" s="117"/>
      <c r="AY301" s="117"/>
      <c r="AZ301" s="117"/>
      <c r="BA301" s="117"/>
      <c r="BB301" s="117"/>
      <c r="BC301" s="117"/>
      <c r="BD301" s="117"/>
      <c r="BE301" s="117"/>
      <c r="BF301" s="117"/>
      <c r="BG301" s="117"/>
      <c r="BH301" s="117"/>
      <c r="BI301" s="117"/>
      <c r="BJ301" s="117"/>
      <c r="BK301" s="117" t="s">
        <v>387</v>
      </c>
      <c r="BL301" s="117" t="s">
        <v>1074</v>
      </c>
      <c r="BM301" s="567">
        <f t="shared" si="25"/>
        <v>5.2700000000000005</v>
      </c>
    </row>
    <row r="302" spans="1:65" ht="78.75" hidden="1" customHeight="1">
      <c r="A302" s="117">
        <v>252</v>
      </c>
      <c r="B302" s="135" t="s">
        <v>1197</v>
      </c>
      <c r="C302" s="135"/>
      <c r="D302" s="118" t="s">
        <v>119</v>
      </c>
      <c r="E302" s="531">
        <v>0.09</v>
      </c>
      <c r="F302" s="118"/>
      <c r="G302" s="118" t="s">
        <v>21</v>
      </c>
      <c r="H302" s="118" t="s">
        <v>1066</v>
      </c>
      <c r="I302" s="496" t="s">
        <v>1201</v>
      </c>
      <c r="J302" s="118" t="s">
        <v>1099</v>
      </c>
      <c r="K302" s="395">
        <f t="shared" si="24"/>
        <v>0</v>
      </c>
      <c r="L302" s="530"/>
      <c r="M302" s="530"/>
      <c r="N302" s="530"/>
      <c r="O302" s="530"/>
      <c r="P302" s="530"/>
      <c r="Q302" s="530"/>
      <c r="R302" s="530"/>
      <c r="S302" s="530"/>
      <c r="T302" s="530"/>
      <c r="U302" s="530"/>
      <c r="V302" s="530"/>
      <c r="W302" s="530"/>
      <c r="X302" s="530"/>
      <c r="Y302" s="530"/>
      <c r="Z302" s="530"/>
      <c r="AA302" s="530"/>
      <c r="AB302" s="530"/>
      <c r="AC302" s="530"/>
      <c r="AD302" s="530"/>
      <c r="AE302" s="530"/>
      <c r="AF302" s="530"/>
      <c r="AG302" s="530"/>
      <c r="AH302" s="530"/>
      <c r="AI302" s="530"/>
      <c r="AJ302" s="530"/>
      <c r="AK302" s="530"/>
      <c r="AL302" s="530"/>
      <c r="AM302" s="530"/>
      <c r="AN302" s="530"/>
      <c r="AO302" s="530"/>
      <c r="AP302" s="530"/>
      <c r="AQ302" s="530"/>
      <c r="AR302" s="530"/>
      <c r="AS302" s="530"/>
      <c r="AT302" s="530"/>
      <c r="AU302" s="530"/>
      <c r="AV302" s="530"/>
      <c r="AW302" s="530"/>
      <c r="AX302" s="530"/>
      <c r="AY302" s="530"/>
      <c r="AZ302" s="530"/>
      <c r="BA302" s="530"/>
      <c r="BB302" s="530"/>
      <c r="BC302" s="530"/>
      <c r="BD302" s="530"/>
      <c r="BE302" s="530"/>
      <c r="BF302" s="530"/>
      <c r="BG302" s="530"/>
      <c r="BH302" s="530"/>
      <c r="BI302" s="530"/>
      <c r="BJ302" s="530"/>
      <c r="BK302" s="117"/>
      <c r="BL302" s="117"/>
      <c r="BM302" s="567">
        <f t="shared" si="25"/>
        <v>0</v>
      </c>
    </row>
    <row r="303" spans="1:65" ht="31.5" hidden="1" customHeight="1">
      <c r="A303" s="117">
        <v>267</v>
      </c>
      <c r="B303" s="347" t="s">
        <v>1237</v>
      </c>
      <c r="C303" s="347"/>
      <c r="D303" s="348" t="s">
        <v>1327</v>
      </c>
      <c r="E303" s="531">
        <v>3.62</v>
      </c>
      <c r="F303" s="117"/>
      <c r="G303" s="117" t="s">
        <v>29</v>
      </c>
      <c r="H303" s="118" t="s">
        <v>1125</v>
      </c>
      <c r="I303" s="118" t="s">
        <v>1230</v>
      </c>
      <c r="J303" s="118" t="s">
        <v>1099</v>
      </c>
      <c r="K303" s="395"/>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567">
        <f t="shared" si="25"/>
        <v>0</v>
      </c>
    </row>
    <row r="304" spans="1:65" ht="31.5" hidden="1" customHeight="1">
      <c r="A304" s="117">
        <v>318</v>
      </c>
      <c r="B304" s="135" t="s">
        <v>1235</v>
      </c>
      <c r="C304" s="135"/>
      <c r="D304" s="118" t="s">
        <v>121</v>
      </c>
      <c r="E304" s="531">
        <f t="shared" ref="E304:E367" si="28">SUM(L304:BJ304)</f>
        <v>7.0000000000000007E-2</v>
      </c>
      <c r="F304" s="118" t="s">
        <v>1057</v>
      </c>
      <c r="G304" s="118" t="s">
        <v>47</v>
      </c>
      <c r="H304" s="118" t="s">
        <v>1066</v>
      </c>
      <c r="I304" s="118"/>
      <c r="J304" s="118"/>
      <c r="K304" s="395">
        <f t="shared" ref="K304:K367" si="29">L304+M304</f>
        <v>0</v>
      </c>
      <c r="L304" s="530"/>
      <c r="M304" s="530"/>
      <c r="N304" s="530"/>
      <c r="O304" s="530"/>
      <c r="P304" s="530"/>
      <c r="Q304" s="530"/>
      <c r="R304" s="530"/>
      <c r="S304" s="530"/>
      <c r="T304" s="530"/>
      <c r="U304" s="530"/>
      <c r="V304" s="530"/>
      <c r="W304" s="530"/>
      <c r="X304" s="530"/>
      <c r="Y304" s="530"/>
      <c r="Z304" s="530"/>
      <c r="AA304" s="530"/>
      <c r="AB304" s="530"/>
      <c r="AC304" s="530">
        <v>7.0000000000000007E-2</v>
      </c>
      <c r="AD304" s="530"/>
      <c r="AE304" s="530"/>
      <c r="AF304" s="530"/>
      <c r="AG304" s="530"/>
      <c r="AH304" s="530"/>
      <c r="AI304" s="530"/>
      <c r="AJ304" s="530"/>
      <c r="AK304" s="530"/>
      <c r="AL304" s="530"/>
      <c r="AM304" s="530"/>
      <c r="AN304" s="530"/>
      <c r="AO304" s="530"/>
      <c r="AP304" s="530"/>
      <c r="AQ304" s="530"/>
      <c r="AR304" s="530"/>
      <c r="AS304" s="530"/>
      <c r="AT304" s="530"/>
      <c r="AU304" s="530"/>
      <c r="AV304" s="530"/>
      <c r="AW304" s="530"/>
      <c r="AX304" s="530"/>
      <c r="AY304" s="530"/>
      <c r="AZ304" s="530"/>
      <c r="BA304" s="530"/>
      <c r="BB304" s="530"/>
      <c r="BC304" s="530"/>
      <c r="BD304" s="530"/>
      <c r="BE304" s="530"/>
      <c r="BF304" s="530"/>
      <c r="BG304" s="530"/>
      <c r="BH304" s="530"/>
      <c r="BI304" s="530"/>
      <c r="BJ304" s="530"/>
      <c r="BK304" s="117"/>
      <c r="BL304" s="117"/>
      <c r="BM304" s="567">
        <f t="shared" si="25"/>
        <v>7.0000000000000007E-2</v>
      </c>
    </row>
    <row r="305" spans="1:65" ht="47.25" hidden="1" customHeight="1">
      <c r="A305" s="117">
        <v>319</v>
      </c>
      <c r="B305" s="135" t="s">
        <v>850</v>
      </c>
      <c r="C305" s="135"/>
      <c r="D305" s="118" t="s">
        <v>121</v>
      </c>
      <c r="E305" s="531">
        <f t="shared" si="28"/>
        <v>0.22</v>
      </c>
      <c r="F305" s="118" t="s">
        <v>1058</v>
      </c>
      <c r="G305" s="118" t="s">
        <v>48</v>
      </c>
      <c r="H305" s="118" t="s">
        <v>1126</v>
      </c>
      <c r="I305" s="118"/>
      <c r="J305" s="118"/>
      <c r="K305" s="395">
        <f t="shared" si="29"/>
        <v>0</v>
      </c>
      <c r="L305" s="301"/>
      <c r="M305" s="301"/>
      <c r="N305" s="301"/>
      <c r="O305" s="301"/>
      <c r="P305" s="301"/>
      <c r="Q305" s="301"/>
      <c r="R305" s="534"/>
      <c r="S305" s="534"/>
      <c r="T305" s="301"/>
      <c r="U305" s="301"/>
      <c r="V305" s="301"/>
      <c r="W305" s="301"/>
      <c r="X305" s="301"/>
      <c r="Y305" s="301"/>
      <c r="Z305" s="301"/>
      <c r="AA305" s="301"/>
      <c r="AB305" s="301"/>
      <c r="AC305" s="301"/>
      <c r="AD305" s="301"/>
      <c r="AE305" s="301"/>
      <c r="AF305" s="301"/>
      <c r="AG305" s="301"/>
      <c r="AH305" s="301"/>
      <c r="AI305" s="301"/>
      <c r="AJ305" s="301"/>
      <c r="AK305" s="301">
        <v>0.22</v>
      </c>
      <c r="AL305" s="301"/>
      <c r="AM305" s="301"/>
      <c r="AN305" s="301"/>
      <c r="AO305" s="301"/>
      <c r="AP305" s="301"/>
      <c r="AQ305" s="301"/>
      <c r="AR305" s="301"/>
      <c r="AS305" s="301"/>
      <c r="AT305" s="301"/>
      <c r="AU305" s="301"/>
      <c r="AV305" s="301"/>
      <c r="AW305" s="301"/>
      <c r="AX305" s="301"/>
      <c r="AY305" s="301"/>
      <c r="AZ305" s="301"/>
      <c r="BA305" s="301"/>
      <c r="BB305" s="301"/>
      <c r="BC305" s="301"/>
      <c r="BD305" s="301"/>
      <c r="BE305" s="301"/>
      <c r="BF305" s="301"/>
      <c r="BG305" s="301"/>
      <c r="BH305" s="301"/>
      <c r="BI305" s="301"/>
      <c r="BJ305" s="301"/>
      <c r="BK305" s="117"/>
      <c r="BL305" s="117"/>
      <c r="BM305" s="567">
        <f t="shared" si="25"/>
        <v>0.22</v>
      </c>
    </row>
    <row r="306" spans="1:65" ht="31.5" hidden="1" customHeight="1">
      <c r="A306" s="117">
        <v>321</v>
      </c>
      <c r="B306" s="135" t="s">
        <v>1077</v>
      </c>
      <c r="C306" s="135"/>
      <c r="D306" s="118" t="s">
        <v>121</v>
      </c>
      <c r="E306" s="531">
        <f t="shared" si="28"/>
        <v>0.15</v>
      </c>
      <c r="F306" s="118" t="s">
        <v>1060</v>
      </c>
      <c r="G306" s="118" t="s">
        <v>48</v>
      </c>
      <c r="H306" s="118" t="s">
        <v>1126</v>
      </c>
      <c r="I306" s="118"/>
      <c r="J306" s="118"/>
      <c r="K306" s="395">
        <f t="shared" si="29"/>
        <v>0</v>
      </c>
      <c r="L306" s="530"/>
      <c r="M306" s="530"/>
      <c r="N306" s="530">
        <v>0.15</v>
      </c>
      <c r="O306" s="530"/>
      <c r="P306" s="530"/>
      <c r="Q306" s="530"/>
      <c r="R306" s="530"/>
      <c r="S306" s="530"/>
      <c r="T306" s="530"/>
      <c r="U306" s="530"/>
      <c r="V306" s="530"/>
      <c r="W306" s="530"/>
      <c r="X306" s="530"/>
      <c r="Y306" s="530"/>
      <c r="Z306" s="530"/>
      <c r="AA306" s="530"/>
      <c r="AB306" s="530"/>
      <c r="AC306" s="530"/>
      <c r="AD306" s="530"/>
      <c r="AE306" s="530"/>
      <c r="AF306" s="530"/>
      <c r="AG306" s="530"/>
      <c r="AH306" s="530"/>
      <c r="AI306" s="530"/>
      <c r="AJ306" s="530"/>
      <c r="AK306" s="530"/>
      <c r="AL306" s="530"/>
      <c r="AM306" s="530"/>
      <c r="AN306" s="530"/>
      <c r="AO306" s="530"/>
      <c r="AP306" s="530"/>
      <c r="AQ306" s="530"/>
      <c r="AR306" s="530"/>
      <c r="AS306" s="530"/>
      <c r="AT306" s="530"/>
      <c r="AU306" s="530"/>
      <c r="AV306" s="530"/>
      <c r="AW306" s="530"/>
      <c r="AX306" s="530"/>
      <c r="AY306" s="530"/>
      <c r="AZ306" s="530"/>
      <c r="BA306" s="530"/>
      <c r="BB306" s="530"/>
      <c r="BC306" s="530"/>
      <c r="BD306" s="530"/>
      <c r="BE306" s="530"/>
      <c r="BF306" s="530"/>
      <c r="BG306" s="530"/>
      <c r="BH306" s="530"/>
      <c r="BI306" s="530"/>
      <c r="BJ306" s="530"/>
      <c r="BK306" s="117"/>
      <c r="BL306" s="117"/>
      <c r="BM306" s="567">
        <f t="shared" si="25"/>
        <v>0.15</v>
      </c>
    </row>
    <row r="307" spans="1:65" ht="15.75" hidden="1" customHeight="1">
      <c r="A307" s="117">
        <v>313</v>
      </c>
      <c r="B307" s="545" t="s">
        <v>845</v>
      </c>
      <c r="C307" s="545"/>
      <c r="D307" s="118" t="s">
        <v>121</v>
      </c>
      <c r="E307" s="531">
        <f t="shared" si="28"/>
        <v>0.03</v>
      </c>
      <c r="F307" s="546" t="s">
        <v>1053</v>
      </c>
      <c r="G307" s="546" t="s">
        <v>24</v>
      </c>
      <c r="H307" s="118" t="s">
        <v>1126</v>
      </c>
      <c r="I307" s="118"/>
      <c r="J307" s="546"/>
      <c r="K307" s="395">
        <f t="shared" si="29"/>
        <v>0</v>
      </c>
      <c r="L307" s="547"/>
      <c r="M307" s="547"/>
      <c r="N307" s="534"/>
      <c r="O307" s="547"/>
      <c r="P307" s="547"/>
      <c r="Q307" s="547"/>
      <c r="R307" s="547"/>
      <c r="S307" s="547"/>
      <c r="T307" s="547"/>
      <c r="U307" s="548"/>
      <c r="V307" s="547"/>
      <c r="W307" s="549"/>
      <c r="X307" s="301"/>
      <c r="Y307" s="301"/>
      <c r="Z307" s="549"/>
      <c r="AA307" s="549"/>
      <c r="AB307" s="549"/>
      <c r="AC307" s="549"/>
      <c r="AD307" s="549"/>
      <c r="AE307" s="549"/>
      <c r="AF307" s="549"/>
      <c r="AG307" s="549"/>
      <c r="AH307" s="549"/>
      <c r="AI307" s="549"/>
      <c r="AJ307" s="549"/>
      <c r="AK307" s="549"/>
      <c r="AL307" s="549"/>
      <c r="AM307" s="549"/>
      <c r="AN307" s="549"/>
      <c r="AO307" s="549"/>
      <c r="AP307" s="549"/>
      <c r="AQ307" s="549"/>
      <c r="AR307" s="549"/>
      <c r="AS307" s="549"/>
      <c r="AT307" s="549"/>
      <c r="AU307" s="549"/>
      <c r="AV307" s="549"/>
      <c r="AW307" s="549"/>
      <c r="AX307" s="549">
        <v>0.03</v>
      </c>
      <c r="AY307" s="549"/>
      <c r="AZ307" s="549"/>
      <c r="BA307" s="549"/>
      <c r="BB307" s="549"/>
      <c r="BC307" s="549"/>
      <c r="BD307" s="549"/>
      <c r="BE307" s="549"/>
      <c r="BF307" s="549"/>
      <c r="BG307" s="549"/>
      <c r="BH307" s="549"/>
      <c r="BI307" s="549"/>
      <c r="BJ307" s="534"/>
      <c r="BK307" s="117"/>
      <c r="BL307" s="117"/>
      <c r="BM307" s="567">
        <f t="shared" si="25"/>
        <v>0.03</v>
      </c>
    </row>
    <row r="308" spans="1:65" ht="31.5" hidden="1" customHeight="1">
      <c r="A308" s="117">
        <v>315</v>
      </c>
      <c r="B308" s="545" t="s">
        <v>847</v>
      </c>
      <c r="C308" s="545"/>
      <c r="D308" s="118" t="s">
        <v>121</v>
      </c>
      <c r="E308" s="117">
        <f t="shared" si="28"/>
        <v>0.1</v>
      </c>
      <c r="F308" s="546" t="s">
        <v>878</v>
      </c>
      <c r="G308" s="546" t="s">
        <v>30</v>
      </c>
      <c r="H308" s="118" t="s">
        <v>1126</v>
      </c>
      <c r="I308" s="118"/>
      <c r="J308" s="546"/>
      <c r="K308" s="395">
        <f t="shared" si="29"/>
        <v>0</v>
      </c>
      <c r="L308" s="547"/>
      <c r="M308" s="547"/>
      <c r="N308" s="530">
        <v>0.05</v>
      </c>
      <c r="O308" s="547"/>
      <c r="P308" s="547"/>
      <c r="Q308" s="547"/>
      <c r="R308" s="547"/>
      <c r="S308" s="547"/>
      <c r="T308" s="547"/>
      <c r="U308" s="548"/>
      <c r="V308" s="547"/>
      <c r="W308" s="549"/>
      <c r="X308" s="301"/>
      <c r="Y308" s="301"/>
      <c r="Z308" s="549"/>
      <c r="AA308" s="549"/>
      <c r="AB308" s="549"/>
      <c r="AC308" s="549"/>
      <c r="AD308" s="549"/>
      <c r="AE308" s="549"/>
      <c r="AF308" s="549"/>
      <c r="AG308" s="549"/>
      <c r="AH308" s="549"/>
      <c r="AI308" s="549"/>
      <c r="AJ308" s="549"/>
      <c r="AK308" s="549"/>
      <c r="AL308" s="549"/>
      <c r="AM308" s="549"/>
      <c r="AN308" s="549"/>
      <c r="AO308" s="549"/>
      <c r="AP308" s="549"/>
      <c r="AQ308" s="549"/>
      <c r="AR308" s="549"/>
      <c r="AS308" s="549"/>
      <c r="AT308" s="549"/>
      <c r="AU308" s="549"/>
      <c r="AV308" s="549"/>
      <c r="AW308" s="549"/>
      <c r="AX308" s="549"/>
      <c r="AY308" s="549"/>
      <c r="AZ308" s="549"/>
      <c r="BA308" s="549"/>
      <c r="BB308" s="549"/>
      <c r="BC308" s="549"/>
      <c r="BD308" s="549"/>
      <c r="BE308" s="549"/>
      <c r="BF308" s="549">
        <v>0.05</v>
      </c>
      <c r="BG308" s="549"/>
      <c r="BH308" s="549"/>
      <c r="BI308" s="549"/>
      <c r="BJ308" s="534"/>
      <c r="BK308" s="117"/>
      <c r="BL308" s="117"/>
      <c r="BM308" s="567">
        <f t="shared" si="25"/>
        <v>0.1</v>
      </c>
    </row>
    <row r="309" spans="1:65" ht="31.5">
      <c r="A309" s="117">
        <v>316</v>
      </c>
      <c r="B309" s="135" t="s">
        <v>307</v>
      </c>
      <c r="C309" s="135"/>
      <c r="D309" s="118" t="s">
        <v>121</v>
      </c>
      <c r="E309" s="117">
        <f t="shared" si="28"/>
        <v>1</v>
      </c>
      <c r="F309" s="118" t="s">
        <v>1055</v>
      </c>
      <c r="G309" s="118" t="s">
        <v>41</v>
      </c>
      <c r="H309" s="118" t="s">
        <v>1126</v>
      </c>
      <c r="I309" s="118"/>
      <c r="J309" s="118"/>
      <c r="K309" s="395">
        <f t="shared" si="29"/>
        <v>0</v>
      </c>
      <c r="L309" s="530"/>
      <c r="M309" s="530"/>
      <c r="N309" s="530">
        <v>0.89</v>
      </c>
      <c r="O309" s="530"/>
      <c r="P309" s="530"/>
      <c r="Q309" s="530"/>
      <c r="R309" s="530"/>
      <c r="S309" s="530"/>
      <c r="T309" s="530"/>
      <c r="U309" s="530"/>
      <c r="V309" s="530"/>
      <c r="W309" s="530"/>
      <c r="X309" s="530"/>
      <c r="Y309" s="530"/>
      <c r="Z309" s="530"/>
      <c r="AA309" s="530"/>
      <c r="AB309" s="530"/>
      <c r="AC309" s="530"/>
      <c r="AD309" s="530"/>
      <c r="AE309" s="530"/>
      <c r="AF309" s="530"/>
      <c r="AG309" s="530"/>
      <c r="AH309" s="530"/>
      <c r="AI309" s="530"/>
      <c r="AJ309" s="530"/>
      <c r="AK309" s="530"/>
      <c r="AL309" s="530"/>
      <c r="AM309" s="530"/>
      <c r="AN309" s="530"/>
      <c r="AO309" s="530"/>
      <c r="AP309" s="530"/>
      <c r="AQ309" s="530"/>
      <c r="AR309" s="530"/>
      <c r="AS309" s="530"/>
      <c r="AT309" s="530"/>
      <c r="AU309" s="530"/>
      <c r="AV309" s="530"/>
      <c r="AW309" s="530"/>
      <c r="AX309" s="530"/>
      <c r="AY309" s="530"/>
      <c r="AZ309" s="530"/>
      <c r="BA309" s="530"/>
      <c r="BB309" s="530"/>
      <c r="BC309" s="530"/>
      <c r="BD309" s="530"/>
      <c r="BE309" s="530"/>
      <c r="BF309" s="530"/>
      <c r="BG309" s="530"/>
      <c r="BH309" s="530"/>
      <c r="BI309" s="530">
        <v>0.11</v>
      </c>
      <c r="BJ309" s="530"/>
      <c r="BK309" s="117"/>
      <c r="BL309" s="117"/>
      <c r="BM309" s="567">
        <f t="shared" si="25"/>
        <v>1</v>
      </c>
    </row>
    <row r="310" spans="1:65" ht="15.75" hidden="1" customHeight="1">
      <c r="A310" s="117">
        <v>324</v>
      </c>
      <c r="B310" s="135" t="s">
        <v>852</v>
      </c>
      <c r="C310" s="135"/>
      <c r="D310" s="118" t="s">
        <v>121</v>
      </c>
      <c r="E310" s="531">
        <f t="shared" si="28"/>
        <v>0.76</v>
      </c>
      <c r="F310" s="118" t="s">
        <v>961</v>
      </c>
      <c r="G310" s="118" t="s">
        <v>48</v>
      </c>
      <c r="H310" s="118" t="s">
        <v>1126</v>
      </c>
      <c r="I310" s="118"/>
      <c r="J310" s="118"/>
      <c r="K310" s="395">
        <f t="shared" si="29"/>
        <v>0.05</v>
      </c>
      <c r="L310" s="530">
        <v>0.05</v>
      </c>
      <c r="M310" s="530"/>
      <c r="N310" s="530">
        <v>0.71</v>
      </c>
      <c r="O310" s="530"/>
      <c r="P310" s="530"/>
      <c r="Q310" s="530"/>
      <c r="R310" s="530"/>
      <c r="S310" s="530"/>
      <c r="T310" s="530"/>
      <c r="U310" s="530"/>
      <c r="V310" s="530"/>
      <c r="W310" s="530"/>
      <c r="X310" s="530"/>
      <c r="Y310" s="530"/>
      <c r="Z310" s="530"/>
      <c r="AA310" s="530"/>
      <c r="AB310" s="530"/>
      <c r="AC310" s="530"/>
      <c r="AD310" s="530"/>
      <c r="AE310" s="530"/>
      <c r="AF310" s="530"/>
      <c r="AG310" s="530"/>
      <c r="AH310" s="530"/>
      <c r="AI310" s="530"/>
      <c r="AJ310" s="530"/>
      <c r="AK310" s="530"/>
      <c r="AL310" s="530"/>
      <c r="AM310" s="530"/>
      <c r="AN310" s="530"/>
      <c r="AO310" s="530"/>
      <c r="AP310" s="530"/>
      <c r="AQ310" s="530"/>
      <c r="AR310" s="530"/>
      <c r="AS310" s="530"/>
      <c r="AT310" s="530"/>
      <c r="AU310" s="530"/>
      <c r="AV310" s="530"/>
      <c r="AW310" s="530"/>
      <c r="AX310" s="530"/>
      <c r="AY310" s="530"/>
      <c r="AZ310" s="530"/>
      <c r="BA310" s="530"/>
      <c r="BB310" s="530"/>
      <c r="BC310" s="530"/>
      <c r="BD310" s="530"/>
      <c r="BE310" s="530"/>
      <c r="BF310" s="530"/>
      <c r="BG310" s="530"/>
      <c r="BH310" s="530"/>
      <c r="BI310" s="530"/>
      <c r="BJ310" s="530"/>
      <c r="BK310" s="117"/>
      <c r="BL310" s="117"/>
      <c r="BM310" s="567">
        <f t="shared" si="25"/>
        <v>0.76</v>
      </c>
    </row>
    <row r="311" spans="1:65" ht="31.5" hidden="1" customHeight="1">
      <c r="A311" s="117">
        <v>314</v>
      </c>
      <c r="B311" s="135" t="s">
        <v>846</v>
      </c>
      <c r="C311" s="135"/>
      <c r="D311" s="514" t="s">
        <v>121</v>
      </c>
      <c r="E311" s="531">
        <f t="shared" si="28"/>
        <v>9.75</v>
      </c>
      <c r="F311" s="514" t="s">
        <v>1054</v>
      </c>
      <c r="G311" s="514" t="s">
        <v>24</v>
      </c>
      <c r="H311" s="118" t="s">
        <v>1126</v>
      </c>
      <c r="I311" s="118"/>
      <c r="J311" s="514"/>
      <c r="K311" s="395">
        <f t="shared" si="29"/>
        <v>0</v>
      </c>
      <c r="L311" s="530"/>
      <c r="M311" s="530"/>
      <c r="N311" s="530"/>
      <c r="O311" s="530"/>
      <c r="P311" s="530"/>
      <c r="Q311" s="530"/>
      <c r="R311" s="530"/>
      <c r="S311" s="530"/>
      <c r="T311" s="530"/>
      <c r="U311" s="530"/>
      <c r="V311" s="530"/>
      <c r="W311" s="530"/>
      <c r="X311" s="530"/>
      <c r="Y311" s="530"/>
      <c r="Z311" s="530"/>
      <c r="AA311" s="530"/>
      <c r="AB311" s="530"/>
      <c r="AC311" s="530"/>
      <c r="AD311" s="530"/>
      <c r="AE311" s="530"/>
      <c r="AF311" s="530"/>
      <c r="AG311" s="530"/>
      <c r="AH311" s="530"/>
      <c r="AI311" s="530"/>
      <c r="AJ311" s="530"/>
      <c r="AK311" s="530"/>
      <c r="AL311" s="530"/>
      <c r="AM311" s="530"/>
      <c r="AN311" s="530"/>
      <c r="AO311" s="530"/>
      <c r="AP311" s="530"/>
      <c r="AQ311" s="530"/>
      <c r="AR311" s="530"/>
      <c r="AS311" s="530"/>
      <c r="AT311" s="530"/>
      <c r="AU311" s="530"/>
      <c r="AV311" s="530"/>
      <c r="AW311" s="530"/>
      <c r="AX311" s="530"/>
      <c r="AY311" s="530"/>
      <c r="AZ311" s="530"/>
      <c r="BA311" s="530"/>
      <c r="BB311" s="530"/>
      <c r="BC311" s="530"/>
      <c r="BD311" s="530"/>
      <c r="BE311" s="530"/>
      <c r="BF311" s="530"/>
      <c r="BG311" s="530">
        <v>9.75</v>
      </c>
      <c r="BH311" s="530"/>
      <c r="BI311" s="530"/>
      <c r="BJ311" s="530"/>
      <c r="BK311" s="117"/>
      <c r="BL311" s="117"/>
      <c r="BM311" s="567">
        <f t="shared" si="25"/>
        <v>9.75</v>
      </c>
    </row>
    <row r="312" spans="1:65" ht="47.25" hidden="1" customHeight="1">
      <c r="A312" s="117">
        <v>317</v>
      </c>
      <c r="B312" s="135" t="s">
        <v>1300</v>
      </c>
      <c r="C312" s="135"/>
      <c r="D312" s="118" t="s">
        <v>121</v>
      </c>
      <c r="E312" s="514">
        <f t="shared" si="28"/>
        <v>0.03</v>
      </c>
      <c r="F312" s="118" t="s">
        <v>1056</v>
      </c>
      <c r="G312" s="118" t="s">
        <v>31</v>
      </c>
      <c r="H312" s="118" t="s">
        <v>1302</v>
      </c>
      <c r="I312" s="118"/>
      <c r="J312" s="118"/>
      <c r="K312" s="395">
        <f t="shared" si="29"/>
        <v>0</v>
      </c>
      <c r="L312" s="530"/>
      <c r="M312" s="530"/>
      <c r="N312" s="530"/>
      <c r="O312" s="530"/>
      <c r="P312" s="530"/>
      <c r="Q312" s="530"/>
      <c r="R312" s="530"/>
      <c r="S312" s="530"/>
      <c r="T312" s="530"/>
      <c r="U312" s="530"/>
      <c r="V312" s="530"/>
      <c r="W312" s="530"/>
      <c r="X312" s="530"/>
      <c r="Y312" s="530"/>
      <c r="Z312" s="530"/>
      <c r="AA312" s="530"/>
      <c r="AB312" s="530"/>
      <c r="AC312" s="530"/>
      <c r="AD312" s="530"/>
      <c r="AE312" s="530"/>
      <c r="AF312" s="530"/>
      <c r="AG312" s="530"/>
      <c r="AH312" s="530"/>
      <c r="AI312" s="530"/>
      <c r="AJ312" s="530"/>
      <c r="AK312" s="530"/>
      <c r="AL312" s="530"/>
      <c r="AM312" s="530"/>
      <c r="AN312" s="530"/>
      <c r="AO312" s="530"/>
      <c r="AP312" s="530"/>
      <c r="AQ312" s="530"/>
      <c r="AR312" s="530"/>
      <c r="AS312" s="530"/>
      <c r="AT312" s="530"/>
      <c r="AU312" s="530"/>
      <c r="AV312" s="530"/>
      <c r="AW312" s="530"/>
      <c r="AX312" s="530"/>
      <c r="AY312" s="530"/>
      <c r="AZ312" s="530">
        <v>0.03</v>
      </c>
      <c r="BA312" s="530"/>
      <c r="BB312" s="530"/>
      <c r="BC312" s="530"/>
      <c r="BD312" s="530"/>
      <c r="BE312" s="530"/>
      <c r="BF312" s="530"/>
      <c r="BG312" s="530"/>
      <c r="BH312" s="530"/>
      <c r="BI312" s="530"/>
      <c r="BJ312" s="530"/>
      <c r="BK312" s="117"/>
      <c r="BL312" s="117"/>
      <c r="BM312" s="567">
        <f t="shared" si="25"/>
        <v>0.03</v>
      </c>
    </row>
    <row r="313" spans="1:65" ht="47.25" hidden="1" customHeight="1">
      <c r="A313" s="117">
        <v>320</v>
      </c>
      <c r="B313" s="135" t="s">
        <v>486</v>
      </c>
      <c r="C313" s="135"/>
      <c r="D313" s="118" t="s">
        <v>121</v>
      </c>
      <c r="E313" s="531">
        <f t="shared" si="28"/>
        <v>5.54</v>
      </c>
      <c r="F313" s="118" t="s">
        <v>1059</v>
      </c>
      <c r="G313" s="118" t="s">
        <v>48</v>
      </c>
      <c r="H313" s="118" t="s">
        <v>1126</v>
      </c>
      <c r="I313" s="118"/>
      <c r="J313" s="118"/>
      <c r="K313" s="395">
        <f t="shared" si="29"/>
        <v>0.68</v>
      </c>
      <c r="L313" s="530">
        <v>0.68</v>
      </c>
      <c r="M313" s="530"/>
      <c r="N313" s="530">
        <v>3.27</v>
      </c>
      <c r="O313" s="530">
        <v>1.59</v>
      </c>
      <c r="P313" s="530"/>
      <c r="Q313" s="530"/>
      <c r="R313" s="530"/>
      <c r="S313" s="530"/>
      <c r="T313" s="530"/>
      <c r="U313" s="530"/>
      <c r="V313" s="530"/>
      <c r="W313" s="530"/>
      <c r="X313" s="530"/>
      <c r="Y313" s="530"/>
      <c r="Z313" s="530"/>
      <c r="AA313" s="530"/>
      <c r="AB313" s="530"/>
      <c r="AC313" s="530"/>
      <c r="AD313" s="530"/>
      <c r="AE313" s="530"/>
      <c r="AF313" s="530"/>
      <c r="AG313" s="530"/>
      <c r="AH313" s="530"/>
      <c r="AI313" s="530"/>
      <c r="AJ313" s="530"/>
      <c r="AK313" s="530"/>
      <c r="AL313" s="530"/>
      <c r="AM313" s="530"/>
      <c r="AN313" s="530"/>
      <c r="AO313" s="530"/>
      <c r="AP313" s="530"/>
      <c r="AQ313" s="530"/>
      <c r="AR313" s="530"/>
      <c r="AS313" s="530"/>
      <c r="AT313" s="530"/>
      <c r="AU313" s="530"/>
      <c r="AV313" s="530"/>
      <c r="AW313" s="530"/>
      <c r="AX313" s="530"/>
      <c r="AY313" s="530"/>
      <c r="AZ313" s="530"/>
      <c r="BA313" s="530"/>
      <c r="BB313" s="530"/>
      <c r="BC313" s="530"/>
      <c r="BD313" s="530"/>
      <c r="BE313" s="530"/>
      <c r="BF313" s="530"/>
      <c r="BG313" s="530"/>
      <c r="BH313" s="530"/>
      <c r="BI313" s="530"/>
      <c r="BJ313" s="530"/>
      <c r="BK313" s="117"/>
      <c r="BL313" s="117"/>
      <c r="BM313" s="567">
        <f t="shared" si="25"/>
        <v>5.54</v>
      </c>
    </row>
    <row r="314" spans="1:65" ht="31.5" hidden="1" customHeight="1">
      <c r="A314" s="117">
        <v>322</v>
      </c>
      <c r="B314" s="620" t="s">
        <v>486</v>
      </c>
      <c r="C314" s="135"/>
      <c r="D314" s="118" t="s">
        <v>121</v>
      </c>
      <c r="E314" s="531">
        <f t="shared" si="28"/>
        <v>0.69000000000000006</v>
      </c>
      <c r="F314" s="118" t="s">
        <v>1061</v>
      </c>
      <c r="G314" s="118" t="s">
        <v>48</v>
      </c>
      <c r="H314" s="118" t="s">
        <v>1066</v>
      </c>
      <c r="I314" s="118"/>
      <c r="J314" s="118"/>
      <c r="K314" s="395">
        <f t="shared" si="29"/>
        <v>0.67</v>
      </c>
      <c r="L314" s="530">
        <v>0.67</v>
      </c>
      <c r="M314" s="530"/>
      <c r="N314" s="530"/>
      <c r="O314" s="530"/>
      <c r="P314" s="530"/>
      <c r="Q314" s="530"/>
      <c r="R314" s="530"/>
      <c r="S314" s="530"/>
      <c r="T314" s="530"/>
      <c r="U314" s="530"/>
      <c r="V314" s="530"/>
      <c r="W314" s="530"/>
      <c r="X314" s="530"/>
      <c r="Y314" s="530"/>
      <c r="Z314" s="530"/>
      <c r="AA314" s="530"/>
      <c r="AB314" s="530"/>
      <c r="AC314" s="530"/>
      <c r="AD314" s="530"/>
      <c r="AE314" s="530"/>
      <c r="AF314" s="530"/>
      <c r="AG314" s="530"/>
      <c r="AH314" s="530"/>
      <c r="AI314" s="530"/>
      <c r="AJ314" s="530"/>
      <c r="AK314" s="530"/>
      <c r="AL314" s="530"/>
      <c r="AM314" s="530"/>
      <c r="AN314" s="530"/>
      <c r="AO314" s="530"/>
      <c r="AP314" s="530"/>
      <c r="AQ314" s="530"/>
      <c r="AR314" s="530"/>
      <c r="AS314" s="530"/>
      <c r="AT314" s="530"/>
      <c r="AU314" s="530"/>
      <c r="AV314" s="530"/>
      <c r="AW314" s="530"/>
      <c r="AX314" s="530"/>
      <c r="AY314" s="530"/>
      <c r="AZ314" s="530"/>
      <c r="BA314" s="530"/>
      <c r="BB314" s="530"/>
      <c r="BC314" s="530"/>
      <c r="BD314" s="530"/>
      <c r="BE314" s="530"/>
      <c r="BF314" s="530"/>
      <c r="BG314" s="530">
        <v>0.02</v>
      </c>
      <c r="BH314" s="530"/>
      <c r="BI314" s="530"/>
      <c r="BJ314" s="530"/>
      <c r="BK314" s="117" t="s">
        <v>387</v>
      </c>
      <c r="BL314" s="117" t="s">
        <v>1066</v>
      </c>
      <c r="BM314" s="567">
        <f t="shared" si="25"/>
        <v>0.69000000000000006</v>
      </c>
    </row>
    <row r="315" spans="1:65" ht="31.5" hidden="1" customHeight="1">
      <c r="A315" s="117">
        <v>323</v>
      </c>
      <c r="B315" s="620" t="s">
        <v>486</v>
      </c>
      <c r="C315" s="135"/>
      <c r="D315" s="118" t="s">
        <v>121</v>
      </c>
      <c r="E315" s="531">
        <f t="shared" si="28"/>
        <v>0.52</v>
      </c>
      <c r="F315" s="118" t="s">
        <v>944</v>
      </c>
      <c r="G315" s="118" t="s">
        <v>48</v>
      </c>
      <c r="H315" s="118" t="s">
        <v>1066</v>
      </c>
      <c r="I315" s="118"/>
      <c r="J315" s="118"/>
      <c r="K315" s="395">
        <f t="shared" si="29"/>
        <v>0.43</v>
      </c>
      <c r="L315" s="530">
        <v>0.43</v>
      </c>
      <c r="M315" s="530"/>
      <c r="N315" s="530">
        <v>7.0000000000000007E-2</v>
      </c>
      <c r="O315" s="530"/>
      <c r="P315" s="530"/>
      <c r="Q315" s="530"/>
      <c r="R315" s="530"/>
      <c r="S315" s="530"/>
      <c r="T315" s="530"/>
      <c r="U315" s="530"/>
      <c r="V315" s="530"/>
      <c r="W315" s="530"/>
      <c r="X315" s="530"/>
      <c r="Y315" s="530"/>
      <c r="Z315" s="530"/>
      <c r="AA315" s="530"/>
      <c r="AB315" s="530"/>
      <c r="AC315" s="530"/>
      <c r="AD315" s="530"/>
      <c r="AE315" s="530"/>
      <c r="AF315" s="530"/>
      <c r="AG315" s="530"/>
      <c r="AH315" s="530">
        <v>0.02</v>
      </c>
      <c r="AI315" s="530"/>
      <c r="AJ315" s="530"/>
      <c r="AK315" s="530"/>
      <c r="AL315" s="530"/>
      <c r="AM315" s="530"/>
      <c r="AN315" s="530"/>
      <c r="AO315" s="530"/>
      <c r="AP315" s="530"/>
      <c r="AQ315" s="530"/>
      <c r="AR315" s="530"/>
      <c r="AS315" s="530"/>
      <c r="AT315" s="530"/>
      <c r="AU315" s="530"/>
      <c r="AV315" s="530"/>
      <c r="AW315" s="530"/>
      <c r="AX315" s="530"/>
      <c r="AY315" s="530"/>
      <c r="AZ315" s="530"/>
      <c r="BA315" s="530"/>
      <c r="BB315" s="530"/>
      <c r="BC315" s="530"/>
      <c r="BD315" s="530"/>
      <c r="BE315" s="530"/>
      <c r="BF315" s="530"/>
      <c r="BG315" s="530"/>
      <c r="BH315" s="530"/>
      <c r="BI315" s="530"/>
      <c r="BJ315" s="530"/>
      <c r="BK315" s="117" t="s">
        <v>387</v>
      </c>
      <c r="BL315" s="117" t="s">
        <v>1066</v>
      </c>
      <c r="BM315" s="567">
        <f t="shared" si="25"/>
        <v>0.52</v>
      </c>
    </row>
    <row r="316" spans="1:65" ht="31.5" hidden="1" customHeight="1">
      <c r="A316" s="117">
        <v>312</v>
      </c>
      <c r="B316" s="135" t="s">
        <v>1198</v>
      </c>
      <c r="C316" s="135"/>
      <c r="D316" s="118" t="s">
        <v>121</v>
      </c>
      <c r="E316" s="531">
        <f t="shared" si="28"/>
        <v>0.1</v>
      </c>
      <c r="F316" s="546" t="s">
        <v>1052</v>
      </c>
      <c r="G316" s="546" t="s">
        <v>21</v>
      </c>
      <c r="H316" s="118" t="s">
        <v>1066</v>
      </c>
      <c r="I316" s="118"/>
      <c r="J316" s="546"/>
      <c r="K316" s="395">
        <f t="shared" si="29"/>
        <v>0.1</v>
      </c>
      <c r="L316" s="547">
        <v>0.1</v>
      </c>
      <c r="M316" s="547"/>
      <c r="N316" s="534"/>
      <c r="O316" s="547"/>
      <c r="P316" s="547"/>
      <c r="Q316" s="547"/>
      <c r="R316" s="547"/>
      <c r="S316" s="547"/>
      <c r="T316" s="547"/>
      <c r="U316" s="548"/>
      <c r="V316" s="547"/>
      <c r="W316" s="549"/>
      <c r="X316" s="301"/>
      <c r="Y316" s="301"/>
      <c r="Z316" s="549"/>
      <c r="AA316" s="549"/>
      <c r="AB316" s="549"/>
      <c r="AC316" s="549"/>
      <c r="AD316" s="549"/>
      <c r="AE316" s="549"/>
      <c r="AF316" s="549"/>
      <c r="AG316" s="549"/>
      <c r="AH316" s="549"/>
      <c r="AI316" s="549"/>
      <c r="AJ316" s="549"/>
      <c r="AK316" s="549"/>
      <c r="AL316" s="549"/>
      <c r="AM316" s="549"/>
      <c r="AN316" s="549"/>
      <c r="AO316" s="549"/>
      <c r="AP316" s="549"/>
      <c r="AQ316" s="549"/>
      <c r="AR316" s="549"/>
      <c r="AS316" s="549"/>
      <c r="AT316" s="549"/>
      <c r="AU316" s="549"/>
      <c r="AV316" s="549"/>
      <c r="AW316" s="549"/>
      <c r="AX316" s="549"/>
      <c r="AY316" s="549"/>
      <c r="AZ316" s="549"/>
      <c r="BA316" s="549"/>
      <c r="BB316" s="549"/>
      <c r="BC316" s="549"/>
      <c r="BD316" s="549"/>
      <c r="BE316" s="549"/>
      <c r="BF316" s="549"/>
      <c r="BG316" s="549"/>
      <c r="BH316" s="549"/>
      <c r="BI316" s="549"/>
      <c r="BJ316" s="534"/>
      <c r="BK316" s="117"/>
      <c r="BL316" s="117"/>
      <c r="BM316" s="567">
        <f t="shared" si="25"/>
        <v>0.1</v>
      </c>
    </row>
    <row r="317" spans="1:65" ht="31.5" hidden="1" customHeight="1">
      <c r="A317" s="117">
        <v>310</v>
      </c>
      <c r="B317" s="343" t="s">
        <v>294</v>
      </c>
      <c r="C317" s="343"/>
      <c r="D317" s="344" t="s">
        <v>293</v>
      </c>
      <c r="E317" s="573">
        <f t="shared" si="28"/>
        <v>0.15</v>
      </c>
      <c r="F317" s="117"/>
      <c r="G317" s="117" t="s">
        <v>33</v>
      </c>
      <c r="H317" s="118" t="s">
        <v>1066</v>
      </c>
      <c r="I317" s="118"/>
      <c r="J317" s="118"/>
      <c r="K317" s="395">
        <f t="shared" si="29"/>
        <v>0.15</v>
      </c>
      <c r="L317" s="117">
        <v>0.15</v>
      </c>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567">
        <f t="shared" si="25"/>
        <v>0.15</v>
      </c>
    </row>
    <row r="318" spans="1:65" s="402" customFormat="1" ht="47.25" hidden="1" customHeight="1">
      <c r="A318" s="396">
        <v>20</v>
      </c>
      <c r="B318" s="403" t="s">
        <v>1129</v>
      </c>
      <c r="C318" s="403" t="s">
        <v>403</v>
      </c>
      <c r="D318" s="447" t="s">
        <v>309</v>
      </c>
      <c r="E318" s="633">
        <f t="shared" si="28"/>
        <v>0.05</v>
      </c>
      <c r="F318" s="423" t="s">
        <v>408</v>
      </c>
      <c r="G318" s="404" t="s">
        <v>31</v>
      </c>
      <c r="H318" s="404"/>
      <c r="I318" s="447"/>
      <c r="J318" s="404"/>
      <c r="K318" s="400">
        <f t="shared" si="29"/>
        <v>0</v>
      </c>
      <c r="L318" s="400"/>
      <c r="M318" s="400"/>
      <c r="N318" s="400"/>
      <c r="O318" s="400"/>
      <c r="P318" s="400"/>
      <c r="Q318" s="400"/>
      <c r="R318" s="400">
        <v>0.05</v>
      </c>
      <c r="S318" s="400"/>
      <c r="T318" s="400"/>
      <c r="U318" s="400"/>
      <c r="V318" s="400"/>
      <c r="W318" s="400"/>
      <c r="X318" s="400"/>
      <c r="Y318" s="400"/>
      <c r="Z318" s="400"/>
      <c r="AA318" s="400"/>
      <c r="AB318" s="400"/>
      <c r="AC318" s="400"/>
      <c r="AD318" s="400"/>
      <c r="AE318" s="400"/>
      <c r="AF318" s="400"/>
      <c r="AG318" s="400"/>
      <c r="AH318" s="400"/>
      <c r="AI318" s="400"/>
      <c r="AJ318" s="400"/>
      <c r="AK318" s="400"/>
      <c r="AL318" s="400"/>
      <c r="AM318" s="400"/>
      <c r="AN318" s="400"/>
      <c r="AO318" s="400"/>
      <c r="AP318" s="400"/>
      <c r="AQ318" s="400"/>
      <c r="AR318" s="400"/>
      <c r="AS318" s="400"/>
      <c r="AT318" s="400"/>
      <c r="AU318" s="400"/>
      <c r="AV318" s="400"/>
      <c r="AW318" s="400"/>
      <c r="AX318" s="400"/>
      <c r="AY318" s="400"/>
      <c r="AZ318" s="400"/>
      <c r="BA318" s="400"/>
      <c r="BB318" s="400"/>
      <c r="BC318" s="400"/>
      <c r="BD318" s="400"/>
      <c r="BE318" s="400"/>
      <c r="BF318" s="400"/>
      <c r="BG318" s="400"/>
      <c r="BH318" s="400"/>
      <c r="BI318" s="400"/>
      <c r="BJ318" s="400"/>
      <c r="BK318" s="396" t="s">
        <v>388</v>
      </c>
      <c r="BL318" s="396"/>
      <c r="BM318" s="634">
        <f t="shared" si="25"/>
        <v>0.05</v>
      </c>
    </row>
    <row r="319" spans="1:65" s="402" customFormat="1" ht="47.25" hidden="1" customHeight="1">
      <c r="A319" s="396">
        <v>72</v>
      </c>
      <c r="B319" s="403" t="s">
        <v>1165</v>
      </c>
      <c r="C319" s="403" t="s">
        <v>1248</v>
      </c>
      <c r="D319" s="396" t="s">
        <v>306</v>
      </c>
      <c r="E319" s="396">
        <f t="shared" si="28"/>
        <v>0.63</v>
      </c>
      <c r="F319" s="396">
        <v>24</v>
      </c>
      <c r="G319" s="396" t="s">
        <v>25</v>
      </c>
      <c r="H319" s="396"/>
      <c r="I319" s="396"/>
      <c r="J319" s="404"/>
      <c r="K319" s="400">
        <f t="shared" si="29"/>
        <v>0</v>
      </c>
      <c r="L319" s="396"/>
      <c r="M319" s="396"/>
      <c r="N319" s="396"/>
      <c r="O319" s="396"/>
      <c r="P319" s="396"/>
      <c r="Q319" s="396"/>
      <c r="R319" s="396"/>
      <c r="S319" s="396"/>
      <c r="T319" s="396"/>
      <c r="U319" s="396"/>
      <c r="V319" s="396"/>
      <c r="W319" s="396"/>
      <c r="X319" s="396"/>
      <c r="Y319" s="396"/>
      <c r="Z319" s="396"/>
      <c r="AA319" s="396"/>
      <c r="AB319" s="396"/>
      <c r="AC319" s="396"/>
      <c r="AD319" s="396"/>
      <c r="AE319" s="396"/>
      <c r="AF319" s="396"/>
      <c r="AG319" s="396"/>
      <c r="AH319" s="396"/>
      <c r="AI319" s="396"/>
      <c r="AJ319" s="396"/>
      <c r="AK319" s="396"/>
      <c r="AL319" s="396"/>
      <c r="AM319" s="396"/>
      <c r="AN319" s="396"/>
      <c r="AO319" s="396"/>
      <c r="AP319" s="396"/>
      <c r="AQ319" s="396"/>
      <c r="AR319" s="396"/>
      <c r="AS319" s="396"/>
      <c r="AT319" s="396"/>
      <c r="AU319" s="396"/>
      <c r="AV319" s="396"/>
      <c r="AW319" s="396"/>
      <c r="AX319" s="396"/>
      <c r="AY319" s="396"/>
      <c r="AZ319" s="396"/>
      <c r="BA319" s="396"/>
      <c r="BB319" s="396"/>
      <c r="BC319" s="396"/>
      <c r="BD319" s="396"/>
      <c r="BE319" s="396"/>
      <c r="BF319" s="396"/>
      <c r="BG319" s="396"/>
      <c r="BH319" s="396">
        <v>0.63</v>
      </c>
      <c r="BI319" s="396"/>
      <c r="BJ319" s="396"/>
      <c r="BK319" s="396" t="s">
        <v>388</v>
      </c>
      <c r="BL319" s="396"/>
      <c r="BM319" s="634">
        <f t="shared" si="25"/>
        <v>0.63</v>
      </c>
    </row>
    <row r="320" spans="1:65" s="402" customFormat="1" ht="15.75" hidden="1" customHeight="1">
      <c r="A320" s="396">
        <v>39</v>
      </c>
      <c r="B320" s="403" t="s">
        <v>1147</v>
      </c>
      <c r="C320" s="403" t="s">
        <v>429</v>
      </c>
      <c r="D320" s="396" t="s">
        <v>414</v>
      </c>
      <c r="E320" s="633">
        <f t="shared" si="28"/>
        <v>1.5</v>
      </c>
      <c r="F320" s="396">
        <v>10</v>
      </c>
      <c r="G320" s="396" t="s">
        <v>44</v>
      </c>
      <c r="H320" s="396"/>
      <c r="I320" s="396"/>
      <c r="J320" s="404"/>
      <c r="K320" s="400">
        <f t="shared" si="29"/>
        <v>0</v>
      </c>
      <c r="L320" s="396"/>
      <c r="M320" s="396"/>
      <c r="N320" s="396"/>
      <c r="O320" s="396"/>
      <c r="P320" s="396"/>
      <c r="Q320" s="396"/>
      <c r="R320" s="396"/>
      <c r="S320" s="396"/>
      <c r="T320" s="396"/>
      <c r="U320" s="396"/>
      <c r="V320" s="396"/>
      <c r="W320" s="396"/>
      <c r="X320" s="396"/>
      <c r="Y320" s="396"/>
      <c r="Z320" s="396"/>
      <c r="AA320" s="396"/>
      <c r="AB320" s="396"/>
      <c r="AC320" s="396"/>
      <c r="AD320" s="396"/>
      <c r="AE320" s="396"/>
      <c r="AF320" s="396"/>
      <c r="AG320" s="396"/>
      <c r="AH320" s="396"/>
      <c r="AI320" s="396"/>
      <c r="AJ320" s="396"/>
      <c r="AK320" s="396"/>
      <c r="AL320" s="396"/>
      <c r="AM320" s="396"/>
      <c r="AN320" s="396"/>
      <c r="AO320" s="396"/>
      <c r="AP320" s="396"/>
      <c r="AQ320" s="396"/>
      <c r="AR320" s="396"/>
      <c r="AS320" s="396">
        <v>1.5</v>
      </c>
      <c r="AT320" s="396"/>
      <c r="AU320" s="396"/>
      <c r="AV320" s="396"/>
      <c r="AW320" s="396"/>
      <c r="AX320" s="396"/>
      <c r="AY320" s="396"/>
      <c r="AZ320" s="396"/>
      <c r="BA320" s="396"/>
      <c r="BB320" s="396"/>
      <c r="BC320" s="396"/>
      <c r="BD320" s="396"/>
      <c r="BE320" s="396"/>
      <c r="BF320" s="396"/>
      <c r="BG320" s="396"/>
      <c r="BH320" s="396"/>
      <c r="BI320" s="396"/>
      <c r="BJ320" s="396"/>
      <c r="BK320" s="396" t="s">
        <v>388</v>
      </c>
      <c r="BL320" s="396"/>
      <c r="BM320" s="634">
        <f t="shared" si="25"/>
        <v>1.5</v>
      </c>
    </row>
    <row r="321" spans="1:65" s="402" customFormat="1" ht="141.75" hidden="1" customHeight="1">
      <c r="A321" s="396">
        <v>325</v>
      </c>
      <c r="B321" s="408" t="s">
        <v>1211</v>
      </c>
      <c r="C321" s="408"/>
      <c r="D321" s="404" t="s">
        <v>1093</v>
      </c>
      <c r="E321" s="635">
        <f t="shared" si="28"/>
        <v>0.41000000000000003</v>
      </c>
      <c r="F321" s="636"/>
      <c r="G321" s="396" t="s">
        <v>35</v>
      </c>
      <c r="H321" s="404" t="s">
        <v>1212</v>
      </c>
      <c r="I321" s="404" t="s">
        <v>1209</v>
      </c>
      <c r="J321" s="404"/>
      <c r="K321" s="400">
        <f t="shared" si="29"/>
        <v>0.06</v>
      </c>
      <c r="L321" s="635">
        <v>0.06</v>
      </c>
      <c r="M321" s="396"/>
      <c r="N321" s="635">
        <v>0.21000000000000002</v>
      </c>
      <c r="O321" s="396"/>
      <c r="P321" s="396"/>
      <c r="Q321" s="396"/>
      <c r="R321" s="396"/>
      <c r="S321" s="396"/>
      <c r="T321" s="396"/>
      <c r="U321" s="396"/>
      <c r="V321" s="396"/>
      <c r="W321" s="396"/>
      <c r="X321" s="396"/>
      <c r="Y321" s="396"/>
      <c r="Z321" s="396"/>
      <c r="AA321" s="396"/>
      <c r="AB321" s="396"/>
      <c r="AC321" s="396"/>
      <c r="AD321" s="396"/>
      <c r="AE321" s="396"/>
      <c r="AF321" s="396"/>
      <c r="AG321" s="635">
        <v>0.02</v>
      </c>
      <c r="AH321" s="396"/>
      <c r="AI321" s="396"/>
      <c r="AJ321" s="396"/>
      <c r="AK321" s="396"/>
      <c r="AL321" s="396"/>
      <c r="AM321" s="396"/>
      <c r="AN321" s="396"/>
      <c r="AO321" s="396"/>
      <c r="AP321" s="396"/>
      <c r="AQ321" s="396"/>
      <c r="AR321" s="396"/>
      <c r="AS321" s="635">
        <v>0.05</v>
      </c>
      <c r="AT321" s="396"/>
      <c r="AU321" s="396"/>
      <c r="AV321" s="396"/>
      <c r="AW321" s="396"/>
      <c r="AX321" s="396"/>
      <c r="AY321" s="396"/>
      <c r="AZ321" s="635">
        <v>7.0000000000000007E-2</v>
      </c>
      <c r="BA321" s="396"/>
      <c r="BB321" s="396"/>
      <c r="BC321" s="396"/>
      <c r="BD321" s="396"/>
      <c r="BE321" s="396"/>
      <c r="BF321" s="396"/>
      <c r="BG321" s="396"/>
      <c r="BH321" s="396"/>
      <c r="BI321" s="396"/>
      <c r="BJ321" s="396"/>
      <c r="BK321" s="396"/>
      <c r="BL321" s="396"/>
      <c r="BM321" s="634">
        <f t="shared" si="25"/>
        <v>0.41000000000000003</v>
      </c>
    </row>
    <row r="322" spans="1:65" s="402" customFormat="1" ht="47.25" hidden="1" customHeight="1">
      <c r="A322" s="396">
        <v>56</v>
      </c>
      <c r="B322" s="403" t="s">
        <v>1132</v>
      </c>
      <c r="C322" s="403" t="s">
        <v>535</v>
      </c>
      <c r="D322" s="396" t="s">
        <v>306</v>
      </c>
      <c r="E322" s="633">
        <f t="shared" si="28"/>
        <v>0.04</v>
      </c>
      <c r="F322" s="396">
        <v>34</v>
      </c>
      <c r="G322" s="396" t="s">
        <v>48</v>
      </c>
      <c r="H322" s="396"/>
      <c r="I322" s="396"/>
      <c r="J322" s="404"/>
      <c r="K322" s="400">
        <f t="shared" si="29"/>
        <v>0</v>
      </c>
      <c r="L322" s="396"/>
      <c r="M322" s="396"/>
      <c r="N322" s="396"/>
      <c r="O322" s="396"/>
      <c r="P322" s="396"/>
      <c r="Q322" s="396"/>
      <c r="R322" s="396"/>
      <c r="S322" s="396"/>
      <c r="T322" s="396"/>
      <c r="U322" s="396"/>
      <c r="V322" s="396"/>
      <c r="W322" s="396"/>
      <c r="X322" s="396"/>
      <c r="Y322" s="396"/>
      <c r="Z322" s="396"/>
      <c r="AA322" s="396"/>
      <c r="AB322" s="396"/>
      <c r="AC322" s="396"/>
      <c r="AD322" s="396"/>
      <c r="AE322" s="396"/>
      <c r="AF322" s="396"/>
      <c r="AG322" s="396"/>
      <c r="AH322" s="396"/>
      <c r="AI322" s="396"/>
      <c r="AJ322" s="396"/>
      <c r="AK322" s="396"/>
      <c r="AL322" s="396"/>
      <c r="AM322" s="396"/>
      <c r="AN322" s="396"/>
      <c r="AO322" s="396"/>
      <c r="AP322" s="396"/>
      <c r="AQ322" s="396"/>
      <c r="AR322" s="396"/>
      <c r="AS322" s="396"/>
      <c r="AT322" s="396"/>
      <c r="AU322" s="396"/>
      <c r="AV322" s="396">
        <v>0.04</v>
      </c>
      <c r="AW322" s="396"/>
      <c r="AX322" s="396"/>
      <c r="AY322" s="396"/>
      <c r="AZ322" s="396"/>
      <c r="BA322" s="396"/>
      <c r="BB322" s="396"/>
      <c r="BC322" s="396"/>
      <c r="BD322" s="396"/>
      <c r="BE322" s="396"/>
      <c r="BF322" s="396"/>
      <c r="BG322" s="396"/>
      <c r="BH322" s="396"/>
      <c r="BI322" s="396"/>
      <c r="BJ322" s="396"/>
      <c r="BK322" s="396" t="s">
        <v>388</v>
      </c>
      <c r="BL322" s="396"/>
      <c r="BM322" s="634">
        <f t="shared" si="25"/>
        <v>0.04</v>
      </c>
    </row>
    <row r="323" spans="1:65" s="402" customFormat="1" ht="47.25" hidden="1" customHeight="1">
      <c r="A323" s="396">
        <v>48</v>
      </c>
      <c r="B323" s="403" t="s">
        <v>1181</v>
      </c>
      <c r="C323" s="403" t="s">
        <v>1109</v>
      </c>
      <c r="D323" s="396" t="s">
        <v>306</v>
      </c>
      <c r="E323" s="633">
        <f t="shared" si="28"/>
        <v>1.85</v>
      </c>
      <c r="F323" s="396" t="s">
        <v>554</v>
      </c>
      <c r="G323" s="396" t="s">
        <v>48</v>
      </c>
      <c r="H323" s="396"/>
      <c r="I323" s="396"/>
      <c r="J323" s="404"/>
      <c r="K323" s="400">
        <f t="shared" si="29"/>
        <v>1.8</v>
      </c>
      <c r="L323" s="396">
        <v>1.8</v>
      </c>
      <c r="M323" s="396"/>
      <c r="N323" s="396"/>
      <c r="O323" s="396"/>
      <c r="P323" s="396"/>
      <c r="Q323" s="396"/>
      <c r="R323" s="396"/>
      <c r="S323" s="396"/>
      <c r="T323" s="396"/>
      <c r="U323" s="396"/>
      <c r="V323" s="396"/>
      <c r="W323" s="396"/>
      <c r="X323" s="396"/>
      <c r="Y323" s="396"/>
      <c r="Z323" s="396"/>
      <c r="AA323" s="396"/>
      <c r="AB323" s="396"/>
      <c r="AC323" s="396"/>
      <c r="AD323" s="396"/>
      <c r="AE323" s="396"/>
      <c r="AF323" s="396"/>
      <c r="AG323" s="396"/>
      <c r="AH323" s="396">
        <v>0.05</v>
      </c>
      <c r="AI323" s="396"/>
      <c r="AJ323" s="396"/>
      <c r="AK323" s="396"/>
      <c r="AL323" s="396"/>
      <c r="AM323" s="396"/>
      <c r="AN323" s="396"/>
      <c r="AO323" s="396"/>
      <c r="AP323" s="396"/>
      <c r="AQ323" s="396"/>
      <c r="AR323" s="396"/>
      <c r="AS323" s="396"/>
      <c r="AT323" s="396"/>
      <c r="AU323" s="396"/>
      <c r="AV323" s="396"/>
      <c r="AW323" s="396"/>
      <c r="AX323" s="396"/>
      <c r="AY323" s="396"/>
      <c r="AZ323" s="396"/>
      <c r="BA323" s="396"/>
      <c r="BB323" s="396"/>
      <c r="BC323" s="396"/>
      <c r="BD323" s="396"/>
      <c r="BE323" s="396"/>
      <c r="BF323" s="396"/>
      <c r="BG323" s="396"/>
      <c r="BH323" s="396"/>
      <c r="BI323" s="396"/>
      <c r="BJ323" s="396"/>
      <c r="BK323" s="396" t="s">
        <v>388</v>
      </c>
      <c r="BL323" s="396"/>
      <c r="BM323" s="634">
        <f t="shared" ref="BM323:BM386" si="30">SUM(L323:BJ323)</f>
        <v>1.85</v>
      </c>
    </row>
    <row r="324" spans="1:65" s="402" customFormat="1" ht="63" hidden="1" customHeight="1">
      <c r="A324" s="396">
        <v>51</v>
      </c>
      <c r="B324" s="403" t="s">
        <v>1243</v>
      </c>
      <c r="C324" s="403" t="s">
        <v>530</v>
      </c>
      <c r="D324" s="396" t="s">
        <v>306</v>
      </c>
      <c r="E324" s="633">
        <f t="shared" si="28"/>
        <v>0.05</v>
      </c>
      <c r="F324" s="396">
        <v>9</v>
      </c>
      <c r="G324" s="396" t="s">
        <v>48</v>
      </c>
      <c r="H324" s="396"/>
      <c r="I324" s="396"/>
      <c r="J324" s="404"/>
      <c r="K324" s="400">
        <f t="shared" si="29"/>
        <v>0</v>
      </c>
      <c r="L324" s="396"/>
      <c r="M324" s="396"/>
      <c r="N324" s="396"/>
      <c r="O324" s="396"/>
      <c r="P324" s="396"/>
      <c r="Q324" s="396"/>
      <c r="R324" s="396"/>
      <c r="S324" s="396"/>
      <c r="T324" s="396"/>
      <c r="U324" s="396"/>
      <c r="V324" s="396"/>
      <c r="W324" s="396"/>
      <c r="X324" s="396"/>
      <c r="Y324" s="396"/>
      <c r="Z324" s="396"/>
      <c r="AA324" s="396"/>
      <c r="AB324" s="396"/>
      <c r="AC324" s="396"/>
      <c r="AD324" s="396"/>
      <c r="AE324" s="396"/>
      <c r="AF324" s="396"/>
      <c r="AG324" s="396"/>
      <c r="AH324" s="396"/>
      <c r="AI324" s="396"/>
      <c r="AJ324" s="396"/>
      <c r="AK324" s="396"/>
      <c r="AL324" s="396"/>
      <c r="AM324" s="396"/>
      <c r="AN324" s="396"/>
      <c r="AO324" s="396"/>
      <c r="AP324" s="396"/>
      <c r="AQ324" s="396"/>
      <c r="AR324" s="396"/>
      <c r="AS324" s="396"/>
      <c r="AT324" s="396"/>
      <c r="AU324" s="396"/>
      <c r="AV324" s="396"/>
      <c r="AW324" s="396"/>
      <c r="AX324" s="396"/>
      <c r="AY324" s="396"/>
      <c r="AZ324" s="396">
        <v>0.05</v>
      </c>
      <c r="BA324" s="396"/>
      <c r="BB324" s="396"/>
      <c r="BC324" s="396"/>
      <c r="BD324" s="396"/>
      <c r="BE324" s="396"/>
      <c r="BF324" s="396"/>
      <c r="BG324" s="396"/>
      <c r="BH324" s="396"/>
      <c r="BI324" s="396"/>
      <c r="BJ324" s="396"/>
      <c r="BK324" s="396" t="s">
        <v>388</v>
      </c>
      <c r="BL324" s="396"/>
      <c r="BM324" s="634">
        <f t="shared" si="30"/>
        <v>0.05</v>
      </c>
    </row>
    <row r="325" spans="1:65" s="402" customFormat="1" ht="47.25" hidden="1" customHeight="1">
      <c r="A325" s="396">
        <v>64</v>
      </c>
      <c r="B325" s="403" t="s">
        <v>1245</v>
      </c>
      <c r="C325" s="403" t="s">
        <v>543</v>
      </c>
      <c r="D325" s="396" t="s">
        <v>306</v>
      </c>
      <c r="E325" s="633">
        <f t="shared" si="28"/>
        <v>0.68</v>
      </c>
      <c r="F325" s="396" t="s">
        <v>556</v>
      </c>
      <c r="G325" s="396" t="s">
        <v>48</v>
      </c>
      <c r="H325" s="396"/>
      <c r="I325" s="396"/>
      <c r="J325" s="404"/>
      <c r="K325" s="400">
        <f t="shared" si="29"/>
        <v>0</v>
      </c>
      <c r="L325" s="396"/>
      <c r="M325" s="396"/>
      <c r="N325" s="396">
        <v>0.67</v>
      </c>
      <c r="O325" s="396"/>
      <c r="P325" s="396"/>
      <c r="Q325" s="396"/>
      <c r="R325" s="396"/>
      <c r="S325" s="396"/>
      <c r="T325" s="396"/>
      <c r="U325" s="396"/>
      <c r="V325" s="396"/>
      <c r="W325" s="396"/>
      <c r="X325" s="396"/>
      <c r="Y325" s="396"/>
      <c r="Z325" s="396"/>
      <c r="AA325" s="396"/>
      <c r="AB325" s="396"/>
      <c r="AC325" s="396"/>
      <c r="AD325" s="396"/>
      <c r="AE325" s="396"/>
      <c r="AF325" s="396"/>
      <c r="AG325" s="396"/>
      <c r="AH325" s="396"/>
      <c r="AI325" s="396"/>
      <c r="AJ325" s="396"/>
      <c r="AK325" s="396"/>
      <c r="AL325" s="396"/>
      <c r="AM325" s="396"/>
      <c r="AN325" s="396"/>
      <c r="AO325" s="396"/>
      <c r="AP325" s="396"/>
      <c r="AQ325" s="396"/>
      <c r="AR325" s="396"/>
      <c r="AS325" s="396">
        <v>0.01</v>
      </c>
      <c r="AT325" s="396"/>
      <c r="AU325" s="396"/>
      <c r="AV325" s="396"/>
      <c r="AW325" s="396"/>
      <c r="AX325" s="396"/>
      <c r="AY325" s="396"/>
      <c r="AZ325" s="396"/>
      <c r="BA325" s="396"/>
      <c r="BB325" s="396"/>
      <c r="BC325" s="396"/>
      <c r="BD325" s="396"/>
      <c r="BE325" s="396"/>
      <c r="BF325" s="396"/>
      <c r="BG325" s="396"/>
      <c r="BH325" s="396"/>
      <c r="BI325" s="396"/>
      <c r="BJ325" s="396"/>
      <c r="BK325" s="396" t="s">
        <v>388</v>
      </c>
      <c r="BL325" s="396"/>
      <c r="BM325" s="634">
        <f t="shared" si="30"/>
        <v>0.68</v>
      </c>
    </row>
    <row r="326" spans="1:65" s="402" customFormat="1" ht="63" hidden="1" customHeight="1">
      <c r="A326" s="396">
        <v>52</v>
      </c>
      <c r="B326" s="403" t="s">
        <v>1151</v>
      </c>
      <c r="C326" s="403" t="s">
        <v>1113</v>
      </c>
      <c r="D326" s="396" t="s">
        <v>306</v>
      </c>
      <c r="E326" s="633">
        <f t="shared" si="28"/>
        <v>0.04</v>
      </c>
      <c r="F326" s="396">
        <v>20</v>
      </c>
      <c r="G326" s="396" t="s">
        <v>48</v>
      </c>
      <c r="H326" s="396"/>
      <c r="I326" s="396"/>
      <c r="J326" s="404"/>
      <c r="K326" s="400">
        <f t="shared" si="29"/>
        <v>0</v>
      </c>
      <c r="L326" s="396"/>
      <c r="M326" s="396"/>
      <c r="N326" s="396"/>
      <c r="O326" s="396"/>
      <c r="P326" s="396"/>
      <c r="Q326" s="396"/>
      <c r="R326" s="396"/>
      <c r="S326" s="396"/>
      <c r="T326" s="396"/>
      <c r="U326" s="396"/>
      <c r="V326" s="396"/>
      <c r="W326" s="396"/>
      <c r="X326" s="396"/>
      <c r="Y326" s="396"/>
      <c r="Z326" s="396"/>
      <c r="AA326" s="396"/>
      <c r="AB326" s="396"/>
      <c r="AC326" s="396"/>
      <c r="AD326" s="396"/>
      <c r="AE326" s="396"/>
      <c r="AF326" s="396"/>
      <c r="AG326" s="396"/>
      <c r="AH326" s="396"/>
      <c r="AI326" s="396"/>
      <c r="AJ326" s="396"/>
      <c r="AK326" s="396">
        <v>0.04</v>
      </c>
      <c r="AL326" s="396"/>
      <c r="AM326" s="396"/>
      <c r="AN326" s="396"/>
      <c r="AO326" s="396"/>
      <c r="AP326" s="396"/>
      <c r="AQ326" s="396"/>
      <c r="AR326" s="396"/>
      <c r="AS326" s="396"/>
      <c r="AT326" s="396"/>
      <c r="AU326" s="396"/>
      <c r="AV326" s="396"/>
      <c r="AW326" s="396"/>
      <c r="AX326" s="396"/>
      <c r="AY326" s="396"/>
      <c r="AZ326" s="396"/>
      <c r="BA326" s="396"/>
      <c r="BB326" s="396"/>
      <c r="BC326" s="396"/>
      <c r="BD326" s="396"/>
      <c r="BE326" s="396"/>
      <c r="BF326" s="396"/>
      <c r="BG326" s="396"/>
      <c r="BH326" s="396"/>
      <c r="BI326" s="396"/>
      <c r="BJ326" s="396"/>
      <c r="BK326" s="396" t="s">
        <v>388</v>
      </c>
      <c r="BL326" s="396"/>
      <c r="BM326" s="634">
        <f t="shared" si="30"/>
        <v>0.04</v>
      </c>
    </row>
    <row r="327" spans="1:65" s="402" customFormat="1" ht="47.25" hidden="1" customHeight="1">
      <c r="A327" s="396">
        <v>46</v>
      </c>
      <c r="B327" s="403" t="s">
        <v>1114</v>
      </c>
      <c r="C327" s="403" t="s">
        <v>1114</v>
      </c>
      <c r="D327" s="396" t="s">
        <v>306</v>
      </c>
      <c r="E327" s="633">
        <f t="shared" si="28"/>
        <v>7.0000000000000007E-2</v>
      </c>
      <c r="F327" s="396">
        <v>6</v>
      </c>
      <c r="G327" s="396" t="s">
        <v>48</v>
      </c>
      <c r="H327" s="396"/>
      <c r="I327" s="396"/>
      <c r="J327" s="404"/>
      <c r="K327" s="400">
        <f t="shared" si="29"/>
        <v>0</v>
      </c>
      <c r="L327" s="396"/>
      <c r="M327" s="396"/>
      <c r="N327" s="396"/>
      <c r="O327" s="396"/>
      <c r="P327" s="396"/>
      <c r="Q327" s="396"/>
      <c r="R327" s="396"/>
      <c r="S327" s="396"/>
      <c r="T327" s="396"/>
      <c r="U327" s="396"/>
      <c r="V327" s="396"/>
      <c r="W327" s="396"/>
      <c r="X327" s="396"/>
      <c r="Y327" s="396"/>
      <c r="Z327" s="396"/>
      <c r="AA327" s="396"/>
      <c r="AB327" s="396"/>
      <c r="AC327" s="396"/>
      <c r="AD327" s="396"/>
      <c r="AE327" s="396"/>
      <c r="AF327" s="396"/>
      <c r="AG327" s="396"/>
      <c r="AH327" s="396"/>
      <c r="AI327" s="396"/>
      <c r="AJ327" s="396"/>
      <c r="AK327" s="396"/>
      <c r="AL327" s="396"/>
      <c r="AM327" s="396"/>
      <c r="AN327" s="396"/>
      <c r="AO327" s="396"/>
      <c r="AP327" s="396"/>
      <c r="AQ327" s="396"/>
      <c r="AR327" s="396"/>
      <c r="AS327" s="396"/>
      <c r="AT327" s="396"/>
      <c r="AU327" s="396"/>
      <c r="AV327" s="396"/>
      <c r="AW327" s="396"/>
      <c r="AX327" s="396"/>
      <c r="AY327" s="396"/>
      <c r="AZ327" s="396">
        <v>7.0000000000000007E-2</v>
      </c>
      <c r="BA327" s="396"/>
      <c r="BB327" s="396"/>
      <c r="BC327" s="396"/>
      <c r="BD327" s="396"/>
      <c r="BE327" s="396"/>
      <c r="BF327" s="396"/>
      <c r="BG327" s="396"/>
      <c r="BH327" s="396"/>
      <c r="BI327" s="396"/>
      <c r="BJ327" s="396"/>
      <c r="BK327" s="396" t="s">
        <v>388</v>
      </c>
      <c r="BL327" s="396"/>
      <c r="BM327" s="634">
        <f t="shared" si="30"/>
        <v>7.0000000000000007E-2</v>
      </c>
    </row>
    <row r="328" spans="1:65" s="402" customFormat="1" ht="63" hidden="1" customHeight="1">
      <c r="A328" s="396">
        <v>65</v>
      </c>
      <c r="B328" s="403" t="s">
        <v>1246</v>
      </c>
      <c r="C328" s="403" t="s">
        <v>544</v>
      </c>
      <c r="D328" s="396" t="s">
        <v>306</v>
      </c>
      <c r="E328" s="633">
        <f t="shared" si="28"/>
        <v>0.26</v>
      </c>
      <c r="F328" s="396">
        <v>20</v>
      </c>
      <c r="G328" s="396" t="s">
        <v>48</v>
      </c>
      <c r="H328" s="396"/>
      <c r="I328" s="396"/>
      <c r="J328" s="404"/>
      <c r="K328" s="400">
        <f t="shared" si="29"/>
        <v>0</v>
      </c>
      <c r="L328" s="396"/>
      <c r="M328" s="396"/>
      <c r="N328" s="396"/>
      <c r="O328" s="396"/>
      <c r="P328" s="396"/>
      <c r="Q328" s="396"/>
      <c r="R328" s="396"/>
      <c r="S328" s="396"/>
      <c r="T328" s="396"/>
      <c r="U328" s="396"/>
      <c r="V328" s="396"/>
      <c r="W328" s="396"/>
      <c r="X328" s="396"/>
      <c r="Y328" s="396"/>
      <c r="Z328" s="396"/>
      <c r="AA328" s="396"/>
      <c r="AB328" s="396"/>
      <c r="AC328" s="396"/>
      <c r="AD328" s="396"/>
      <c r="AE328" s="396"/>
      <c r="AF328" s="396"/>
      <c r="AG328" s="396">
        <v>0.01</v>
      </c>
      <c r="AH328" s="396"/>
      <c r="AI328" s="396"/>
      <c r="AJ328" s="396"/>
      <c r="AK328" s="396"/>
      <c r="AL328" s="396"/>
      <c r="AM328" s="396"/>
      <c r="AN328" s="396"/>
      <c r="AO328" s="396"/>
      <c r="AP328" s="396"/>
      <c r="AQ328" s="396"/>
      <c r="AR328" s="396"/>
      <c r="AS328" s="396"/>
      <c r="AT328" s="396"/>
      <c r="AU328" s="396"/>
      <c r="AV328" s="396"/>
      <c r="AW328" s="396"/>
      <c r="AX328" s="396"/>
      <c r="AY328" s="396"/>
      <c r="AZ328" s="396">
        <v>0.25</v>
      </c>
      <c r="BA328" s="396"/>
      <c r="BB328" s="396"/>
      <c r="BC328" s="396"/>
      <c r="BD328" s="396"/>
      <c r="BE328" s="396"/>
      <c r="BF328" s="396"/>
      <c r="BG328" s="396"/>
      <c r="BH328" s="396"/>
      <c r="BI328" s="396"/>
      <c r="BJ328" s="396"/>
      <c r="BK328" s="396" t="s">
        <v>388</v>
      </c>
      <c r="BL328" s="396"/>
      <c r="BM328" s="634">
        <f t="shared" si="30"/>
        <v>0.26</v>
      </c>
    </row>
    <row r="329" spans="1:65" s="402" customFormat="1" ht="47.25" hidden="1" customHeight="1">
      <c r="A329" s="396">
        <v>54</v>
      </c>
      <c r="B329" s="403" t="s">
        <v>1244</v>
      </c>
      <c r="C329" s="403" t="s">
        <v>533</v>
      </c>
      <c r="D329" s="396" t="s">
        <v>306</v>
      </c>
      <c r="E329" s="633">
        <f t="shared" si="28"/>
        <v>0.1</v>
      </c>
      <c r="F329" s="396">
        <v>13</v>
      </c>
      <c r="G329" s="396" t="s">
        <v>48</v>
      </c>
      <c r="H329" s="396"/>
      <c r="I329" s="396"/>
      <c r="J329" s="404"/>
      <c r="K329" s="400">
        <f t="shared" si="29"/>
        <v>0.1</v>
      </c>
      <c r="L329" s="396">
        <v>0.1</v>
      </c>
      <c r="M329" s="396"/>
      <c r="N329" s="396"/>
      <c r="O329" s="396"/>
      <c r="P329" s="396"/>
      <c r="Q329" s="396"/>
      <c r="R329" s="396"/>
      <c r="S329" s="396"/>
      <c r="T329" s="396"/>
      <c r="U329" s="396"/>
      <c r="V329" s="396"/>
      <c r="W329" s="396"/>
      <c r="X329" s="396"/>
      <c r="Y329" s="396"/>
      <c r="Z329" s="396"/>
      <c r="AA329" s="396"/>
      <c r="AB329" s="396"/>
      <c r="AC329" s="396"/>
      <c r="AD329" s="396"/>
      <c r="AE329" s="396"/>
      <c r="AF329" s="396"/>
      <c r="AG329" s="396"/>
      <c r="AH329" s="396"/>
      <c r="AI329" s="396"/>
      <c r="AJ329" s="396"/>
      <c r="AK329" s="396"/>
      <c r="AL329" s="396"/>
      <c r="AM329" s="396"/>
      <c r="AN329" s="396"/>
      <c r="AO329" s="396"/>
      <c r="AP329" s="396"/>
      <c r="AQ329" s="396"/>
      <c r="AR329" s="396"/>
      <c r="AS329" s="396"/>
      <c r="AT329" s="396"/>
      <c r="AU329" s="396"/>
      <c r="AV329" s="396"/>
      <c r="AW329" s="396"/>
      <c r="AX329" s="396"/>
      <c r="AY329" s="396"/>
      <c r="AZ329" s="396"/>
      <c r="BA329" s="396"/>
      <c r="BB329" s="396"/>
      <c r="BC329" s="396"/>
      <c r="BD329" s="396"/>
      <c r="BE329" s="396"/>
      <c r="BF329" s="396"/>
      <c r="BG329" s="396"/>
      <c r="BH329" s="396"/>
      <c r="BI329" s="396"/>
      <c r="BJ329" s="396"/>
      <c r="BK329" s="396" t="s">
        <v>388</v>
      </c>
      <c r="BL329" s="396"/>
      <c r="BM329" s="634">
        <f t="shared" si="30"/>
        <v>0.1</v>
      </c>
    </row>
    <row r="330" spans="1:65" s="402" customFormat="1" ht="47.25" hidden="1" customHeight="1">
      <c r="A330" s="396">
        <v>53</v>
      </c>
      <c r="B330" s="403" t="s">
        <v>1267</v>
      </c>
      <c r="C330" s="403" t="s">
        <v>1108</v>
      </c>
      <c r="D330" s="396" t="s">
        <v>306</v>
      </c>
      <c r="E330" s="633">
        <f t="shared" si="28"/>
        <v>0.16999999999999998</v>
      </c>
      <c r="F330" s="396">
        <v>20</v>
      </c>
      <c r="G330" s="396" t="s">
        <v>48</v>
      </c>
      <c r="H330" s="396"/>
      <c r="I330" s="396"/>
      <c r="J330" s="404"/>
      <c r="K330" s="400">
        <f t="shared" si="29"/>
        <v>0</v>
      </c>
      <c r="L330" s="396"/>
      <c r="M330" s="396"/>
      <c r="N330" s="396">
        <v>0.09</v>
      </c>
      <c r="O330" s="396"/>
      <c r="P330" s="396"/>
      <c r="Q330" s="396"/>
      <c r="R330" s="396"/>
      <c r="S330" s="396"/>
      <c r="T330" s="396"/>
      <c r="U330" s="396"/>
      <c r="V330" s="396"/>
      <c r="W330" s="396"/>
      <c r="X330" s="396"/>
      <c r="Y330" s="396"/>
      <c r="Z330" s="396"/>
      <c r="AA330" s="396"/>
      <c r="AB330" s="396"/>
      <c r="AC330" s="396"/>
      <c r="AD330" s="396"/>
      <c r="AE330" s="396"/>
      <c r="AF330" s="396"/>
      <c r="AG330" s="396"/>
      <c r="AH330" s="396"/>
      <c r="AI330" s="396"/>
      <c r="AJ330" s="396"/>
      <c r="AK330" s="396"/>
      <c r="AL330" s="396"/>
      <c r="AM330" s="396"/>
      <c r="AN330" s="396"/>
      <c r="AO330" s="396"/>
      <c r="AP330" s="396"/>
      <c r="AQ330" s="396"/>
      <c r="AR330" s="396"/>
      <c r="AS330" s="396"/>
      <c r="AT330" s="396"/>
      <c r="AU330" s="396"/>
      <c r="AV330" s="396"/>
      <c r="AW330" s="396"/>
      <c r="AX330" s="396"/>
      <c r="AY330" s="396"/>
      <c r="AZ330" s="396">
        <v>0.08</v>
      </c>
      <c r="BA330" s="396"/>
      <c r="BB330" s="396"/>
      <c r="BC330" s="396"/>
      <c r="BD330" s="396"/>
      <c r="BE330" s="396"/>
      <c r="BF330" s="396"/>
      <c r="BG330" s="396"/>
      <c r="BH330" s="396"/>
      <c r="BI330" s="396"/>
      <c r="BJ330" s="396"/>
      <c r="BK330" s="396" t="s">
        <v>388</v>
      </c>
      <c r="BL330" s="396"/>
      <c r="BM330" s="634">
        <f t="shared" si="30"/>
        <v>0.16999999999999998</v>
      </c>
    </row>
    <row r="331" spans="1:65" s="402" customFormat="1" ht="63" hidden="1" customHeight="1">
      <c r="A331" s="396">
        <v>95</v>
      </c>
      <c r="B331" s="403" t="s">
        <v>1260</v>
      </c>
      <c r="C331" s="403" t="s">
        <v>494</v>
      </c>
      <c r="D331" s="396" t="s">
        <v>296</v>
      </c>
      <c r="E331" s="633">
        <f t="shared" si="28"/>
        <v>0.43</v>
      </c>
      <c r="F331" s="396" t="s">
        <v>497</v>
      </c>
      <c r="G331" s="396" t="s">
        <v>48</v>
      </c>
      <c r="H331" s="396"/>
      <c r="I331" s="396"/>
      <c r="J331" s="404"/>
      <c r="K331" s="400">
        <f t="shared" si="29"/>
        <v>0</v>
      </c>
      <c r="L331" s="396"/>
      <c r="M331" s="396"/>
      <c r="N331" s="396">
        <v>0.08</v>
      </c>
      <c r="O331" s="396">
        <v>0.35</v>
      </c>
      <c r="P331" s="396"/>
      <c r="Q331" s="396"/>
      <c r="R331" s="396"/>
      <c r="S331" s="396"/>
      <c r="T331" s="396"/>
      <c r="U331" s="396"/>
      <c r="V331" s="396"/>
      <c r="W331" s="396"/>
      <c r="X331" s="396"/>
      <c r="Y331" s="396"/>
      <c r="Z331" s="396"/>
      <c r="AA331" s="396"/>
      <c r="AB331" s="396"/>
      <c r="AC331" s="396"/>
      <c r="AD331" s="396"/>
      <c r="AE331" s="396"/>
      <c r="AF331" s="396"/>
      <c r="AG331" s="396"/>
      <c r="AH331" s="396"/>
      <c r="AI331" s="396"/>
      <c r="AJ331" s="396"/>
      <c r="AK331" s="396"/>
      <c r="AL331" s="396"/>
      <c r="AM331" s="396"/>
      <c r="AN331" s="396"/>
      <c r="AO331" s="396"/>
      <c r="AP331" s="396"/>
      <c r="AQ331" s="396"/>
      <c r="AR331" s="396"/>
      <c r="AS331" s="396"/>
      <c r="AT331" s="396"/>
      <c r="AU331" s="396"/>
      <c r="AV331" s="396"/>
      <c r="AW331" s="396"/>
      <c r="AX331" s="396"/>
      <c r="AY331" s="396"/>
      <c r="AZ331" s="396"/>
      <c r="BA331" s="396"/>
      <c r="BB331" s="396"/>
      <c r="BC331" s="396"/>
      <c r="BD331" s="396"/>
      <c r="BE331" s="396"/>
      <c r="BF331" s="396"/>
      <c r="BG331" s="396"/>
      <c r="BH331" s="396"/>
      <c r="BI331" s="396"/>
      <c r="BJ331" s="396"/>
      <c r="BK331" s="396" t="s">
        <v>388</v>
      </c>
      <c r="BL331" s="396"/>
      <c r="BM331" s="634">
        <f t="shared" si="30"/>
        <v>0.43</v>
      </c>
    </row>
    <row r="332" spans="1:65" s="402" customFormat="1" ht="63" hidden="1" customHeight="1">
      <c r="A332" s="396">
        <v>63</v>
      </c>
      <c r="B332" s="403" t="s">
        <v>1159</v>
      </c>
      <c r="C332" s="403" t="s">
        <v>542</v>
      </c>
      <c r="D332" s="396" t="s">
        <v>306</v>
      </c>
      <c r="E332" s="633">
        <f t="shared" si="28"/>
        <v>0.01</v>
      </c>
      <c r="F332" s="396">
        <v>6</v>
      </c>
      <c r="G332" s="396" t="s">
        <v>48</v>
      </c>
      <c r="H332" s="396"/>
      <c r="I332" s="396"/>
      <c r="J332" s="404"/>
      <c r="K332" s="400">
        <f t="shared" si="29"/>
        <v>0</v>
      </c>
      <c r="L332" s="396"/>
      <c r="M332" s="396"/>
      <c r="N332" s="396">
        <v>0.01</v>
      </c>
      <c r="O332" s="396"/>
      <c r="P332" s="396"/>
      <c r="Q332" s="396"/>
      <c r="R332" s="396"/>
      <c r="S332" s="396"/>
      <c r="T332" s="396"/>
      <c r="U332" s="396"/>
      <c r="V332" s="396"/>
      <c r="W332" s="396"/>
      <c r="X332" s="396"/>
      <c r="Y332" s="396"/>
      <c r="Z332" s="396"/>
      <c r="AA332" s="396"/>
      <c r="AB332" s="396"/>
      <c r="AC332" s="396"/>
      <c r="AD332" s="396"/>
      <c r="AE332" s="396"/>
      <c r="AF332" s="396"/>
      <c r="AG332" s="396"/>
      <c r="AH332" s="396"/>
      <c r="AI332" s="396"/>
      <c r="AJ332" s="396"/>
      <c r="AK332" s="396"/>
      <c r="AL332" s="396"/>
      <c r="AM332" s="396"/>
      <c r="AN332" s="396"/>
      <c r="AO332" s="396"/>
      <c r="AP332" s="396"/>
      <c r="AQ332" s="396"/>
      <c r="AR332" s="396"/>
      <c r="AS332" s="396"/>
      <c r="AT332" s="396"/>
      <c r="AU332" s="396"/>
      <c r="AV332" s="396"/>
      <c r="AW332" s="396"/>
      <c r="AX332" s="396"/>
      <c r="AY332" s="396"/>
      <c r="AZ332" s="396"/>
      <c r="BA332" s="396"/>
      <c r="BB332" s="396"/>
      <c r="BC332" s="396"/>
      <c r="BD332" s="396"/>
      <c r="BE332" s="396"/>
      <c r="BF332" s="396"/>
      <c r="BG332" s="396"/>
      <c r="BH332" s="396"/>
      <c r="BI332" s="396"/>
      <c r="BJ332" s="396"/>
      <c r="BK332" s="396" t="s">
        <v>388</v>
      </c>
      <c r="BL332" s="396"/>
      <c r="BM332" s="634">
        <f t="shared" si="30"/>
        <v>0.01</v>
      </c>
    </row>
    <row r="333" spans="1:65" s="402" customFormat="1" ht="47.25" hidden="1" customHeight="1">
      <c r="A333" s="396">
        <v>58</v>
      </c>
      <c r="B333" s="403" t="s">
        <v>1154</v>
      </c>
      <c r="C333" s="403" t="s">
        <v>537</v>
      </c>
      <c r="D333" s="396" t="s">
        <v>306</v>
      </c>
      <c r="E333" s="633">
        <f t="shared" si="28"/>
        <v>0.3</v>
      </c>
      <c r="F333" s="396">
        <v>17</v>
      </c>
      <c r="G333" s="396" t="s">
        <v>48</v>
      </c>
      <c r="H333" s="396"/>
      <c r="I333" s="396"/>
      <c r="J333" s="404"/>
      <c r="K333" s="400">
        <f t="shared" si="29"/>
        <v>0</v>
      </c>
      <c r="L333" s="396"/>
      <c r="M333" s="396"/>
      <c r="N333" s="396"/>
      <c r="O333" s="396"/>
      <c r="P333" s="396"/>
      <c r="Q333" s="396"/>
      <c r="R333" s="396"/>
      <c r="S333" s="396"/>
      <c r="T333" s="396"/>
      <c r="U333" s="396"/>
      <c r="V333" s="396"/>
      <c r="W333" s="396"/>
      <c r="X333" s="396"/>
      <c r="Y333" s="396"/>
      <c r="Z333" s="396"/>
      <c r="AA333" s="396"/>
      <c r="AB333" s="396"/>
      <c r="AC333" s="396"/>
      <c r="AD333" s="396"/>
      <c r="AE333" s="396"/>
      <c r="AF333" s="396"/>
      <c r="AG333" s="396"/>
      <c r="AH333" s="396"/>
      <c r="AI333" s="396"/>
      <c r="AJ333" s="396"/>
      <c r="AK333" s="396"/>
      <c r="AL333" s="396"/>
      <c r="AM333" s="396"/>
      <c r="AN333" s="396"/>
      <c r="AO333" s="396"/>
      <c r="AP333" s="396"/>
      <c r="AQ333" s="396"/>
      <c r="AR333" s="396"/>
      <c r="AS333" s="396"/>
      <c r="AT333" s="396"/>
      <c r="AU333" s="396"/>
      <c r="AV333" s="396"/>
      <c r="AW333" s="396"/>
      <c r="AX333" s="396">
        <v>0.3</v>
      </c>
      <c r="AY333" s="396"/>
      <c r="AZ333" s="396"/>
      <c r="BA333" s="396"/>
      <c r="BB333" s="396"/>
      <c r="BC333" s="396"/>
      <c r="BD333" s="396"/>
      <c r="BE333" s="396"/>
      <c r="BF333" s="396"/>
      <c r="BG333" s="396"/>
      <c r="BH333" s="396"/>
      <c r="BI333" s="396"/>
      <c r="BJ333" s="396"/>
      <c r="BK333" s="396" t="s">
        <v>388</v>
      </c>
      <c r="BL333" s="396"/>
      <c r="BM333" s="634">
        <f t="shared" si="30"/>
        <v>0.3</v>
      </c>
    </row>
    <row r="334" spans="1:65" s="402" customFormat="1" ht="63" hidden="1" customHeight="1">
      <c r="A334" s="396">
        <v>49</v>
      </c>
      <c r="B334" s="403" t="s">
        <v>1111</v>
      </c>
      <c r="C334" s="403" t="s">
        <v>1111</v>
      </c>
      <c r="D334" s="396" t="s">
        <v>306</v>
      </c>
      <c r="E334" s="633">
        <f t="shared" si="28"/>
        <v>0.09</v>
      </c>
      <c r="F334" s="396">
        <v>32</v>
      </c>
      <c r="G334" s="396" t="s">
        <v>48</v>
      </c>
      <c r="H334" s="396"/>
      <c r="I334" s="396"/>
      <c r="J334" s="404"/>
      <c r="K334" s="400">
        <f t="shared" si="29"/>
        <v>0</v>
      </c>
      <c r="L334" s="396"/>
      <c r="M334" s="396"/>
      <c r="N334" s="396"/>
      <c r="O334" s="396"/>
      <c r="P334" s="396"/>
      <c r="Q334" s="396"/>
      <c r="R334" s="396"/>
      <c r="S334" s="396"/>
      <c r="T334" s="396"/>
      <c r="U334" s="396"/>
      <c r="V334" s="396"/>
      <c r="W334" s="396"/>
      <c r="X334" s="396"/>
      <c r="Y334" s="396"/>
      <c r="Z334" s="396"/>
      <c r="AA334" s="396"/>
      <c r="AB334" s="396"/>
      <c r="AC334" s="396"/>
      <c r="AD334" s="396"/>
      <c r="AE334" s="396"/>
      <c r="AF334" s="396"/>
      <c r="AG334" s="396"/>
      <c r="AH334" s="396"/>
      <c r="AI334" s="396"/>
      <c r="AJ334" s="396"/>
      <c r="AK334" s="396">
        <v>0.09</v>
      </c>
      <c r="AL334" s="396"/>
      <c r="AM334" s="396"/>
      <c r="AN334" s="396"/>
      <c r="AO334" s="396"/>
      <c r="AP334" s="396"/>
      <c r="AQ334" s="396"/>
      <c r="AR334" s="396"/>
      <c r="AS334" s="396"/>
      <c r="AT334" s="396"/>
      <c r="AU334" s="396"/>
      <c r="AV334" s="396"/>
      <c r="AW334" s="396"/>
      <c r="AX334" s="396"/>
      <c r="AY334" s="396"/>
      <c r="AZ334" s="396"/>
      <c r="BA334" s="396"/>
      <c r="BB334" s="396"/>
      <c r="BC334" s="396"/>
      <c r="BD334" s="396"/>
      <c r="BE334" s="396"/>
      <c r="BF334" s="396"/>
      <c r="BG334" s="396"/>
      <c r="BH334" s="396"/>
      <c r="BI334" s="396"/>
      <c r="BJ334" s="396"/>
      <c r="BK334" s="396" t="s">
        <v>388</v>
      </c>
      <c r="BL334" s="396"/>
      <c r="BM334" s="634">
        <f t="shared" si="30"/>
        <v>0.09</v>
      </c>
    </row>
    <row r="335" spans="1:65" s="402" customFormat="1" ht="63" hidden="1" customHeight="1">
      <c r="A335" s="396">
        <v>50</v>
      </c>
      <c r="B335" s="403" t="s">
        <v>1112</v>
      </c>
      <c r="C335" s="403" t="s">
        <v>1112</v>
      </c>
      <c r="D335" s="396" t="s">
        <v>306</v>
      </c>
      <c r="E335" s="633">
        <f t="shared" si="28"/>
        <v>0.02</v>
      </c>
      <c r="F335" s="396">
        <v>17</v>
      </c>
      <c r="G335" s="396" t="s">
        <v>48</v>
      </c>
      <c r="H335" s="396"/>
      <c r="I335" s="396"/>
      <c r="J335" s="404"/>
      <c r="K335" s="400">
        <f t="shared" si="29"/>
        <v>0</v>
      </c>
      <c r="L335" s="396"/>
      <c r="M335" s="396"/>
      <c r="N335" s="396"/>
      <c r="O335" s="396"/>
      <c r="P335" s="396"/>
      <c r="Q335" s="396"/>
      <c r="R335" s="396"/>
      <c r="S335" s="396"/>
      <c r="T335" s="396"/>
      <c r="U335" s="396"/>
      <c r="V335" s="396"/>
      <c r="W335" s="396"/>
      <c r="X335" s="396"/>
      <c r="Y335" s="396"/>
      <c r="Z335" s="396"/>
      <c r="AA335" s="396"/>
      <c r="AB335" s="396"/>
      <c r="AC335" s="396"/>
      <c r="AD335" s="396"/>
      <c r="AE335" s="396"/>
      <c r="AF335" s="396"/>
      <c r="AG335" s="396"/>
      <c r="AH335" s="396"/>
      <c r="AI335" s="396"/>
      <c r="AJ335" s="396"/>
      <c r="AK335" s="396">
        <v>0.02</v>
      </c>
      <c r="AL335" s="396"/>
      <c r="AM335" s="396"/>
      <c r="AN335" s="396"/>
      <c r="AO335" s="396"/>
      <c r="AP335" s="396"/>
      <c r="AQ335" s="396"/>
      <c r="AR335" s="396"/>
      <c r="AS335" s="396"/>
      <c r="AT335" s="396"/>
      <c r="AU335" s="396"/>
      <c r="AV335" s="396"/>
      <c r="AW335" s="396"/>
      <c r="AX335" s="396"/>
      <c r="AY335" s="396"/>
      <c r="AZ335" s="396"/>
      <c r="BA335" s="396"/>
      <c r="BB335" s="396"/>
      <c r="BC335" s="396"/>
      <c r="BD335" s="396"/>
      <c r="BE335" s="396"/>
      <c r="BF335" s="396"/>
      <c r="BG335" s="396"/>
      <c r="BH335" s="396"/>
      <c r="BI335" s="396"/>
      <c r="BJ335" s="396"/>
      <c r="BK335" s="396" t="s">
        <v>388</v>
      </c>
      <c r="BL335" s="396"/>
      <c r="BM335" s="634">
        <f t="shared" si="30"/>
        <v>0.02</v>
      </c>
    </row>
    <row r="336" spans="1:65" s="402" customFormat="1" ht="47.25" hidden="1" customHeight="1">
      <c r="A336" s="396">
        <v>57</v>
      </c>
      <c r="B336" s="403" t="s">
        <v>1153</v>
      </c>
      <c r="C336" s="403" t="s">
        <v>536</v>
      </c>
      <c r="D336" s="396" t="s">
        <v>306</v>
      </c>
      <c r="E336" s="633">
        <f t="shared" si="28"/>
        <v>0.17</v>
      </c>
      <c r="F336" s="396">
        <v>17</v>
      </c>
      <c r="G336" s="396" t="s">
        <v>48</v>
      </c>
      <c r="H336" s="396"/>
      <c r="I336" s="396"/>
      <c r="J336" s="404"/>
      <c r="K336" s="400">
        <f t="shared" si="29"/>
        <v>0</v>
      </c>
      <c r="L336" s="396"/>
      <c r="M336" s="396"/>
      <c r="N336" s="396"/>
      <c r="O336" s="396"/>
      <c r="P336" s="396"/>
      <c r="Q336" s="396"/>
      <c r="R336" s="396"/>
      <c r="S336" s="396"/>
      <c r="T336" s="396"/>
      <c r="U336" s="396"/>
      <c r="V336" s="396"/>
      <c r="W336" s="396"/>
      <c r="X336" s="396"/>
      <c r="Y336" s="396"/>
      <c r="Z336" s="396"/>
      <c r="AA336" s="396"/>
      <c r="AB336" s="396"/>
      <c r="AC336" s="396"/>
      <c r="AD336" s="396"/>
      <c r="AE336" s="396"/>
      <c r="AF336" s="396"/>
      <c r="AG336" s="396"/>
      <c r="AH336" s="396"/>
      <c r="AI336" s="396"/>
      <c r="AJ336" s="396"/>
      <c r="AK336" s="396">
        <v>0.17</v>
      </c>
      <c r="AL336" s="396"/>
      <c r="AM336" s="396"/>
      <c r="AN336" s="396"/>
      <c r="AO336" s="396"/>
      <c r="AP336" s="396"/>
      <c r="AQ336" s="396"/>
      <c r="AR336" s="396"/>
      <c r="AS336" s="396"/>
      <c r="AT336" s="396"/>
      <c r="AU336" s="396"/>
      <c r="AV336" s="396"/>
      <c r="AW336" s="396"/>
      <c r="AX336" s="396"/>
      <c r="AY336" s="396"/>
      <c r="AZ336" s="396"/>
      <c r="BA336" s="396"/>
      <c r="BB336" s="396"/>
      <c r="BC336" s="396"/>
      <c r="BD336" s="396"/>
      <c r="BE336" s="396"/>
      <c r="BF336" s="396"/>
      <c r="BG336" s="396"/>
      <c r="BH336" s="396"/>
      <c r="BI336" s="396"/>
      <c r="BJ336" s="396"/>
      <c r="BK336" s="396" t="s">
        <v>388</v>
      </c>
      <c r="BL336" s="396"/>
      <c r="BM336" s="634">
        <f t="shared" si="30"/>
        <v>0.17</v>
      </c>
    </row>
    <row r="337" spans="1:65" s="402" customFormat="1" ht="63" hidden="1" customHeight="1">
      <c r="A337" s="396">
        <v>55</v>
      </c>
      <c r="B337" s="403" t="s">
        <v>1152</v>
      </c>
      <c r="C337" s="403" t="s">
        <v>534</v>
      </c>
      <c r="D337" s="396" t="s">
        <v>306</v>
      </c>
      <c r="E337" s="633">
        <f t="shared" si="28"/>
        <v>0.06</v>
      </c>
      <c r="F337" s="396">
        <v>30</v>
      </c>
      <c r="G337" s="396" t="s">
        <v>48</v>
      </c>
      <c r="H337" s="396"/>
      <c r="I337" s="396"/>
      <c r="J337" s="404"/>
      <c r="K337" s="400">
        <f t="shared" si="29"/>
        <v>0</v>
      </c>
      <c r="L337" s="396"/>
      <c r="M337" s="396"/>
      <c r="N337" s="396"/>
      <c r="O337" s="396"/>
      <c r="P337" s="396"/>
      <c r="Q337" s="396"/>
      <c r="R337" s="396"/>
      <c r="S337" s="396"/>
      <c r="T337" s="396"/>
      <c r="U337" s="396"/>
      <c r="V337" s="396"/>
      <c r="W337" s="396"/>
      <c r="X337" s="396"/>
      <c r="Y337" s="396"/>
      <c r="Z337" s="396"/>
      <c r="AA337" s="396"/>
      <c r="AB337" s="396"/>
      <c r="AC337" s="396"/>
      <c r="AD337" s="396"/>
      <c r="AE337" s="396"/>
      <c r="AF337" s="396"/>
      <c r="AG337" s="396"/>
      <c r="AH337" s="396"/>
      <c r="AI337" s="396"/>
      <c r="AJ337" s="396"/>
      <c r="AK337" s="396">
        <v>0.06</v>
      </c>
      <c r="AL337" s="396"/>
      <c r="AM337" s="396"/>
      <c r="AN337" s="396"/>
      <c r="AO337" s="396"/>
      <c r="AP337" s="396"/>
      <c r="AQ337" s="396"/>
      <c r="AR337" s="396"/>
      <c r="AS337" s="396"/>
      <c r="AT337" s="396"/>
      <c r="AU337" s="396"/>
      <c r="AV337" s="396"/>
      <c r="AW337" s="396"/>
      <c r="AX337" s="396"/>
      <c r="AY337" s="396"/>
      <c r="AZ337" s="396"/>
      <c r="BA337" s="396"/>
      <c r="BB337" s="396"/>
      <c r="BC337" s="396"/>
      <c r="BD337" s="396"/>
      <c r="BE337" s="396"/>
      <c r="BF337" s="396"/>
      <c r="BG337" s="396"/>
      <c r="BH337" s="396"/>
      <c r="BI337" s="396"/>
      <c r="BJ337" s="396"/>
      <c r="BK337" s="396" t="s">
        <v>388</v>
      </c>
      <c r="BL337" s="396"/>
      <c r="BM337" s="634">
        <f t="shared" si="30"/>
        <v>0.06</v>
      </c>
    </row>
    <row r="338" spans="1:65" s="402" customFormat="1" ht="47.25" hidden="1" customHeight="1">
      <c r="A338" s="396">
        <v>75</v>
      </c>
      <c r="B338" s="403" t="s">
        <v>1238</v>
      </c>
      <c r="C338" s="403" t="s">
        <v>551</v>
      </c>
      <c r="D338" s="396" t="s">
        <v>306</v>
      </c>
      <c r="E338" s="633">
        <f t="shared" si="28"/>
        <v>0.1</v>
      </c>
      <c r="F338" s="396">
        <v>29</v>
      </c>
      <c r="G338" s="396" t="s">
        <v>48</v>
      </c>
      <c r="H338" s="396"/>
      <c r="I338" s="396"/>
      <c r="J338" s="404"/>
      <c r="K338" s="400">
        <f t="shared" si="29"/>
        <v>0.1</v>
      </c>
      <c r="L338" s="396">
        <v>0.1</v>
      </c>
      <c r="M338" s="396"/>
      <c r="N338" s="396"/>
      <c r="O338" s="396"/>
      <c r="P338" s="396"/>
      <c r="Q338" s="396"/>
      <c r="R338" s="396"/>
      <c r="S338" s="396"/>
      <c r="T338" s="396"/>
      <c r="U338" s="396"/>
      <c r="V338" s="396"/>
      <c r="W338" s="396"/>
      <c r="X338" s="396"/>
      <c r="Y338" s="396"/>
      <c r="Z338" s="396"/>
      <c r="AA338" s="396"/>
      <c r="AB338" s="396"/>
      <c r="AC338" s="396"/>
      <c r="AD338" s="396"/>
      <c r="AE338" s="396"/>
      <c r="AF338" s="396"/>
      <c r="AG338" s="396"/>
      <c r="AH338" s="396"/>
      <c r="AI338" s="396"/>
      <c r="AJ338" s="396"/>
      <c r="AK338" s="396"/>
      <c r="AL338" s="396"/>
      <c r="AM338" s="396"/>
      <c r="AN338" s="396"/>
      <c r="AO338" s="396"/>
      <c r="AP338" s="396"/>
      <c r="AQ338" s="396"/>
      <c r="AR338" s="396"/>
      <c r="AS338" s="396"/>
      <c r="AT338" s="396"/>
      <c r="AU338" s="396"/>
      <c r="AV338" s="396"/>
      <c r="AW338" s="396"/>
      <c r="AX338" s="396"/>
      <c r="AY338" s="396"/>
      <c r="AZ338" s="396"/>
      <c r="BA338" s="396"/>
      <c r="BB338" s="396"/>
      <c r="BC338" s="396"/>
      <c r="BD338" s="396"/>
      <c r="BE338" s="396"/>
      <c r="BF338" s="396"/>
      <c r="BG338" s="396"/>
      <c r="BH338" s="396"/>
      <c r="BI338" s="396"/>
      <c r="BJ338" s="396"/>
      <c r="BK338" s="396" t="s">
        <v>388</v>
      </c>
      <c r="BL338" s="396"/>
      <c r="BM338" s="634">
        <f t="shared" si="30"/>
        <v>0.1</v>
      </c>
    </row>
    <row r="339" spans="1:65" s="402" customFormat="1" ht="47.25" hidden="1" customHeight="1">
      <c r="A339" s="396">
        <v>47</v>
      </c>
      <c r="B339" s="403" t="s">
        <v>1242</v>
      </c>
      <c r="C339" s="403" t="s">
        <v>526</v>
      </c>
      <c r="D339" s="396" t="s">
        <v>306</v>
      </c>
      <c r="E339" s="633">
        <f t="shared" si="28"/>
        <v>0.88</v>
      </c>
      <c r="F339" s="396">
        <v>6</v>
      </c>
      <c r="G339" s="396" t="s">
        <v>48</v>
      </c>
      <c r="H339" s="396"/>
      <c r="I339" s="396"/>
      <c r="J339" s="404"/>
      <c r="K339" s="400">
        <f t="shared" si="29"/>
        <v>0.86</v>
      </c>
      <c r="L339" s="396">
        <v>0.86</v>
      </c>
      <c r="M339" s="396"/>
      <c r="N339" s="396"/>
      <c r="O339" s="396"/>
      <c r="P339" s="396"/>
      <c r="Q339" s="396"/>
      <c r="R339" s="396"/>
      <c r="S339" s="396"/>
      <c r="T339" s="396"/>
      <c r="U339" s="396"/>
      <c r="V339" s="396"/>
      <c r="W339" s="396"/>
      <c r="X339" s="396"/>
      <c r="Y339" s="396"/>
      <c r="Z339" s="396"/>
      <c r="AA339" s="396"/>
      <c r="AB339" s="396"/>
      <c r="AC339" s="396"/>
      <c r="AD339" s="396"/>
      <c r="AE339" s="396"/>
      <c r="AF339" s="396"/>
      <c r="AG339" s="396"/>
      <c r="AH339" s="396"/>
      <c r="AI339" s="396"/>
      <c r="AJ339" s="396"/>
      <c r="AK339" s="396"/>
      <c r="AL339" s="396"/>
      <c r="AM339" s="396"/>
      <c r="AN339" s="396"/>
      <c r="AO339" s="396"/>
      <c r="AP339" s="396"/>
      <c r="AQ339" s="396"/>
      <c r="AR339" s="396"/>
      <c r="AS339" s="396">
        <v>0.02</v>
      </c>
      <c r="AT339" s="396"/>
      <c r="AU339" s="396"/>
      <c r="AV339" s="396"/>
      <c r="AW339" s="396"/>
      <c r="AX339" s="396"/>
      <c r="AY339" s="396"/>
      <c r="AZ339" s="396"/>
      <c r="BA339" s="396"/>
      <c r="BB339" s="396"/>
      <c r="BC339" s="396"/>
      <c r="BD339" s="396"/>
      <c r="BE339" s="396"/>
      <c r="BF339" s="396"/>
      <c r="BG339" s="396"/>
      <c r="BH339" s="396"/>
      <c r="BI339" s="396"/>
      <c r="BJ339" s="396"/>
      <c r="BK339" s="396" t="s">
        <v>388</v>
      </c>
      <c r="BL339" s="396"/>
      <c r="BM339" s="634">
        <f t="shared" si="30"/>
        <v>0.88</v>
      </c>
    </row>
    <row r="340" spans="1:65" s="402" customFormat="1" ht="47.25" hidden="1" customHeight="1">
      <c r="A340" s="396">
        <v>85</v>
      </c>
      <c r="B340" s="421" t="s">
        <v>1271</v>
      </c>
      <c r="C340" s="421" t="s">
        <v>383</v>
      </c>
      <c r="D340" s="422" t="s">
        <v>302</v>
      </c>
      <c r="E340" s="633">
        <f t="shared" si="28"/>
        <v>1.4300000000000002</v>
      </c>
      <c r="F340" s="423">
        <v>8</v>
      </c>
      <c r="G340" s="404" t="s">
        <v>24</v>
      </c>
      <c r="H340" s="404"/>
      <c r="I340" s="422"/>
      <c r="J340" s="404"/>
      <c r="K340" s="400">
        <f t="shared" si="29"/>
        <v>1.36</v>
      </c>
      <c r="L340" s="400">
        <v>1.36</v>
      </c>
      <c r="M340" s="400"/>
      <c r="N340" s="400"/>
      <c r="O340" s="400"/>
      <c r="P340" s="400"/>
      <c r="Q340" s="400"/>
      <c r="R340" s="400"/>
      <c r="S340" s="400"/>
      <c r="T340" s="400"/>
      <c r="U340" s="400"/>
      <c r="V340" s="400"/>
      <c r="W340" s="400"/>
      <c r="X340" s="400"/>
      <c r="Y340" s="400"/>
      <c r="Z340" s="400"/>
      <c r="AA340" s="400"/>
      <c r="AB340" s="400"/>
      <c r="AC340" s="400"/>
      <c r="AD340" s="400"/>
      <c r="AE340" s="400"/>
      <c r="AF340" s="400"/>
      <c r="AG340" s="400">
        <v>0.04</v>
      </c>
      <c r="AH340" s="400">
        <v>0.03</v>
      </c>
      <c r="AI340" s="400"/>
      <c r="AJ340" s="400"/>
      <c r="AK340" s="400"/>
      <c r="AL340" s="400"/>
      <c r="AM340" s="400"/>
      <c r="AN340" s="400"/>
      <c r="AO340" s="400"/>
      <c r="AP340" s="400"/>
      <c r="AQ340" s="400"/>
      <c r="AR340" s="400"/>
      <c r="AS340" s="400"/>
      <c r="AT340" s="400"/>
      <c r="AU340" s="400"/>
      <c r="AV340" s="400"/>
      <c r="AW340" s="400"/>
      <c r="AX340" s="400"/>
      <c r="AY340" s="400"/>
      <c r="AZ340" s="400"/>
      <c r="BA340" s="400"/>
      <c r="BB340" s="400"/>
      <c r="BC340" s="400"/>
      <c r="BD340" s="400"/>
      <c r="BE340" s="400"/>
      <c r="BF340" s="400"/>
      <c r="BG340" s="400"/>
      <c r="BH340" s="400"/>
      <c r="BI340" s="400"/>
      <c r="BJ340" s="400"/>
      <c r="BK340" s="396" t="s">
        <v>388</v>
      </c>
      <c r="BL340" s="396"/>
      <c r="BM340" s="634">
        <f t="shared" si="30"/>
        <v>1.4300000000000002</v>
      </c>
    </row>
    <row r="341" spans="1:65" s="402" customFormat="1" ht="47.25" hidden="1" customHeight="1">
      <c r="A341" s="396">
        <v>86</v>
      </c>
      <c r="B341" s="421" t="s">
        <v>1272</v>
      </c>
      <c r="C341" s="421" t="s">
        <v>384</v>
      </c>
      <c r="D341" s="422" t="s">
        <v>302</v>
      </c>
      <c r="E341" s="633">
        <f t="shared" si="28"/>
        <v>2.13</v>
      </c>
      <c r="F341" s="423" t="s">
        <v>385</v>
      </c>
      <c r="G341" s="404" t="s">
        <v>24</v>
      </c>
      <c r="H341" s="404"/>
      <c r="I341" s="422"/>
      <c r="J341" s="404"/>
      <c r="K341" s="400">
        <f t="shared" si="29"/>
        <v>0</v>
      </c>
      <c r="L341" s="400"/>
      <c r="M341" s="400"/>
      <c r="N341" s="400"/>
      <c r="O341" s="400"/>
      <c r="P341" s="400"/>
      <c r="Q341" s="400"/>
      <c r="R341" s="400">
        <v>2.13</v>
      </c>
      <c r="S341" s="400"/>
      <c r="T341" s="400"/>
      <c r="U341" s="400"/>
      <c r="V341" s="400"/>
      <c r="W341" s="400"/>
      <c r="X341" s="400"/>
      <c r="Y341" s="400"/>
      <c r="Z341" s="400"/>
      <c r="AA341" s="400"/>
      <c r="AB341" s="400"/>
      <c r="AC341" s="400"/>
      <c r="AD341" s="400"/>
      <c r="AE341" s="400"/>
      <c r="AF341" s="400"/>
      <c r="AG341" s="400"/>
      <c r="AH341" s="400"/>
      <c r="AI341" s="400"/>
      <c r="AJ341" s="400"/>
      <c r="AK341" s="400"/>
      <c r="AL341" s="400"/>
      <c r="AM341" s="400"/>
      <c r="AN341" s="400"/>
      <c r="AO341" s="400"/>
      <c r="AP341" s="400"/>
      <c r="AQ341" s="400"/>
      <c r="AR341" s="400"/>
      <c r="AS341" s="400"/>
      <c r="AT341" s="400"/>
      <c r="AU341" s="400"/>
      <c r="AV341" s="400"/>
      <c r="AW341" s="400"/>
      <c r="AX341" s="400"/>
      <c r="AY341" s="400"/>
      <c r="AZ341" s="400"/>
      <c r="BA341" s="400"/>
      <c r="BB341" s="400"/>
      <c r="BC341" s="400"/>
      <c r="BD341" s="400"/>
      <c r="BE341" s="400"/>
      <c r="BF341" s="400"/>
      <c r="BG341" s="400"/>
      <c r="BH341" s="400"/>
      <c r="BI341" s="400"/>
      <c r="BJ341" s="400"/>
      <c r="BK341" s="396" t="s">
        <v>388</v>
      </c>
      <c r="BL341" s="396"/>
      <c r="BM341" s="634">
        <f t="shared" si="30"/>
        <v>2.13</v>
      </c>
    </row>
    <row r="342" spans="1:65" s="402" customFormat="1" ht="31.5" hidden="1" customHeight="1">
      <c r="A342" s="396">
        <v>74</v>
      </c>
      <c r="B342" s="403" t="s">
        <v>1167</v>
      </c>
      <c r="C342" s="403" t="s">
        <v>559</v>
      </c>
      <c r="D342" s="396" t="s">
        <v>306</v>
      </c>
      <c r="E342" s="633">
        <f t="shared" si="28"/>
        <v>7.0000000000000007E-2</v>
      </c>
      <c r="F342" s="396">
        <v>5</v>
      </c>
      <c r="G342" s="396" t="s">
        <v>24</v>
      </c>
      <c r="H342" s="396"/>
      <c r="I342" s="396"/>
      <c r="J342" s="404"/>
      <c r="K342" s="400">
        <f t="shared" si="29"/>
        <v>7.0000000000000007E-2</v>
      </c>
      <c r="L342" s="396">
        <v>7.0000000000000007E-2</v>
      </c>
      <c r="M342" s="396"/>
      <c r="N342" s="396"/>
      <c r="O342" s="396"/>
      <c r="P342" s="396"/>
      <c r="Q342" s="396"/>
      <c r="R342" s="396"/>
      <c r="S342" s="396"/>
      <c r="T342" s="396"/>
      <c r="U342" s="396"/>
      <c r="V342" s="396"/>
      <c r="W342" s="396"/>
      <c r="X342" s="396"/>
      <c r="Y342" s="396"/>
      <c r="Z342" s="396"/>
      <c r="AA342" s="396"/>
      <c r="AB342" s="396"/>
      <c r="AC342" s="396"/>
      <c r="AD342" s="396"/>
      <c r="AE342" s="396"/>
      <c r="AF342" s="396"/>
      <c r="AG342" s="396"/>
      <c r="AH342" s="396"/>
      <c r="AI342" s="396"/>
      <c r="AJ342" s="396"/>
      <c r="AK342" s="396"/>
      <c r="AL342" s="396"/>
      <c r="AM342" s="396"/>
      <c r="AN342" s="396"/>
      <c r="AO342" s="396"/>
      <c r="AP342" s="396"/>
      <c r="AQ342" s="396"/>
      <c r="AR342" s="396"/>
      <c r="AS342" s="396"/>
      <c r="AT342" s="396"/>
      <c r="AU342" s="396"/>
      <c r="AV342" s="396"/>
      <c r="AW342" s="396"/>
      <c r="AX342" s="396"/>
      <c r="AY342" s="396"/>
      <c r="AZ342" s="396"/>
      <c r="BA342" s="396"/>
      <c r="BB342" s="396"/>
      <c r="BC342" s="396"/>
      <c r="BD342" s="396"/>
      <c r="BE342" s="396"/>
      <c r="BF342" s="396"/>
      <c r="BG342" s="396"/>
      <c r="BH342" s="396"/>
      <c r="BI342" s="396"/>
      <c r="BJ342" s="396"/>
      <c r="BK342" s="396" t="s">
        <v>388</v>
      </c>
      <c r="BL342" s="396"/>
      <c r="BM342" s="634">
        <f t="shared" si="30"/>
        <v>7.0000000000000007E-2</v>
      </c>
    </row>
    <row r="343" spans="1:65" s="402" customFormat="1" ht="31.5" hidden="1" customHeight="1">
      <c r="A343" s="396">
        <v>6</v>
      </c>
      <c r="B343" s="403" t="s">
        <v>1145</v>
      </c>
      <c r="C343" s="403" t="s">
        <v>473</v>
      </c>
      <c r="D343" s="456" t="s">
        <v>330</v>
      </c>
      <c r="E343" s="633">
        <f t="shared" si="28"/>
        <v>0.2</v>
      </c>
      <c r="F343" s="396">
        <v>31</v>
      </c>
      <c r="G343" s="396" t="s">
        <v>24</v>
      </c>
      <c r="H343" s="396"/>
      <c r="I343" s="456"/>
      <c r="J343" s="404"/>
      <c r="K343" s="400">
        <f t="shared" si="29"/>
        <v>0</v>
      </c>
      <c r="L343" s="396"/>
      <c r="M343" s="396"/>
      <c r="N343" s="396"/>
      <c r="O343" s="396"/>
      <c r="P343" s="396"/>
      <c r="Q343" s="396"/>
      <c r="R343" s="396"/>
      <c r="S343" s="396"/>
      <c r="T343" s="396"/>
      <c r="U343" s="396"/>
      <c r="V343" s="396"/>
      <c r="W343" s="396"/>
      <c r="X343" s="396"/>
      <c r="Y343" s="396"/>
      <c r="Z343" s="396"/>
      <c r="AA343" s="396"/>
      <c r="AB343" s="396"/>
      <c r="AC343" s="396"/>
      <c r="AD343" s="396"/>
      <c r="AE343" s="396"/>
      <c r="AF343" s="396"/>
      <c r="AG343" s="396"/>
      <c r="AH343" s="396"/>
      <c r="AI343" s="396"/>
      <c r="AJ343" s="396"/>
      <c r="AK343" s="396"/>
      <c r="AL343" s="396"/>
      <c r="AM343" s="396"/>
      <c r="AN343" s="396"/>
      <c r="AO343" s="396"/>
      <c r="AP343" s="396"/>
      <c r="AQ343" s="396"/>
      <c r="AR343" s="396"/>
      <c r="AS343" s="396"/>
      <c r="AT343" s="396"/>
      <c r="AU343" s="396"/>
      <c r="AV343" s="396"/>
      <c r="AW343" s="396"/>
      <c r="AX343" s="396"/>
      <c r="AY343" s="396"/>
      <c r="AZ343" s="396"/>
      <c r="BA343" s="396"/>
      <c r="BB343" s="396"/>
      <c r="BC343" s="396">
        <v>0.2</v>
      </c>
      <c r="BD343" s="396"/>
      <c r="BE343" s="396"/>
      <c r="BF343" s="396"/>
      <c r="BG343" s="396"/>
      <c r="BH343" s="396"/>
      <c r="BI343" s="396"/>
      <c r="BJ343" s="396"/>
      <c r="BK343" s="396" t="s">
        <v>388</v>
      </c>
      <c r="BL343" s="396"/>
      <c r="BM343" s="634">
        <f t="shared" si="30"/>
        <v>0.2</v>
      </c>
    </row>
    <row r="344" spans="1:65" s="402" customFormat="1" ht="31.5" hidden="1" customHeight="1">
      <c r="A344" s="396">
        <v>5</v>
      </c>
      <c r="B344" s="403" t="s">
        <v>1144</v>
      </c>
      <c r="C344" s="403" t="s">
        <v>472</v>
      </c>
      <c r="D344" s="456" t="s">
        <v>330</v>
      </c>
      <c r="E344" s="633">
        <f t="shared" si="28"/>
        <v>0.06</v>
      </c>
      <c r="F344" s="396">
        <v>26</v>
      </c>
      <c r="G344" s="396" t="s">
        <v>24</v>
      </c>
      <c r="H344" s="396"/>
      <c r="I344" s="456"/>
      <c r="J344" s="404"/>
      <c r="K344" s="400">
        <f t="shared" si="29"/>
        <v>0</v>
      </c>
      <c r="L344" s="396"/>
      <c r="M344" s="396"/>
      <c r="N344" s="396"/>
      <c r="O344" s="396"/>
      <c r="P344" s="396"/>
      <c r="Q344" s="396"/>
      <c r="R344" s="396"/>
      <c r="S344" s="396"/>
      <c r="T344" s="396"/>
      <c r="U344" s="396"/>
      <c r="V344" s="396"/>
      <c r="W344" s="396"/>
      <c r="X344" s="396"/>
      <c r="Y344" s="396"/>
      <c r="Z344" s="396"/>
      <c r="AA344" s="396"/>
      <c r="AB344" s="396"/>
      <c r="AC344" s="396"/>
      <c r="AD344" s="396"/>
      <c r="AE344" s="396"/>
      <c r="AF344" s="396"/>
      <c r="AG344" s="396"/>
      <c r="AH344" s="396"/>
      <c r="AI344" s="396"/>
      <c r="AJ344" s="396"/>
      <c r="AK344" s="396"/>
      <c r="AL344" s="396"/>
      <c r="AM344" s="396"/>
      <c r="AN344" s="396"/>
      <c r="AO344" s="396"/>
      <c r="AP344" s="396"/>
      <c r="AQ344" s="396"/>
      <c r="AR344" s="396"/>
      <c r="AS344" s="396"/>
      <c r="AT344" s="396"/>
      <c r="AU344" s="396"/>
      <c r="AV344" s="396"/>
      <c r="AW344" s="396"/>
      <c r="AX344" s="396"/>
      <c r="AY344" s="396"/>
      <c r="AZ344" s="396"/>
      <c r="BA344" s="396"/>
      <c r="BB344" s="396">
        <v>0.06</v>
      </c>
      <c r="BC344" s="396"/>
      <c r="BD344" s="396"/>
      <c r="BE344" s="396"/>
      <c r="BF344" s="396"/>
      <c r="BG344" s="396"/>
      <c r="BH344" s="396"/>
      <c r="BI344" s="396"/>
      <c r="BJ344" s="396"/>
      <c r="BK344" s="396" t="s">
        <v>388</v>
      </c>
      <c r="BL344" s="396"/>
      <c r="BM344" s="634">
        <f t="shared" si="30"/>
        <v>0.06</v>
      </c>
    </row>
    <row r="345" spans="1:65" s="402" customFormat="1" ht="31.5" hidden="1" customHeight="1">
      <c r="A345" s="396">
        <v>32</v>
      </c>
      <c r="B345" s="403" t="s">
        <v>423</v>
      </c>
      <c r="C345" s="403" t="s">
        <v>423</v>
      </c>
      <c r="D345" s="396" t="s">
        <v>414</v>
      </c>
      <c r="E345" s="633">
        <f t="shared" si="28"/>
        <v>0.17700000000000002</v>
      </c>
      <c r="F345" s="396">
        <v>14</v>
      </c>
      <c r="G345" s="404" t="s">
        <v>48</v>
      </c>
      <c r="H345" s="404"/>
      <c r="I345" s="396"/>
      <c r="J345" s="404"/>
      <c r="K345" s="400">
        <f t="shared" si="29"/>
        <v>0.17</v>
      </c>
      <c r="L345" s="400">
        <v>0.17</v>
      </c>
      <c r="M345" s="400"/>
      <c r="N345" s="400"/>
      <c r="O345" s="400"/>
      <c r="P345" s="400"/>
      <c r="Q345" s="400"/>
      <c r="R345" s="400"/>
      <c r="S345" s="400"/>
      <c r="T345" s="400"/>
      <c r="U345" s="400"/>
      <c r="V345" s="400"/>
      <c r="W345" s="400"/>
      <c r="X345" s="400"/>
      <c r="Y345" s="400"/>
      <c r="Z345" s="400"/>
      <c r="AA345" s="400"/>
      <c r="AB345" s="400"/>
      <c r="AC345" s="400"/>
      <c r="AD345" s="400"/>
      <c r="AE345" s="400"/>
      <c r="AF345" s="400"/>
      <c r="AG345" s="400"/>
      <c r="AH345" s="400"/>
      <c r="AI345" s="400"/>
      <c r="AJ345" s="400"/>
      <c r="AK345" s="400"/>
      <c r="AL345" s="400"/>
      <c r="AM345" s="400"/>
      <c r="AN345" s="400"/>
      <c r="AO345" s="400"/>
      <c r="AP345" s="400"/>
      <c r="AQ345" s="400"/>
      <c r="AR345" s="400"/>
      <c r="AS345" s="400"/>
      <c r="AT345" s="400"/>
      <c r="AU345" s="400"/>
      <c r="AV345" s="400"/>
      <c r="AW345" s="400"/>
      <c r="AX345" s="400"/>
      <c r="AY345" s="400"/>
      <c r="AZ345" s="400"/>
      <c r="BA345" s="400"/>
      <c r="BB345" s="400"/>
      <c r="BC345" s="400"/>
      <c r="BD345" s="400"/>
      <c r="BE345" s="400"/>
      <c r="BF345" s="400"/>
      <c r="BG345" s="400"/>
      <c r="BH345" s="400"/>
      <c r="BI345" s="400">
        <v>7.0000000000000001E-3</v>
      </c>
      <c r="BJ345" s="400"/>
      <c r="BK345" s="396" t="s">
        <v>388</v>
      </c>
      <c r="BL345" s="396"/>
      <c r="BM345" s="634">
        <f t="shared" si="30"/>
        <v>0.17700000000000002</v>
      </c>
    </row>
    <row r="346" spans="1:65" s="402" customFormat="1" ht="31.5" hidden="1" customHeight="1">
      <c r="A346" s="396">
        <v>33</v>
      </c>
      <c r="B346" s="403" t="s">
        <v>424</v>
      </c>
      <c r="C346" s="403" t="s">
        <v>424</v>
      </c>
      <c r="D346" s="396" t="s">
        <v>414</v>
      </c>
      <c r="E346" s="633">
        <f t="shared" si="28"/>
        <v>0.5</v>
      </c>
      <c r="F346" s="396">
        <v>8</v>
      </c>
      <c r="G346" s="404" t="s">
        <v>48</v>
      </c>
      <c r="H346" s="404"/>
      <c r="I346" s="396"/>
      <c r="J346" s="404"/>
      <c r="K346" s="400">
        <f t="shared" si="29"/>
        <v>0</v>
      </c>
      <c r="L346" s="400"/>
      <c r="M346" s="400"/>
      <c r="N346" s="400">
        <v>0.5</v>
      </c>
      <c r="O346" s="400"/>
      <c r="P346" s="400"/>
      <c r="Q346" s="400"/>
      <c r="R346" s="400"/>
      <c r="S346" s="400"/>
      <c r="T346" s="400"/>
      <c r="U346" s="400"/>
      <c r="V346" s="400"/>
      <c r="W346" s="400"/>
      <c r="X346" s="400"/>
      <c r="Y346" s="400"/>
      <c r="Z346" s="400"/>
      <c r="AA346" s="400"/>
      <c r="AB346" s="400"/>
      <c r="AC346" s="400"/>
      <c r="AD346" s="400"/>
      <c r="AE346" s="400"/>
      <c r="AF346" s="400"/>
      <c r="AG346" s="400"/>
      <c r="AH346" s="400"/>
      <c r="AI346" s="400"/>
      <c r="AJ346" s="400"/>
      <c r="AK346" s="400"/>
      <c r="AL346" s="400"/>
      <c r="AM346" s="400"/>
      <c r="AN346" s="400"/>
      <c r="AO346" s="400"/>
      <c r="AP346" s="400"/>
      <c r="AQ346" s="400"/>
      <c r="AR346" s="400"/>
      <c r="AS346" s="400"/>
      <c r="AT346" s="400"/>
      <c r="AU346" s="400"/>
      <c r="AV346" s="400"/>
      <c r="AW346" s="400"/>
      <c r="AX346" s="400"/>
      <c r="AY346" s="400"/>
      <c r="AZ346" s="400"/>
      <c r="BA346" s="400"/>
      <c r="BB346" s="400"/>
      <c r="BC346" s="400"/>
      <c r="BD346" s="400"/>
      <c r="BE346" s="400"/>
      <c r="BF346" s="400"/>
      <c r="BG346" s="400"/>
      <c r="BH346" s="400"/>
      <c r="BI346" s="400"/>
      <c r="BJ346" s="400"/>
      <c r="BK346" s="396" t="s">
        <v>388</v>
      </c>
      <c r="BL346" s="396"/>
      <c r="BM346" s="634">
        <f t="shared" si="30"/>
        <v>0.5</v>
      </c>
    </row>
    <row r="347" spans="1:65" s="402" customFormat="1" ht="31.5" hidden="1" customHeight="1">
      <c r="A347" s="396">
        <v>31</v>
      </c>
      <c r="B347" s="403" t="s">
        <v>422</v>
      </c>
      <c r="C347" s="403" t="s">
        <v>422</v>
      </c>
      <c r="D347" s="396" t="s">
        <v>414</v>
      </c>
      <c r="E347" s="633">
        <f t="shared" si="28"/>
        <v>0.505</v>
      </c>
      <c r="F347" s="396">
        <v>4</v>
      </c>
      <c r="G347" s="404" t="s">
        <v>48</v>
      </c>
      <c r="H347" s="404"/>
      <c r="I347" s="396"/>
      <c r="J347" s="404"/>
      <c r="K347" s="400">
        <f t="shared" si="29"/>
        <v>0.41</v>
      </c>
      <c r="L347" s="400">
        <v>0.41</v>
      </c>
      <c r="M347" s="400"/>
      <c r="N347" s="400">
        <v>0.09</v>
      </c>
      <c r="O347" s="400"/>
      <c r="P347" s="400"/>
      <c r="Q347" s="400"/>
      <c r="R347" s="400"/>
      <c r="S347" s="400"/>
      <c r="T347" s="400"/>
      <c r="U347" s="400"/>
      <c r="V347" s="400"/>
      <c r="W347" s="400"/>
      <c r="X347" s="400"/>
      <c r="Y347" s="400"/>
      <c r="Z347" s="400"/>
      <c r="AA347" s="400"/>
      <c r="AB347" s="400"/>
      <c r="AC347" s="400"/>
      <c r="AD347" s="400"/>
      <c r="AE347" s="400"/>
      <c r="AF347" s="400"/>
      <c r="AG347" s="400">
        <v>5.0000000000000001E-3</v>
      </c>
      <c r="AH347" s="400"/>
      <c r="AI347" s="400"/>
      <c r="AJ347" s="400"/>
      <c r="AK347" s="400"/>
      <c r="AL347" s="400"/>
      <c r="AM347" s="400"/>
      <c r="AN347" s="400"/>
      <c r="AO347" s="400"/>
      <c r="AP347" s="400"/>
      <c r="AQ347" s="400"/>
      <c r="AR347" s="400"/>
      <c r="AS347" s="400"/>
      <c r="AT347" s="400"/>
      <c r="AU347" s="400"/>
      <c r="AV347" s="400"/>
      <c r="AW347" s="400"/>
      <c r="AX347" s="400"/>
      <c r="AY347" s="400"/>
      <c r="AZ347" s="400"/>
      <c r="BA347" s="400"/>
      <c r="BB347" s="400"/>
      <c r="BC347" s="400"/>
      <c r="BD347" s="400"/>
      <c r="BE347" s="400"/>
      <c r="BF347" s="400"/>
      <c r="BG347" s="400"/>
      <c r="BH347" s="400"/>
      <c r="BI347" s="400"/>
      <c r="BJ347" s="400"/>
      <c r="BK347" s="396" t="s">
        <v>388</v>
      </c>
      <c r="BL347" s="396"/>
      <c r="BM347" s="634">
        <f t="shared" si="30"/>
        <v>0.505</v>
      </c>
    </row>
    <row r="348" spans="1:65" s="402" customFormat="1" ht="47.25" hidden="1" customHeight="1">
      <c r="A348" s="396">
        <v>37</v>
      </c>
      <c r="B348" s="403" t="s">
        <v>1266</v>
      </c>
      <c r="C348" s="403" t="s">
        <v>427</v>
      </c>
      <c r="D348" s="396" t="s">
        <v>414</v>
      </c>
      <c r="E348" s="633">
        <f t="shared" si="28"/>
        <v>2.0500000000000003</v>
      </c>
      <c r="F348" s="396">
        <v>10</v>
      </c>
      <c r="G348" s="396" t="s">
        <v>48</v>
      </c>
      <c r="H348" s="396"/>
      <c r="I348" s="396"/>
      <c r="J348" s="404"/>
      <c r="K348" s="400">
        <f t="shared" si="29"/>
        <v>0</v>
      </c>
      <c r="L348" s="396"/>
      <c r="M348" s="396"/>
      <c r="N348" s="396">
        <v>1.86</v>
      </c>
      <c r="O348" s="396"/>
      <c r="P348" s="396"/>
      <c r="Q348" s="396"/>
      <c r="R348" s="396"/>
      <c r="S348" s="396"/>
      <c r="T348" s="396"/>
      <c r="U348" s="396"/>
      <c r="V348" s="396"/>
      <c r="W348" s="396"/>
      <c r="X348" s="396"/>
      <c r="Y348" s="396"/>
      <c r="Z348" s="396"/>
      <c r="AA348" s="396"/>
      <c r="AB348" s="396"/>
      <c r="AC348" s="396"/>
      <c r="AD348" s="396"/>
      <c r="AE348" s="396"/>
      <c r="AF348" s="396"/>
      <c r="AG348" s="396"/>
      <c r="AH348" s="396"/>
      <c r="AI348" s="396"/>
      <c r="AJ348" s="396"/>
      <c r="AK348" s="396"/>
      <c r="AL348" s="396"/>
      <c r="AM348" s="396"/>
      <c r="AN348" s="396"/>
      <c r="AO348" s="396"/>
      <c r="AP348" s="396"/>
      <c r="AQ348" s="396"/>
      <c r="AR348" s="396"/>
      <c r="AS348" s="396">
        <v>0.19</v>
      </c>
      <c r="AT348" s="396"/>
      <c r="AU348" s="396"/>
      <c r="AV348" s="396"/>
      <c r="AW348" s="396"/>
      <c r="AX348" s="396"/>
      <c r="AY348" s="396"/>
      <c r="AZ348" s="396"/>
      <c r="BA348" s="396"/>
      <c r="BB348" s="396"/>
      <c r="BC348" s="396"/>
      <c r="BD348" s="396"/>
      <c r="BE348" s="396"/>
      <c r="BF348" s="396"/>
      <c r="BG348" s="396"/>
      <c r="BH348" s="396"/>
      <c r="BI348" s="396"/>
      <c r="BJ348" s="396"/>
      <c r="BK348" s="396" t="s">
        <v>388</v>
      </c>
      <c r="BL348" s="396"/>
      <c r="BM348" s="634">
        <f t="shared" si="30"/>
        <v>2.0500000000000003</v>
      </c>
    </row>
    <row r="349" spans="1:65" s="402" customFormat="1" ht="15.75" hidden="1" customHeight="1">
      <c r="A349" s="396">
        <v>34</v>
      </c>
      <c r="B349" s="403" t="s">
        <v>425</v>
      </c>
      <c r="C349" s="403" t="s">
        <v>425</v>
      </c>
      <c r="D349" s="396" t="s">
        <v>414</v>
      </c>
      <c r="E349" s="633">
        <f t="shared" si="28"/>
        <v>0.33999999999999997</v>
      </c>
      <c r="F349" s="396" t="s">
        <v>390</v>
      </c>
      <c r="G349" s="404" t="s">
        <v>48</v>
      </c>
      <c r="H349" s="404"/>
      <c r="I349" s="396"/>
      <c r="J349" s="404"/>
      <c r="K349" s="400">
        <f t="shared" si="29"/>
        <v>0</v>
      </c>
      <c r="L349" s="396"/>
      <c r="M349" s="396"/>
      <c r="N349" s="396">
        <v>0.21</v>
      </c>
      <c r="O349" s="396">
        <v>0.13</v>
      </c>
      <c r="P349" s="396"/>
      <c r="Q349" s="396"/>
      <c r="R349" s="396"/>
      <c r="S349" s="396"/>
      <c r="T349" s="396"/>
      <c r="U349" s="396"/>
      <c r="V349" s="396"/>
      <c r="W349" s="396"/>
      <c r="X349" s="396"/>
      <c r="Y349" s="396"/>
      <c r="Z349" s="396"/>
      <c r="AA349" s="396"/>
      <c r="AB349" s="396"/>
      <c r="AC349" s="396"/>
      <c r="AD349" s="396"/>
      <c r="AE349" s="396"/>
      <c r="AF349" s="396"/>
      <c r="AG349" s="396"/>
      <c r="AH349" s="396"/>
      <c r="AI349" s="396"/>
      <c r="AJ349" s="396"/>
      <c r="AK349" s="396"/>
      <c r="AL349" s="396"/>
      <c r="AM349" s="396"/>
      <c r="AN349" s="396"/>
      <c r="AO349" s="396"/>
      <c r="AP349" s="396"/>
      <c r="AQ349" s="396"/>
      <c r="AR349" s="396"/>
      <c r="AS349" s="396"/>
      <c r="AT349" s="396"/>
      <c r="AU349" s="396"/>
      <c r="AV349" s="396"/>
      <c r="AW349" s="396"/>
      <c r="AX349" s="396"/>
      <c r="AY349" s="396"/>
      <c r="AZ349" s="396"/>
      <c r="BA349" s="396"/>
      <c r="BB349" s="396"/>
      <c r="BC349" s="396"/>
      <c r="BD349" s="396"/>
      <c r="BE349" s="396"/>
      <c r="BF349" s="396"/>
      <c r="BG349" s="396"/>
      <c r="BH349" s="396"/>
      <c r="BI349" s="396"/>
      <c r="BJ349" s="396"/>
      <c r="BK349" s="396" t="s">
        <v>388</v>
      </c>
      <c r="BL349" s="396"/>
      <c r="BM349" s="634">
        <f t="shared" si="30"/>
        <v>0.33999999999999997</v>
      </c>
    </row>
    <row r="350" spans="1:65" s="402" customFormat="1" ht="15.75" hidden="1" customHeight="1">
      <c r="A350" s="396">
        <v>35</v>
      </c>
      <c r="B350" s="403" t="s">
        <v>441</v>
      </c>
      <c r="C350" s="403" t="s">
        <v>441</v>
      </c>
      <c r="D350" s="396" t="s">
        <v>414</v>
      </c>
      <c r="E350" s="633">
        <f t="shared" si="28"/>
        <v>0.18</v>
      </c>
      <c r="F350" s="396">
        <v>10</v>
      </c>
      <c r="G350" s="396" t="s">
        <v>48</v>
      </c>
      <c r="H350" s="396"/>
      <c r="I350" s="396"/>
      <c r="J350" s="404"/>
      <c r="K350" s="400">
        <f t="shared" si="29"/>
        <v>0</v>
      </c>
      <c r="L350" s="396"/>
      <c r="M350" s="396"/>
      <c r="N350" s="396">
        <v>0.02</v>
      </c>
      <c r="O350" s="396"/>
      <c r="P350" s="396"/>
      <c r="Q350" s="396"/>
      <c r="R350" s="396"/>
      <c r="S350" s="396"/>
      <c r="T350" s="396"/>
      <c r="U350" s="396"/>
      <c r="V350" s="396"/>
      <c r="W350" s="396"/>
      <c r="X350" s="396"/>
      <c r="Y350" s="396"/>
      <c r="Z350" s="396"/>
      <c r="AA350" s="396"/>
      <c r="AB350" s="396"/>
      <c r="AC350" s="396"/>
      <c r="AD350" s="396"/>
      <c r="AE350" s="396"/>
      <c r="AF350" s="396"/>
      <c r="AG350" s="396"/>
      <c r="AH350" s="396"/>
      <c r="AI350" s="396"/>
      <c r="AJ350" s="396"/>
      <c r="AK350" s="396"/>
      <c r="AL350" s="396"/>
      <c r="AM350" s="396"/>
      <c r="AN350" s="396"/>
      <c r="AO350" s="396"/>
      <c r="AP350" s="396"/>
      <c r="AQ350" s="396"/>
      <c r="AR350" s="396"/>
      <c r="AS350" s="396">
        <v>0.16</v>
      </c>
      <c r="AT350" s="396"/>
      <c r="AU350" s="396"/>
      <c r="AV350" s="396"/>
      <c r="AW350" s="396"/>
      <c r="AX350" s="396"/>
      <c r="AY350" s="396"/>
      <c r="AZ350" s="396"/>
      <c r="BA350" s="396"/>
      <c r="BB350" s="396"/>
      <c r="BC350" s="396"/>
      <c r="BD350" s="396"/>
      <c r="BE350" s="396"/>
      <c r="BF350" s="396"/>
      <c r="BG350" s="396"/>
      <c r="BH350" s="396"/>
      <c r="BI350" s="396"/>
      <c r="BJ350" s="396"/>
      <c r="BK350" s="396" t="s">
        <v>388</v>
      </c>
      <c r="BL350" s="396"/>
      <c r="BM350" s="634">
        <f t="shared" si="30"/>
        <v>0.18</v>
      </c>
    </row>
    <row r="351" spans="1:65" s="402" customFormat="1" ht="15.75" hidden="1" customHeight="1">
      <c r="A351" s="396">
        <v>36</v>
      </c>
      <c r="B351" s="403" t="s">
        <v>426</v>
      </c>
      <c r="C351" s="403" t="s">
        <v>426</v>
      </c>
      <c r="D351" s="396" t="s">
        <v>414</v>
      </c>
      <c r="E351" s="633">
        <f t="shared" si="28"/>
        <v>1.28</v>
      </c>
      <c r="F351" s="396">
        <v>10</v>
      </c>
      <c r="G351" s="396" t="s">
        <v>48</v>
      </c>
      <c r="H351" s="396"/>
      <c r="I351" s="396"/>
      <c r="J351" s="404"/>
      <c r="K351" s="400">
        <f t="shared" si="29"/>
        <v>0</v>
      </c>
      <c r="L351" s="396"/>
      <c r="M351" s="396"/>
      <c r="N351" s="396"/>
      <c r="O351" s="396">
        <v>0.54</v>
      </c>
      <c r="P351" s="396"/>
      <c r="Q351" s="396"/>
      <c r="R351" s="396">
        <v>0.74</v>
      </c>
      <c r="S351" s="396"/>
      <c r="T351" s="396"/>
      <c r="U351" s="396"/>
      <c r="V351" s="396"/>
      <c r="W351" s="396"/>
      <c r="X351" s="396"/>
      <c r="Y351" s="396"/>
      <c r="Z351" s="396"/>
      <c r="AA351" s="396"/>
      <c r="AB351" s="396"/>
      <c r="AC351" s="396"/>
      <c r="AD351" s="396"/>
      <c r="AE351" s="396"/>
      <c r="AF351" s="396"/>
      <c r="AG351" s="396"/>
      <c r="AH351" s="396"/>
      <c r="AI351" s="396"/>
      <c r="AJ351" s="396"/>
      <c r="AK351" s="396"/>
      <c r="AL351" s="396"/>
      <c r="AM351" s="396"/>
      <c r="AN351" s="396"/>
      <c r="AO351" s="396"/>
      <c r="AP351" s="396"/>
      <c r="AQ351" s="396"/>
      <c r="AR351" s="396"/>
      <c r="AS351" s="396"/>
      <c r="AT351" s="396"/>
      <c r="AU351" s="396"/>
      <c r="AV351" s="396"/>
      <c r="AW351" s="396"/>
      <c r="AX351" s="396"/>
      <c r="AY351" s="396"/>
      <c r="AZ351" s="396"/>
      <c r="BA351" s="396"/>
      <c r="BB351" s="396"/>
      <c r="BC351" s="396"/>
      <c r="BD351" s="396"/>
      <c r="BE351" s="396"/>
      <c r="BF351" s="396"/>
      <c r="BG351" s="396"/>
      <c r="BH351" s="396"/>
      <c r="BI351" s="396"/>
      <c r="BJ351" s="396"/>
      <c r="BK351" s="396" t="s">
        <v>388</v>
      </c>
      <c r="BL351" s="396"/>
      <c r="BM351" s="634">
        <f t="shared" si="30"/>
        <v>1.28</v>
      </c>
    </row>
    <row r="352" spans="1:65" s="402" customFormat="1" ht="15.75" hidden="1" customHeight="1">
      <c r="A352" s="396">
        <v>38</v>
      </c>
      <c r="B352" s="403" t="s">
        <v>428</v>
      </c>
      <c r="C352" s="403" t="s">
        <v>428</v>
      </c>
      <c r="D352" s="396" t="s">
        <v>414</v>
      </c>
      <c r="E352" s="633">
        <f t="shared" si="28"/>
        <v>0.57000000000000006</v>
      </c>
      <c r="F352" s="396">
        <v>27</v>
      </c>
      <c r="G352" s="396" t="s">
        <v>48</v>
      </c>
      <c r="H352" s="396"/>
      <c r="I352" s="396"/>
      <c r="J352" s="404"/>
      <c r="K352" s="400">
        <f t="shared" si="29"/>
        <v>0</v>
      </c>
      <c r="L352" s="396"/>
      <c r="M352" s="396"/>
      <c r="N352" s="396">
        <v>0.24</v>
      </c>
      <c r="O352" s="396"/>
      <c r="P352" s="396"/>
      <c r="Q352" s="396"/>
      <c r="R352" s="396"/>
      <c r="S352" s="396"/>
      <c r="T352" s="396"/>
      <c r="U352" s="396"/>
      <c r="V352" s="396"/>
      <c r="W352" s="396"/>
      <c r="X352" s="396"/>
      <c r="Y352" s="396"/>
      <c r="Z352" s="396"/>
      <c r="AA352" s="396"/>
      <c r="AB352" s="396"/>
      <c r="AC352" s="396"/>
      <c r="AD352" s="396"/>
      <c r="AE352" s="396"/>
      <c r="AF352" s="396"/>
      <c r="AG352" s="396">
        <v>0.02</v>
      </c>
      <c r="AH352" s="396"/>
      <c r="AI352" s="396"/>
      <c r="AJ352" s="396"/>
      <c r="AK352" s="396"/>
      <c r="AL352" s="396"/>
      <c r="AM352" s="396"/>
      <c r="AN352" s="396"/>
      <c r="AO352" s="396"/>
      <c r="AP352" s="396"/>
      <c r="AQ352" s="396"/>
      <c r="AR352" s="396"/>
      <c r="AS352" s="396">
        <v>0.26</v>
      </c>
      <c r="AT352" s="396"/>
      <c r="AU352" s="396"/>
      <c r="AV352" s="396"/>
      <c r="AW352" s="396"/>
      <c r="AX352" s="396"/>
      <c r="AY352" s="396"/>
      <c r="AZ352" s="396">
        <v>0.05</v>
      </c>
      <c r="BA352" s="396"/>
      <c r="BB352" s="396"/>
      <c r="BC352" s="396"/>
      <c r="BD352" s="396"/>
      <c r="BE352" s="396"/>
      <c r="BF352" s="396"/>
      <c r="BG352" s="396"/>
      <c r="BH352" s="396"/>
      <c r="BI352" s="396"/>
      <c r="BJ352" s="396"/>
      <c r="BK352" s="396" t="s">
        <v>388</v>
      </c>
      <c r="BL352" s="396"/>
      <c r="BM352" s="634">
        <f t="shared" si="30"/>
        <v>0.57000000000000006</v>
      </c>
    </row>
    <row r="353" spans="1:65" s="402" customFormat="1" ht="63" hidden="1" customHeight="1">
      <c r="A353" s="396">
        <v>18</v>
      </c>
      <c r="B353" s="403" t="s">
        <v>1264</v>
      </c>
      <c r="C353" s="403" t="s">
        <v>407</v>
      </c>
      <c r="D353" s="447" t="s">
        <v>309</v>
      </c>
      <c r="E353" s="633">
        <f t="shared" si="28"/>
        <v>0.27</v>
      </c>
      <c r="F353" s="423" t="s">
        <v>406</v>
      </c>
      <c r="G353" s="404" t="s">
        <v>30</v>
      </c>
      <c r="H353" s="404"/>
      <c r="I353" s="447"/>
      <c r="J353" s="404"/>
      <c r="K353" s="400">
        <f t="shared" si="29"/>
        <v>0</v>
      </c>
      <c r="L353" s="400"/>
      <c r="M353" s="400"/>
      <c r="N353" s="400"/>
      <c r="O353" s="400"/>
      <c r="P353" s="400"/>
      <c r="Q353" s="400"/>
      <c r="R353" s="400"/>
      <c r="S353" s="400"/>
      <c r="T353" s="400"/>
      <c r="U353" s="400"/>
      <c r="V353" s="400"/>
      <c r="W353" s="400"/>
      <c r="X353" s="400"/>
      <c r="Y353" s="400"/>
      <c r="Z353" s="400"/>
      <c r="AA353" s="400"/>
      <c r="AB353" s="400"/>
      <c r="AC353" s="400"/>
      <c r="AD353" s="400"/>
      <c r="AE353" s="400"/>
      <c r="AF353" s="400"/>
      <c r="AG353" s="400"/>
      <c r="AH353" s="400"/>
      <c r="AI353" s="400"/>
      <c r="AJ353" s="400"/>
      <c r="AK353" s="400"/>
      <c r="AL353" s="400"/>
      <c r="AM353" s="400"/>
      <c r="AN353" s="400"/>
      <c r="AO353" s="400"/>
      <c r="AP353" s="400"/>
      <c r="AQ353" s="400"/>
      <c r="AR353" s="400"/>
      <c r="AS353" s="400"/>
      <c r="AT353" s="400"/>
      <c r="AU353" s="400"/>
      <c r="AV353" s="400"/>
      <c r="AW353" s="400"/>
      <c r="AX353" s="400"/>
      <c r="AY353" s="400"/>
      <c r="AZ353" s="400"/>
      <c r="BA353" s="400"/>
      <c r="BB353" s="400"/>
      <c r="BC353" s="400"/>
      <c r="BD353" s="400"/>
      <c r="BE353" s="400"/>
      <c r="BF353" s="400">
        <v>0.27</v>
      </c>
      <c r="BG353" s="400"/>
      <c r="BH353" s="400"/>
      <c r="BI353" s="400"/>
      <c r="BJ353" s="400"/>
      <c r="BK353" s="396" t="s">
        <v>388</v>
      </c>
      <c r="BL353" s="396"/>
      <c r="BM353" s="634">
        <f t="shared" si="30"/>
        <v>0.27</v>
      </c>
    </row>
    <row r="354" spans="1:65" s="402" customFormat="1" ht="78.75" hidden="1" customHeight="1">
      <c r="A354" s="396">
        <v>19</v>
      </c>
      <c r="B354" s="403" t="s">
        <v>1240</v>
      </c>
      <c r="C354" s="403" t="s">
        <v>1182</v>
      </c>
      <c r="D354" s="447" t="s">
        <v>309</v>
      </c>
      <c r="E354" s="633">
        <f t="shared" si="28"/>
        <v>0.8</v>
      </c>
      <c r="F354" s="423">
        <v>24</v>
      </c>
      <c r="G354" s="404" t="s">
        <v>30</v>
      </c>
      <c r="H354" s="404"/>
      <c r="I354" s="447"/>
      <c r="J354" s="404"/>
      <c r="K354" s="400">
        <f t="shared" si="29"/>
        <v>0</v>
      </c>
      <c r="L354" s="400"/>
      <c r="M354" s="400"/>
      <c r="N354" s="400"/>
      <c r="O354" s="400"/>
      <c r="P354" s="400"/>
      <c r="Q354" s="400"/>
      <c r="R354" s="400"/>
      <c r="S354" s="400"/>
      <c r="T354" s="400"/>
      <c r="U354" s="400"/>
      <c r="V354" s="400"/>
      <c r="W354" s="400"/>
      <c r="X354" s="400"/>
      <c r="Y354" s="400"/>
      <c r="Z354" s="400"/>
      <c r="AA354" s="400"/>
      <c r="AB354" s="400"/>
      <c r="AC354" s="400"/>
      <c r="AD354" s="400"/>
      <c r="AE354" s="400"/>
      <c r="AF354" s="400"/>
      <c r="AG354" s="400"/>
      <c r="AH354" s="400"/>
      <c r="AI354" s="400"/>
      <c r="AJ354" s="400"/>
      <c r="AK354" s="400"/>
      <c r="AL354" s="400"/>
      <c r="AM354" s="400"/>
      <c r="AN354" s="400"/>
      <c r="AO354" s="400"/>
      <c r="AP354" s="400"/>
      <c r="AQ354" s="400"/>
      <c r="AR354" s="400"/>
      <c r="AS354" s="400"/>
      <c r="AT354" s="400"/>
      <c r="AU354" s="400"/>
      <c r="AV354" s="400"/>
      <c r="AW354" s="400"/>
      <c r="AX354" s="400"/>
      <c r="AY354" s="400"/>
      <c r="AZ354" s="400"/>
      <c r="BA354" s="400"/>
      <c r="BB354" s="400"/>
      <c r="BC354" s="400"/>
      <c r="BD354" s="400"/>
      <c r="BE354" s="400"/>
      <c r="BF354" s="400">
        <v>0.6</v>
      </c>
      <c r="BG354" s="400"/>
      <c r="BH354" s="400"/>
      <c r="BI354" s="400">
        <v>0.2</v>
      </c>
      <c r="BJ354" s="400"/>
      <c r="BK354" s="396" t="s">
        <v>388</v>
      </c>
      <c r="BL354" s="396"/>
      <c r="BM354" s="634">
        <f t="shared" si="30"/>
        <v>0.8</v>
      </c>
    </row>
    <row r="355" spans="1:65" s="402" customFormat="1" ht="94.5" hidden="1" customHeight="1">
      <c r="A355" s="396">
        <v>17</v>
      </c>
      <c r="B355" s="403" t="s">
        <v>1239</v>
      </c>
      <c r="C355" s="403" t="s">
        <v>1115</v>
      </c>
      <c r="D355" s="447" t="s">
        <v>309</v>
      </c>
      <c r="E355" s="633">
        <f t="shared" si="28"/>
        <v>0.3</v>
      </c>
      <c r="F355" s="423">
        <v>21</v>
      </c>
      <c r="G355" s="404" t="s">
        <v>30</v>
      </c>
      <c r="H355" s="404"/>
      <c r="I355" s="447"/>
      <c r="J355" s="404"/>
      <c r="K355" s="400">
        <f t="shared" si="29"/>
        <v>0</v>
      </c>
      <c r="L355" s="400"/>
      <c r="M355" s="400"/>
      <c r="N355" s="400"/>
      <c r="O355" s="400"/>
      <c r="P355" s="400"/>
      <c r="Q355" s="400"/>
      <c r="R355" s="400"/>
      <c r="S355" s="400"/>
      <c r="T355" s="400"/>
      <c r="U355" s="400"/>
      <c r="V355" s="400"/>
      <c r="W355" s="400"/>
      <c r="X355" s="400"/>
      <c r="Y355" s="400"/>
      <c r="Z355" s="400"/>
      <c r="AA355" s="400"/>
      <c r="AB355" s="400"/>
      <c r="AC355" s="400"/>
      <c r="AD355" s="400"/>
      <c r="AE355" s="400"/>
      <c r="AF355" s="400"/>
      <c r="AG355" s="400"/>
      <c r="AH355" s="400"/>
      <c r="AI355" s="400"/>
      <c r="AJ355" s="400"/>
      <c r="AK355" s="400"/>
      <c r="AL355" s="400"/>
      <c r="AM355" s="400"/>
      <c r="AN355" s="400"/>
      <c r="AO355" s="400"/>
      <c r="AP355" s="400"/>
      <c r="AQ355" s="400"/>
      <c r="AR355" s="400"/>
      <c r="AS355" s="400"/>
      <c r="AT355" s="400"/>
      <c r="AU355" s="400"/>
      <c r="AV355" s="400"/>
      <c r="AW355" s="400"/>
      <c r="AX355" s="400"/>
      <c r="AY355" s="400"/>
      <c r="AZ355" s="400"/>
      <c r="BA355" s="400"/>
      <c r="BB355" s="400"/>
      <c r="BC355" s="400"/>
      <c r="BD355" s="400"/>
      <c r="BE355" s="400"/>
      <c r="BF355" s="400">
        <v>0.3</v>
      </c>
      <c r="BG355" s="400"/>
      <c r="BH355" s="400"/>
      <c r="BI355" s="400"/>
      <c r="BJ355" s="400"/>
      <c r="BK355" s="396" t="s">
        <v>388</v>
      </c>
      <c r="BL355" s="396"/>
      <c r="BM355" s="634">
        <f t="shared" si="30"/>
        <v>0.3</v>
      </c>
    </row>
    <row r="356" spans="1:65" s="402" customFormat="1" ht="31.5" hidden="1" customHeight="1">
      <c r="A356" s="396">
        <v>9</v>
      </c>
      <c r="B356" s="403" t="s">
        <v>1128</v>
      </c>
      <c r="C356" s="403" t="s">
        <v>394</v>
      </c>
      <c r="D356" s="447" t="s">
        <v>309</v>
      </c>
      <c r="E356" s="633">
        <f t="shared" si="28"/>
        <v>2.3370000000000002</v>
      </c>
      <c r="F356" s="423">
        <v>17</v>
      </c>
      <c r="G356" s="404" t="s">
        <v>48</v>
      </c>
      <c r="H356" s="404"/>
      <c r="I356" s="447"/>
      <c r="J356" s="404"/>
      <c r="K356" s="400">
        <f t="shared" si="29"/>
        <v>1.6700000000000002</v>
      </c>
      <c r="L356" s="400">
        <v>1.57</v>
      </c>
      <c r="M356" s="400">
        <v>0.1</v>
      </c>
      <c r="N356" s="400">
        <v>0.36</v>
      </c>
      <c r="O356" s="400"/>
      <c r="P356" s="400"/>
      <c r="Q356" s="400"/>
      <c r="R356" s="400"/>
      <c r="S356" s="400"/>
      <c r="T356" s="400"/>
      <c r="U356" s="400"/>
      <c r="V356" s="400"/>
      <c r="W356" s="400"/>
      <c r="X356" s="400"/>
      <c r="Y356" s="400"/>
      <c r="Z356" s="400"/>
      <c r="AA356" s="400"/>
      <c r="AB356" s="400"/>
      <c r="AC356" s="400"/>
      <c r="AD356" s="400"/>
      <c r="AE356" s="400"/>
      <c r="AF356" s="400"/>
      <c r="AG356" s="400"/>
      <c r="AH356" s="400">
        <v>0.3</v>
      </c>
      <c r="AI356" s="400"/>
      <c r="AJ356" s="400"/>
      <c r="AK356" s="400"/>
      <c r="AL356" s="400"/>
      <c r="AM356" s="400"/>
      <c r="AN356" s="400"/>
      <c r="AO356" s="400"/>
      <c r="AP356" s="400"/>
      <c r="AQ356" s="400"/>
      <c r="AR356" s="400"/>
      <c r="AS356" s="400"/>
      <c r="AT356" s="400"/>
      <c r="AU356" s="400"/>
      <c r="AV356" s="400"/>
      <c r="AW356" s="400"/>
      <c r="AX356" s="400"/>
      <c r="AY356" s="400"/>
      <c r="AZ356" s="400"/>
      <c r="BA356" s="400"/>
      <c r="BB356" s="400"/>
      <c r="BC356" s="400"/>
      <c r="BD356" s="400"/>
      <c r="BE356" s="400"/>
      <c r="BF356" s="400"/>
      <c r="BG356" s="400"/>
      <c r="BH356" s="400"/>
      <c r="BI356" s="400">
        <v>7.0000000000000001E-3</v>
      </c>
      <c r="BJ356" s="400"/>
      <c r="BK356" s="396" t="s">
        <v>388</v>
      </c>
      <c r="BL356" s="396"/>
      <c r="BM356" s="634">
        <f t="shared" si="30"/>
        <v>2.3370000000000002</v>
      </c>
    </row>
    <row r="357" spans="1:65" s="402" customFormat="1" ht="63" hidden="1" customHeight="1">
      <c r="A357" s="396">
        <v>93</v>
      </c>
      <c r="B357" s="403" t="s">
        <v>1180</v>
      </c>
      <c r="C357" s="403" t="s">
        <v>449</v>
      </c>
      <c r="D357" s="396" t="s">
        <v>304</v>
      </c>
      <c r="E357" s="633">
        <f t="shared" si="28"/>
        <v>1.7</v>
      </c>
      <c r="F357" s="396">
        <v>10</v>
      </c>
      <c r="G357" s="396" t="s">
        <v>48</v>
      </c>
      <c r="H357" s="396"/>
      <c r="I357" s="396"/>
      <c r="J357" s="404"/>
      <c r="K357" s="400">
        <f t="shared" si="29"/>
        <v>0</v>
      </c>
      <c r="L357" s="396"/>
      <c r="M357" s="396"/>
      <c r="N357" s="396">
        <v>1.7</v>
      </c>
      <c r="O357" s="396"/>
      <c r="P357" s="396"/>
      <c r="Q357" s="396"/>
      <c r="R357" s="396"/>
      <c r="S357" s="396"/>
      <c r="T357" s="396"/>
      <c r="U357" s="396"/>
      <c r="V357" s="396"/>
      <c r="W357" s="396"/>
      <c r="X357" s="396"/>
      <c r="Y357" s="396"/>
      <c r="Z357" s="396"/>
      <c r="AA357" s="396"/>
      <c r="AB357" s="396"/>
      <c r="AC357" s="396"/>
      <c r="AD357" s="396"/>
      <c r="AE357" s="396"/>
      <c r="AF357" s="396"/>
      <c r="AG357" s="396"/>
      <c r="AH357" s="396"/>
      <c r="AI357" s="396"/>
      <c r="AJ357" s="396"/>
      <c r="AK357" s="396"/>
      <c r="AL357" s="396"/>
      <c r="AM357" s="396"/>
      <c r="AN357" s="396"/>
      <c r="AO357" s="396"/>
      <c r="AP357" s="396"/>
      <c r="AQ357" s="396"/>
      <c r="AR357" s="396"/>
      <c r="AS357" s="396"/>
      <c r="AT357" s="396"/>
      <c r="AU357" s="396"/>
      <c r="AV357" s="396"/>
      <c r="AW357" s="396"/>
      <c r="AX357" s="396"/>
      <c r="AY357" s="396"/>
      <c r="AZ357" s="396"/>
      <c r="BA357" s="396"/>
      <c r="BB357" s="396"/>
      <c r="BC357" s="396"/>
      <c r="BD357" s="396"/>
      <c r="BE357" s="396"/>
      <c r="BF357" s="396"/>
      <c r="BG357" s="396"/>
      <c r="BH357" s="396"/>
      <c r="BI357" s="396"/>
      <c r="BJ357" s="396"/>
      <c r="BK357" s="396" t="s">
        <v>388</v>
      </c>
      <c r="BL357" s="396"/>
      <c r="BM357" s="634">
        <f t="shared" si="30"/>
        <v>1.7</v>
      </c>
    </row>
    <row r="358" spans="1:65" s="402" customFormat="1" ht="63" hidden="1" customHeight="1">
      <c r="A358" s="396">
        <v>78</v>
      </c>
      <c r="B358" s="403" t="s">
        <v>1269</v>
      </c>
      <c r="C358" s="403" t="s">
        <v>1251</v>
      </c>
      <c r="D358" s="396" t="s">
        <v>298</v>
      </c>
      <c r="E358" s="633">
        <f t="shared" si="28"/>
        <v>13.610000000000001</v>
      </c>
      <c r="F358" s="396"/>
      <c r="G358" s="396" t="s">
        <v>24</v>
      </c>
      <c r="H358" s="396"/>
      <c r="I358" s="396"/>
      <c r="J358" s="404"/>
      <c r="K358" s="400">
        <f t="shared" si="29"/>
        <v>3.4400000000000004</v>
      </c>
      <c r="L358" s="396">
        <v>2.68</v>
      </c>
      <c r="M358" s="396">
        <v>0.76</v>
      </c>
      <c r="N358" s="396">
        <v>1.6</v>
      </c>
      <c r="O358" s="396">
        <v>1.46</v>
      </c>
      <c r="P358" s="396"/>
      <c r="Q358" s="396"/>
      <c r="R358" s="396">
        <v>4.37</v>
      </c>
      <c r="S358" s="396"/>
      <c r="T358" s="396">
        <v>1.22</v>
      </c>
      <c r="U358" s="396"/>
      <c r="V358" s="396"/>
      <c r="W358" s="396"/>
      <c r="X358" s="396"/>
      <c r="Y358" s="396"/>
      <c r="Z358" s="396"/>
      <c r="AA358" s="396"/>
      <c r="AB358" s="396"/>
      <c r="AC358" s="396"/>
      <c r="AD358" s="396"/>
      <c r="AE358" s="396"/>
      <c r="AF358" s="396"/>
      <c r="AG358" s="396">
        <v>0.11</v>
      </c>
      <c r="AH358" s="396">
        <v>0.35</v>
      </c>
      <c r="AI358" s="396"/>
      <c r="AJ358" s="396"/>
      <c r="AK358" s="396"/>
      <c r="AL358" s="396"/>
      <c r="AM358" s="396"/>
      <c r="AN358" s="396"/>
      <c r="AO358" s="396"/>
      <c r="AP358" s="396"/>
      <c r="AQ358" s="396"/>
      <c r="AR358" s="396"/>
      <c r="AS358" s="396"/>
      <c r="AT358" s="396"/>
      <c r="AU358" s="396"/>
      <c r="AV358" s="396"/>
      <c r="AW358" s="396"/>
      <c r="AX358" s="396"/>
      <c r="AY358" s="396"/>
      <c r="AZ358" s="396">
        <v>0.91</v>
      </c>
      <c r="BA358" s="396"/>
      <c r="BB358" s="396"/>
      <c r="BC358" s="396"/>
      <c r="BD358" s="396"/>
      <c r="BE358" s="396"/>
      <c r="BF358" s="396"/>
      <c r="BG358" s="396"/>
      <c r="BH358" s="396"/>
      <c r="BI358" s="396">
        <v>0.15</v>
      </c>
      <c r="BJ358" s="396"/>
      <c r="BK358" s="396" t="s">
        <v>388</v>
      </c>
      <c r="BL358" s="396"/>
      <c r="BM358" s="634">
        <f t="shared" si="30"/>
        <v>13.610000000000001</v>
      </c>
    </row>
    <row r="359" spans="1:65" s="402" customFormat="1" ht="47.25" hidden="1" customHeight="1">
      <c r="A359" s="396">
        <v>42</v>
      </c>
      <c r="B359" s="403" t="s">
        <v>1149</v>
      </c>
      <c r="C359" s="403" t="s">
        <v>431</v>
      </c>
      <c r="D359" s="396" t="s">
        <v>414</v>
      </c>
      <c r="E359" s="633">
        <f t="shared" si="28"/>
        <v>14.21</v>
      </c>
      <c r="F359" s="396" t="s">
        <v>445</v>
      </c>
      <c r="G359" s="396" t="s">
        <v>18</v>
      </c>
      <c r="H359" s="396"/>
      <c r="I359" s="396"/>
      <c r="J359" s="404"/>
      <c r="K359" s="400">
        <f t="shared" si="29"/>
        <v>0</v>
      </c>
      <c r="L359" s="396"/>
      <c r="M359" s="396"/>
      <c r="N359" s="396">
        <v>0.94</v>
      </c>
      <c r="O359" s="396"/>
      <c r="P359" s="396"/>
      <c r="Q359" s="396"/>
      <c r="R359" s="396">
        <v>12.88</v>
      </c>
      <c r="S359" s="396"/>
      <c r="T359" s="396"/>
      <c r="U359" s="396"/>
      <c r="V359" s="396"/>
      <c r="W359" s="396"/>
      <c r="X359" s="396"/>
      <c r="Y359" s="396"/>
      <c r="Z359" s="396"/>
      <c r="AA359" s="396"/>
      <c r="AB359" s="396"/>
      <c r="AC359" s="396"/>
      <c r="AD359" s="396"/>
      <c r="AE359" s="396"/>
      <c r="AF359" s="396"/>
      <c r="AG359" s="396">
        <v>0.39</v>
      </c>
      <c r="AH359" s="396"/>
      <c r="AI359" s="396"/>
      <c r="AJ359" s="396"/>
      <c r="AK359" s="396"/>
      <c r="AL359" s="396"/>
      <c r="AM359" s="396"/>
      <c r="AN359" s="396"/>
      <c r="AO359" s="396"/>
      <c r="AP359" s="396"/>
      <c r="AQ359" s="396"/>
      <c r="AR359" s="396"/>
      <c r="AS359" s="396"/>
      <c r="AT359" s="396"/>
      <c r="AU359" s="396"/>
      <c r="AV359" s="396"/>
      <c r="AW359" s="396"/>
      <c r="AX359" s="396"/>
      <c r="AY359" s="396"/>
      <c r="AZ359" s="396"/>
      <c r="BA359" s="396"/>
      <c r="BB359" s="396"/>
      <c r="BC359" s="396"/>
      <c r="BD359" s="396"/>
      <c r="BE359" s="396"/>
      <c r="BF359" s="396"/>
      <c r="BG359" s="396"/>
      <c r="BH359" s="396"/>
      <c r="BI359" s="396"/>
      <c r="BJ359" s="396"/>
      <c r="BK359" s="396" t="s">
        <v>388</v>
      </c>
      <c r="BL359" s="396"/>
      <c r="BM359" s="634">
        <f t="shared" si="30"/>
        <v>14.21</v>
      </c>
    </row>
    <row r="360" spans="1:65" s="402" customFormat="1" ht="78.75" hidden="1" customHeight="1">
      <c r="A360" s="396">
        <v>41</v>
      </c>
      <c r="B360" s="403" t="s">
        <v>1150</v>
      </c>
      <c r="C360" s="403" t="s">
        <v>444</v>
      </c>
      <c r="D360" s="396" t="s">
        <v>414</v>
      </c>
      <c r="E360" s="633">
        <f t="shared" si="28"/>
        <v>23.56</v>
      </c>
      <c r="F360" s="396" t="s">
        <v>443</v>
      </c>
      <c r="G360" s="396" t="s">
        <v>18</v>
      </c>
      <c r="H360" s="396"/>
      <c r="I360" s="396"/>
      <c r="J360" s="404"/>
      <c r="K360" s="400">
        <f t="shared" si="29"/>
        <v>0</v>
      </c>
      <c r="L360" s="396"/>
      <c r="M360" s="396"/>
      <c r="N360" s="396">
        <v>10.88</v>
      </c>
      <c r="O360" s="396">
        <v>12.2</v>
      </c>
      <c r="P360" s="396"/>
      <c r="Q360" s="396"/>
      <c r="R360" s="396"/>
      <c r="S360" s="396"/>
      <c r="T360" s="396"/>
      <c r="U360" s="396"/>
      <c r="V360" s="396"/>
      <c r="W360" s="396"/>
      <c r="X360" s="396"/>
      <c r="Y360" s="396"/>
      <c r="Z360" s="396"/>
      <c r="AA360" s="396"/>
      <c r="AB360" s="396"/>
      <c r="AC360" s="396"/>
      <c r="AD360" s="396"/>
      <c r="AE360" s="396"/>
      <c r="AF360" s="396"/>
      <c r="AG360" s="396">
        <v>0.4</v>
      </c>
      <c r="AH360" s="396">
        <v>0.01</v>
      </c>
      <c r="AI360" s="396"/>
      <c r="AJ360" s="396"/>
      <c r="AK360" s="396"/>
      <c r="AL360" s="396"/>
      <c r="AM360" s="396"/>
      <c r="AN360" s="396"/>
      <c r="AO360" s="396"/>
      <c r="AP360" s="396"/>
      <c r="AQ360" s="396"/>
      <c r="AR360" s="396"/>
      <c r="AS360" s="396">
        <v>0.05</v>
      </c>
      <c r="AT360" s="396"/>
      <c r="AU360" s="396"/>
      <c r="AV360" s="396"/>
      <c r="AW360" s="396"/>
      <c r="AX360" s="396"/>
      <c r="AY360" s="396"/>
      <c r="AZ360" s="396"/>
      <c r="BA360" s="396"/>
      <c r="BB360" s="396"/>
      <c r="BC360" s="396"/>
      <c r="BD360" s="396"/>
      <c r="BE360" s="396"/>
      <c r="BF360" s="396"/>
      <c r="BG360" s="396"/>
      <c r="BH360" s="396"/>
      <c r="BI360" s="396">
        <v>0.02</v>
      </c>
      <c r="BJ360" s="396"/>
      <c r="BK360" s="396" t="s">
        <v>388</v>
      </c>
      <c r="BL360" s="396"/>
      <c r="BM360" s="634">
        <f t="shared" si="30"/>
        <v>23.56</v>
      </c>
    </row>
    <row r="361" spans="1:65" s="402" customFormat="1" ht="47.25" hidden="1" customHeight="1">
      <c r="A361" s="396">
        <v>43</v>
      </c>
      <c r="B361" s="403" t="s">
        <v>1148</v>
      </c>
      <c r="C361" s="403" t="s">
        <v>432</v>
      </c>
      <c r="D361" s="396" t="s">
        <v>414</v>
      </c>
      <c r="E361" s="633">
        <f t="shared" si="28"/>
        <v>11.98</v>
      </c>
      <c r="F361" s="396" t="s">
        <v>446</v>
      </c>
      <c r="G361" s="396" t="s">
        <v>18</v>
      </c>
      <c r="H361" s="396"/>
      <c r="I361" s="396"/>
      <c r="J361" s="404"/>
      <c r="K361" s="400">
        <f t="shared" si="29"/>
        <v>0</v>
      </c>
      <c r="L361" s="396"/>
      <c r="M361" s="396"/>
      <c r="N361" s="396">
        <v>6.5</v>
      </c>
      <c r="O361" s="396">
        <v>2.9</v>
      </c>
      <c r="P361" s="396"/>
      <c r="Q361" s="396"/>
      <c r="R361" s="396">
        <v>1.35</v>
      </c>
      <c r="S361" s="396"/>
      <c r="T361" s="396"/>
      <c r="U361" s="396"/>
      <c r="V361" s="396"/>
      <c r="W361" s="396"/>
      <c r="X361" s="396"/>
      <c r="Y361" s="396"/>
      <c r="Z361" s="396"/>
      <c r="AA361" s="396"/>
      <c r="AB361" s="396"/>
      <c r="AC361" s="396"/>
      <c r="AD361" s="396"/>
      <c r="AE361" s="396"/>
      <c r="AF361" s="396"/>
      <c r="AG361" s="396"/>
      <c r="AH361" s="396"/>
      <c r="AI361" s="396"/>
      <c r="AJ361" s="396"/>
      <c r="AK361" s="396"/>
      <c r="AL361" s="396"/>
      <c r="AM361" s="396"/>
      <c r="AN361" s="396"/>
      <c r="AO361" s="396"/>
      <c r="AP361" s="396"/>
      <c r="AQ361" s="396"/>
      <c r="AR361" s="396"/>
      <c r="AS361" s="396">
        <v>0.11</v>
      </c>
      <c r="AT361" s="396"/>
      <c r="AU361" s="396"/>
      <c r="AV361" s="396"/>
      <c r="AW361" s="396"/>
      <c r="AX361" s="396"/>
      <c r="AY361" s="396"/>
      <c r="AZ361" s="396">
        <v>1.1200000000000001</v>
      </c>
      <c r="BA361" s="396"/>
      <c r="BB361" s="396"/>
      <c r="BC361" s="396"/>
      <c r="BD361" s="396"/>
      <c r="BE361" s="396"/>
      <c r="BF361" s="396"/>
      <c r="BG361" s="396"/>
      <c r="BH361" s="396"/>
      <c r="BI361" s="396"/>
      <c r="BJ361" s="396"/>
      <c r="BK361" s="396" t="s">
        <v>388</v>
      </c>
      <c r="BL361" s="396"/>
      <c r="BM361" s="634">
        <f t="shared" si="30"/>
        <v>11.98</v>
      </c>
    </row>
    <row r="362" spans="1:65" s="402" customFormat="1" ht="63" hidden="1" customHeight="1">
      <c r="A362" s="396">
        <v>66</v>
      </c>
      <c r="B362" s="403" t="s">
        <v>1247</v>
      </c>
      <c r="C362" s="403" t="s">
        <v>545</v>
      </c>
      <c r="D362" s="396" t="s">
        <v>306</v>
      </c>
      <c r="E362" s="633">
        <f t="shared" si="28"/>
        <v>2</v>
      </c>
      <c r="F362" s="396">
        <v>20</v>
      </c>
      <c r="G362" s="396" t="s">
        <v>18</v>
      </c>
      <c r="H362" s="396"/>
      <c r="I362" s="396"/>
      <c r="J362" s="404"/>
      <c r="K362" s="400">
        <f t="shared" si="29"/>
        <v>0</v>
      </c>
      <c r="L362" s="396"/>
      <c r="M362" s="396"/>
      <c r="N362" s="396"/>
      <c r="O362" s="396">
        <v>2</v>
      </c>
      <c r="P362" s="396"/>
      <c r="Q362" s="396"/>
      <c r="R362" s="396"/>
      <c r="S362" s="396"/>
      <c r="T362" s="396"/>
      <c r="U362" s="396"/>
      <c r="V362" s="396"/>
      <c r="W362" s="396"/>
      <c r="X362" s="396"/>
      <c r="Y362" s="396"/>
      <c r="Z362" s="396"/>
      <c r="AA362" s="396"/>
      <c r="AB362" s="396"/>
      <c r="AC362" s="396"/>
      <c r="AD362" s="396"/>
      <c r="AE362" s="396"/>
      <c r="AF362" s="396"/>
      <c r="AG362" s="396"/>
      <c r="AH362" s="396"/>
      <c r="AI362" s="396"/>
      <c r="AJ362" s="396"/>
      <c r="AK362" s="396"/>
      <c r="AL362" s="396"/>
      <c r="AM362" s="396"/>
      <c r="AN362" s="396"/>
      <c r="AO362" s="396"/>
      <c r="AP362" s="396"/>
      <c r="AQ362" s="396"/>
      <c r="AR362" s="396"/>
      <c r="AS362" s="396"/>
      <c r="AT362" s="396"/>
      <c r="AU362" s="396"/>
      <c r="AV362" s="396"/>
      <c r="AW362" s="396"/>
      <c r="AX362" s="396"/>
      <c r="AY362" s="396"/>
      <c r="AZ362" s="396"/>
      <c r="BA362" s="396"/>
      <c r="BB362" s="396"/>
      <c r="BC362" s="396"/>
      <c r="BD362" s="396"/>
      <c r="BE362" s="396"/>
      <c r="BF362" s="396"/>
      <c r="BG362" s="396"/>
      <c r="BH362" s="396"/>
      <c r="BI362" s="396"/>
      <c r="BJ362" s="396"/>
      <c r="BK362" s="396" t="s">
        <v>388</v>
      </c>
      <c r="BL362" s="396"/>
      <c r="BM362" s="634">
        <f t="shared" si="30"/>
        <v>2</v>
      </c>
    </row>
    <row r="363" spans="1:65" s="402" customFormat="1" ht="78.75" hidden="1" customHeight="1">
      <c r="A363" s="396">
        <v>67</v>
      </c>
      <c r="B363" s="403" t="s">
        <v>1160</v>
      </c>
      <c r="C363" s="403" t="s">
        <v>546</v>
      </c>
      <c r="D363" s="396" t="s">
        <v>306</v>
      </c>
      <c r="E363" s="633">
        <f t="shared" si="28"/>
        <v>1.6500000000000001</v>
      </c>
      <c r="F363" s="396">
        <v>20</v>
      </c>
      <c r="G363" s="396" t="s">
        <v>18</v>
      </c>
      <c r="H363" s="396"/>
      <c r="I363" s="396"/>
      <c r="J363" s="404"/>
      <c r="K363" s="400">
        <f t="shared" si="29"/>
        <v>0.11</v>
      </c>
      <c r="L363" s="396">
        <v>0.11</v>
      </c>
      <c r="M363" s="396"/>
      <c r="N363" s="396"/>
      <c r="O363" s="396">
        <v>1.48</v>
      </c>
      <c r="P363" s="396"/>
      <c r="Q363" s="396"/>
      <c r="R363" s="396"/>
      <c r="S363" s="396"/>
      <c r="T363" s="396"/>
      <c r="U363" s="396"/>
      <c r="V363" s="396"/>
      <c r="W363" s="396"/>
      <c r="X363" s="396"/>
      <c r="Y363" s="396"/>
      <c r="Z363" s="396"/>
      <c r="AA363" s="396"/>
      <c r="AB363" s="396"/>
      <c r="AC363" s="396"/>
      <c r="AD363" s="396"/>
      <c r="AE363" s="396"/>
      <c r="AF363" s="396"/>
      <c r="AG363" s="396">
        <v>0.01</v>
      </c>
      <c r="AH363" s="396">
        <v>0.05</v>
      </c>
      <c r="AI363" s="396"/>
      <c r="AJ363" s="396"/>
      <c r="AK363" s="396"/>
      <c r="AL363" s="396"/>
      <c r="AM363" s="396"/>
      <c r="AN363" s="396"/>
      <c r="AO363" s="396"/>
      <c r="AP363" s="396"/>
      <c r="AQ363" s="396"/>
      <c r="AR363" s="396"/>
      <c r="AS363" s="396"/>
      <c r="AT363" s="396"/>
      <c r="AU363" s="396"/>
      <c r="AV363" s="396"/>
      <c r="AW363" s="396"/>
      <c r="AX363" s="396"/>
      <c r="AY363" s="396"/>
      <c r="AZ363" s="396"/>
      <c r="BA363" s="396"/>
      <c r="BB363" s="396"/>
      <c r="BC363" s="396"/>
      <c r="BD363" s="396"/>
      <c r="BE363" s="396"/>
      <c r="BF363" s="396"/>
      <c r="BG363" s="396"/>
      <c r="BH363" s="396"/>
      <c r="BI363" s="396"/>
      <c r="BJ363" s="396"/>
      <c r="BK363" s="396" t="s">
        <v>388</v>
      </c>
      <c r="BL363" s="396"/>
      <c r="BM363" s="634">
        <f t="shared" si="30"/>
        <v>1.6500000000000001</v>
      </c>
    </row>
    <row r="364" spans="1:65" s="402" customFormat="1" ht="63" hidden="1" customHeight="1">
      <c r="A364" s="396">
        <v>68</v>
      </c>
      <c r="B364" s="403" t="s">
        <v>1161</v>
      </c>
      <c r="C364" s="403" t="s">
        <v>557</v>
      </c>
      <c r="D364" s="396" t="s">
        <v>306</v>
      </c>
      <c r="E364" s="633">
        <f t="shared" si="28"/>
        <v>13.399999999999999</v>
      </c>
      <c r="F364" s="396">
        <v>20</v>
      </c>
      <c r="G364" s="396" t="s">
        <v>11</v>
      </c>
      <c r="H364" s="396"/>
      <c r="I364" s="396"/>
      <c r="J364" s="404"/>
      <c r="K364" s="400">
        <f t="shared" si="29"/>
        <v>0</v>
      </c>
      <c r="L364" s="396"/>
      <c r="M364" s="396"/>
      <c r="N364" s="396">
        <v>0.25</v>
      </c>
      <c r="O364" s="396">
        <v>13.03</v>
      </c>
      <c r="P364" s="396"/>
      <c r="Q364" s="396"/>
      <c r="R364" s="396">
        <v>0.03</v>
      </c>
      <c r="S364" s="396"/>
      <c r="T364" s="396"/>
      <c r="U364" s="396"/>
      <c r="V364" s="396"/>
      <c r="W364" s="396"/>
      <c r="X364" s="396"/>
      <c r="Y364" s="396"/>
      <c r="Z364" s="396"/>
      <c r="AA364" s="396"/>
      <c r="AB364" s="396"/>
      <c r="AC364" s="396"/>
      <c r="AD364" s="396"/>
      <c r="AE364" s="396"/>
      <c r="AF364" s="396"/>
      <c r="AG364" s="396"/>
      <c r="AH364" s="396">
        <v>7.0000000000000007E-2</v>
      </c>
      <c r="AI364" s="396"/>
      <c r="AJ364" s="396"/>
      <c r="AK364" s="396"/>
      <c r="AL364" s="396"/>
      <c r="AM364" s="396"/>
      <c r="AN364" s="396"/>
      <c r="AO364" s="396"/>
      <c r="AP364" s="396"/>
      <c r="AQ364" s="396"/>
      <c r="AR364" s="396"/>
      <c r="AS364" s="396">
        <v>0.02</v>
      </c>
      <c r="AT364" s="396"/>
      <c r="AU364" s="396"/>
      <c r="AV364" s="396"/>
      <c r="AW364" s="396"/>
      <c r="AX364" s="396"/>
      <c r="AY364" s="396"/>
      <c r="AZ364" s="396"/>
      <c r="BA364" s="396"/>
      <c r="BB364" s="396"/>
      <c r="BC364" s="396"/>
      <c r="BD364" s="396"/>
      <c r="BE364" s="396"/>
      <c r="BF364" s="396"/>
      <c r="BG364" s="396"/>
      <c r="BH364" s="396"/>
      <c r="BI364" s="396"/>
      <c r="BJ364" s="396"/>
      <c r="BK364" s="396" t="s">
        <v>388</v>
      </c>
      <c r="BL364" s="396"/>
      <c r="BM364" s="634">
        <f t="shared" si="30"/>
        <v>13.399999999999999</v>
      </c>
    </row>
    <row r="365" spans="1:65" s="402" customFormat="1" ht="78.75" hidden="1" customHeight="1">
      <c r="A365" s="396">
        <v>71</v>
      </c>
      <c r="B365" s="403" t="s">
        <v>1164</v>
      </c>
      <c r="C365" s="403" t="s">
        <v>549</v>
      </c>
      <c r="D365" s="396" t="s">
        <v>306</v>
      </c>
      <c r="E365" s="633">
        <f t="shared" si="28"/>
        <v>4</v>
      </c>
      <c r="F365" s="396">
        <v>30</v>
      </c>
      <c r="G365" s="396" t="s">
        <v>11</v>
      </c>
      <c r="H365" s="396"/>
      <c r="I365" s="396"/>
      <c r="J365" s="404"/>
      <c r="K365" s="400">
        <f t="shared" si="29"/>
        <v>3.77</v>
      </c>
      <c r="L365" s="396">
        <v>3.77</v>
      </c>
      <c r="M365" s="396"/>
      <c r="N365" s="396"/>
      <c r="O365" s="396"/>
      <c r="P365" s="396"/>
      <c r="Q365" s="396"/>
      <c r="R365" s="396"/>
      <c r="S365" s="396"/>
      <c r="T365" s="396"/>
      <c r="U365" s="396"/>
      <c r="V365" s="396"/>
      <c r="W365" s="396"/>
      <c r="X365" s="396"/>
      <c r="Y365" s="396"/>
      <c r="Z365" s="396"/>
      <c r="AA365" s="396"/>
      <c r="AB365" s="396"/>
      <c r="AC365" s="396"/>
      <c r="AD365" s="396"/>
      <c r="AE365" s="396"/>
      <c r="AF365" s="396"/>
      <c r="AG365" s="396"/>
      <c r="AH365" s="396">
        <v>7.0000000000000007E-2</v>
      </c>
      <c r="AI365" s="396"/>
      <c r="AJ365" s="396"/>
      <c r="AK365" s="396"/>
      <c r="AL365" s="396"/>
      <c r="AM365" s="396"/>
      <c r="AN365" s="396"/>
      <c r="AO365" s="396"/>
      <c r="AP365" s="396"/>
      <c r="AQ365" s="396"/>
      <c r="AR365" s="396"/>
      <c r="AS365" s="396"/>
      <c r="AT365" s="396"/>
      <c r="AU365" s="396"/>
      <c r="AV365" s="396"/>
      <c r="AW365" s="396"/>
      <c r="AX365" s="396"/>
      <c r="AY365" s="396"/>
      <c r="AZ365" s="396"/>
      <c r="BA365" s="396"/>
      <c r="BB365" s="396"/>
      <c r="BC365" s="396"/>
      <c r="BD365" s="396"/>
      <c r="BE365" s="396"/>
      <c r="BF365" s="396"/>
      <c r="BG365" s="396"/>
      <c r="BH365" s="396"/>
      <c r="BI365" s="396">
        <v>0.16</v>
      </c>
      <c r="BJ365" s="396"/>
      <c r="BK365" s="396" t="s">
        <v>388</v>
      </c>
      <c r="BL365" s="396"/>
      <c r="BM365" s="634">
        <f t="shared" si="30"/>
        <v>4</v>
      </c>
    </row>
    <row r="366" spans="1:65" s="402" customFormat="1" ht="63" hidden="1" customHeight="1">
      <c r="A366" s="396">
        <v>70</v>
      </c>
      <c r="B366" s="403" t="s">
        <v>1163</v>
      </c>
      <c r="C366" s="403" t="s">
        <v>548</v>
      </c>
      <c r="D366" s="396" t="s">
        <v>306</v>
      </c>
      <c r="E366" s="633">
        <f t="shared" si="28"/>
        <v>2.1599999999999997</v>
      </c>
      <c r="F366" s="396">
        <v>20</v>
      </c>
      <c r="G366" s="396" t="s">
        <v>11</v>
      </c>
      <c r="H366" s="396"/>
      <c r="I366" s="396"/>
      <c r="J366" s="404"/>
      <c r="K366" s="400">
        <f t="shared" si="29"/>
        <v>2.06</v>
      </c>
      <c r="L366" s="396">
        <v>2.06</v>
      </c>
      <c r="M366" s="396"/>
      <c r="N366" s="396"/>
      <c r="O366" s="396"/>
      <c r="P366" s="396"/>
      <c r="Q366" s="396"/>
      <c r="R366" s="396"/>
      <c r="S366" s="396"/>
      <c r="T366" s="396"/>
      <c r="U366" s="396"/>
      <c r="V366" s="396"/>
      <c r="W366" s="396"/>
      <c r="X366" s="396"/>
      <c r="Y366" s="396"/>
      <c r="Z366" s="396"/>
      <c r="AA366" s="396"/>
      <c r="AB366" s="396"/>
      <c r="AC366" s="396"/>
      <c r="AD366" s="396"/>
      <c r="AE366" s="396"/>
      <c r="AF366" s="396"/>
      <c r="AG366" s="396"/>
      <c r="AH366" s="396">
        <v>0.01</v>
      </c>
      <c r="AI366" s="396"/>
      <c r="AJ366" s="396"/>
      <c r="AK366" s="396"/>
      <c r="AL366" s="396"/>
      <c r="AM366" s="396"/>
      <c r="AN366" s="396"/>
      <c r="AO366" s="396"/>
      <c r="AP366" s="396"/>
      <c r="AQ366" s="396"/>
      <c r="AR366" s="396"/>
      <c r="AS366" s="396"/>
      <c r="AT366" s="396"/>
      <c r="AU366" s="396"/>
      <c r="AV366" s="396"/>
      <c r="AW366" s="396"/>
      <c r="AX366" s="396"/>
      <c r="AY366" s="396"/>
      <c r="AZ366" s="396"/>
      <c r="BA366" s="396"/>
      <c r="BB366" s="396"/>
      <c r="BC366" s="396"/>
      <c r="BD366" s="396"/>
      <c r="BE366" s="396"/>
      <c r="BF366" s="396"/>
      <c r="BG366" s="396"/>
      <c r="BH366" s="396"/>
      <c r="BI366" s="396">
        <v>0.09</v>
      </c>
      <c r="BJ366" s="396"/>
      <c r="BK366" s="396" t="s">
        <v>388</v>
      </c>
      <c r="BL366" s="396"/>
      <c r="BM366" s="634">
        <f t="shared" si="30"/>
        <v>2.1599999999999997</v>
      </c>
    </row>
    <row r="367" spans="1:65" s="402" customFormat="1" ht="63" hidden="1" customHeight="1">
      <c r="A367" s="396">
        <v>69</v>
      </c>
      <c r="B367" s="403" t="s">
        <v>1162</v>
      </c>
      <c r="C367" s="403" t="s">
        <v>547</v>
      </c>
      <c r="D367" s="396" t="s">
        <v>306</v>
      </c>
      <c r="E367" s="633">
        <f t="shared" si="28"/>
        <v>8.23</v>
      </c>
      <c r="F367" s="396">
        <v>24</v>
      </c>
      <c r="G367" s="396" t="s">
        <v>11</v>
      </c>
      <c r="H367" s="396"/>
      <c r="I367" s="396"/>
      <c r="J367" s="404"/>
      <c r="K367" s="400">
        <f t="shared" si="29"/>
        <v>0.11</v>
      </c>
      <c r="L367" s="396">
        <v>0.11</v>
      </c>
      <c r="M367" s="396"/>
      <c r="N367" s="396">
        <v>5.32</v>
      </c>
      <c r="O367" s="396">
        <v>2.79</v>
      </c>
      <c r="P367" s="396"/>
      <c r="Q367" s="396"/>
      <c r="R367" s="396"/>
      <c r="S367" s="396"/>
      <c r="T367" s="396"/>
      <c r="U367" s="396"/>
      <c r="V367" s="396"/>
      <c r="W367" s="396"/>
      <c r="X367" s="396"/>
      <c r="Y367" s="396"/>
      <c r="Z367" s="396"/>
      <c r="AA367" s="396"/>
      <c r="AB367" s="396"/>
      <c r="AC367" s="396"/>
      <c r="AD367" s="396"/>
      <c r="AE367" s="396"/>
      <c r="AF367" s="396"/>
      <c r="AG367" s="396"/>
      <c r="AH367" s="396"/>
      <c r="AI367" s="396"/>
      <c r="AJ367" s="396"/>
      <c r="AK367" s="396"/>
      <c r="AL367" s="396"/>
      <c r="AM367" s="396"/>
      <c r="AN367" s="396"/>
      <c r="AO367" s="396"/>
      <c r="AP367" s="396"/>
      <c r="AQ367" s="396"/>
      <c r="AR367" s="396"/>
      <c r="AS367" s="396">
        <v>0.01</v>
      </c>
      <c r="AT367" s="396"/>
      <c r="AU367" s="396"/>
      <c r="AV367" s="396"/>
      <c r="AW367" s="396"/>
      <c r="AX367" s="396"/>
      <c r="AY367" s="396"/>
      <c r="AZ367" s="396"/>
      <c r="BA367" s="396"/>
      <c r="BB367" s="396"/>
      <c r="BC367" s="396"/>
      <c r="BD367" s="396"/>
      <c r="BE367" s="396"/>
      <c r="BF367" s="396"/>
      <c r="BG367" s="396"/>
      <c r="BH367" s="396"/>
      <c r="BI367" s="396"/>
      <c r="BJ367" s="396"/>
      <c r="BK367" s="396" t="s">
        <v>388</v>
      </c>
      <c r="BL367" s="396"/>
      <c r="BM367" s="634">
        <f t="shared" si="30"/>
        <v>8.23</v>
      </c>
    </row>
    <row r="368" spans="1:65" s="402" customFormat="1" ht="47.25" hidden="1" customHeight="1">
      <c r="A368" s="396">
        <v>76</v>
      </c>
      <c r="B368" s="403" t="s">
        <v>1270</v>
      </c>
      <c r="C368" s="403" t="s">
        <v>509</v>
      </c>
      <c r="D368" s="396" t="s">
        <v>298</v>
      </c>
      <c r="E368" s="637">
        <f t="shared" ref="E368:E407" si="31">SUM(L368:BJ368)</f>
        <v>0.5</v>
      </c>
      <c r="F368" s="396">
        <v>10</v>
      </c>
      <c r="G368" s="396" t="s">
        <v>47</v>
      </c>
      <c r="H368" s="396"/>
      <c r="I368" s="396"/>
      <c r="J368" s="404"/>
      <c r="K368" s="400">
        <f t="shared" ref="K368:K419" si="32">L368+M368</f>
        <v>0</v>
      </c>
      <c r="L368" s="396"/>
      <c r="M368" s="396"/>
      <c r="N368" s="396">
        <v>0.5</v>
      </c>
      <c r="O368" s="396"/>
      <c r="P368" s="396"/>
      <c r="Q368" s="396"/>
      <c r="R368" s="396"/>
      <c r="S368" s="396"/>
      <c r="T368" s="396"/>
      <c r="U368" s="396"/>
      <c r="V368" s="396"/>
      <c r="W368" s="396"/>
      <c r="X368" s="396"/>
      <c r="Y368" s="396"/>
      <c r="Z368" s="396"/>
      <c r="AA368" s="396"/>
      <c r="AB368" s="396"/>
      <c r="AC368" s="396"/>
      <c r="AD368" s="396"/>
      <c r="AE368" s="396"/>
      <c r="AF368" s="396"/>
      <c r="AG368" s="396"/>
      <c r="AH368" s="396"/>
      <c r="AI368" s="396"/>
      <c r="AJ368" s="396"/>
      <c r="AK368" s="396"/>
      <c r="AL368" s="396"/>
      <c r="AM368" s="396"/>
      <c r="AN368" s="396"/>
      <c r="AO368" s="396"/>
      <c r="AP368" s="396"/>
      <c r="AQ368" s="396"/>
      <c r="AR368" s="396"/>
      <c r="AS368" s="396"/>
      <c r="AT368" s="396"/>
      <c r="AU368" s="396"/>
      <c r="AV368" s="396"/>
      <c r="AW368" s="396"/>
      <c r="AX368" s="396"/>
      <c r="AY368" s="396"/>
      <c r="AZ368" s="396"/>
      <c r="BA368" s="396"/>
      <c r="BB368" s="396"/>
      <c r="BC368" s="396"/>
      <c r="BD368" s="396"/>
      <c r="BE368" s="396"/>
      <c r="BF368" s="396"/>
      <c r="BG368" s="396"/>
      <c r="BH368" s="396"/>
      <c r="BI368" s="396"/>
      <c r="BJ368" s="396"/>
      <c r="BK368" s="396" t="s">
        <v>388</v>
      </c>
      <c r="BL368" s="396"/>
      <c r="BM368" s="634">
        <f t="shared" si="30"/>
        <v>0.5</v>
      </c>
    </row>
    <row r="369" spans="1:65" s="402" customFormat="1" ht="47.25" hidden="1" customHeight="1">
      <c r="A369" s="396">
        <v>44</v>
      </c>
      <c r="B369" s="403" t="s">
        <v>1241</v>
      </c>
      <c r="C369" s="403" t="s">
        <v>433</v>
      </c>
      <c r="D369" s="396" t="s">
        <v>414</v>
      </c>
      <c r="E369" s="633">
        <f t="shared" si="31"/>
        <v>8.4420000000000002</v>
      </c>
      <c r="F369" s="396">
        <v>9</v>
      </c>
      <c r="G369" s="396" t="s">
        <v>18</v>
      </c>
      <c r="H369" s="396"/>
      <c r="I369" s="396"/>
      <c r="J369" s="404"/>
      <c r="K369" s="400">
        <f t="shared" si="32"/>
        <v>0.24</v>
      </c>
      <c r="L369" s="396">
        <v>0.24</v>
      </c>
      <c r="M369" s="396"/>
      <c r="N369" s="396">
        <v>8.19</v>
      </c>
      <c r="O369" s="396"/>
      <c r="P369" s="396"/>
      <c r="Q369" s="396"/>
      <c r="R369" s="396"/>
      <c r="S369" s="396"/>
      <c r="T369" s="396"/>
      <c r="U369" s="396"/>
      <c r="V369" s="396"/>
      <c r="W369" s="396"/>
      <c r="X369" s="396"/>
      <c r="Y369" s="396"/>
      <c r="Z369" s="396"/>
      <c r="AA369" s="396"/>
      <c r="AB369" s="396"/>
      <c r="AC369" s="396"/>
      <c r="AD369" s="396"/>
      <c r="AE369" s="396"/>
      <c r="AF369" s="396"/>
      <c r="AG369" s="396">
        <v>2E-3</v>
      </c>
      <c r="AH369" s="396"/>
      <c r="AI369" s="396"/>
      <c r="AJ369" s="396"/>
      <c r="AK369" s="396"/>
      <c r="AL369" s="396"/>
      <c r="AM369" s="396"/>
      <c r="AN369" s="396"/>
      <c r="AO369" s="396"/>
      <c r="AP369" s="396"/>
      <c r="AQ369" s="396"/>
      <c r="AR369" s="396"/>
      <c r="AS369" s="396">
        <v>0.01</v>
      </c>
      <c r="AT369" s="396"/>
      <c r="AU369" s="396"/>
      <c r="AV369" s="396"/>
      <c r="AW369" s="396"/>
      <c r="AX369" s="396"/>
      <c r="AY369" s="396"/>
      <c r="AZ369" s="396"/>
      <c r="BA369" s="396"/>
      <c r="BB369" s="396"/>
      <c r="BC369" s="396"/>
      <c r="BD369" s="396"/>
      <c r="BE369" s="396"/>
      <c r="BF369" s="396"/>
      <c r="BG369" s="396"/>
      <c r="BH369" s="396"/>
      <c r="BI369" s="396"/>
      <c r="BJ369" s="396"/>
      <c r="BK369" s="396" t="s">
        <v>388</v>
      </c>
      <c r="BL369" s="396"/>
      <c r="BM369" s="634">
        <f t="shared" si="30"/>
        <v>8.4420000000000002</v>
      </c>
    </row>
    <row r="370" spans="1:65" s="402" customFormat="1" ht="31.5" hidden="1" customHeight="1">
      <c r="A370" s="396">
        <v>7</v>
      </c>
      <c r="B370" s="403" t="s">
        <v>1139</v>
      </c>
      <c r="C370" s="403" t="s">
        <v>1254</v>
      </c>
      <c r="D370" s="456" t="s">
        <v>330</v>
      </c>
      <c r="E370" s="396">
        <f t="shared" si="31"/>
        <v>10.62</v>
      </c>
      <c r="F370" s="396" t="s">
        <v>475</v>
      </c>
      <c r="G370" s="396" t="s">
        <v>27</v>
      </c>
      <c r="H370" s="396"/>
      <c r="I370" s="456"/>
      <c r="J370" s="404"/>
      <c r="K370" s="400">
        <f t="shared" si="32"/>
        <v>0</v>
      </c>
      <c r="L370" s="396"/>
      <c r="M370" s="396"/>
      <c r="N370" s="396"/>
      <c r="O370" s="396"/>
      <c r="P370" s="396"/>
      <c r="Q370" s="396"/>
      <c r="R370" s="396">
        <v>10.1</v>
      </c>
      <c r="S370" s="396"/>
      <c r="T370" s="396"/>
      <c r="U370" s="396"/>
      <c r="V370" s="396"/>
      <c r="W370" s="396"/>
      <c r="X370" s="396"/>
      <c r="Y370" s="396"/>
      <c r="Z370" s="396"/>
      <c r="AA370" s="396"/>
      <c r="AB370" s="396"/>
      <c r="AC370" s="396"/>
      <c r="AD370" s="396"/>
      <c r="AE370" s="396"/>
      <c r="AF370" s="396"/>
      <c r="AG370" s="396">
        <v>0.52</v>
      </c>
      <c r="AH370" s="396"/>
      <c r="AI370" s="396"/>
      <c r="AJ370" s="396"/>
      <c r="AK370" s="396"/>
      <c r="AL370" s="396"/>
      <c r="AM370" s="396"/>
      <c r="AN370" s="396"/>
      <c r="AO370" s="396"/>
      <c r="AP370" s="396"/>
      <c r="AQ370" s="396"/>
      <c r="AR370" s="396"/>
      <c r="AS370" s="396"/>
      <c r="AT370" s="396"/>
      <c r="AU370" s="396"/>
      <c r="AV370" s="396"/>
      <c r="AW370" s="396"/>
      <c r="AX370" s="396"/>
      <c r="AY370" s="396"/>
      <c r="AZ370" s="396"/>
      <c r="BA370" s="396"/>
      <c r="BB370" s="396"/>
      <c r="BC370" s="396"/>
      <c r="BD370" s="396"/>
      <c r="BE370" s="396"/>
      <c r="BF370" s="396"/>
      <c r="BG370" s="396"/>
      <c r="BH370" s="396"/>
      <c r="BI370" s="396"/>
      <c r="BJ370" s="396"/>
      <c r="BK370" s="396" t="s">
        <v>388</v>
      </c>
      <c r="BL370" s="396"/>
      <c r="BM370" s="634">
        <f t="shared" si="30"/>
        <v>10.62</v>
      </c>
    </row>
    <row r="371" spans="1:65" s="402" customFormat="1" ht="63" hidden="1" customHeight="1">
      <c r="A371" s="396">
        <v>24</v>
      </c>
      <c r="B371" s="403" t="s">
        <v>1274</v>
      </c>
      <c r="C371" s="403" t="s">
        <v>409</v>
      </c>
      <c r="D371" s="447" t="s">
        <v>309</v>
      </c>
      <c r="E371" s="633">
        <f t="shared" si="31"/>
        <v>0.13</v>
      </c>
      <c r="F371" s="396" t="s">
        <v>412</v>
      </c>
      <c r="G371" s="404" t="s">
        <v>29</v>
      </c>
      <c r="H371" s="404"/>
      <c r="I371" s="447"/>
      <c r="J371" s="404"/>
      <c r="K371" s="400">
        <f t="shared" si="32"/>
        <v>0</v>
      </c>
      <c r="L371" s="400"/>
      <c r="M371" s="400"/>
      <c r="N371" s="400">
        <v>0.04</v>
      </c>
      <c r="O371" s="400"/>
      <c r="P371" s="400"/>
      <c r="Q371" s="400"/>
      <c r="R371" s="400"/>
      <c r="S371" s="400"/>
      <c r="T371" s="400"/>
      <c r="U371" s="400"/>
      <c r="V371" s="400"/>
      <c r="W371" s="400"/>
      <c r="X371" s="400"/>
      <c r="Y371" s="400"/>
      <c r="Z371" s="400"/>
      <c r="AA371" s="400"/>
      <c r="AB371" s="400"/>
      <c r="AC371" s="400"/>
      <c r="AD371" s="400"/>
      <c r="AE371" s="400"/>
      <c r="AF371" s="400"/>
      <c r="AG371" s="400">
        <v>0.02</v>
      </c>
      <c r="AH371" s="400"/>
      <c r="AI371" s="400"/>
      <c r="AJ371" s="400"/>
      <c r="AK371" s="400"/>
      <c r="AL371" s="400"/>
      <c r="AM371" s="400"/>
      <c r="AN371" s="400"/>
      <c r="AO371" s="400"/>
      <c r="AP371" s="400"/>
      <c r="AQ371" s="400"/>
      <c r="AR371" s="400"/>
      <c r="AS371" s="400"/>
      <c r="AT371" s="400"/>
      <c r="AU371" s="400"/>
      <c r="AV371" s="400"/>
      <c r="AW371" s="400"/>
      <c r="AX371" s="400"/>
      <c r="AY371" s="400"/>
      <c r="AZ371" s="400">
        <v>7.0000000000000007E-2</v>
      </c>
      <c r="BA371" s="400"/>
      <c r="BB371" s="400"/>
      <c r="BC371" s="400"/>
      <c r="BD371" s="400"/>
      <c r="BE371" s="400"/>
      <c r="BF371" s="400"/>
      <c r="BG371" s="400"/>
      <c r="BH371" s="400"/>
      <c r="BI371" s="400"/>
      <c r="BJ371" s="400"/>
      <c r="BK371" s="396" t="s">
        <v>388</v>
      </c>
      <c r="BL371" s="396"/>
      <c r="BM371" s="634">
        <f t="shared" si="30"/>
        <v>0.13</v>
      </c>
    </row>
    <row r="372" spans="1:65" s="402" customFormat="1" ht="31.5" hidden="1" customHeight="1">
      <c r="A372" s="396">
        <v>12</v>
      </c>
      <c r="B372" s="403" t="s">
        <v>1141</v>
      </c>
      <c r="C372" s="403" t="s">
        <v>399</v>
      </c>
      <c r="D372" s="447" t="s">
        <v>309</v>
      </c>
      <c r="E372" s="633">
        <f t="shared" si="31"/>
        <v>0.16</v>
      </c>
      <c r="F372" s="423">
        <v>18</v>
      </c>
      <c r="G372" s="404" t="s">
        <v>29</v>
      </c>
      <c r="H372" s="404"/>
      <c r="I372" s="447"/>
      <c r="J372" s="404"/>
      <c r="K372" s="400">
        <f t="shared" si="32"/>
        <v>0</v>
      </c>
      <c r="L372" s="400"/>
      <c r="M372" s="400"/>
      <c r="N372" s="400"/>
      <c r="O372" s="400"/>
      <c r="P372" s="400"/>
      <c r="Q372" s="400"/>
      <c r="R372" s="400"/>
      <c r="S372" s="400"/>
      <c r="T372" s="400"/>
      <c r="U372" s="400"/>
      <c r="V372" s="400"/>
      <c r="W372" s="400"/>
      <c r="X372" s="400"/>
      <c r="Y372" s="400"/>
      <c r="Z372" s="400"/>
      <c r="AA372" s="400"/>
      <c r="AB372" s="400"/>
      <c r="AC372" s="400"/>
      <c r="AD372" s="400"/>
      <c r="AE372" s="400"/>
      <c r="AF372" s="400"/>
      <c r="AG372" s="400">
        <v>0.05</v>
      </c>
      <c r="AH372" s="400"/>
      <c r="AI372" s="400"/>
      <c r="AJ372" s="400"/>
      <c r="AK372" s="400"/>
      <c r="AL372" s="400"/>
      <c r="AM372" s="400"/>
      <c r="AN372" s="400"/>
      <c r="AO372" s="400"/>
      <c r="AP372" s="400"/>
      <c r="AQ372" s="400"/>
      <c r="AR372" s="400"/>
      <c r="AS372" s="400"/>
      <c r="AT372" s="400"/>
      <c r="AU372" s="400"/>
      <c r="AV372" s="400"/>
      <c r="AW372" s="400"/>
      <c r="AX372" s="400"/>
      <c r="AY372" s="400"/>
      <c r="AZ372" s="400">
        <v>0.04</v>
      </c>
      <c r="BA372" s="400"/>
      <c r="BB372" s="400"/>
      <c r="BC372" s="400"/>
      <c r="BD372" s="400"/>
      <c r="BE372" s="400"/>
      <c r="BF372" s="400">
        <v>7.0000000000000007E-2</v>
      </c>
      <c r="BG372" s="400"/>
      <c r="BH372" s="400"/>
      <c r="BI372" s="400"/>
      <c r="BJ372" s="400"/>
      <c r="BK372" s="396" t="s">
        <v>388</v>
      </c>
      <c r="BL372" s="396"/>
      <c r="BM372" s="634">
        <f t="shared" si="30"/>
        <v>0.16</v>
      </c>
    </row>
    <row r="373" spans="1:65" s="402" customFormat="1" ht="31.5" hidden="1" customHeight="1">
      <c r="A373" s="396">
        <v>26</v>
      </c>
      <c r="B373" s="403" t="s">
        <v>1141</v>
      </c>
      <c r="C373" s="403" t="s">
        <v>574</v>
      </c>
      <c r="D373" s="396" t="s">
        <v>324</v>
      </c>
      <c r="E373" s="633">
        <f t="shared" si="31"/>
        <v>0.03</v>
      </c>
      <c r="F373" s="396">
        <v>2</v>
      </c>
      <c r="G373" s="396" t="s">
        <v>29</v>
      </c>
      <c r="H373" s="396"/>
      <c r="I373" s="396"/>
      <c r="J373" s="404"/>
      <c r="K373" s="400">
        <f t="shared" si="32"/>
        <v>0</v>
      </c>
      <c r="L373" s="396"/>
      <c r="M373" s="396"/>
      <c r="N373" s="396"/>
      <c r="O373" s="396">
        <v>0.01</v>
      </c>
      <c r="P373" s="396"/>
      <c r="Q373" s="396"/>
      <c r="R373" s="396"/>
      <c r="S373" s="396"/>
      <c r="T373" s="396"/>
      <c r="U373" s="396"/>
      <c r="V373" s="396"/>
      <c r="W373" s="396"/>
      <c r="X373" s="396"/>
      <c r="Y373" s="396"/>
      <c r="Z373" s="396"/>
      <c r="AA373" s="396"/>
      <c r="AB373" s="396"/>
      <c r="AC373" s="396"/>
      <c r="AD373" s="396"/>
      <c r="AE373" s="396"/>
      <c r="AF373" s="396"/>
      <c r="AG373" s="396">
        <v>0.02</v>
      </c>
      <c r="AH373" s="396"/>
      <c r="AI373" s="396"/>
      <c r="AJ373" s="396"/>
      <c r="AK373" s="396"/>
      <c r="AL373" s="396"/>
      <c r="AM373" s="396"/>
      <c r="AN373" s="396"/>
      <c r="AO373" s="396"/>
      <c r="AP373" s="396"/>
      <c r="AQ373" s="396"/>
      <c r="AR373" s="396"/>
      <c r="AS373" s="396"/>
      <c r="AT373" s="396"/>
      <c r="AU373" s="396"/>
      <c r="AV373" s="396"/>
      <c r="AW373" s="396"/>
      <c r="AX373" s="396"/>
      <c r="AY373" s="396"/>
      <c r="AZ373" s="396"/>
      <c r="BA373" s="396"/>
      <c r="BB373" s="396"/>
      <c r="BC373" s="396"/>
      <c r="BD373" s="396"/>
      <c r="BE373" s="396"/>
      <c r="BF373" s="396"/>
      <c r="BG373" s="396"/>
      <c r="BH373" s="396"/>
      <c r="BI373" s="396"/>
      <c r="BJ373" s="396"/>
      <c r="BK373" s="396" t="s">
        <v>388</v>
      </c>
      <c r="BL373" s="404" t="s">
        <v>575</v>
      </c>
      <c r="BM373" s="634">
        <f t="shared" si="30"/>
        <v>0.03</v>
      </c>
    </row>
    <row r="374" spans="1:65" s="402" customFormat="1" ht="31.5" hidden="1" customHeight="1">
      <c r="A374" s="396">
        <v>13</v>
      </c>
      <c r="B374" s="403" t="s">
        <v>1142</v>
      </c>
      <c r="C374" s="403" t="s">
        <v>1253</v>
      </c>
      <c r="D374" s="447" t="s">
        <v>309</v>
      </c>
      <c r="E374" s="633">
        <f t="shared" si="31"/>
        <v>0.21000000000000002</v>
      </c>
      <c r="F374" s="423" t="s">
        <v>589</v>
      </c>
      <c r="G374" s="404" t="s">
        <v>29</v>
      </c>
      <c r="H374" s="404"/>
      <c r="I374" s="447"/>
      <c r="J374" s="404"/>
      <c r="K374" s="400">
        <f t="shared" si="32"/>
        <v>0</v>
      </c>
      <c r="L374" s="400"/>
      <c r="M374" s="400"/>
      <c r="N374" s="400">
        <v>0.03</v>
      </c>
      <c r="O374" s="400"/>
      <c r="P374" s="400"/>
      <c r="Q374" s="400"/>
      <c r="R374" s="400"/>
      <c r="S374" s="400"/>
      <c r="T374" s="400"/>
      <c r="U374" s="400"/>
      <c r="V374" s="400"/>
      <c r="W374" s="400"/>
      <c r="X374" s="400"/>
      <c r="Y374" s="400"/>
      <c r="Z374" s="400"/>
      <c r="AA374" s="400"/>
      <c r="AB374" s="400"/>
      <c r="AC374" s="400"/>
      <c r="AD374" s="400"/>
      <c r="AE374" s="400"/>
      <c r="AF374" s="400"/>
      <c r="AG374" s="400">
        <v>0.13</v>
      </c>
      <c r="AH374" s="400"/>
      <c r="AI374" s="400"/>
      <c r="AJ374" s="400"/>
      <c r="AK374" s="400"/>
      <c r="AL374" s="400"/>
      <c r="AM374" s="400"/>
      <c r="AN374" s="400"/>
      <c r="AO374" s="400"/>
      <c r="AP374" s="400"/>
      <c r="AQ374" s="400"/>
      <c r="AR374" s="400"/>
      <c r="AS374" s="400"/>
      <c r="AT374" s="400"/>
      <c r="AU374" s="400"/>
      <c r="AV374" s="400"/>
      <c r="AW374" s="400"/>
      <c r="AX374" s="400"/>
      <c r="AY374" s="400"/>
      <c r="AZ374" s="400">
        <v>0.01</v>
      </c>
      <c r="BA374" s="400"/>
      <c r="BB374" s="400"/>
      <c r="BC374" s="400"/>
      <c r="BD374" s="400"/>
      <c r="BE374" s="400"/>
      <c r="BF374" s="400">
        <v>0.04</v>
      </c>
      <c r="BG374" s="400"/>
      <c r="BH374" s="400"/>
      <c r="BI374" s="400"/>
      <c r="BJ374" s="400"/>
      <c r="BK374" s="396" t="s">
        <v>388</v>
      </c>
      <c r="BL374" s="396"/>
      <c r="BM374" s="634">
        <f t="shared" si="30"/>
        <v>0.21000000000000002</v>
      </c>
    </row>
    <row r="375" spans="1:65" s="402" customFormat="1" ht="31.5" hidden="1" customHeight="1">
      <c r="A375" s="396">
        <v>2</v>
      </c>
      <c r="B375" s="403" t="s">
        <v>1258</v>
      </c>
      <c r="C375" s="403" t="s">
        <v>1255</v>
      </c>
      <c r="D375" s="396" t="s">
        <v>519</v>
      </c>
      <c r="E375" s="633">
        <f t="shared" si="31"/>
        <v>0.47000000000000003</v>
      </c>
      <c r="F375" s="396">
        <v>20</v>
      </c>
      <c r="G375" s="396" t="s">
        <v>48</v>
      </c>
      <c r="H375" s="396"/>
      <c r="I375" s="396"/>
      <c r="J375" s="404"/>
      <c r="K375" s="400">
        <f t="shared" si="32"/>
        <v>0</v>
      </c>
      <c r="L375" s="396"/>
      <c r="M375" s="396"/>
      <c r="N375" s="396">
        <v>0.46</v>
      </c>
      <c r="O375" s="396"/>
      <c r="P375" s="396"/>
      <c r="Q375" s="396"/>
      <c r="R375" s="396"/>
      <c r="S375" s="396"/>
      <c r="T375" s="396"/>
      <c r="U375" s="396"/>
      <c r="V375" s="396"/>
      <c r="W375" s="396"/>
      <c r="X375" s="396"/>
      <c r="Y375" s="396"/>
      <c r="Z375" s="396"/>
      <c r="AA375" s="396"/>
      <c r="AB375" s="396"/>
      <c r="AC375" s="396"/>
      <c r="AD375" s="396"/>
      <c r="AE375" s="396"/>
      <c r="AF375" s="396"/>
      <c r="AG375" s="396">
        <v>0.01</v>
      </c>
      <c r="AH375" s="396"/>
      <c r="AI375" s="396"/>
      <c r="AJ375" s="396"/>
      <c r="AK375" s="396"/>
      <c r="AL375" s="396"/>
      <c r="AM375" s="396"/>
      <c r="AN375" s="396"/>
      <c r="AO375" s="396"/>
      <c r="AP375" s="396"/>
      <c r="AQ375" s="396"/>
      <c r="AR375" s="396"/>
      <c r="AS375" s="396"/>
      <c r="AT375" s="396"/>
      <c r="AU375" s="396"/>
      <c r="AV375" s="396"/>
      <c r="AW375" s="396"/>
      <c r="AX375" s="396"/>
      <c r="AY375" s="396"/>
      <c r="AZ375" s="396"/>
      <c r="BA375" s="396"/>
      <c r="BB375" s="396"/>
      <c r="BC375" s="396"/>
      <c r="BD375" s="396"/>
      <c r="BE375" s="396"/>
      <c r="BF375" s="396"/>
      <c r="BG375" s="396"/>
      <c r="BH375" s="396"/>
      <c r="BI375" s="396"/>
      <c r="BJ375" s="396"/>
      <c r="BK375" s="396" t="s">
        <v>388</v>
      </c>
      <c r="BL375" s="396"/>
      <c r="BM375" s="634">
        <f t="shared" si="30"/>
        <v>0.47000000000000003</v>
      </c>
    </row>
    <row r="376" spans="1:65" s="402" customFormat="1" ht="47.25" hidden="1" customHeight="1">
      <c r="A376" s="396">
        <v>77</v>
      </c>
      <c r="B376" s="403" t="s">
        <v>1170</v>
      </c>
      <c r="C376" s="403" t="s">
        <v>510</v>
      </c>
      <c r="D376" s="396" t="s">
        <v>298</v>
      </c>
      <c r="E376" s="633">
        <f t="shared" si="31"/>
        <v>0.17</v>
      </c>
      <c r="F376" s="396">
        <v>23</v>
      </c>
      <c r="G376" s="396" t="s">
        <v>31</v>
      </c>
      <c r="H376" s="396"/>
      <c r="I376" s="396"/>
      <c r="J376" s="404"/>
      <c r="K376" s="400">
        <f t="shared" si="32"/>
        <v>0</v>
      </c>
      <c r="L376" s="396"/>
      <c r="M376" s="396"/>
      <c r="N376" s="396"/>
      <c r="O376" s="396"/>
      <c r="P376" s="396"/>
      <c r="Q376" s="396"/>
      <c r="R376" s="396"/>
      <c r="S376" s="396"/>
      <c r="T376" s="396"/>
      <c r="U376" s="396"/>
      <c r="V376" s="396"/>
      <c r="W376" s="396"/>
      <c r="X376" s="396"/>
      <c r="Y376" s="396"/>
      <c r="Z376" s="396"/>
      <c r="AA376" s="396"/>
      <c r="AB376" s="396"/>
      <c r="AC376" s="396"/>
      <c r="AD376" s="396"/>
      <c r="AE376" s="396"/>
      <c r="AF376" s="396"/>
      <c r="AG376" s="396"/>
      <c r="AH376" s="396"/>
      <c r="AI376" s="396"/>
      <c r="AJ376" s="396"/>
      <c r="AK376" s="396">
        <v>0.17</v>
      </c>
      <c r="AL376" s="396"/>
      <c r="AM376" s="396"/>
      <c r="AN376" s="396"/>
      <c r="AO376" s="396"/>
      <c r="AP376" s="396"/>
      <c r="AQ376" s="396"/>
      <c r="AR376" s="396"/>
      <c r="AS376" s="396"/>
      <c r="AT376" s="396"/>
      <c r="AU376" s="396"/>
      <c r="AV376" s="396"/>
      <c r="AW376" s="396"/>
      <c r="AX376" s="396"/>
      <c r="AY376" s="396"/>
      <c r="AZ376" s="396"/>
      <c r="BA376" s="396"/>
      <c r="BB376" s="396"/>
      <c r="BC376" s="396"/>
      <c r="BD376" s="396"/>
      <c r="BE376" s="396"/>
      <c r="BF376" s="396"/>
      <c r="BG376" s="396"/>
      <c r="BH376" s="396"/>
      <c r="BI376" s="396"/>
      <c r="BJ376" s="396"/>
      <c r="BK376" s="396" t="s">
        <v>388</v>
      </c>
      <c r="BL376" s="396"/>
      <c r="BM376" s="634">
        <f t="shared" si="30"/>
        <v>0.17</v>
      </c>
    </row>
    <row r="377" spans="1:65" s="402" customFormat="1" ht="47.25" hidden="1" customHeight="1">
      <c r="A377" s="396">
        <v>73</v>
      </c>
      <c r="B377" s="403" t="s">
        <v>1166</v>
      </c>
      <c r="C377" s="403" t="s">
        <v>558</v>
      </c>
      <c r="D377" s="396" t="s">
        <v>306</v>
      </c>
      <c r="E377" s="633">
        <f t="shared" si="31"/>
        <v>1.84</v>
      </c>
      <c r="F377" s="396">
        <v>17</v>
      </c>
      <c r="G377" s="396" t="s">
        <v>31</v>
      </c>
      <c r="H377" s="396"/>
      <c r="I377" s="396"/>
      <c r="J377" s="404"/>
      <c r="K377" s="400">
        <f t="shared" si="32"/>
        <v>1.83</v>
      </c>
      <c r="L377" s="396">
        <v>1.83</v>
      </c>
      <c r="M377" s="396"/>
      <c r="N377" s="396"/>
      <c r="O377" s="396"/>
      <c r="P377" s="396"/>
      <c r="Q377" s="396"/>
      <c r="R377" s="396"/>
      <c r="S377" s="396"/>
      <c r="T377" s="396"/>
      <c r="U377" s="396"/>
      <c r="V377" s="396"/>
      <c r="W377" s="396"/>
      <c r="X377" s="396"/>
      <c r="Y377" s="396"/>
      <c r="Z377" s="396"/>
      <c r="AA377" s="396"/>
      <c r="AB377" s="396"/>
      <c r="AC377" s="396"/>
      <c r="AD377" s="396"/>
      <c r="AE377" s="396"/>
      <c r="AF377" s="396"/>
      <c r="AG377" s="396"/>
      <c r="AH377" s="396">
        <v>0.01</v>
      </c>
      <c r="AI377" s="396"/>
      <c r="AJ377" s="396"/>
      <c r="AK377" s="396"/>
      <c r="AL377" s="396"/>
      <c r="AM377" s="396"/>
      <c r="AN377" s="396"/>
      <c r="AO377" s="396"/>
      <c r="AP377" s="396"/>
      <c r="AQ377" s="396"/>
      <c r="AR377" s="396"/>
      <c r="AS377" s="396"/>
      <c r="AT377" s="396"/>
      <c r="AU377" s="396"/>
      <c r="AV377" s="396"/>
      <c r="AW377" s="396"/>
      <c r="AX377" s="396"/>
      <c r="AY377" s="396"/>
      <c r="AZ377" s="396"/>
      <c r="BA377" s="396"/>
      <c r="BB377" s="396"/>
      <c r="BC377" s="396"/>
      <c r="BD377" s="396"/>
      <c r="BE377" s="396"/>
      <c r="BF377" s="396"/>
      <c r="BG377" s="396"/>
      <c r="BH377" s="396"/>
      <c r="BI377" s="396"/>
      <c r="BJ377" s="396"/>
      <c r="BK377" s="396" t="s">
        <v>388</v>
      </c>
      <c r="BL377" s="396"/>
      <c r="BM377" s="634">
        <f t="shared" si="30"/>
        <v>1.84</v>
      </c>
    </row>
    <row r="378" spans="1:65" s="402" customFormat="1" ht="63">
      <c r="A378" s="396">
        <v>3</v>
      </c>
      <c r="B378" s="403" t="s">
        <v>1259</v>
      </c>
      <c r="C378" s="403" t="s">
        <v>1249</v>
      </c>
      <c r="D378" s="396" t="s">
        <v>519</v>
      </c>
      <c r="E378" s="396">
        <f t="shared" si="31"/>
        <v>0.9</v>
      </c>
      <c r="F378" s="396">
        <v>21</v>
      </c>
      <c r="G378" s="396" t="s">
        <v>41</v>
      </c>
      <c r="H378" s="396"/>
      <c r="I378" s="396"/>
      <c r="J378" s="404"/>
      <c r="K378" s="400">
        <f t="shared" si="32"/>
        <v>0</v>
      </c>
      <c r="L378" s="396"/>
      <c r="M378" s="396"/>
      <c r="N378" s="396"/>
      <c r="O378" s="396">
        <v>0.9</v>
      </c>
      <c r="P378" s="396"/>
      <c r="Q378" s="396"/>
      <c r="R378" s="396"/>
      <c r="S378" s="396"/>
      <c r="T378" s="396"/>
      <c r="U378" s="396"/>
      <c r="V378" s="396"/>
      <c r="W378" s="396"/>
      <c r="X378" s="396"/>
      <c r="Y378" s="396"/>
      <c r="Z378" s="396"/>
      <c r="AA378" s="396"/>
      <c r="AB378" s="396"/>
      <c r="AC378" s="396"/>
      <c r="AD378" s="396"/>
      <c r="AE378" s="396"/>
      <c r="AF378" s="396"/>
      <c r="AG378" s="396"/>
      <c r="AH378" s="396"/>
      <c r="AI378" s="396"/>
      <c r="AJ378" s="396"/>
      <c r="AK378" s="396"/>
      <c r="AL378" s="396"/>
      <c r="AM378" s="396"/>
      <c r="AN378" s="396"/>
      <c r="AO378" s="396"/>
      <c r="AP378" s="396"/>
      <c r="AQ378" s="396"/>
      <c r="AR378" s="396"/>
      <c r="AS378" s="396"/>
      <c r="AT378" s="396"/>
      <c r="AU378" s="396"/>
      <c r="AV378" s="396"/>
      <c r="AW378" s="396"/>
      <c r="AX378" s="396"/>
      <c r="AY378" s="396"/>
      <c r="AZ378" s="396"/>
      <c r="BA378" s="396"/>
      <c r="BB378" s="396"/>
      <c r="BC378" s="396"/>
      <c r="BD378" s="396"/>
      <c r="BE378" s="396"/>
      <c r="BF378" s="396"/>
      <c r="BG378" s="396"/>
      <c r="BH378" s="396"/>
      <c r="BI378" s="396"/>
      <c r="BJ378" s="396"/>
      <c r="BK378" s="396" t="s">
        <v>388</v>
      </c>
      <c r="BL378" s="396"/>
      <c r="BM378" s="634">
        <f t="shared" si="30"/>
        <v>0.9</v>
      </c>
    </row>
    <row r="379" spans="1:65" s="402" customFormat="1" ht="63">
      <c r="A379" s="396">
        <v>4</v>
      </c>
      <c r="B379" s="403" t="s">
        <v>1143</v>
      </c>
      <c r="C379" s="403" t="s">
        <v>514</v>
      </c>
      <c r="D379" s="396" t="s">
        <v>519</v>
      </c>
      <c r="E379" s="396">
        <f t="shared" si="31"/>
        <v>0.56999999999999995</v>
      </c>
      <c r="F379" s="396">
        <v>20</v>
      </c>
      <c r="G379" s="396" t="s">
        <v>41</v>
      </c>
      <c r="H379" s="396"/>
      <c r="I379" s="396"/>
      <c r="J379" s="404"/>
      <c r="K379" s="400">
        <f t="shared" si="32"/>
        <v>0</v>
      </c>
      <c r="L379" s="396"/>
      <c r="M379" s="396"/>
      <c r="N379" s="396"/>
      <c r="O379" s="396">
        <v>0.56999999999999995</v>
      </c>
      <c r="P379" s="396"/>
      <c r="Q379" s="396"/>
      <c r="R379" s="396"/>
      <c r="S379" s="396"/>
      <c r="T379" s="396"/>
      <c r="U379" s="396"/>
      <c r="V379" s="396"/>
      <c r="W379" s="396"/>
      <c r="X379" s="396"/>
      <c r="Y379" s="396"/>
      <c r="Z379" s="396"/>
      <c r="AA379" s="396"/>
      <c r="AB379" s="396"/>
      <c r="AC379" s="396"/>
      <c r="AD379" s="396"/>
      <c r="AE379" s="396"/>
      <c r="AF379" s="396"/>
      <c r="AG379" s="396"/>
      <c r="AH379" s="396"/>
      <c r="AI379" s="396"/>
      <c r="AJ379" s="396"/>
      <c r="AK379" s="396"/>
      <c r="AL379" s="396"/>
      <c r="AM379" s="396"/>
      <c r="AN379" s="396"/>
      <c r="AO379" s="396"/>
      <c r="AP379" s="396"/>
      <c r="AQ379" s="396"/>
      <c r="AR379" s="396"/>
      <c r="AS379" s="396"/>
      <c r="AT379" s="396"/>
      <c r="AU379" s="396"/>
      <c r="AV379" s="396"/>
      <c r="AW379" s="396"/>
      <c r="AX379" s="396"/>
      <c r="AY379" s="396"/>
      <c r="AZ379" s="396"/>
      <c r="BA379" s="396"/>
      <c r="BB379" s="396"/>
      <c r="BC379" s="396"/>
      <c r="BD379" s="396"/>
      <c r="BE379" s="396"/>
      <c r="BF379" s="396"/>
      <c r="BG379" s="396"/>
      <c r="BH379" s="396"/>
      <c r="BI379" s="396"/>
      <c r="BJ379" s="396"/>
      <c r="BK379" s="396" t="s">
        <v>388</v>
      </c>
      <c r="BL379" s="396"/>
      <c r="BM379" s="634">
        <f t="shared" si="30"/>
        <v>0.56999999999999995</v>
      </c>
    </row>
    <row r="380" spans="1:65" s="402" customFormat="1" ht="47.25" hidden="1" customHeight="1">
      <c r="A380" s="396">
        <v>1</v>
      </c>
      <c r="B380" s="403" t="s">
        <v>1257</v>
      </c>
      <c r="C380" s="403" t="s">
        <v>511</v>
      </c>
      <c r="D380" s="396" t="s">
        <v>519</v>
      </c>
      <c r="E380" s="633">
        <f t="shared" si="31"/>
        <v>0.1</v>
      </c>
      <c r="F380" s="396">
        <v>32</v>
      </c>
      <c r="G380" s="396" t="s">
        <v>31</v>
      </c>
      <c r="H380" s="396"/>
      <c r="I380" s="396"/>
      <c r="J380" s="404"/>
      <c r="K380" s="400">
        <f t="shared" si="32"/>
        <v>0</v>
      </c>
      <c r="L380" s="396"/>
      <c r="M380" s="396"/>
      <c r="N380" s="396"/>
      <c r="O380" s="396"/>
      <c r="P380" s="396"/>
      <c r="Q380" s="396"/>
      <c r="R380" s="396"/>
      <c r="S380" s="396"/>
      <c r="T380" s="396"/>
      <c r="U380" s="396"/>
      <c r="V380" s="396"/>
      <c r="W380" s="396"/>
      <c r="X380" s="396"/>
      <c r="Y380" s="396"/>
      <c r="Z380" s="396"/>
      <c r="AA380" s="396"/>
      <c r="AB380" s="396"/>
      <c r="AC380" s="396"/>
      <c r="AD380" s="396"/>
      <c r="AE380" s="396"/>
      <c r="AF380" s="396"/>
      <c r="AG380" s="396"/>
      <c r="AH380" s="396"/>
      <c r="AI380" s="396"/>
      <c r="AJ380" s="396"/>
      <c r="AK380" s="396">
        <v>7.0000000000000007E-2</v>
      </c>
      <c r="AL380" s="396"/>
      <c r="AM380" s="396"/>
      <c r="AN380" s="396"/>
      <c r="AO380" s="396"/>
      <c r="AP380" s="396"/>
      <c r="AQ380" s="396"/>
      <c r="AR380" s="396"/>
      <c r="AS380" s="396"/>
      <c r="AT380" s="396"/>
      <c r="AU380" s="396"/>
      <c r="AV380" s="396"/>
      <c r="AW380" s="396"/>
      <c r="AX380" s="396"/>
      <c r="AY380" s="396">
        <v>0.03</v>
      </c>
      <c r="AZ380" s="396"/>
      <c r="BA380" s="396"/>
      <c r="BB380" s="396"/>
      <c r="BC380" s="396"/>
      <c r="BD380" s="396"/>
      <c r="BE380" s="396"/>
      <c r="BF380" s="396"/>
      <c r="BG380" s="396"/>
      <c r="BH380" s="396"/>
      <c r="BI380" s="396"/>
      <c r="BJ380" s="396"/>
      <c r="BK380" s="396" t="s">
        <v>388</v>
      </c>
      <c r="BL380" s="396"/>
      <c r="BM380" s="634">
        <f t="shared" si="30"/>
        <v>0.1</v>
      </c>
    </row>
    <row r="381" spans="1:65" s="402" customFormat="1" ht="63">
      <c r="A381" s="396">
        <v>59</v>
      </c>
      <c r="B381" s="403" t="s">
        <v>1155</v>
      </c>
      <c r="C381" s="403" t="s">
        <v>538</v>
      </c>
      <c r="D381" s="396" t="s">
        <v>306</v>
      </c>
      <c r="E381" s="396">
        <f t="shared" si="31"/>
        <v>3.22</v>
      </c>
      <c r="F381" s="396" t="s">
        <v>555</v>
      </c>
      <c r="G381" s="396" t="s">
        <v>41</v>
      </c>
      <c r="H381" s="396"/>
      <c r="I381" s="396"/>
      <c r="J381" s="404"/>
      <c r="K381" s="400">
        <f t="shared" si="32"/>
        <v>0</v>
      </c>
      <c r="L381" s="396"/>
      <c r="M381" s="396"/>
      <c r="N381" s="396"/>
      <c r="O381" s="396"/>
      <c r="P381" s="396"/>
      <c r="Q381" s="396"/>
      <c r="R381" s="396">
        <v>3.2</v>
      </c>
      <c r="S381" s="396"/>
      <c r="T381" s="396"/>
      <c r="U381" s="396"/>
      <c r="V381" s="396"/>
      <c r="W381" s="396"/>
      <c r="X381" s="396"/>
      <c r="Y381" s="396"/>
      <c r="Z381" s="396"/>
      <c r="AA381" s="396"/>
      <c r="AB381" s="396"/>
      <c r="AC381" s="396"/>
      <c r="AD381" s="396"/>
      <c r="AE381" s="396"/>
      <c r="AF381" s="396"/>
      <c r="AG381" s="396"/>
      <c r="AH381" s="396"/>
      <c r="AI381" s="396"/>
      <c r="AJ381" s="396"/>
      <c r="AK381" s="396"/>
      <c r="AL381" s="396"/>
      <c r="AM381" s="396"/>
      <c r="AN381" s="396"/>
      <c r="AO381" s="396"/>
      <c r="AP381" s="396"/>
      <c r="AQ381" s="396"/>
      <c r="AR381" s="396"/>
      <c r="AS381" s="396">
        <v>0.02</v>
      </c>
      <c r="AT381" s="396"/>
      <c r="AU381" s="396"/>
      <c r="AV381" s="396"/>
      <c r="AW381" s="396"/>
      <c r="AX381" s="396"/>
      <c r="AY381" s="396"/>
      <c r="AZ381" s="396"/>
      <c r="BA381" s="396"/>
      <c r="BB381" s="396"/>
      <c r="BC381" s="396"/>
      <c r="BD381" s="396"/>
      <c r="BE381" s="396"/>
      <c r="BF381" s="396"/>
      <c r="BG381" s="396"/>
      <c r="BH381" s="396"/>
      <c r="BI381" s="396"/>
      <c r="BJ381" s="396"/>
      <c r="BK381" s="396" t="s">
        <v>388</v>
      </c>
      <c r="BL381" s="396"/>
      <c r="BM381" s="634">
        <f t="shared" si="30"/>
        <v>3.22</v>
      </c>
    </row>
    <row r="382" spans="1:65" s="402" customFormat="1" ht="47.25">
      <c r="A382" s="396">
        <v>60</v>
      </c>
      <c r="B382" s="403" t="s">
        <v>1156</v>
      </c>
      <c r="C382" s="403" t="s">
        <v>539</v>
      </c>
      <c r="D382" s="396" t="s">
        <v>306</v>
      </c>
      <c r="E382" s="396">
        <f t="shared" si="31"/>
        <v>2.21</v>
      </c>
      <c r="F382" s="396">
        <v>10</v>
      </c>
      <c r="G382" s="396" t="s">
        <v>41</v>
      </c>
      <c r="H382" s="396"/>
      <c r="I382" s="396"/>
      <c r="J382" s="404"/>
      <c r="K382" s="400">
        <f t="shared" si="32"/>
        <v>0.56999999999999995</v>
      </c>
      <c r="L382" s="396">
        <v>0.56999999999999995</v>
      </c>
      <c r="M382" s="396"/>
      <c r="N382" s="396"/>
      <c r="O382" s="396">
        <v>0.45</v>
      </c>
      <c r="P382" s="396"/>
      <c r="Q382" s="396"/>
      <c r="R382" s="396"/>
      <c r="S382" s="396"/>
      <c r="T382" s="396"/>
      <c r="U382" s="396"/>
      <c r="V382" s="396"/>
      <c r="W382" s="396"/>
      <c r="X382" s="396"/>
      <c r="Y382" s="396"/>
      <c r="Z382" s="396"/>
      <c r="AA382" s="396"/>
      <c r="AB382" s="396"/>
      <c r="AC382" s="396"/>
      <c r="AD382" s="396"/>
      <c r="AE382" s="396"/>
      <c r="AF382" s="396"/>
      <c r="AG382" s="396">
        <v>0.04</v>
      </c>
      <c r="AH382" s="396">
        <v>0.04</v>
      </c>
      <c r="AI382" s="396"/>
      <c r="AJ382" s="396"/>
      <c r="AK382" s="396"/>
      <c r="AL382" s="396"/>
      <c r="AM382" s="396"/>
      <c r="AN382" s="396"/>
      <c r="AO382" s="396"/>
      <c r="AP382" s="396"/>
      <c r="AQ382" s="396"/>
      <c r="AR382" s="396"/>
      <c r="AS382" s="396"/>
      <c r="AT382" s="396"/>
      <c r="AU382" s="396"/>
      <c r="AV382" s="396"/>
      <c r="AW382" s="396"/>
      <c r="AX382" s="396"/>
      <c r="AY382" s="396"/>
      <c r="AZ382" s="396">
        <v>0.25</v>
      </c>
      <c r="BA382" s="396"/>
      <c r="BB382" s="396"/>
      <c r="BC382" s="396"/>
      <c r="BD382" s="396"/>
      <c r="BE382" s="396"/>
      <c r="BF382" s="396"/>
      <c r="BG382" s="396"/>
      <c r="BH382" s="396"/>
      <c r="BI382" s="396">
        <v>0.86</v>
      </c>
      <c r="BJ382" s="396"/>
      <c r="BK382" s="396" t="s">
        <v>388</v>
      </c>
      <c r="BL382" s="396"/>
      <c r="BM382" s="634">
        <f t="shared" si="30"/>
        <v>2.21</v>
      </c>
    </row>
    <row r="383" spans="1:65" s="402" customFormat="1" ht="31.5" hidden="1" customHeight="1">
      <c r="A383" s="396">
        <v>40</v>
      </c>
      <c r="B383" s="403" t="s">
        <v>1146</v>
      </c>
      <c r="C383" s="403" t="s">
        <v>430</v>
      </c>
      <c r="D383" s="396" t="s">
        <v>414</v>
      </c>
      <c r="E383" s="637">
        <f t="shared" si="31"/>
        <v>0.5</v>
      </c>
      <c r="F383" s="396" t="s">
        <v>442</v>
      </c>
      <c r="G383" s="396" t="s">
        <v>34</v>
      </c>
      <c r="H383" s="396"/>
      <c r="I383" s="396"/>
      <c r="J383" s="404"/>
      <c r="K383" s="400">
        <f t="shared" si="32"/>
        <v>0</v>
      </c>
      <c r="L383" s="396"/>
      <c r="M383" s="396"/>
      <c r="N383" s="396"/>
      <c r="O383" s="396"/>
      <c r="P383" s="396"/>
      <c r="Q383" s="396"/>
      <c r="R383" s="396"/>
      <c r="S383" s="396"/>
      <c r="T383" s="396"/>
      <c r="U383" s="396"/>
      <c r="V383" s="396"/>
      <c r="W383" s="396"/>
      <c r="X383" s="396"/>
      <c r="Y383" s="396"/>
      <c r="Z383" s="396"/>
      <c r="AA383" s="396"/>
      <c r="AB383" s="396"/>
      <c r="AC383" s="396"/>
      <c r="AD383" s="396"/>
      <c r="AE383" s="396"/>
      <c r="AF383" s="396"/>
      <c r="AG383" s="396"/>
      <c r="AH383" s="396"/>
      <c r="AI383" s="396"/>
      <c r="AJ383" s="396"/>
      <c r="AK383" s="396"/>
      <c r="AL383" s="396"/>
      <c r="AM383" s="396"/>
      <c r="AN383" s="396"/>
      <c r="AO383" s="396"/>
      <c r="AP383" s="396"/>
      <c r="AQ383" s="396"/>
      <c r="AR383" s="396"/>
      <c r="AS383" s="396">
        <v>0.5</v>
      </c>
      <c r="AT383" s="396"/>
      <c r="AU383" s="396"/>
      <c r="AV383" s="396"/>
      <c r="AW383" s="396"/>
      <c r="AX383" s="396"/>
      <c r="AY383" s="396"/>
      <c r="AZ383" s="396"/>
      <c r="BA383" s="396"/>
      <c r="BB383" s="396"/>
      <c r="BC383" s="396"/>
      <c r="BD383" s="396"/>
      <c r="BE383" s="396"/>
      <c r="BF383" s="396"/>
      <c r="BG383" s="396"/>
      <c r="BH383" s="396"/>
      <c r="BI383" s="396"/>
      <c r="BJ383" s="396"/>
      <c r="BK383" s="396" t="s">
        <v>388</v>
      </c>
      <c r="BL383" s="396"/>
      <c r="BM383" s="634">
        <f t="shared" si="30"/>
        <v>0.5</v>
      </c>
    </row>
    <row r="384" spans="1:65" s="402" customFormat="1" ht="47.25" hidden="1" customHeight="1">
      <c r="A384" s="396">
        <v>91</v>
      </c>
      <c r="B384" s="403" t="s">
        <v>1179</v>
      </c>
      <c r="C384" s="403" t="s">
        <v>1252</v>
      </c>
      <c r="D384" s="396" t="s">
        <v>291</v>
      </c>
      <c r="E384" s="633">
        <f t="shared" si="31"/>
        <v>0.1</v>
      </c>
      <c r="F384" s="396">
        <v>11</v>
      </c>
      <c r="G384" s="396" t="s">
        <v>31</v>
      </c>
      <c r="H384" s="396"/>
      <c r="I384" s="396"/>
      <c r="J384" s="404"/>
      <c r="K384" s="400">
        <f t="shared" si="32"/>
        <v>0</v>
      </c>
      <c r="L384" s="396"/>
      <c r="M384" s="396"/>
      <c r="N384" s="396"/>
      <c r="O384" s="396"/>
      <c r="P384" s="396"/>
      <c r="Q384" s="396"/>
      <c r="R384" s="396"/>
      <c r="S384" s="396"/>
      <c r="T384" s="396"/>
      <c r="U384" s="396"/>
      <c r="V384" s="396"/>
      <c r="W384" s="396"/>
      <c r="X384" s="396"/>
      <c r="Y384" s="396"/>
      <c r="Z384" s="396"/>
      <c r="AA384" s="396"/>
      <c r="AB384" s="396"/>
      <c r="AC384" s="396"/>
      <c r="AD384" s="396"/>
      <c r="AE384" s="396"/>
      <c r="AF384" s="396"/>
      <c r="AG384" s="396"/>
      <c r="AH384" s="396"/>
      <c r="AI384" s="396"/>
      <c r="AJ384" s="396"/>
      <c r="AK384" s="396"/>
      <c r="AL384" s="396"/>
      <c r="AM384" s="396"/>
      <c r="AN384" s="396"/>
      <c r="AO384" s="396"/>
      <c r="AP384" s="396"/>
      <c r="AQ384" s="396"/>
      <c r="AR384" s="396"/>
      <c r="AS384" s="396"/>
      <c r="AT384" s="396"/>
      <c r="AU384" s="396"/>
      <c r="AV384" s="396"/>
      <c r="AW384" s="396"/>
      <c r="AX384" s="396">
        <v>0.1</v>
      </c>
      <c r="AY384" s="396"/>
      <c r="AZ384" s="396"/>
      <c r="BA384" s="396"/>
      <c r="BB384" s="396"/>
      <c r="BC384" s="396"/>
      <c r="BD384" s="396"/>
      <c r="BE384" s="396"/>
      <c r="BF384" s="396"/>
      <c r="BG384" s="396"/>
      <c r="BH384" s="396"/>
      <c r="BI384" s="396"/>
      <c r="BJ384" s="396"/>
      <c r="BK384" s="396" t="s">
        <v>388</v>
      </c>
      <c r="BL384" s="396"/>
      <c r="BM384" s="634">
        <f t="shared" si="30"/>
        <v>0.1</v>
      </c>
    </row>
    <row r="385" spans="1:65" s="402" customFormat="1" ht="31.5" hidden="1" customHeight="1">
      <c r="A385" s="396">
        <v>90</v>
      </c>
      <c r="B385" s="403" t="s">
        <v>1176</v>
      </c>
      <c r="C385" s="403" t="s">
        <v>489</v>
      </c>
      <c r="D385" s="396" t="s">
        <v>291</v>
      </c>
      <c r="E385" s="633">
        <f t="shared" si="31"/>
        <v>0.1</v>
      </c>
      <c r="F385" s="396" t="s">
        <v>487</v>
      </c>
      <c r="G385" s="396" t="s">
        <v>31</v>
      </c>
      <c r="H385" s="396"/>
      <c r="I385" s="396"/>
      <c r="J385" s="404"/>
      <c r="K385" s="400">
        <f t="shared" si="32"/>
        <v>0</v>
      </c>
      <c r="L385" s="396"/>
      <c r="M385" s="396"/>
      <c r="N385" s="396"/>
      <c r="O385" s="396"/>
      <c r="P385" s="396"/>
      <c r="Q385" s="396"/>
      <c r="R385" s="396"/>
      <c r="S385" s="396"/>
      <c r="T385" s="396"/>
      <c r="U385" s="396"/>
      <c r="V385" s="396"/>
      <c r="W385" s="396"/>
      <c r="X385" s="396"/>
      <c r="Y385" s="396"/>
      <c r="Z385" s="396"/>
      <c r="AA385" s="396"/>
      <c r="AB385" s="396"/>
      <c r="AC385" s="396"/>
      <c r="AD385" s="396"/>
      <c r="AE385" s="396"/>
      <c r="AF385" s="396"/>
      <c r="AG385" s="396"/>
      <c r="AH385" s="396"/>
      <c r="AI385" s="396"/>
      <c r="AJ385" s="396"/>
      <c r="AK385" s="396"/>
      <c r="AL385" s="396"/>
      <c r="AM385" s="396"/>
      <c r="AN385" s="396"/>
      <c r="AO385" s="396"/>
      <c r="AP385" s="396"/>
      <c r="AQ385" s="396"/>
      <c r="AR385" s="396"/>
      <c r="AS385" s="396"/>
      <c r="AT385" s="396"/>
      <c r="AU385" s="396"/>
      <c r="AV385" s="396"/>
      <c r="AW385" s="396"/>
      <c r="AX385" s="396">
        <v>0.1</v>
      </c>
      <c r="AY385" s="396"/>
      <c r="AZ385" s="396"/>
      <c r="BA385" s="396"/>
      <c r="BB385" s="396"/>
      <c r="BC385" s="396"/>
      <c r="BD385" s="396"/>
      <c r="BE385" s="396"/>
      <c r="BF385" s="396"/>
      <c r="BG385" s="396"/>
      <c r="BH385" s="396"/>
      <c r="BI385" s="396"/>
      <c r="BJ385" s="396"/>
      <c r="BK385" s="396" t="s">
        <v>388</v>
      </c>
      <c r="BL385" s="396"/>
      <c r="BM385" s="634">
        <f t="shared" si="30"/>
        <v>0.1</v>
      </c>
    </row>
    <row r="386" spans="1:65" s="402" customFormat="1" ht="47.25" hidden="1" customHeight="1">
      <c r="A386" s="396">
        <v>89</v>
      </c>
      <c r="B386" s="403" t="s">
        <v>1177</v>
      </c>
      <c r="C386" s="403" t="s">
        <v>483</v>
      </c>
      <c r="D386" s="396" t="s">
        <v>291</v>
      </c>
      <c r="E386" s="633">
        <f t="shared" si="31"/>
        <v>7.0000000000000007E-2</v>
      </c>
      <c r="F386" s="396">
        <v>11</v>
      </c>
      <c r="G386" s="396" t="s">
        <v>31</v>
      </c>
      <c r="H386" s="396"/>
      <c r="I386" s="396"/>
      <c r="J386" s="404"/>
      <c r="K386" s="400">
        <f t="shared" si="32"/>
        <v>0</v>
      </c>
      <c r="L386" s="396"/>
      <c r="M386" s="396"/>
      <c r="N386" s="396"/>
      <c r="O386" s="396"/>
      <c r="P386" s="396"/>
      <c r="Q386" s="396"/>
      <c r="R386" s="396"/>
      <c r="S386" s="396"/>
      <c r="T386" s="396"/>
      <c r="U386" s="396"/>
      <c r="V386" s="396"/>
      <c r="W386" s="396"/>
      <c r="X386" s="396"/>
      <c r="Y386" s="396"/>
      <c r="Z386" s="396"/>
      <c r="AA386" s="396"/>
      <c r="AB386" s="396"/>
      <c r="AC386" s="396"/>
      <c r="AD386" s="396"/>
      <c r="AE386" s="396"/>
      <c r="AF386" s="396"/>
      <c r="AG386" s="396"/>
      <c r="AH386" s="396"/>
      <c r="AI386" s="396"/>
      <c r="AJ386" s="396"/>
      <c r="AK386" s="396"/>
      <c r="AL386" s="396"/>
      <c r="AM386" s="396"/>
      <c r="AN386" s="396"/>
      <c r="AO386" s="396"/>
      <c r="AP386" s="396"/>
      <c r="AQ386" s="396"/>
      <c r="AR386" s="396"/>
      <c r="AS386" s="396"/>
      <c r="AT386" s="396"/>
      <c r="AU386" s="396"/>
      <c r="AV386" s="396"/>
      <c r="AW386" s="396"/>
      <c r="AX386" s="396">
        <v>7.0000000000000007E-2</v>
      </c>
      <c r="AY386" s="396"/>
      <c r="AZ386" s="396"/>
      <c r="BA386" s="396"/>
      <c r="BB386" s="396"/>
      <c r="BC386" s="396"/>
      <c r="BD386" s="396"/>
      <c r="BE386" s="396"/>
      <c r="BF386" s="396"/>
      <c r="BG386" s="396"/>
      <c r="BH386" s="396"/>
      <c r="BI386" s="396"/>
      <c r="BJ386" s="396"/>
      <c r="BK386" s="396" t="s">
        <v>388</v>
      </c>
      <c r="BL386" s="396"/>
      <c r="BM386" s="634">
        <f t="shared" si="30"/>
        <v>7.0000000000000007E-2</v>
      </c>
    </row>
    <row r="387" spans="1:65" s="402" customFormat="1" ht="31.5" hidden="1" customHeight="1">
      <c r="A387" s="396">
        <v>88</v>
      </c>
      <c r="B387" s="403" t="s">
        <v>1178</v>
      </c>
      <c r="C387" s="403" t="s">
        <v>490</v>
      </c>
      <c r="D387" s="396" t="s">
        <v>291</v>
      </c>
      <c r="E387" s="633">
        <f t="shared" si="31"/>
        <v>0.1</v>
      </c>
      <c r="F387" s="396">
        <v>10</v>
      </c>
      <c r="G387" s="396" t="s">
        <v>31</v>
      </c>
      <c r="H387" s="396"/>
      <c r="I387" s="396"/>
      <c r="J387" s="404"/>
      <c r="K387" s="400">
        <f t="shared" si="32"/>
        <v>0</v>
      </c>
      <c r="L387" s="396"/>
      <c r="M387" s="396"/>
      <c r="N387" s="396"/>
      <c r="O387" s="396">
        <v>0.1</v>
      </c>
      <c r="P387" s="396"/>
      <c r="Q387" s="396"/>
      <c r="R387" s="396"/>
      <c r="S387" s="396"/>
      <c r="T387" s="396"/>
      <c r="U387" s="396"/>
      <c r="V387" s="396"/>
      <c r="W387" s="396"/>
      <c r="X387" s="396"/>
      <c r="Y387" s="396"/>
      <c r="Z387" s="396"/>
      <c r="AA387" s="396"/>
      <c r="AB387" s="396"/>
      <c r="AC387" s="396"/>
      <c r="AD387" s="396"/>
      <c r="AE387" s="396"/>
      <c r="AF387" s="396"/>
      <c r="AG387" s="396"/>
      <c r="AH387" s="396"/>
      <c r="AI387" s="396"/>
      <c r="AJ387" s="396"/>
      <c r="AK387" s="396"/>
      <c r="AL387" s="396"/>
      <c r="AM387" s="396"/>
      <c r="AN387" s="396"/>
      <c r="AO387" s="396"/>
      <c r="AP387" s="396"/>
      <c r="AQ387" s="396"/>
      <c r="AR387" s="396"/>
      <c r="AS387" s="396"/>
      <c r="AT387" s="396"/>
      <c r="AU387" s="396"/>
      <c r="AV387" s="396"/>
      <c r="AW387" s="396"/>
      <c r="AX387" s="396"/>
      <c r="AY387" s="396"/>
      <c r="AZ387" s="396"/>
      <c r="BA387" s="396"/>
      <c r="BB387" s="396"/>
      <c r="BC387" s="396"/>
      <c r="BD387" s="396"/>
      <c r="BE387" s="396"/>
      <c r="BF387" s="396"/>
      <c r="BG387" s="396"/>
      <c r="BH387" s="396"/>
      <c r="BI387" s="396"/>
      <c r="BJ387" s="396"/>
      <c r="BK387" s="396" t="s">
        <v>388</v>
      </c>
      <c r="BL387" s="396"/>
      <c r="BM387" s="634">
        <f t="shared" ref="BM387:BM419" si="33">SUM(L387:BJ387)</f>
        <v>0.1</v>
      </c>
    </row>
    <row r="388" spans="1:65" s="402" customFormat="1" ht="31.5" hidden="1" customHeight="1">
      <c r="A388" s="396">
        <v>29</v>
      </c>
      <c r="B388" s="403" t="s">
        <v>1184</v>
      </c>
      <c r="C388" s="403" t="s">
        <v>438</v>
      </c>
      <c r="D388" s="396" t="s">
        <v>414</v>
      </c>
      <c r="E388" s="633">
        <f t="shared" si="31"/>
        <v>0.08</v>
      </c>
      <c r="F388" s="396" t="s">
        <v>1131</v>
      </c>
      <c r="G388" s="404" t="s">
        <v>31</v>
      </c>
      <c r="H388" s="404"/>
      <c r="I388" s="396"/>
      <c r="J388" s="404"/>
      <c r="K388" s="400">
        <f t="shared" si="32"/>
        <v>0</v>
      </c>
      <c r="L388" s="400"/>
      <c r="M388" s="400"/>
      <c r="N388" s="400">
        <v>0.08</v>
      </c>
      <c r="O388" s="400"/>
      <c r="P388" s="400"/>
      <c r="Q388" s="400"/>
      <c r="R388" s="400"/>
      <c r="S388" s="400"/>
      <c r="T388" s="400"/>
      <c r="U388" s="400"/>
      <c r="V388" s="400"/>
      <c r="W388" s="400"/>
      <c r="X388" s="400"/>
      <c r="Y388" s="400"/>
      <c r="Z388" s="400"/>
      <c r="AA388" s="400"/>
      <c r="AB388" s="400"/>
      <c r="AC388" s="400"/>
      <c r="AD388" s="400"/>
      <c r="AE388" s="400"/>
      <c r="AF388" s="400"/>
      <c r="AG388" s="400"/>
      <c r="AH388" s="400"/>
      <c r="AI388" s="400"/>
      <c r="AJ388" s="400"/>
      <c r="AK388" s="400"/>
      <c r="AL388" s="400"/>
      <c r="AM388" s="400"/>
      <c r="AN388" s="400"/>
      <c r="AO388" s="400"/>
      <c r="AP388" s="400"/>
      <c r="AQ388" s="400"/>
      <c r="AR388" s="400"/>
      <c r="AS388" s="400"/>
      <c r="AT388" s="400"/>
      <c r="AU388" s="400"/>
      <c r="AV388" s="400"/>
      <c r="AW388" s="400"/>
      <c r="AX388" s="400"/>
      <c r="AY388" s="400"/>
      <c r="AZ388" s="400"/>
      <c r="BA388" s="400"/>
      <c r="BB388" s="400"/>
      <c r="BC388" s="400"/>
      <c r="BD388" s="400"/>
      <c r="BE388" s="400"/>
      <c r="BF388" s="400"/>
      <c r="BG388" s="400"/>
      <c r="BH388" s="400"/>
      <c r="BI388" s="400"/>
      <c r="BJ388" s="400"/>
      <c r="BK388" s="396" t="s">
        <v>388</v>
      </c>
      <c r="BL388" s="396"/>
      <c r="BM388" s="634">
        <f t="shared" si="33"/>
        <v>0.08</v>
      </c>
    </row>
    <row r="389" spans="1:65" s="402" customFormat="1" ht="34.5" hidden="1" customHeight="1">
      <c r="A389" s="396">
        <v>80</v>
      </c>
      <c r="B389" s="403" t="s">
        <v>1171</v>
      </c>
      <c r="C389" s="403" t="s">
        <v>517</v>
      </c>
      <c r="D389" s="396" t="s">
        <v>298</v>
      </c>
      <c r="E389" s="633">
        <f t="shared" si="31"/>
        <v>0.21000000000000002</v>
      </c>
      <c r="F389" s="396">
        <v>8</v>
      </c>
      <c r="G389" s="396" t="s">
        <v>31</v>
      </c>
      <c r="H389" s="396"/>
      <c r="I389" s="396"/>
      <c r="J389" s="404"/>
      <c r="K389" s="400">
        <f t="shared" si="32"/>
        <v>0.1</v>
      </c>
      <c r="L389" s="396">
        <v>0.1</v>
      </c>
      <c r="M389" s="396"/>
      <c r="N389" s="396">
        <v>0.06</v>
      </c>
      <c r="O389" s="396"/>
      <c r="P389" s="396"/>
      <c r="Q389" s="396"/>
      <c r="R389" s="396"/>
      <c r="S389" s="396"/>
      <c r="T389" s="396"/>
      <c r="U389" s="396"/>
      <c r="V389" s="396"/>
      <c r="W389" s="396"/>
      <c r="X389" s="396"/>
      <c r="Y389" s="396"/>
      <c r="Z389" s="396"/>
      <c r="AA389" s="396"/>
      <c r="AB389" s="396"/>
      <c r="AC389" s="396"/>
      <c r="AD389" s="396"/>
      <c r="AE389" s="396"/>
      <c r="AF389" s="396"/>
      <c r="AG389" s="396"/>
      <c r="AH389" s="396">
        <v>0.01</v>
      </c>
      <c r="AI389" s="396"/>
      <c r="AJ389" s="396"/>
      <c r="AK389" s="396">
        <v>0.04</v>
      </c>
      <c r="AL389" s="396"/>
      <c r="AM389" s="396"/>
      <c r="AN389" s="396"/>
      <c r="AO389" s="396"/>
      <c r="AP389" s="396"/>
      <c r="AQ389" s="396"/>
      <c r="AR389" s="396"/>
      <c r="AS389" s="396"/>
      <c r="AT389" s="396"/>
      <c r="AU389" s="396"/>
      <c r="AV389" s="396"/>
      <c r="AW389" s="396"/>
      <c r="AX389" s="396"/>
      <c r="AY389" s="396"/>
      <c r="AZ389" s="396"/>
      <c r="BA389" s="396"/>
      <c r="BB389" s="396"/>
      <c r="BC389" s="396"/>
      <c r="BD389" s="396"/>
      <c r="BE389" s="396"/>
      <c r="BF389" s="396"/>
      <c r="BG389" s="396"/>
      <c r="BH389" s="396"/>
      <c r="BI389" s="396"/>
      <c r="BJ389" s="396"/>
      <c r="BK389" s="396" t="s">
        <v>388</v>
      </c>
      <c r="BL389" s="396"/>
      <c r="BM389" s="634">
        <f t="shared" si="33"/>
        <v>0.21000000000000002</v>
      </c>
    </row>
    <row r="390" spans="1:65" s="402" customFormat="1" ht="31.5" hidden="1" customHeight="1">
      <c r="A390" s="396">
        <v>92</v>
      </c>
      <c r="B390" s="403" t="s">
        <v>1273</v>
      </c>
      <c r="C390" s="403" t="s">
        <v>484</v>
      </c>
      <c r="D390" s="396" t="s">
        <v>291</v>
      </c>
      <c r="E390" s="633">
        <f t="shared" si="31"/>
        <v>0.09</v>
      </c>
      <c r="F390" s="396">
        <v>17</v>
      </c>
      <c r="G390" s="396" t="s">
        <v>31</v>
      </c>
      <c r="H390" s="396"/>
      <c r="I390" s="396"/>
      <c r="J390" s="404"/>
      <c r="K390" s="400">
        <f t="shared" si="32"/>
        <v>0</v>
      </c>
      <c r="L390" s="396"/>
      <c r="M390" s="396"/>
      <c r="N390" s="396"/>
      <c r="O390" s="396"/>
      <c r="P390" s="396"/>
      <c r="Q390" s="396"/>
      <c r="R390" s="396"/>
      <c r="S390" s="396"/>
      <c r="T390" s="396"/>
      <c r="U390" s="396"/>
      <c r="V390" s="396"/>
      <c r="W390" s="396"/>
      <c r="X390" s="396"/>
      <c r="Y390" s="396"/>
      <c r="Z390" s="396"/>
      <c r="AA390" s="396"/>
      <c r="AB390" s="396"/>
      <c r="AC390" s="396"/>
      <c r="AD390" s="396"/>
      <c r="AE390" s="396"/>
      <c r="AF390" s="396"/>
      <c r="AG390" s="396"/>
      <c r="AH390" s="396"/>
      <c r="AI390" s="396"/>
      <c r="AJ390" s="396"/>
      <c r="AK390" s="396"/>
      <c r="AL390" s="396"/>
      <c r="AM390" s="396"/>
      <c r="AN390" s="396"/>
      <c r="AO390" s="396"/>
      <c r="AP390" s="396"/>
      <c r="AQ390" s="396"/>
      <c r="AR390" s="396"/>
      <c r="AS390" s="396"/>
      <c r="AT390" s="396"/>
      <c r="AU390" s="396"/>
      <c r="AV390" s="396"/>
      <c r="AW390" s="396"/>
      <c r="AX390" s="396">
        <v>0.09</v>
      </c>
      <c r="AY390" s="396"/>
      <c r="AZ390" s="396"/>
      <c r="BA390" s="396"/>
      <c r="BB390" s="396"/>
      <c r="BC390" s="396"/>
      <c r="BD390" s="396"/>
      <c r="BE390" s="396"/>
      <c r="BF390" s="396"/>
      <c r="BG390" s="396"/>
      <c r="BH390" s="396"/>
      <c r="BI390" s="396"/>
      <c r="BJ390" s="396"/>
      <c r="BK390" s="396" t="s">
        <v>388</v>
      </c>
      <c r="BL390" s="396"/>
      <c r="BM390" s="634">
        <f t="shared" si="33"/>
        <v>0.09</v>
      </c>
    </row>
    <row r="391" spans="1:65" s="402" customFormat="1" ht="47.25" hidden="1" customHeight="1">
      <c r="A391" s="396">
        <v>28</v>
      </c>
      <c r="B391" s="403" t="s">
        <v>1256</v>
      </c>
      <c r="C391" s="403" t="s">
        <v>437</v>
      </c>
      <c r="D391" s="396" t="s">
        <v>414</v>
      </c>
      <c r="E391" s="633">
        <f t="shared" si="31"/>
        <v>0.11</v>
      </c>
      <c r="F391" s="396">
        <v>4</v>
      </c>
      <c r="G391" s="404" t="s">
        <v>31</v>
      </c>
      <c r="H391" s="404"/>
      <c r="I391" s="396"/>
      <c r="J391" s="404"/>
      <c r="K391" s="400">
        <f t="shared" si="32"/>
        <v>0.11</v>
      </c>
      <c r="L391" s="400">
        <v>0.11</v>
      </c>
      <c r="M391" s="400"/>
      <c r="N391" s="400"/>
      <c r="O391" s="400"/>
      <c r="P391" s="400"/>
      <c r="Q391" s="400"/>
      <c r="R391" s="400"/>
      <c r="S391" s="400"/>
      <c r="T391" s="400"/>
      <c r="U391" s="400"/>
      <c r="V391" s="400"/>
      <c r="W391" s="400"/>
      <c r="X391" s="400"/>
      <c r="Y391" s="400"/>
      <c r="Z391" s="400"/>
      <c r="AA391" s="400"/>
      <c r="AB391" s="400"/>
      <c r="AC391" s="400"/>
      <c r="AD391" s="400"/>
      <c r="AE391" s="400"/>
      <c r="AF391" s="400"/>
      <c r="AG391" s="400"/>
      <c r="AH391" s="400"/>
      <c r="AI391" s="400"/>
      <c r="AJ391" s="400"/>
      <c r="AK391" s="400"/>
      <c r="AL391" s="400"/>
      <c r="AM391" s="400"/>
      <c r="AN391" s="400"/>
      <c r="AO391" s="400"/>
      <c r="AP391" s="400"/>
      <c r="AQ391" s="400"/>
      <c r="AR391" s="400"/>
      <c r="AS391" s="400"/>
      <c r="AT391" s="400"/>
      <c r="AU391" s="400"/>
      <c r="AV391" s="400"/>
      <c r="AW391" s="400"/>
      <c r="AX391" s="400"/>
      <c r="AY391" s="400"/>
      <c r="AZ391" s="400"/>
      <c r="BA391" s="400"/>
      <c r="BB391" s="400"/>
      <c r="BC391" s="400"/>
      <c r="BD391" s="400"/>
      <c r="BE391" s="400"/>
      <c r="BF391" s="400"/>
      <c r="BG391" s="400"/>
      <c r="BH391" s="400"/>
      <c r="BI391" s="400"/>
      <c r="BJ391" s="400"/>
      <c r="BK391" s="396" t="s">
        <v>388</v>
      </c>
      <c r="BL391" s="396"/>
      <c r="BM391" s="634">
        <f t="shared" si="33"/>
        <v>0.11</v>
      </c>
    </row>
    <row r="392" spans="1:65" s="402" customFormat="1" ht="47.25" hidden="1" customHeight="1">
      <c r="A392" s="396">
        <v>8</v>
      </c>
      <c r="B392" s="403" t="s">
        <v>1261</v>
      </c>
      <c r="C392" s="403" t="s">
        <v>393</v>
      </c>
      <c r="D392" s="447" t="s">
        <v>309</v>
      </c>
      <c r="E392" s="633">
        <f t="shared" si="31"/>
        <v>0.08</v>
      </c>
      <c r="F392" s="423">
        <v>16</v>
      </c>
      <c r="G392" s="404" t="s">
        <v>48</v>
      </c>
      <c r="H392" s="404"/>
      <c r="I392" s="447"/>
      <c r="J392" s="404"/>
      <c r="K392" s="400">
        <f t="shared" si="32"/>
        <v>0</v>
      </c>
      <c r="L392" s="400"/>
      <c r="M392" s="400"/>
      <c r="N392" s="400"/>
      <c r="O392" s="400"/>
      <c r="P392" s="400"/>
      <c r="Q392" s="400"/>
      <c r="R392" s="400"/>
      <c r="S392" s="400"/>
      <c r="T392" s="400"/>
      <c r="U392" s="400"/>
      <c r="V392" s="400"/>
      <c r="W392" s="400"/>
      <c r="X392" s="400"/>
      <c r="Y392" s="400"/>
      <c r="Z392" s="400"/>
      <c r="AA392" s="400"/>
      <c r="AB392" s="400"/>
      <c r="AC392" s="400"/>
      <c r="AD392" s="400"/>
      <c r="AE392" s="400"/>
      <c r="AF392" s="400"/>
      <c r="AG392" s="400"/>
      <c r="AH392" s="400"/>
      <c r="AI392" s="400"/>
      <c r="AJ392" s="400"/>
      <c r="AK392" s="400"/>
      <c r="AL392" s="400"/>
      <c r="AM392" s="400"/>
      <c r="AN392" s="400"/>
      <c r="AO392" s="400"/>
      <c r="AP392" s="400"/>
      <c r="AQ392" s="400"/>
      <c r="AR392" s="400"/>
      <c r="AS392" s="400"/>
      <c r="AT392" s="400"/>
      <c r="AU392" s="400"/>
      <c r="AV392" s="400"/>
      <c r="AW392" s="400"/>
      <c r="AX392" s="400"/>
      <c r="AY392" s="400"/>
      <c r="AZ392" s="400"/>
      <c r="BA392" s="400"/>
      <c r="BB392" s="400"/>
      <c r="BC392" s="400"/>
      <c r="BD392" s="400"/>
      <c r="BE392" s="400"/>
      <c r="BF392" s="400"/>
      <c r="BG392" s="400"/>
      <c r="BH392" s="400"/>
      <c r="BI392" s="400">
        <v>0.08</v>
      </c>
      <c r="BJ392" s="400"/>
      <c r="BK392" s="396" t="s">
        <v>388</v>
      </c>
      <c r="BL392" s="396"/>
      <c r="BM392" s="634">
        <f t="shared" si="33"/>
        <v>0.08</v>
      </c>
    </row>
    <row r="393" spans="1:65" s="402" customFormat="1" ht="47.25" hidden="1" customHeight="1">
      <c r="A393" s="396">
        <v>21</v>
      </c>
      <c r="B393" s="403" t="s">
        <v>1261</v>
      </c>
      <c r="C393" s="403" t="s">
        <v>576</v>
      </c>
      <c r="D393" s="447" t="s">
        <v>309</v>
      </c>
      <c r="E393" s="633">
        <f t="shared" si="31"/>
        <v>0.06</v>
      </c>
      <c r="F393" s="423" t="s">
        <v>1130</v>
      </c>
      <c r="G393" s="404" t="s">
        <v>48</v>
      </c>
      <c r="H393" s="404"/>
      <c r="I393" s="447"/>
      <c r="J393" s="404"/>
      <c r="K393" s="400">
        <f t="shared" si="32"/>
        <v>0</v>
      </c>
      <c r="L393" s="400"/>
      <c r="M393" s="400"/>
      <c r="N393" s="400"/>
      <c r="O393" s="400">
        <v>0.02</v>
      </c>
      <c r="P393" s="400"/>
      <c r="Q393" s="400"/>
      <c r="R393" s="400"/>
      <c r="S393" s="400"/>
      <c r="T393" s="400"/>
      <c r="U393" s="400"/>
      <c r="V393" s="400"/>
      <c r="W393" s="400"/>
      <c r="X393" s="400"/>
      <c r="Y393" s="400"/>
      <c r="Z393" s="400"/>
      <c r="AA393" s="400"/>
      <c r="AB393" s="400"/>
      <c r="AC393" s="400">
        <v>0.04</v>
      </c>
      <c r="AD393" s="400"/>
      <c r="AE393" s="400"/>
      <c r="AF393" s="400"/>
      <c r="AG393" s="400"/>
      <c r="AH393" s="400"/>
      <c r="AI393" s="400"/>
      <c r="AJ393" s="400"/>
      <c r="AK393" s="400"/>
      <c r="AL393" s="400"/>
      <c r="AM393" s="400"/>
      <c r="AN393" s="400"/>
      <c r="AO393" s="400"/>
      <c r="AP393" s="400"/>
      <c r="AQ393" s="400"/>
      <c r="AR393" s="400"/>
      <c r="AS393" s="400"/>
      <c r="AT393" s="400"/>
      <c r="AU393" s="400"/>
      <c r="AV393" s="400"/>
      <c r="AW393" s="400"/>
      <c r="AX393" s="400"/>
      <c r="AY393" s="400"/>
      <c r="AZ393" s="400"/>
      <c r="BA393" s="400"/>
      <c r="BB393" s="400"/>
      <c r="BC393" s="400"/>
      <c r="BD393" s="400"/>
      <c r="BE393" s="400"/>
      <c r="BF393" s="400"/>
      <c r="BG393" s="400"/>
      <c r="BH393" s="400"/>
      <c r="BI393" s="400"/>
      <c r="BJ393" s="400"/>
      <c r="BK393" s="396" t="s">
        <v>388</v>
      </c>
      <c r="BL393" s="396"/>
      <c r="BM393" s="634">
        <f t="shared" si="33"/>
        <v>0.06</v>
      </c>
    </row>
    <row r="394" spans="1:65" s="402" customFormat="1" ht="47.25" hidden="1" customHeight="1">
      <c r="A394" s="396">
        <v>27</v>
      </c>
      <c r="B394" s="403" t="s">
        <v>1262</v>
      </c>
      <c r="C394" s="408" t="s">
        <v>565</v>
      </c>
      <c r="D394" s="404" t="s">
        <v>122</v>
      </c>
      <c r="E394" s="633">
        <f t="shared" si="31"/>
        <v>17.64</v>
      </c>
      <c r="F394" s="404" t="s">
        <v>1096</v>
      </c>
      <c r="G394" s="404" t="s">
        <v>48</v>
      </c>
      <c r="H394" s="404"/>
      <c r="I394" s="404"/>
      <c r="J394" s="404"/>
      <c r="K394" s="400">
        <f t="shared" si="32"/>
        <v>0.12000000000000001</v>
      </c>
      <c r="L394" s="638">
        <v>0.12000000000000001</v>
      </c>
      <c r="M394" s="638"/>
      <c r="N394" s="638">
        <v>9.9800000000000022</v>
      </c>
      <c r="O394" s="638">
        <v>7.4599999999999991</v>
      </c>
      <c r="P394" s="638"/>
      <c r="Q394" s="638"/>
      <c r="R394" s="638"/>
      <c r="S394" s="638"/>
      <c r="T394" s="638"/>
      <c r="U394" s="638"/>
      <c r="V394" s="638"/>
      <c r="W394" s="638"/>
      <c r="X394" s="638"/>
      <c r="Y394" s="638"/>
      <c r="Z394" s="638"/>
      <c r="AA394" s="638"/>
      <c r="AB394" s="638"/>
      <c r="AC394" s="638"/>
      <c r="AD394" s="638"/>
      <c r="AE394" s="638"/>
      <c r="AF394" s="638"/>
      <c r="AG394" s="638"/>
      <c r="AH394" s="638"/>
      <c r="AI394" s="638"/>
      <c r="AJ394" s="638"/>
      <c r="AK394" s="638"/>
      <c r="AL394" s="638"/>
      <c r="AM394" s="638"/>
      <c r="AN394" s="638"/>
      <c r="AO394" s="638"/>
      <c r="AP394" s="638"/>
      <c r="AQ394" s="638"/>
      <c r="AR394" s="638"/>
      <c r="AS394" s="638">
        <v>0.08</v>
      </c>
      <c r="AT394" s="638"/>
      <c r="AU394" s="638"/>
      <c r="AV394" s="638"/>
      <c r="AW394" s="638"/>
      <c r="AX394" s="638"/>
      <c r="AY394" s="638"/>
      <c r="AZ394" s="638"/>
      <c r="BA394" s="638"/>
      <c r="BB394" s="638"/>
      <c r="BC394" s="638"/>
      <c r="BD394" s="638"/>
      <c r="BE394" s="638"/>
      <c r="BF394" s="638"/>
      <c r="BG394" s="638"/>
      <c r="BH394" s="638"/>
      <c r="BI394" s="638"/>
      <c r="BJ394" s="638"/>
      <c r="BK394" s="396" t="s">
        <v>388</v>
      </c>
      <c r="BL394" s="396" t="s">
        <v>1087</v>
      </c>
      <c r="BM394" s="634">
        <f t="shared" si="33"/>
        <v>17.64</v>
      </c>
    </row>
    <row r="395" spans="1:65" s="402" customFormat="1" ht="30" hidden="1" customHeight="1">
      <c r="A395" s="396">
        <v>96</v>
      </c>
      <c r="B395" s="403" t="s">
        <v>1263</v>
      </c>
      <c r="C395" s="403" t="s">
        <v>496</v>
      </c>
      <c r="D395" s="396" t="s">
        <v>296</v>
      </c>
      <c r="E395" s="633">
        <f t="shared" si="31"/>
        <v>0.01</v>
      </c>
      <c r="F395" s="396">
        <v>32</v>
      </c>
      <c r="G395" s="396" t="s">
        <v>48</v>
      </c>
      <c r="H395" s="396"/>
      <c r="I395" s="396"/>
      <c r="J395" s="404"/>
      <c r="K395" s="400">
        <f t="shared" si="32"/>
        <v>0</v>
      </c>
      <c r="L395" s="396"/>
      <c r="M395" s="396"/>
      <c r="N395" s="396"/>
      <c r="O395" s="396"/>
      <c r="P395" s="396"/>
      <c r="Q395" s="396"/>
      <c r="R395" s="396"/>
      <c r="S395" s="396"/>
      <c r="T395" s="396"/>
      <c r="U395" s="396"/>
      <c r="V395" s="396"/>
      <c r="W395" s="396"/>
      <c r="X395" s="396"/>
      <c r="Y395" s="396"/>
      <c r="Z395" s="396"/>
      <c r="AA395" s="396"/>
      <c r="AB395" s="396"/>
      <c r="AC395" s="396"/>
      <c r="AD395" s="396"/>
      <c r="AE395" s="396"/>
      <c r="AF395" s="396"/>
      <c r="AG395" s="396"/>
      <c r="AH395" s="396"/>
      <c r="AI395" s="396"/>
      <c r="AJ395" s="396"/>
      <c r="AK395" s="396"/>
      <c r="AL395" s="396"/>
      <c r="AM395" s="396"/>
      <c r="AN395" s="396">
        <v>0.01</v>
      </c>
      <c r="AO395" s="396"/>
      <c r="AP395" s="396"/>
      <c r="AQ395" s="396"/>
      <c r="AR395" s="396"/>
      <c r="AS395" s="396"/>
      <c r="AT395" s="396"/>
      <c r="AU395" s="396"/>
      <c r="AV395" s="396"/>
      <c r="AW395" s="396"/>
      <c r="AX395" s="396"/>
      <c r="AY395" s="396"/>
      <c r="AZ395" s="396"/>
      <c r="BA395" s="396"/>
      <c r="BB395" s="396"/>
      <c r="BC395" s="396"/>
      <c r="BD395" s="396"/>
      <c r="BE395" s="396"/>
      <c r="BF395" s="396"/>
      <c r="BG395" s="396"/>
      <c r="BH395" s="396"/>
      <c r="BI395" s="396"/>
      <c r="BJ395" s="396"/>
      <c r="BK395" s="396" t="s">
        <v>388</v>
      </c>
      <c r="BL395" s="396"/>
      <c r="BM395" s="634">
        <f t="shared" si="33"/>
        <v>0.01</v>
      </c>
    </row>
    <row r="396" spans="1:65" s="402" customFormat="1" ht="63" hidden="1" customHeight="1">
      <c r="A396" s="396">
        <v>23</v>
      </c>
      <c r="B396" s="403" t="s">
        <v>1276</v>
      </c>
      <c r="C396" s="403" t="s">
        <v>410</v>
      </c>
      <c r="D396" s="447" t="s">
        <v>309</v>
      </c>
      <c r="E396" s="637">
        <f t="shared" si="31"/>
        <v>0.12</v>
      </c>
      <c r="F396" s="423">
        <v>25</v>
      </c>
      <c r="G396" s="404" t="s">
        <v>34</v>
      </c>
      <c r="H396" s="404"/>
      <c r="I396" s="447"/>
      <c r="J396" s="404"/>
      <c r="K396" s="400">
        <f t="shared" si="32"/>
        <v>0</v>
      </c>
      <c r="L396" s="400"/>
      <c r="M396" s="400"/>
      <c r="N396" s="400"/>
      <c r="O396" s="400"/>
      <c r="P396" s="400"/>
      <c r="Q396" s="400"/>
      <c r="R396" s="400"/>
      <c r="S396" s="400"/>
      <c r="T396" s="400"/>
      <c r="U396" s="400"/>
      <c r="V396" s="400"/>
      <c r="W396" s="400"/>
      <c r="X396" s="400"/>
      <c r="Y396" s="400"/>
      <c r="Z396" s="400"/>
      <c r="AA396" s="400"/>
      <c r="AB396" s="400"/>
      <c r="AC396" s="400"/>
      <c r="AD396" s="400"/>
      <c r="AE396" s="400"/>
      <c r="AF396" s="400"/>
      <c r="AG396" s="400"/>
      <c r="AH396" s="400"/>
      <c r="AI396" s="400"/>
      <c r="AJ396" s="400"/>
      <c r="AK396" s="400">
        <v>0.12</v>
      </c>
      <c r="AL396" s="400"/>
      <c r="AM396" s="400"/>
      <c r="AN396" s="400"/>
      <c r="AO396" s="400"/>
      <c r="AP396" s="400"/>
      <c r="AQ396" s="400"/>
      <c r="AR396" s="400"/>
      <c r="AS396" s="400"/>
      <c r="AT396" s="400"/>
      <c r="AU396" s="400"/>
      <c r="AV396" s="400"/>
      <c r="AW396" s="400"/>
      <c r="AX396" s="400"/>
      <c r="AY396" s="400"/>
      <c r="AZ396" s="400"/>
      <c r="BA396" s="400"/>
      <c r="BB396" s="400"/>
      <c r="BC396" s="400"/>
      <c r="BD396" s="400"/>
      <c r="BE396" s="400"/>
      <c r="BF396" s="400"/>
      <c r="BG396" s="400"/>
      <c r="BH396" s="400"/>
      <c r="BI396" s="400"/>
      <c r="BJ396" s="400"/>
      <c r="BK396" s="396" t="s">
        <v>388</v>
      </c>
      <c r="BL396" s="396"/>
      <c r="BM396" s="634">
        <f t="shared" si="33"/>
        <v>0.12</v>
      </c>
    </row>
    <row r="397" spans="1:65" s="402" customFormat="1" ht="31.5" hidden="1" customHeight="1">
      <c r="A397" s="396">
        <v>30</v>
      </c>
      <c r="B397" s="403" t="s">
        <v>1185</v>
      </c>
      <c r="C397" s="403" t="s">
        <v>439</v>
      </c>
      <c r="D397" s="396" t="s">
        <v>414</v>
      </c>
      <c r="E397" s="637">
        <f t="shared" si="31"/>
        <v>0.28000000000000003</v>
      </c>
      <c r="F397" s="396">
        <v>10</v>
      </c>
      <c r="G397" s="404" t="s">
        <v>34</v>
      </c>
      <c r="H397" s="404"/>
      <c r="I397" s="396"/>
      <c r="J397" s="404"/>
      <c r="K397" s="400">
        <f t="shared" si="32"/>
        <v>0</v>
      </c>
      <c r="L397" s="400"/>
      <c r="M397" s="400"/>
      <c r="N397" s="400"/>
      <c r="O397" s="400"/>
      <c r="P397" s="400"/>
      <c r="Q397" s="400"/>
      <c r="R397" s="400"/>
      <c r="S397" s="400"/>
      <c r="T397" s="400"/>
      <c r="U397" s="400"/>
      <c r="V397" s="400"/>
      <c r="W397" s="400"/>
      <c r="X397" s="400"/>
      <c r="Y397" s="400"/>
      <c r="Z397" s="400"/>
      <c r="AA397" s="400"/>
      <c r="AB397" s="400"/>
      <c r="AC397" s="400"/>
      <c r="AD397" s="400"/>
      <c r="AE397" s="400"/>
      <c r="AF397" s="400"/>
      <c r="AG397" s="400"/>
      <c r="AH397" s="400"/>
      <c r="AI397" s="400"/>
      <c r="AJ397" s="400"/>
      <c r="AK397" s="400"/>
      <c r="AL397" s="400"/>
      <c r="AM397" s="400"/>
      <c r="AN397" s="400"/>
      <c r="AO397" s="400"/>
      <c r="AP397" s="400"/>
      <c r="AQ397" s="400"/>
      <c r="AR397" s="400"/>
      <c r="AS397" s="400">
        <v>0.28000000000000003</v>
      </c>
      <c r="AT397" s="400"/>
      <c r="AU397" s="400"/>
      <c r="AV397" s="400"/>
      <c r="AW397" s="400"/>
      <c r="AX397" s="400"/>
      <c r="AY397" s="400"/>
      <c r="AZ397" s="400"/>
      <c r="BA397" s="400"/>
      <c r="BB397" s="400"/>
      <c r="BC397" s="400"/>
      <c r="BD397" s="400"/>
      <c r="BE397" s="400"/>
      <c r="BF397" s="400"/>
      <c r="BG397" s="400"/>
      <c r="BH397" s="400"/>
      <c r="BI397" s="400"/>
      <c r="BJ397" s="400"/>
      <c r="BK397" s="396" t="s">
        <v>388</v>
      </c>
      <c r="BL397" s="396"/>
      <c r="BM397" s="634">
        <f t="shared" si="33"/>
        <v>0.28000000000000003</v>
      </c>
    </row>
    <row r="398" spans="1:65" s="402" customFormat="1" ht="63" hidden="1" customHeight="1">
      <c r="A398" s="396">
        <v>22</v>
      </c>
      <c r="B398" s="403" t="s">
        <v>1265</v>
      </c>
      <c r="C398" s="403" t="s">
        <v>411</v>
      </c>
      <c r="D398" s="447" t="s">
        <v>309</v>
      </c>
      <c r="E398" s="637">
        <f t="shared" si="31"/>
        <v>0.28999999999999998</v>
      </c>
      <c r="F398" s="423">
        <v>20</v>
      </c>
      <c r="G398" s="404" t="s">
        <v>34</v>
      </c>
      <c r="H398" s="404"/>
      <c r="I398" s="447"/>
      <c r="J398" s="404"/>
      <c r="K398" s="400">
        <f t="shared" si="32"/>
        <v>0</v>
      </c>
      <c r="L398" s="400"/>
      <c r="M398" s="400"/>
      <c r="N398" s="400"/>
      <c r="O398" s="400"/>
      <c r="P398" s="400"/>
      <c r="Q398" s="400"/>
      <c r="R398" s="400"/>
      <c r="S398" s="400"/>
      <c r="T398" s="400"/>
      <c r="U398" s="400"/>
      <c r="V398" s="400"/>
      <c r="W398" s="400"/>
      <c r="X398" s="400"/>
      <c r="Y398" s="400"/>
      <c r="Z398" s="400"/>
      <c r="AA398" s="400"/>
      <c r="AB398" s="400"/>
      <c r="AC398" s="400"/>
      <c r="AD398" s="400"/>
      <c r="AE398" s="400"/>
      <c r="AF398" s="400"/>
      <c r="AG398" s="400"/>
      <c r="AH398" s="400"/>
      <c r="AI398" s="400"/>
      <c r="AJ398" s="400"/>
      <c r="AK398" s="400">
        <v>0.28999999999999998</v>
      </c>
      <c r="AL398" s="400"/>
      <c r="AM398" s="400"/>
      <c r="AN398" s="400"/>
      <c r="AO398" s="400"/>
      <c r="AP398" s="400"/>
      <c r="AQ398" s="400"/>
      <c r="AR398" s="400"/>
      <c r="AS398" s="400"/>
      <c r="AT398" s="400"/>
      <c r="AU398" s="400"/>
      <c r="AV398" s="400"/>
      <c r="AW398" s="400"/>
      <c r="AX398" s="400"/>
      <c r="AY398" s="400"/>
      <c r="AZ398" s="400"/>
      <c r="BA398" s="400"/>
      <c r="BB398" s="400"/>
      <c r="BC398" s="400"/>
      <c r="BD398" s="400"/>
      <c r="BE398" s="400"/>
      <c r="BF398" s="400"/>
      <c r="BG398" s="400"/>
      <c r="BH398" s="400"/>
      <c r="BI398" s="400"/>
      <c r="BJ398" s="400"/>
      <c r="BK398" s="396" t="s">
        <v>388</v>
      </c>
      <c r="BL398" s="396"/>
      <c r="BM398" s="634">
        <f t="shared" si="33"/>
        <v>0.28999999999999998</v>
      </c>
    </row>
    <row r="399" spans="1:65" s="402" customFormat="1" ht="63" hidden="1" customHeight="1">
      <c r="A399" s="396">
        <v>81</v>
      </c>
      <c r="B399" s="403" t="s">
        <v>1173</v>
      </c>
      <c r="C399" s="403" t="s">
        <v>1172</v>
      </c>
      <c r="D399" s="396" t="s">
        <v>298</v>
      </c>
      <c r="E399" s="637">
        <f t="shared" si="31"/>
        <v>1.1099999999999999</v>
      </c>
      <c r="F399" s="396">
        <v>11</v>
      </c>
      <c r="G399" s="396" t="s">
        <v>34</v>
      </c>
      <c r="H399" s="396"/>
      <c r="I399" s="396"/>
      <c r="J399" s="404"/>
      <c r="K399" s="400">
        <f t="shared" si="32"/>
        <v>0.28999999999999998</v>
      </c>
      <c r="L399" s="396">
        <v>0.28999999999999998</v>
      </c>
      <c r="M399" s="396"/>
      <c r="N399" s="396"/>
      <c r="O399" s="396"/>
      <c r="P399" s="396"/>
      <c r="Q399" s="396"/>
      <c r="R399" s="396"/>
      <c r="S399" s="396"/>
      <c r="T399" s="396"/>
      <c r="U399" s="396"/>
      <c r="V399" s="396"/>
      <c r="W399" s="396"/>
      <c r="X399" s="396"/>
      <c r="Y399" s="396"/>
      <c r="Z399" s="396"/>
      <c r="AA399" s="396"/>
      <c r="AB399" s="396"/>
      <c r="AC399" s="396"/>
      <c r="AD399" s="396"/>
      <c r="AE399" s="396"/>
      <c r="AF399" s="396"/>
      <c r="AG399" s="396"/>
      <c r="AH399" s="396"/>
      <c r="AI399" s="396"/>
      <c r="AJ399" s="396"/>
      <c r="AK399" s="396"/>
      <c r="AL399" s="396">
        <v>0.82</v>
      </c>
      <c r="AM399" s="396"/>
      <c r="AN399" s="396"/>
      <c r="AO399" s="396"/>
      <c r="AP399" s="396"/>
      <c r="AQ399" s="396"/>
      <c r="AR399" s="396"/>
      <c r="AS399" s="396"/>
      <c r="AT399" s="396"/>
      <c r="AU399" s="396"/>
      <c r="AV399" s="396"/>
      <c r="AW399" s="396"/>
      <c r="AX399" s="396"/>
      <c r="AY399" s="396"/>
      <c r="AZ399" s="396"/>
      <c r="BA399" s="396"/>
      <c r="BB399" s="396"/>
      <c r="BC399" s="396"/>
      <c r="BD399" s="396"/>
      <c r="BE399" s="396"/>
      <c r="BF399" s="396"/>
      <c r="BG399" s="396"/>
      <c r="BH399" s="396"/>
      <c r="BI399" s="396"/>
      <c r="BJ399" s="396"/>
      <c r="BK399" s="396" t="s">
        <v>388</v>
      </c>
      <c r="BL399" s="396"/>
      <c r="BM399" s="634">
        <f t="shared" si="33"/>
        <v>1.1099999999999999</v>
      </c>
    </row>
    <row r="400" spans="1:65" s="402" customFormat="1" ht="63" hidden="1" customHeight="1">
      <c r="A400" s="396">
        <v>94</v>
      </c>
      <c r="B400" s="403" t="s">
        <v>1268</v>
      </c>
      <c r="C400" s="403" t="s">
        <v>450</v>
      </c>
      <c r="D400" s="396" t="s">
        <v>304</v>
      </c>
      <c r="E400" s="396">
        <f t="shared" si="31"/>
        <v>0.7</v>
      </c>
      <c r="F400" s="396">
        <v>5</v>
      </c>
      <c r="G400" s="396" t="s">
        <v>25</v>
      </c>
      <c r="H400" s="396"/>
      <c r="I400" s="396"/>
      <c r="J400" s="404"/>
      <c r="K400" s="400">
        <f t="shared" si="32"/>
        <v>0</v>
      </c>
      <c r="L400" s="396"/>
      <c r="M400" s="396"/>
      <c r="N400" s="396"/>
      <c r="O400" s="396">
        <v>0.7</v>
      </c>
      <c r="P400" s="396"/>
      <c r="Q400" s="396"/>
      <c r="R400" s="396"/>
      <c r="S400" s="396"/>
      <c r="T400" s="396"/>
      <c r="U400" s="396"/>
      <c r="V400" s="396"/>
      <c r="W400" s="396"/>
      <c r="X400" s="396"/>
      <c r="Y400" s="396"/>
      <c r="Z400" s="396"/>
      <c r="AA400" s="396"/>
      <c r="AB400" s="396"/>
      <c r="AC400" s="396"/>
      <c r="AD400" s="396"/>
      <c r="AE400" s="396"/>
      <c r="AF400" s="396"/>
      <c r="AG400" s="396"/>
      <c r="AH400" s="396"/>
      <c r="AI400" s="396"/>
      <c r="AJ400" s="396"/>
      <c r="AK400" s="396"/>
      <c r="AL400" s="396"/>
      <c r="AM400" s="396"/>
      <c r="AN400" s="396"/>
      <c r="AO400" s="396"/>
      <c r="AP400" s="396"/>
      <c r="AQ400" s="396"/>
      <c r="AR400" s="396"/>
      <c r="AS400" s="396"/>
      <c r="AT400" s="396"/>
      <c r="AU400" s="396"/>
      <c r="AV400" s="396"/>
      <c r="AW400" s="396"/>
      <c r="AX400" s="396"/>
      <c r="AY400" s="396"/>
      <c r="AZ400" s="396"/>
      <c r="BA400" s="396"/>
      <c r="BB400" s="396"/>
      <c r="BC400" s="396"/>
      <c r="BD400" s="396"/>
      <c r="BE400" s="396"/>
      <c r="BF400" s="396"/>
      <c r="BG400" s="396"/>
      <c r="BH400" s="396"/>
      <c r="BI400" s="396"/>
      <c r="BJ400" s="396"/>
      <c r="BK400" s="396" t="s">
        <v>388</v>
      </c>
      <c r="BL400" s="396"/>
      <c r="BM400" s="634">
        <f t="shared" si="33"/>
        <v>0.7</v>
      </c>
    </row>
    <row r="401" spans="1:65" s="402" customFormat="1" ht="31.5" hidden="1" customHeight="1">
      <c r="A401" s="396">
        <v>79</v>
      </c>
      <c r="B401" s="403" t="s">
        <v>1174</v>
      </c>
      <c r="C401" s="403" t="s">
        <v>1250</v>
      </c>
      <c r="D401" s="396" t="s">
        <v>298</v>
      </c>
      <c r="E401" s="396">
        <f t="shared" si="31"/>
        <v>0.06</v>
      </c>
      <c r="F401" s="396">
        <v>15</v>
      </c>
      <c r="G401" s="396" t="s">
        <v>32</v>
      </c>
      <c r="H401" s="396"/>
      <c r="I401" s="396"/>
      <c r="J401" s="404"/>
      <c r="K401" s="400">
        <f t="shared" si="32"/>
        <v>0.03</v>
      </c>
      <c r="L401" s="396">
        <v>0.03</v>
      </c>
      <c r="M401" s="396"/>
      <c r="N401" s="396">
        <v>0.03</v>
      </c>
      <c r="O401" s="396"/>
      <c r="P401" s="396"/>
      <c r="Q401" s="396"/>
      <c r="R401" s="396"/>
      <c r="S401" s="396"/>
      <c r="T401" s="396"/>
      <c r="U401" s="396"/>
      <c r="V401" s="396"/>
      <c r="W401" s="396"/>
      <c r="X401" s="396"/>
      <c r="Y401" s="396"/>
      <c r="Z401" s="396"/>
      <c r="AA401" s="396"/>
      <c r="AB401" s="396"/>
      <c r="AC401" s="396"/>
      <c r="AD401" s="396"/>
      <c r="AE401" s="396"/>
      <c r="AF401" s="396"/>
      <c r="AG401" s="396"/>
      <c r="AH401" s="396"/>
      <c r="AI401" s="396"/>
      <c r="AJ401" s="396"/>
      <c r="AK401" s="396"/>
      <c r="AL401" s="396"/>
      <c r="AM401" s="396"/>
      <c r="AN401" s="396"/>
      <c r="AO401" s="396"/>
      <c r="AP401" s="396"/>
      <c r="AQ401" s="396"/>
      <c r="AR401" s="396"/>
      <c r="AS401" s="396"/>
      <c r="AT401" s="396"/>
      <c r="AU401" s="396"/>
      <c r="AV401" s="396"/>
      <c r="AW401" s="396"/>
      <c r="AX401" s="396"/>
      <c r="AY401" s="396"/>
      <c r="AZ401" s="396"/>
      <c r="BA401" s="396"/>
      <c r="BB401" s="396"/>
      <c r="BC401" s="396"/>
      <c r="BD401" s="396"/>
      <c r="BE401" s="396"/>
      <c r="BF401" s="396"/>
      <c r="BG401" s="396"/>
      <c r="BH401" s="396"/>
      <c r="BI401" s="396"/>
      <c r="BJ401" s="396"/>
      <c r="BK401" s="396" t="s">
        <v>388</v>
      </c>
      <c r="BL401" s="396"/>
      <c r="BM401" s="634">
        <f t="shared" si="33"/>
        <v>0.06</v>
      </c>
    </row>
    <row r="402" spans="1:65" s="402" customFormat="1" ht="31.5" hidden="1" customHeight="1">
      <c r="A402" s="396">
        <v>45</v>
      </c>
      <c r="B402" s="403" t="s">
        <v>573</v>
      </c>
      <c r="C402" s="403" t="s">
        <v>573</v>
      </c>
      <c r="D402" s="396" t="s">
        <v>414</v>
      </c>
      <c r="E402" s="633">
        <f t="shared" si="31"/>
        <v>0.1</v>
      </c>
      <c r="F402" s="396">
        <v>26</v>
      </c>
      <c r="G402" s="396" t="s">
        <v>21</v>
      </c>
      <c r="H402" s="396"/>
      <c r="I402" s="396"/>
      <c r="J402" s="404"/>
      <c r="K402" s="400">
        <f t="shared" si="32"/>
        <v>0</v>
      </c>
      <c r="L402" s="396"/>
      <c r="M402" s="396"/>
      <c r="N402" s="396"/>
      <c r="O402" s="396"/>
      <c r="P402" s="396"/>
      <c r="Q402" s="396"/>
      <c r="R402" s="396"/>
      <c r="S402" s="396"/>
      <c r="T402" s="396"/>
      <c r="U402" s="396"/>
      <c r="V402" s="396"/>
      <c r="W402" s="396"/>
      <c r="X402" s="396"/>
      <c r="Y402" s="396"/>
      <c r="Z402" s="396"/>
      <c r="AA402" s="396"/>
      <c r="AB402" s="396"/>
      <c r="AC402" s="396"/>
      <c r="AD402" s="396"/>
      <c r="AE402" s="396"/>
      <c r="AF402" s="396"/>
      <c r="AG402" s="396"/>
      <c r="AH402" s="396"/>
      <c r="AI402" s="396"/>
      <c r="AJ402" s="396"/>
      <c r="AK402" s="396"/>
      <c r="AL402" s="396"/>
      <c r="AM402" s="396"/>
      <c r="AN402" s="396"/>
      <c r="AO402" s="396"/>
      <c r="AP402" s="396"/>
      <c r="AQ402" s="396"/>
      <c r="AR402" s="396"/>
      <c r="AS402" s="396"/>
      <c r="AT402" s="396"/>
      <c r="AU402" s="396"/>
      <c r="AV402" s="396"/>
      <c r="AW402" s="396"/>
      <c r="AX402" s="396"/>
      <c r="AY402" s="396"/>
      <c r="AZ402" s="396"/>
      <c r="BA402" s="396"/>
      <c r="BB402" s="396">
        <v>0.1</v>
      </c>
      <c r="BC402" s="396"/>
      <c r="BD402" s="396"/>
      <c r="BE402" s="396"/>
      <c r="BF402" s="396"/>
      <c r="BG402" s="396"/>
      <c r="BH402" s="396"/>
      <c r="BI402" s="396"/>
      <c r="BJ402" s="396"/>
      <c r="BK402" s="396" t="s">
        <v>388</v>
      </c>
      <c r="BL402" s="396"/>
      <c r="BM402" s="634">
        <f t="shared" si="33"/>
        <v>0.1</v>
      </c>
    </row>
    <row r="403" spans="1:65" s="402" customFormat="1" ht="47.25" hidden="1" customHeight="1">
      <c r="A403" s="396">
        <v>82</v>
      </c>
      <c r="B403" s="408" t="s">
        <v>521</v>
      </c>
      <c r="C403" s="408" t="s">
        <v>521</v>
      </c>
      <c r="D403" s="396" t="s">
        <v>298</v>
      </c>
      <c r="E403" s="396">
        <f t="shared" si="31"/>
        <v>15.78</v>
      </c>
      <c r="F403" s="396">
        <v>10</v>
      </c>
      <c r="G403" s="396" t="s">
        <v>25</v>
      </c>
      <c r="H403" s="396"/>
      <c r="I403" s="396"/>
      <c r="J403" s="404"/>
      <c r="K403" s="400">
        <f t="shared" si="32"/>
        <v>0</v>
      </c>
      <c r="L403" s="396"/>
      <c r="M403" s="396"/>
      <c r="N403" s="396">
        <v>15.6</v>
      </c>
      <c r="O403" s="396"/>
      <c r="P403" s="396"/>
      <c r="Q403" s="396"/>
      <c r="R403" s="396"/>
      <c r="S403" s="396"/>
      <c r="T403" s="396"/>
      <c r="U403" s="396"/>
      <c r="V403" s="396"/>
      <c r="W403" s="396"/>
      <c r="X403" s="396"/>
      <c r="Y403" s="396"/>
      <c r="Z403" s="396"/>
      <c r="AA403" s="396"/>
      <c r="AB403" s="396"/>
      <c r="AC403" s="396"/>
      <c r="AD403" s="396"/>
      <c r="AE403" s="396"/>
      <c r="AF403" s="396"/>
      <c r="AG403" s="396">
        <v>0.18</v>
      </c>
      <c r="AH403" s="396"/>
      <c r="AI403" s="396"/>
      <c r="AJ403" s="396"/>
      <c r="AK403" s="396"/>
      <c r="AL403" s="396"/>
      <c r="AM403" s="396"/>
      <c r="AN403" s="396"/>
      <c r="AO403" s="396"/>
      <c r="AP403" s="396"/>
      <c r="AQ403" s="396"/>
      <c r="AR403" s="396"/>
      <c r="AS403" s="396"/>
      <c r="AT403" s="396"/>
      <c r="AU403" s="396"/>
      <c r="AV403" s="396"/>
      <c r="AW403" s="396"/>
      <c r="AX403" s="396"/>
      <c r="AY403" s="396"/>
      <c r="AZ403" s="396"/>
      <c r="BA403" s="396"/>
      <c r="BB403" s="396"/>
      <c r="BC403" s="396"/>
      <c r="BD403" s="396"/>
      <c r="BE403" s="396"/>
      <c r="BF403" s="396"/>
      <c r="BG403" s="396"/>
      <c r="BH403" s="396"/>
      <c r="BI403" s="396"/>
      <c r="BJ403" s="396"/>
      <c r="BK403" s="396" t="s">
        <v>388</v>
      </c>
      <c r="BL403" s="396"/>
      <c r="BM403" s="634">
        <f t="shared" si="33"/>
        <v>15.78</v>
      </c>
    </row>
    <row r="404" spans="1:65" s="402" customFormat="1" ht="47.25" hidden="1" customHeight="1">
      <c r="A404" s="396">
        <v>62</v>
      </c>
      <c r="B404" s="403" t="s">
        <v>1158</v>
      </c>
      <c r="C404" s="403" t="s">
        <v>541</v>
      </c>
      <c r="D404" s="396" t="s">
        <v>306</v>
      </c>
      <c r="E404" s="637">
        <f t="shared" si="31"/>
        <v>0.27</v>
      </c>
      <c r="F404" s="396">
        <v>33</v>
      </c>
      <c r="G404" s="396" t="s">
        <v>33</v>
      </c>
      <c r="H404" s="396"/>
      <c r="I404" s="396"/>
      <c r="J404" s="404"/>
      <c r="K404" s="400">
        <f t="shared" si="32"/>
        <v>0</v>
      </c>
      <c r="L404" s="396"/>
      <c r="M404" s="396"/>
      <c r="N404" s="396"/>
      <c r="O404" s="396"/>
      <c r="P404" s="396"/>
      <c r="Q404" s="396"/>
      <c r="R404" s="396"/>
      <c r="S404" s="396"/>
      <c r="T404" s="396"/>
      <c r="U404" s="396"/>
      <c r="V404" s="396"/>
      <c r="W404" s="396"/>
      <c r="X404" s="396"/>
      <c r="Y404" s="396"/>
      <c r="Z404" s="396"/>
      <c r="AA404" s="396"/>
      <c r="AB404" s="396"/>
      <c r="AC404" s="396"/>
      <c r="AD404" s="396"/>
      <c r="AE404" s="396"/>
      <c r="AF404" s="396"/>
      <c r="AG404" s="396"/>
      <c r="AH404" s="396"/>
      <c r="AI404" s="396"/>
      <c r="AJ404" s="396"/>
      <c r="AK404" s="396"/>
      <c r="AL404" s="396"/>
      <c r="AM404" s="396"/>
      <c r="AN404" s="396"/>
      <c r="AO404" s="396"/>
      <c r="AP404" s="396"/>
      <c r="AQ404" s="396"/>
      <c r="AR404" s="396"/>
      <c r="AS404" s="396">
        <v>0.27</v>
      </c>
      <c r="AT404" s="396"/>
      <c r="AU404" s="396"/>
      <c r="AV404" s="396"/>
      <c r="AW404" s="396"/>
      <c r="AX404" s="396"/>
      <c r="AY404" s="396"/>
      <c r="AZ404" s="396"/>
      <c r="BA404" s="396"/>
      <c r="BB404" s="396"/>
      <c r="BC404" s="396"/>
      <c r="BD404" s="396"/>
      <c r="BE404" s="396"/>
      <c r="BF404" s="396"/>
      <c r="BG404" s="396"/>
      <c r="BH404" s="396"/>
      <c r="BI404" s="396"/>
      <c r="BJ404" s="396"/>
      <c r="BK404" s="396" t="s">
        <v>388</v>
      </c>
      <c r="BL404" s="396"/>
      <c r="BM404" s="634">
        <f t="shared" si="33"/>
        <v>0.27</v>
      </c>
    </row>
    <row r="405" spans="1:65" s="402" customFormat="1" ht="47.25" hidden="1" customHeight="1">
      <c r="A405" s="396">
        <v>61</v>
      </c>
      <c r="B405" s="403" t="s">
        <v>1157</v>
      </c>
      <c r="C405" s="403" t="s">
        <v>540</v>
      </c>
      <c r="D405" s="396" t="s">
        <v>306</v>
      </c>
      <c r="E405" s="637">
        <f t="shared" si="31"/>
        <v>0.47</v>
      </c>
      <c r="F405" s="396">
        <v>29</v>
      </c>
      <c r="G405" s="396" t="s">
        <v>33</v>
      </c>
      <c r="H405" s="396"/>
      <c r="I405" s="396"/>
      <c r="J405" s="404"/>
      <c r="K405" s="400">
        <f t="shared" si="32"/>
        <v>0</v>
      </c>
      <c r="L405" s="396"/>
      <c r="M405" s="396"/>
      <c r="N405" s="396"/>
      <c r="O405" s="396"/>
      <c r="P405" s="396"/>
      <c r="Q405" s="396"/>
      <c r="R405" s="396"/>
      <c r="S405" s="396"/>
      <c r="T405" s="396"/>
      <c r="U405" s="396"/>
      <c r="V405" s="396"/>
      <c r="W405" s="396"/>
      <c r="X405" s="396"/>
      <c r="Y405" s="396"/>
      <c r="Z405" s="396"/>
      <c r="AA405" s="396"/>
      <c r="AB405" s="396"/>
      <c r="AC405" s="396"/>
      <c r="AD405" s="396"/>
      <c r="AE405" s="396"/>
      <c r="AF405" s="396"/>
      <c r="AG405" s="396"/>
      <c r="AH405" s="396"/>
      <c r="AI405" s="396"/>
      <c r="AJ405" s="396"/>
      <c r="AK405" s="396">
        <v>0.47</v>
      </c>
      <c r="AL405" s="396"/>
      <c r="AM405" s="396"/>
      <c r="AN405" s="396"/>
      <c r="AO405" s="396"/>
      <c r="AP405" s="396"/>
      <c r="AQ405" s="396"/>
      <c r="AR405" s="396"/>
      <c r="AS405" s="396"/>
      <c r="AT405" s="396"/>
      <c r="AU405" s="396"/>
      <c r="AV405" s="396"/>
      <c r="AW405" s="396"/>
      <c r="AX405" s="396"/>
      <c r="AY405" s="396"/>
      <c r="AZ405" s="396"/>
      <c r="BA405" s="396"/>
      <c r="BB405" s="396"/>
      <c r="BC405" s="396"/>
      <c r="BD405" s="396"/>
      <c r="BE405" s="396"/>
      <c r="BF405" s="396"/>
      <c r="BG405" s="396"/>
      <c r="BH405" s="396"/>
      <c r="BI405" s="396"/>
      <c r="BJ405" s="396"/>
      <c r="BK405" s="396" t="s">
        <v>388</v>
      </c>
      <c r="BL405" s="396"/>
      <c r="BM405" s="634">
        <f t="shared" si="33"/>
        <v>0.47</v>
      </c>
    </row>
    <row r="406" spans="1:65" s="402" customFormat="1" ht="31.5" hidden="1" customHeight="1">
      <c r="A406" s="396">
        <v>87</v>
      </c>
      <c r="B406" s="403" t="s">
        <v>1175</v>
      </c>
      <c r="C406" s="403" t="s">
        <v>482</v>
      </c>
      <c r="D406" s="396" t="s">
        <v>291</v>
      </c>
      <c r="E406" s="637">
        <f t="shared" si="31"/>
        <v>0.1</v>
      </c>
      <c r="F406" s="396">
        <v>11</v>
      </c>
      <c r="G406" s="396" t="s">
        <v>33</v>
      </c>
      <c r="H406" s="396"/>
      <c r="I406" s="396"/>
      <c r="J406" s="404"/>
      <c r="K406" s="400">
        <f t="shared" si="32"/>
        <v>0.1</v>
      </c>
      <c r="L406" s="396">
        <v>0.1</v>
      </c>
      <c r="M406" s="396"/>
      <c r="N406" s="396"/>
      <c r="O406" s="396"/>
      <c r="P406" s="396"/>
      <c r="Q406" s="396"/>
      <c r="R406" s="396"/>
      <c r="S406" s="396"/>
      <c r="T406" s="396"/>
      <c r="U406" s="396"/>
      <c r="V406" s="396"/>
      <c r="W406" s="396"/>
      <c r="X406" s="396"/>
      <c r="Y406" s="396"/>
      <c r="Z406" s="396"/>
      <c r="AA406" s="396"/>
      <c r="AB406" s="396"/>
      <c r="AC406" s="396"/>
      <c r="AD406" s="396"/>
      <c r="AE406" s="396"/>
      <c r="AF406" s="396"/>
      <c r="AG406" s="396"/>
      <c r="AH406" s="396"/>
      <c r="AI406" s="396"/>
      <c r="AJ406" s="396"/>
      <c r="AK406" s="396"/>
      <c r="AL406" s="396"/>
      <c r="AM406" s="396"/>
      <c r="AN406" s="396"/>
      <c r="AO406" s="396"/>
      <c r="AP406" s="396"/>
      <c r="AQ406" s="396"/>
      <c r="AR406" s="396"/>
      <c r="AS406" s="396"/>
      <c r="AT406" s="396"/>
      <c r="AU406" s="396"/>
      <c r="AV406" s="396"/>
      <c r="AW406" s="396"/>
      <c r="AX406" s="396"/>
      <c r="AY406" s="396"/>
      <c r="AZ406" s="396"/>
      <c r="BA406" s="396"/>
      <c r="BB406" s="396"/>
      <c r="BC406" s="396"/>
      <c r="BD406" s="396"/>
      <c r="BE406" s="396"/>
      <c r="BF406" s="396"/>
      <c r="BG406" s="396"/>
      <c r="BH406" s="396"/>
      <c r="BI406" s="396"/>
      <c r="BJ406" s="396"/>
      <c r="BK406" s="396" t="s">
        <v>388</v>
      </c>
      <c r="BL406" s="396"/>
      <c r="BM406" s="634">
        <f t="shared" si="33"/>
        <v>0.1</v>
      </c>
    </row>
    <row r="407" spans="1:65" s="402" customFormat="1" ht="63" hidden="1" customHeight="1">
      <c r="A407" s="396">
        <v>84</v>
      </c>
      <c r="B407" s="639" t="s">
        <v>1169</v>
      </c>
      <c r="C407" s="640" t="s">
        <v>382</v>
      </c>
      <c r="D407" s="422" t="s">
        <v>302</v>
      </c>
      <c r="E407" s="637">
        <f t="shared" si="31"/>
        <v>0.48</v>
      </c>
      <c r="F407" s="423">
        <v>8</v>
      </c>
      <c r="G407" s="404" t="s">
        <v>33</v>
      </c>
      <c r="H407" s="404"/>
      <c r="I407" s="422"/>
      <c r="J407" s="404"/>
      <c r="K407" s="400">
        <f t="shared" si="32"/>
        <v>0.47</v>
      </c>
      <c r="L407" s="400">
        <v>0.47</v>
      </c>
      <c r="M407" s="400"/>
      <c r="N407" s="400"/>
      <c r="O407" s="400"/>
      <c r="P407" s="400"/>
      <c r="Q407" s="400"/>
      <c r="R407" s="400"/>
      <c r="S407" s="400"/>
      <c r="T407" s="400"/>
      <c r="U407" s="400"/>
      <c r="V407" s="400"/>
      <c r="W407" s="400"/>
      <c r="X407" s="400"/>
      <c r="Y407" s="400"/>
      <c r="Z407" s="400"/>
      <c r="AA407" s="400"/>
      <c r="AB407" s="400"/>
      <c r="AC407" s="400"/>
      <c r="AD407" s="400"/>
      <c r="AE407" s="400"/>
      <c r="AF407" s="400"/>
      <c r="AG407" s="400">
        <v>8.9999999999999993E-3</v>
      </c>
      <c r="AH407" s="437">
        <v>1E-3</v>
      </c>
      <c r="AI407" s="400"/>
      <c r="AJ407" s="400"/>
      <c r="AK407" s="400"/>
      <c r="AL407" s="400"/>
      <c r="AM407" s="400"/>
      <c r="AN407" s="400"/>
      <c r="AO407" s="400"/>
      <c r="AP407" s="400"/>
      <c r="AQ407" s="400"/>
      <c r="AR407" s="400"/>
      <c r="AS407" s="400"/>
      <c r="AT407" s="400"/>
      <c r="AU407" s="400"/>
      <c r="AV407" s="400"/>
      <c r="AW407" s="400"/>
      <c r="AX407" s="400"/>
      <c r="AY407" s="400"/>
      <c r="AZ407" s="400"/>
      <c r="BA407" s="400"/>
      <c r="BB407" s="400"/>
      <c r="BC407" s="400"/>
      <c r="BD407" s="400"/>
      <c r="BE407" s="400"/>
      <c r="BF407" s="400"/>
      <c r="BG407" s="400"/>
      <c r="BH407" s="400"/>
      <c r="BI407" s="400"/>
      <c r="BJ407" s="400"/>
      <c r="BK407" s="396" t="s">
        <v>388</v>
      </c>
      <c r="BL407" s="396"/>
      <c r="BM407" s="634">
        <f t="shared" si="33"/>
        <v>0.48</v>
      </c>
    </row>
    <row r="408" spans="1:65" s="402" customFormat="1" ht="15.75" hidden="1" customHeight="1">
      <c r="A408" s="396">
        <v>201</v>
      </c>
      <c r="B408" s="408" t="s">
        <v>797</v>
      </c>
      <c r="C408" s="408"/>
      <c r="D408" s="404" t="s">
        <v>126</v>
      </c>
      <c r="E408" s="633">
        <v>0.74</v>
      </c>
      <c r="F408" s="404" t="s">
        <v>1013</v>
      </c>
      <c r="G408" s="404" t="s">
        <v>35</v>
      </c>
      <c r="H408" s="404"/>
      <c r="I408" s="404"/>
      <c r="J408" s="404"/>
      <c r="K408" s="400">
        <f t="shared" si="32"/>
        <v>0</v>
      </c>
      <c r="L408" s="638"/>
      <c r="M408" s="638"/>
      <c r="N408" s="638"/>
      <c r="O408" s="638"/>
      <c r="P408" s="638"/>
      <c r="Q408" s="638"/>
      <c r="R408" s="638"/>
      <c r="S408" s="638"/>
      <c r="T408" s="638"/>
      <c r="U408" s="638"/>
      <c r="V408" s="638"/>
      <c r="W408" s="638"/>
      <c r="X408" s="638"/>
      <c r="Y408" s="638"/>
      <c r="Z408" s="638"/>
      <c r="AA408" s="638"/>
      <c r="AB408" s="638"/>
      <c r="AC408" s="638"/>
      <c r="AD408" s="638"/>
      <c r="AE408" s="638"/>
      <c r="AF408" s="638"/>
      <c r="AG408" s="638"/>
      <c r="AH408" s="638"/>
      <c r="AI408" s="638"/>
      <c r="AJ408" s="638"/>
      <c r="AK408" s="638"/>
      <c r="AL408" s="638"/>
      <c r="AM408" s="638"/>
      <c r="AN408" s="638"/>
      <c r="AO408" s="638"/>
      <c r="AP408" s="638"/>
      <c r="AQ408" s="638"/>
      <c r="AR408" s="638"/>
      <c r="AS408" s="638"/>
      <c r="AT408" s="638"/>
      <c r="AU408" s="638"/>
      <c r="AV408" s="638"/>
      <c r="AW408" s="638"/>
      <c r="AX408" s="638"/>
      <c r="AY408" s="638"/>
      <c r="AZ408" s="638"/>
      <c r="BA408" s="638"/>
      <c r="BB408" s="638"/>
      <c r="BC408" s="638"/>
      <c r="BD408" s="638"/>
      <c r="BE408" s="638"/>
      <c r="BF408" s="638"/>
      <c r="BG408" s="638"/>
      <c r="BH408" s="638"/>
      <c r="BI408" s="638"/>
      <c r="BJ408" s="638"/>
      <c r="BK408" s="396"/>
      <c r="BL408" s="396"/>
      <c r="BM408" s="634">
        <f t="shared" si="33"/>
        <v>0</v>
      </c>
    </row>
    <row r="409" spans="1:65" s="402" customFormat="1" ht="63" hidden="1" customHeight="1">
      <c r="A409" s="396">
        <v>212</v>
      </c>
      <c r="B409" s="465" t="s">
        <v>612</v>
      </c>
      <c r="C409" s="465"/>
      <c r="D409" s="404" t="s">
        <v>610</v>
      </c>
      <c r="E409" s="396">
        <f>SUM(L409:BJ409)</f>
        <v>233.27999999999997</v>
      </c>
      <c r="F409" s="396"/>
      <c r="G409" s="396" t="s">
        <v>30</v>
      </c>
      <c r="H409" s="404"/>
      <c r="I409" s="404"/>
      <c r="J409" s="404"/>
      <c r="K409" s="400">
        <f t="shared" si="32"/>
        <v>16.61</v>
      </c>
      <c r="L409" s="396">
        <v>12.57</v>
      </c>
      <c r="M409" s="396">
        <v>4.04</v>
      </c>
      <c r="N409" s="396">
        <v>14.22</v>
      </c>
      <c r="O409" s="396">
        <v>81.94</v>
      </c>
      <c r="P409" s="396"/>
      <c r="Q409" s="396"/>
      <c r="R409" s="396">
        <v>93.96</v>
      </c>
      <c r="S409" s="396"/>
      <c r="T409" s="396">
        <v>0.28999999999999998</v>
      </c>
      <c r="U409" s="396"/>
      <c r="V409" s="396"/>
      <c r="W409" s="396"/>
      <c r="X409" s="396"/>
      <c r="Y409" s="396"/>
      <c r="Z409" s="396"/>
      <c r="AA409" s="396"/>
      <c r="AB409" s="396"/>
      <c r="AC409" s="396"/>
      <c r="AD409" s="396"/>
      <c r="AE409" s="396">
        <v>0.84</v>
      </c>
      <c r="AF409" s="396"/>
      <c r="AG409" s="396">
        <v>5.4</v>
      </c>
      <c r="AH409" s="396">
        <v>2.1</v>
      </c>
      <c r="AI409" s="396"/>
      <c r="AJ409" s="396"/>
      <c r="AK409" s="396"/>
      <c r="AL409" s="396"/>
      <c r="AM409" s="396">
        <v>0.02</v>
      </c>
      <c r="AN409" s="396"/>
      <c r="AO409" s="396"/>
      <c r="AP409" s="396"/>
      <c r="AQ409" s="396"/>
      <c r="AR409" s="396"/>
      <c r="AS409" s="396">
        <v>7.04</v>
      </c>
      <c r="AT409" s="396"/>
      <c r="AU409" s="396"/>
      <c r="AV409" s="396"/>
      <c r="AW409" s="396"/>
      <c r="AX409" s="396"/>
      <c r="AY409" s="396"/>
      <c r="AZ409" s="396">
        <v>4.41</v>
      </c>
      <c r="BA409" s="396"/>
      <c r="BB409" s="396"/>
      <c r="BC409" s="396"/>
      <c r="BD409" s="396"/>
      <c r="BE409" s="396"/>
      <c r="BF409" s="396">
        <v>1.39</v>
      </c>
      <c r="BG409" s="396">
        <v>0.04</v>
      </c>
      <c r="BH409" s="396"/>
      <c r="BI409" s="396">
        <v>5.0199999999999996</v>
      </c>
      <c r="BJ409" s="396"/>
      <c r="BK409" s="396"/>
      <c r="BL409" s="396"/>
      <c r="BM409" s="634">
        <f t="shared" si="33"/>
        <v>233.27999999999997</v>
      </c>
    </row>
    <row r="410" spans="1:65" s="402" customFormat="1" ht="63" hidden="1" customHeight="1">
      <c r="A410" s="396">
        <v>142</v>
      </c>
      <c r="B410" s="408" t="s">
        <v>1220</v>
      </c>
      <c r="C410" s="408"/>
      <c r="D410" s="404" t="s">
        <v>435</v>
      </c>
      <c r="E410" s="637">
        <f>SUM(L410:BJ410)</f>
        <v>0.1</v>
      </c>
      <c r="F410" s="404">
        <v>8</v>
      </c>
      <c r="G410" s="396" t="s">
        <v>33</v>
      </c>
      <c r="H410" s="396"/>
      <c r="I410" s="404"/>
      <c r="J410" s="404"/>
      <c r="K410" s="400">
        <f t="shared" si="32"/>
        <v>0</v>
      </c>
      <c r="L410" s="396"/>
      <c r="M410" s="396"/>
      <c r="N410" s="396"/>
      <c r="O410" s="396"/>
      <c r="P410" s="396"/>
      <c r="Q410" s="396"/>
      <c r="R410" s="396"/>
      <c r="S410" s="396"/>
      <c r="T410" s="396"/>
      <c r="U410" s="396"/>
      <c r="V410" s="396"/>
      <c r="W410" s="396"/>
      <c r="X410" s="396"/>
      <c r="Y410" s="396"/>
      <c r="Z410" s="396"/>
      <c r="AA410" s="396"/>
      <c r="AB410" s="396"/>
      <c r="AC410" s="396"/>
      <c r="AD410" s="396"/>
      <c r="AE410" s="396"/>
      <c r="AF410" s="396"/>
      <c r="AG410" s="396"/>
      <c r="AH410" s="396"/>
      <c r="AI410" s="396"/>
      <c r="AJ410" s="396"/>
      <c r="AK410" s="396">
        <v>0.1</v>
      </c>
      <c r="AL410" s="396"/>
      <c r="AM410" s="396"/>
      <c r="AN410" s="396"/>
      <c r="AO410" s="396"/>
      <c r="AP410" s="396"/>
      <c r="AQ410" s="396"/>
      <c r="AR410" s="396"/>
      <c r="AS410" s="396"/>
      <c r="AT410" s="396"/>
      <c r="AU410" s="396"/>
      <c r="AV410" s="396"/>
      <c r="AW410" s="396"/>
      <c r="AX410" s="396"/>
      <c r="AY410" s="396"/>
      <c r="AZ410" s="396"/>
      <c r="BA410" s="396"/>
      <c r="BB410" s="396"/>
      <c r="BC410" s="396"/>
      <c r="BD410" s="396"/>
      <c r="BE410" s="396"/>
      <c r="BF410" s="396"/>
      <c r="BG410" s="396"/>
      <c r="BH410" s="396"/>
      <c r="BI410" s="396"/>
      <c r="BJ410" s="396"/>
      <c r="BK410" s="396" t="s">
        <v>448</v>
      </c>
      <c r="BL410" s="404" t="s">
        <v>560</v>
      </c>
      <c r="BM410" s="634">
        <f t="shared" si="33"/>
        <v>0.1</v>
      </c>
    </row>
    <row r="411" spans="1:65" s="402" customFormat="1" ht="141.75" hidden="1" customHeight="1">
      <c r="A411" s="396">
        <v>326</v>
      </c>
      <c r="B411" s="641" t="s">
        <v>1211</v>
      </c>
      <c r="C411" s="642"/>
      <c r="D411" s="404" t="s">
        <v>1093</v>
      </c>
      <c r="E411" s="635">
        <f>SUM(L411:BJ411)</f>
        <v>0.1</v>
      </c>
      <c r="F411" s="396"/>
      <c r="G411" s="396" t="s">
        <v>36</v>
      </c>
      <c r="H411" s="404" t="s">
        <v>1213</v>
      </c>
      <c r="I411" s="404"/>
      <c r="J411" s="404"/>
      <c r="K411" s="400">
        <f t="shared" si="32"/>
        <v>0.01</v>
      </c>
      <c r="L411" s="635">
        <v>0.01</v>
      </c>
      <c r="M411" s="396"/>
      <c r="N411" s="635">
        <v>0.01</v>
      </c>
      <c r="O411" s="635">
        <v>0.02</v>
      </c>
      <c r="P411" s="396"/>
      <c r="Q411" s="396"/>
      <c r="R411" s="396"/>
      <c r="S411" s="396"/>
      <c r="T411" s="396"/>
      <c r="U411" s="396"/>
      <c r="V411" s="396"/>
      <c r="W411" s="396"/>
      <c r="X411" s="396"/>
      <c r="Y411" s="396"/>
      <c r="Z411" s="396"/>
      <c r="AA411" s="396"/>
      <c r="AB411" s="396"/>
      <c r="AC411" s="396"/>
      <c r="AD411" s="396"/>
      <c r="AE411" s="396"/>
      <c r="AF411" s="396"/>
      <c r="AG411" s="635">
        <v>0.04</v>
      </c>
      <c r="AH411" s="396"/>
      <c r="AI411" s="396"/>
      <c r="AJ411" s="396"/>
      <c r="AK411" s="396"/>
      <c r="AL411" s="396"/>
      <c r="AM411" s="396"/>
      <c r="AN411" s="396"/>
      <c r="AO411" s="396"/>
      <c r="AP411" s="396"/>
      <c r="AQ411" s="396"/>
      <c r="AR411" s="396"/>
      <c r="AS411" s="396"/>
      <c r="AT411" s="396"/>
      <c r="AU411" s="396"/>
      <c r="AV411" s="396"/>
      <c r="AW411" s="396"/>
      <c r="AX411" s="396"/>
      <c r="AY411" s="396"/>
      <c r="AZ411" s="635">
        <v>0.02</v>
      </c>
      <c r="BA411" s="396"/>
      <c r="BB411" s="396"/>
      <c r="BC411" s="396"/>
      <c r="BD411" s="396"/>
      <c r="BE411" s="396"/>
      <c r="BF411" s="396"/>
      <c r="BG411" s="396"/>
      <c r="BH411" s="396"/>
      <c r="BI411" s="396"/>
      <c r="BJ411" s="396"/>
      <c r="BK411" s="396"/>
      <c r="BL411" s="396"/>
      <c r="BM411" s="634">
        <f t="shared" si="33"/>
        <v>0.1</v>
      </c>
    </row>
    <row r="412" spans="1:65" s="402" customFormat="1" ht="47.25" hidden="1" customHeight="1">
      <c r="A412" s="396">
        <v>216</v>
      </c>
      <c r="B412" s="421" t="s">
        <v>562</v>
      </c>
      <c r="C412" s="421"/>
      <c r="D412" s="422" t="s">
        <v>302</v>
      </c>
      <c r="E412" s="633">
        <v>40.44</v>
      </c>
      <c r="F412" s="423" t="s">
        <v>570</v>
      </c>
      <c r="G412" s="404" t="s">
        <v>20</v>
      </c>
      <c r="H412" s="404"/>
      <c r="I412" s="404"/>
      <c r="J412" s="404"/>
      <c r="K412" s="400">
        <f t="shared" si="32"/>
        <v>0</v>
      </c>
      <c r="L412" s="400"/>
      <c r="M412" s="400"/>
      <c r="N412" s="400"/>
      <c r="O412" s="400">
        <v>0.02</v>
      </c>
      <c r="P412" s="400"/>
      <c r="Q412" s="400"/>
      <c r="R412" s="400">
        <v>1.61</v>
      </c>
      <c r="S412" s="400"/>
      <c r="T412" s="400"/>
      <c r="U412" s="400"/>
      <c r="V412" s="400"/>
      <c r="W412" s="400"/>
      <c r="X412" s="400"/>
      <c r="Y412" s="400"/>
      <c r="Z412" s="400"/>
      <c r="AA412" s="400"/>
      <c r="AB412" s="400"/>
      <c r="AC412" s="400"/>
      <c r="AD412" s="400"/>
      <c r="AE412" s="400"/>
      <c r="AF412" s="400"/>
      <c r="AG412" s="400">
        <v>0.01</v>
      </c>
      <c r="AH412" s="400"/>
      <c r="AI412" s="400"/>
      <c r="AJ412" s="400"/>
      <c r="AK412" s="400"/>
      <c r="AL412" s="400"/>
      <c r="AM412" s="400"/>
      <c r="AN412" s="400"/>
      <c r="AO412" s="400"/>
      <c r="AP412" s="400"/>
      <c r="AQ412" s="400"/>
      <c r="AR412" s="400"/>
      <c r="AS412" s="400"/>
      <c r="AT412" s="400"/>
      <c r="AU412" s="400"/>
      <c r="AV412" s="400"/>
      <c r="AW412" s="400"/>
      <c r="AX412" s="400"/>
      <c r="AY412" s="400"/>
      <c r="AZ412" s="400"/>
      <c r="BA412" s="400"/>
      <c r="BB412" s="400"/>
      <c r="BC412" s="400"/>
      <c r="BD412" s="400"/>
      <c r="BE412" s="400"/>
      <c r="BF412" s="400"/>
      <c r="BG412" s="400"/>
      <c r="BH412" s="400"/>
      <c r="BI412" s="400"/>
      <c r="BJ412" s="400"/>
      <c r="BK412" s="396"/>
      <c r="BL412" s="404" t="s">
        <v>1102</v>
      </c>
      <c r="BM412" s="634">
        <f t="shared" si="33"/>
        <v>1.6400000000000001</v>
      </c>
    </row>
    <row r="413" spans="1:65" s="402" customFormat="1" ht="31.5" hidden="1" customHeight="1">
      <c r="A413" s="396">
        <v>188</v>
      </c>
      <c r="B413" s="442" t="s">
        <v>297</v>
      </c>
      <c r="C413" s="442"/>
      <c r="D413" s="443" t="s">
        <v>298</v>
      </c>
      <c r="E413" s="637">
        <v>0.42</v>
      </c>
      <c r="F413" s="396"/>
      <c r="G413" s="396" t="s">
        <v>33</v>
      </c>
      <c r="H413" s="404"/>
      <c r="I413" s="404"/>
      <c r="J413" s="404" t="s">
        <v>1099</v>
      </c>
      <c r="K413" s="400">
        <f t="shared" si="32"/>
        <v>0</v>
      </c>
      <c r="L413" s="396"/>
      <c r="M413" s="396"/>
      <c r="N413" s="396"/>
      <c r="O413" s="396"/>
      <c r="P413" s="396"/>
      <c r="Q413" s="396"/>
      <c r="R413" s="396"/>
      <c r="S413" s="396"/>
      <c r="T413" s="396"/>
      <c r="U413" s="396"/>
      <c r="V413" s="396"/>
      <c r="W413" s="396"/>
      <c r="X413" s="396"/>
      <c r="Y413" s="396"/>
      <c r="Z413" s="396"/>
      <c r="AA413" s="396"/>
      <c r="AB413" s="396"/>
      <c r="AC413" s="396"/>
      <c r="AD413" s="396"/>
      <c r="AE413" s="396"/>
      <c r="AF413" s="396"/>
      <c r="AG413" s="396"/>
      <c r="AH413" s="396"/>
      <c r="AI413" s="396"/>
      <c r="AJ413" s="396"/>
      <c r="AK413" s="396"/>
      <c r="AL413" s="396"/>
      <c r="AM413" s="396"/>
      <c r="AN413" s="396"/>
      <c r="AO413" s="396"/>
      <c r="AP413" s="396"/>
      <c r="AQ413" s="396"/>
      <c r="AR413" s="396"/>
      <c r="AS413" s="396"/>
      <c r="AT413" s="396"/>
      <c r="AU413" s="396"/>
      <c r="AV413" s="396"/>
      <c r="AW413" s="396"/>
      <c r="AX413" s="396"/>
      <c r="AY413" s="396"/>
      <c r="AZ413" s="396"/>
      <c r="BA413" s="396"/>
      <c r="BB413" s="396"/>
      <c r="BC413" s="396"/>
      <c r="BD413" s="396"/>
      <c r="BE413" s="396"/>
      <c r="BF413" s="396"/>
      <c r="BG413" s="396"/>
      <c r="BH413" s="396"/>
      <c r="BI413" s="396"/>
      <c r="BJ413" s="396"/>
      <c r="BK413" s="396"/>
      <c r="BL413" s="396"/>
      <c r="BM413" s="634">
        <f t="shared" si="33"/>
        <v>0</v>
      </c>
    </row>
    <row r="414" spans="1:65" s="402" customFormat="1" ht="110.25" hidden="1" customHeight="1">
      <c r="A414" s="396">
        <v>117</v>
      </c>
      <c r="B414" s="403" t="s">
        <v>1236</v>
      </c>
      <c r="C414" s="403"/>
      <c r="D414" s="447" t="s">
        <v>583</v>
      </c>
      <c r="E414" s="633">
        <f t="shared" ref="E414:E419" si="34">SUM(L414:BJ414)</f>
        <v>0.72999999999999987</v>
      </c>
      <c r="F414" s="396" t="s">
        <v>581</v>
      </c>
      <c r="G414" s="404" t="s">
        <v>29</v>
      </c>
      <c r="H414" s="404"/>
      <c r="I414" s="404"/>
      <c r="J414" s="404"/>
      <c r="K414" s="400">
        <f t="shared" si="32"/>
        <v>0</v>
      </c>
      <c r="L414" s="400"/>
      <c r="M414" s="400"/>
      <c r="N414" s="400">
        <v>0.04</v>
      </c>
      <c r="O414" s="400"/>
      <c r="P414" s="400"/>
      <c r="Q414" s="400"/>
      <c r="R414" s="400"/>
      <c r="S414" s="400"/>
      <c r="T414" s="400"/>
      <c r="U414" s="400"/>
      <c r="V414" s="400"/>
      <c r="W414" s="400"/>
      <c r="X414" s="400"/>
      <c r="Y414" s="400"/>
      <c r="Z414" s="400"/>
      <c r="AA414" s="400"/>
      <c r="AB414" s="400"/>
      <c r="AC414" s="400"/>
      <c r="AD414" s="400"/>
      <c r="AE414" s="400"/>
      <c r="AF414" s="400"/>
      <c r="AG414" s="400">
        <v>0.41</v>
      </c>
      <c r="AH414" s="400">
        <v>0.05</v>
      </c>
      <c r="AI414" s="400"/>
      <c r="AJ414" s="400"/>
      <c r="AK414" s="400"/>
      <c r="AL414" s="400"/>
      <c r="AM414" s="400"/>
      <c r="AN414" s="400"/>
      <c r="AO414" s="400"/>
      <c r="AP414" s="400"/>
      <c r="AQ414" s="400"/>
      <c r="AR414" s="400"/>
      <c r="AS414" s="400"/>
      <c r="AT414" s="400"/>
      <c r="AU414" s="400"/>
      <c r="AV414" s="400"/>
      <c r="AW414" s="400"/>
      <c r="AX414" s="400"/>
      <c r="AY414" s="400"/>
      <c r="AZ414" s="400">
        <v>0.02</v>
      </c>
      <c r="BA414" s="400">
        <v>0.02</v>
      </c>
      <c r="BB414" s="400"/>
      <c r="BC414" s="400"/>
      <c r="BD414" s="400"/>
      <c r="BE414" s="400"/>
      <c r="BF414" s="400">
        <v>0.09</v>
      </c>
      <c r="BG414" s="400"/>
      <c r="BH414" s="400"/>
      <c r="BI414" s="400">
        <v>0.1</v>
      </c>
      <c r="BJ414" s="400"/>
      <c r="BK414" s="396" t="s">
        <v>580</v>
      </c>
      <c r="BL414" s="396"/>
      <c r="BM414" s="634">
        <f t="shared" si="33"/>
        <v>0.72999999999999987</v>
      </c>
    </row>
    <row r="415" spans="1:65" s="402" customFormat="1" ht="31.5" hidden="1" customHeight="1">
      <c r="A415" s="396">
        <v>311</v>
      </c>
      <c r="B415" s="442" t="s">
        <v>1301</v>
      </c>
      <c r="C415" s="442"/>
      <c r="D415" s="443" t="s">
        <v>293</v>
      </c>
      <c r="E415" s="633">
        <f t="shared" si="34"/>
        <v>0.13</v>
      </c>
      <c r="F415" s="396"/>
      <c r="G415" s="396" t="s">
        <v>31</v>
      </c>
      <c r="H415" s="404"/>
      <c r="I415" s="404"/>
      <c r="J415" s="404"/>
      <c r="K415" s="400">
        <f t="shared" si="32"/>
        <v>0.13</v>
      </c>
      <c r="L415" s="396">
        <v>0.13</v>
      </c>
      <c r="M415" s="396"/>
      <c r="N415" s="396"/>
      <c r="O415" s="396"/>
      <c r="P415" s="396"/>
      <c r="Q415" s="396"/>
      <c r="R415" s="396"/>
      <c r="S415" s="396"/>
      <c r="T415" s="396"/>
      <c r="U415" s="396"/>
      <c r="V415" s="396"/>
      <c r="W415" s="396"/>
      <c r="X415" s="396"/>
      <c r="Y415" s="396"/>
      <c r="Z415" s="396"/>
      <c r="AA415" s="396"/>
      <c r="AB415" s="396"/>
      <c r="AC415" s="396"/>
      <c r="AD415" s="396"/>
      <c r="AE415" s="396"/>
      <c r="AF415" s="396"/>
      <c r="AG415" s="396"/>
      <c r="AH415" s="396"/>
      <c r="AI415" s="396"/>
      <c r="AJ415" s="396"/>
      <c r="AK415" s="396"/>
      <c r="AL415" s="396"/>
      <c r="AM415" s="396"/>
      <c r="AN415" s="396"/>
      <c r="AO415" s="396"/>
      <c r="AP415" s="396"/>
      <c r="AQ415" s="396"/>
      <c r="AR415" s="396"/>
      <c r="AS415" s="396"/>
      <c r="AT415" s="396"/>
      <c r="AU415" s="396"/>
      <c r="AV415" s="396"/>
      <c r="AW415" s="396"/>
      <c r="AX415" s="396"/>
      <c r="AY415" s="396"/>
      <c r="AZ415" s="396"/>
      <c r="BA415" s="396"/>
      <c r="BB415" s="396"/>
      <c r="BC415" s="396"/>
      <c r="BD415" s="396"/>
      <c r="BE415" s="396"/>
      <c r="BF415" s="396"/>
      <c r="BG415" s="396"/>
      <c r="BH415" s="396"/>
      <c r="BI415" s="396"/>
      <c r="BJ415" s="396"/>
      <c r="BK415" s="396"/>
      <c r="BL415" s="396"/>
      <c r="BM415" s="634">
        <f t="shared" si="33"/>
        <v>0.13</v>
      </c>
    </row>
    <row r="416" spans="1:65" s="402" customFormat="1" ht="78.75" hidden="1" customHeight="1">
      <c r="A416" s="396">
        <v>290</v>
      </c>
      <c r="B416" s="408" t="s">
        <v>1308</v>
      </c>
      <c r="C416" s="408"/>
      <c r="D416" s="396" t="s">
        <v>296</v>
      </c>
      <c r="E416" s="396">
        <f t="shared" si="34"/>
        <v>1.03</v>
      </c>
      <c r="F416" s="396">
        <v>12</v>
      </c>
      <c r="G416" s="396" t="s">
        <v>50</v>
      </c>
      <c r="H416" s="404"/>
      <c r="I416" s="404"/>
      <c r="J416" s="404"/>
      <c r="K416" s="400">
        <f t="shared" si="32"/>
        <v>0.95000000000000007</v>
      </c>
      <c r="L416" s="396">
        <v>0.92</v>
      </c>
      <c r="M416" s="396">
        <v>0.03</v>
      </c>
      <c r="N416" s="396"/>
      <c r="O416" s="396"/>
      <c r="P416" s="396"/>
      <c r="Q416" s="396"/>
      <c r="R416" s="396"/>
      <c r="S416" s="396"/>
      <c r="T416" s="396"/>
      <c r="U416" s="396"/>
      <c r="V416" s="396"/>
      <c r="W416" s="396"/>
      <c r="X416" s="396"/>
      <c r="Y416" s="396"/>
      <c r="Z416" s="396"/>
      <c r="AA416" s="396"/>
      <c r="AB416" s="396"/>
      <c r="AC416" s="396"/>
      <c r="AD416" s="396"/>
      <c r="AE416" s="396"/>
      <c r="AF416" s="396"/>
      <c r="AG416" s="396">
        <v>0.02</v>
      </c>
      <c r="AH416" s="396">
        <v>0.06</v>
      </c>
      <c r="AI416" s="396"/>
      <c r="AJ416" s="396"/>
      <c r="AK416" s="396"/>
      <c r="AL416" s="396"/>
      <c r="AM416" s="396"/>
      <c r="AN416" s="396"/>
      <c r="AO416" s="396"/>
      <c r="AP416" s="396"/>
      <c r="AQ416" s="396"/>
      <c r="AR416" s="396"/>
      <c r="AS416" s="396"/>
      <c r="AT416" s="396"/>
      <c r="AU416" s="396"/>
      <c r="AV416" s="396"/>
      <c r="AW416" s="396"/>
      <c r="AX416" s="396"/>
      <c r="AY416" s="396"/>
      <c r="AZ416" s="396"/>
      <c r="BA416" s="396"/>
      <c r="BB416" s="396"/>
      <c r="BC416" s="396"/>
      <c r="BD416" s="396"/>
      <c r="BE416" s="396"/>
      <c r="BF416" s="396"/>
      <c r="BG416" s="396"/>
      <c r="BH416" s="396"/>
      <c r="BI416" s="396"/>
      <c r="BJ416" s="396"/>
      <c r="BK416" s="396" t="s">
        <v>448</v>
      </c>
      <c r="BL416" s="396"/>
      <c r="BM416" s="634">
        <f t="shared" si="33"/>
        <v>1.03</v>
      </c>
    </row>
    <row r="417" spans="1:65" s="402" customFormat="1" ht="21.6" hidden="1" customHeight="1">
      <c r="A417" s="396">
        <v>22</v>
      </c>
      <c r="B417" s="442" t="s">
        <v>299</v>
      </c>
      <c r="C417" s="442"/>
      <c r="D417" s="443" t="s">
        <v>104</v>
      </c>
      <c r="E417" s="396">
        <f t="shared" si="34"/>
        <v>0.74</v>
      </c>
      <c r="F417" s="396"/>
      <c r="G417" s="396" t="s">
        <v>50</v>
      </c>
      <c r="H417" s="404"/>
      <c r="I417" s="404"/>
      <c r="J417" s="404"/>
      <c r="K417" s="400">
        <f t="shared" si="32"/>
        <v>0.03</v>
      </c>
      <c r="L417" s="396">
        <v>0.03</v>
      </c>
      <c r="M417" s="396"/>
      <c r="N417" s="396">
        <v>0.32</v>
      </c>
      <c r="O417" s="396">
        <v>0.05</v>
      </c>
      <c r="P417" s="396"/>
      <c r="Q417" s="396"/>
      <c r="R417" s="396"/>
      <c r="S417" s="396"/>
      <c r="T417" s="396">
        <v>0.03</v>
      </c>
      <c r="U417" s="396"/>
      <c r="V417" s="396"/>
      <c r="W417" s="396"/>
      <c r="X417" s="396"/>
      <c r="Y417" s="396"/>
      <c r="Z417" s="396"/>
      <c r="AA417" s="396"/>
      <c r="AB417" s="396"/>
      <c r="AC417" s="396">
        <v>0.03</v>
      </c>
      <c r="AD417" s="396"/>
      <c r="AE417" s="396"/>
      <c r="AF417" s="396"/>
      <c r="AG417" s="396"/>
      <c r="AH417" s="396">
        <v>0.01</v>
      </c>
      <c r="AI417" s="396"/>
      <c r="AJ417" s="396"/>
      <c r="AK417" s="396"/>
      <c r="AL417" s="396"/>
      <c r="AM417" s="396"/>
      <c r="AN417" s="396"/>
      <c r="AO417" s="396"/>
      <c r="AP417" s="396"/>
      <c r="AQ417" s="396"/>
      <c r="AR417" s="396"/>
      <c r="AS417" s="396">
        <v>0.04</v>
      </c>
      <c r="AT417" s="396"/>
      <c r="AU417" s="396"/>
      <c r="AV417" s="396"/>
      <c r="AW417" s="396"/>
      <c r="AX417" s="396"/>
      <c r="AY417" s="396"/>
      <c r="AZ417" s="396"/>
      <c r="BA417" s="396">
        <v>0.03</v>
      </c>
      <c r="BB417" s="396">
        <v>0.2</v>
      </c>
      <c r="BC417" s="396"/>
      <c r="BD417" s="396"/>
      <c r="BE417" s="396"/>
      <c r="BF417" s="396"/>
      <c r="BG417" s="396"/>
      <c r="BH417" s="396"/>
      <c r="BI417" s="396"/>
      <c r="BJ417" s="396"/>
      <c r="BK417" s="396"/>
      <c r="BL417" s="396"/>
      <c r="BM417" s="634">
        <f t="shared" si="33"/>
        <v>0.74</v>
      </c>
    </row>
    <row r="418" spans="1:65" s="402" customFormat="1" ht="63" hidden="1" customHeight="1">
      <c r="A418" s="396">
        <v>247</v>
      </c>
      <c r="B418" s="408" t="s">
        <v>348</v>
      </c>
      <c r="C418" s="408"/>
      <c r="D418" s="396" t="s">
        <v>291</v>
      </c>
      <c r="E418" s="633">
        <f t="shared" si="34"/>
        <v>0.8600000000000001</v>
      </c>
      <c r="F418" s="396"/>
      <c r="G418" s="396" t="s">
        <v>48</v>
      </c>
      <c r="H418" s="404"/>
      <c r="I418" s="404"/>
      <c r="J418" s="404"/>
      <c r="K418" s="400">
        <f t="shared" si="32"/>
        <v>0.12</v>
      </c>
      <c r="L418" s="396">
        <v>0.12</v>
      </c>
      <c r="M418" s="396"/>
      <c r="N418" s="396">
        <v>0.51</v>
      </c>
      <c r="O418" s="396"/>
      <c r="P418" s="396"/>
      <c r="Q418" s="396"/>
      <c r="R418" s="396"/>
      <c r="S418" s="396"/>
      <c r="T418" s="396"/>
      <c r="U418" s="396"/>
      <c r="V418" s="396"/>
      <c r="W418" s="396"/>
      <c r="X418" s="396"/>
      <c r="Y418" s="396"/>
      <c r="Z418" s="396"/>
      <c r="AA418" s="396"/>
      <c r="AB418" s="396"/>
      <c r="AC418" s="396"/>
      <c r="AD418" s="396"/>
      <c r="AE418" s="396"/>
      <c r="AF418" s="396"/>
      <c r="AG418" s="396">
        <v>0.15</v>
      </c>
      <c r="AH418" s="396">
        <v>7.0000000000000007E-2</v>
      </c>
      <c r="AI418" s="396"/>
      <c r="AJ418" s="396"/>
      <c r="AK418" s="396"/>
      <c r="AL418" s="396"/>
      <c r="AM418" s="396"/>
      <c r="AN418" s="396"/>
      <c r="AO418" s="396"/>
      <c r="AP418" s="396"/>
      <c r="AQ418" s="396"/>
      <c r="AR418" s="396"/>
      <c r="AS418" s="396"/>
      <c r="AT418" s="396"/>
      <c r="AU418" s="396"/>
      <c r="AV418" s="396"/>
      <c r="AW418" s="396"/>
      <c r="AX418" s="396">
        <v>0.01</v>
      </c>
      <c r="AY418" s="396"/>
      <c r="AZ418" s="396"/>
      <c r="BA418" s="396"/>
      <c r="BB418" s="396"/>
      <c r="BC418" s="396"/>
      <c r="BD418" s="396"/>
      <c r="BE418" s="396"/>
      <c r="BF418" s="396"/>
      <c r="BG418" s="396"/>
      <c r="BH418" s="396"/>
      <c r="BI418" s="396"/>
      <c r="BJ418" s="396"/>
      <c r="BK418" s="396" t="s">
        <v>448</v>
      </c>
      <c r="BL418" s="396"/>
      <c r="BM418" s="634">
        <f t="shared" si="33"/>
        <v>0.8600000000000001</v>
      </c>
    </row>
    <row r="419" spans="1:65" s="402" customFormat="1" ht="94.5" hidden="1" customHeight="1">
      <c r="A419" s="396">
        <v>248</v>
      </c>
      <c r="B419" s="408" t="s">
        <v>485</v>
      </c>
      <c r="C419" s="408"/>
      <c r="D419" s="396" t="s">
        <v>291</v>
      </c>
      <c r="E419" s="633">
        <f t="shared" si="34"/>
        <v>1.4300000000000004</v>
      </c>
      <c r="F419" s="396" t="s">
        <v>591</v>
      </c>
      <c r="G419" s="396" t="s">
        <v>48</v>
      </c>
      <c r="H419" s="404"/>
      <c r="I419" s="404"/>
      <c r="J419" s="404"/>
      <c r="K419" s="400">
        <f t="shared" si="32"/>
        <v>0.65</v>
      </c>
      <c r="L419" s="396">
        <v>0.65</v>
      </c>
      <c r="M419" s="396"/>
      <c r="N419" s="396">
        <v>0.43</v>
      </c>
      <c r="O419" s="396"/>
      <c r="P419" s="396"/>
      <c r="Q419" s="396"/>
      <c r="R419" s="396"/>
      <c r="S419" s="396"/>
      <c r="T419" s="396"/>
      <c r="U419" s="396"/>
      <c r="V419" s="396"/>
      <c r="W419" s="396"/>
      <c r="X419" s="396"/>
      <c r="Y419" s="396"/>
      <c r="Z419" s="396"/>
      <c r="AA419" s="396"/>
      <c r="AB419" s="396"/>
      <c r="AC419" s="396"/>
      <c r="AD419" s="396"/>
      <c r="AE419" s="396"/>
      <c r="AF419" s="396"/>
      <c r="AG419" s="396">
        <v>0.14000000000000001</v>
      </c>
      <c r="AH419" s="396">
        <v>0.11</v>
      </c>
      <c r="AI419" s="396"/>
      <c r="AJ419" s="396"/>
      <c r="AK419" s="396"/>
      <c r="AL419" s="396"/>
      <c r="AM419" s="396"/>
      <c r="AN419" s="396"/>
      <c r="AO419" s="396"/>
      <c r="AP419" s="396"/>
      <c r="AQ419" s="396"/>
      <c r="AR419" s="396"/>
      <c r="AS419" s="396">
        <v>7.0000000000000007E-2</v>
      </c>
      <c r="AT419" s="396"/>
      <c r="AU419" s="396"/>
      <c r="AV419" s="396"/>
      <c r="AW419" s="396"/>
      <c r="AX419" s="396"/>
      <c r="AY419" s="396"/>
      <c r="AZ419" s="396">
        <v>0.02</v>
      </c>
      <c r="BA419" s="396"/>
      <c r="BB419" s="396"/>
      <c r="BC419" s="396"/>
      <c r="BD419" s="396"/>
      <c r="BE419" s="396"/>
      <c r="BF419" s="396"/>
      <c r="BG419" s="396">
        <v>0.01</v>
      </c>
      <c r="BH419" s="396"/>
      <c r="BI419" s="396"/>
      <c r="BJ419" s="396"/>
      <c r="BK419" s="396" t="s">
        <v>448</v>
      </c>
      <c r="BL419" s="396"/>
      <c r="BM419" s="634">
        <f t="shared" si="33"/>
        <v>1.4300000000000004</v>
      </c>
    </row>
    <row r="420" spans="1:65" s="643" customFormat="1" ht="12.75" hidden="1" customHeight="1">
      <c r="B420" s="644"/>
      <c r="C420" s="644"/>
      <c r="J420" s="645"/>
      <c r="K420" s="646">
        <f>SUM(K2:K419)</f>
        <v>241.86000000000013</v>
      </c>
      <c r="L420" s="646">
        <f t="shared" ref="L420:BJ420" si="35">SUM(L2:L419)</f>
        <v>217.15000000000015</v>
      </c>
      <c r="M420" s="646">
        <f t="shared" si="35"/>
        <v>24.710000000000004</v>
      </c>
      <c r="N420" s="646">
        <f t="shared" si="35"/>
        <v>450.90999999999934</v>
      </c>
      <c r="O420" s="646">
        <f t="shared" si="35"/>
        <v>362.1099999999999</v>
      </c>
      <c r="P420" s="646">
        <f t="shared" si="35"/>
        <v>0</v>
      </c>
      <c r="Q420" s="646">
        <f t="shared" si="35"/>
        <v>0</v>
      </c>
      <c r="R420" s="646">
        <f t="shared" si="35"/>
        <v>763.39</v>
      </c>
      <c r="S420" s="646">
        <f t="shared" si="35"/>
        <v>0</v>
      </c>
      <c r="T420" s="646">
        <f t="shared" si="35"/>
        <v>1.81</v>
      </c>
      <c r="U420" s="646">
        <f t="shared" si="35"/>
        <v>0</v>
      </c>
      <c r="V420" s="646">
        <f t="shared" si="35"/>
        <v>1.22</v>
      </c>
      <c r="W420" s="646">
        <f t="shared" si="35"/>
        <v>0</v>
      </c>
      <c r="X420" s="646">
        <f t="shared" si="35"/>
        <v>0.24</v>
      </c>
      <c r="Y420" s="646">
        <f t="shared" si="35"/>
        <v>0.02</v>
      </c>
      <c r="Z420" s="646">
        <f t="shared" si="35"/>
        <v>0</v>
      </c>
      <c r="AA420" s="646">
        <f t="shared" si="35"/>
        <v>0.47</v>
      </c>
      <c r="AB420" s="646">
        <f t="shared" si="35"/>
        <v>0.02</v>
      </c>
      <c r="AC420" s="646">
        <f t="shared" si="35"/>
        <v>1.6600000000000001</v>
      </c>
      <c r="AD420" s="646">
        <f t="shared" si="35"/>
        <v>0</v>
      </c>
      <c r="AE420" s="646">
        <f t="shared" si="35"/>
        <v>0.84</v>
      </c>
      <c r="AF420" s="646">
        <f t="shared" si="35"/>
        <v>0</v>
      </c>
      <c r="AG420" s="646">
        <f t="shared" si="35"/>
        <v>27.846</v>
      </c>
      <c r="AH420" s="646">
        <f t="shared" si="35"/>
        <v>15.191999999999995</v>
      </c>
      <c r="AI420" s="646">
        <f t="shared" si="35"/>
        <v>0.27999999999999997</v>
      </c>
      <c r="AJ420" s="646">
        <f t="shared" si="35"/>
        <v>0.12</v>
      </c>
      <c r="AK420" s="646">
        <f t="shared" si="35"/>
        <v>6.0599999999999987</v>
      </c>
      <c r="AL420" s="646">
        <f t="shared" si="35"/>
        <v>2.4300000000000002</v>
      </c>
      <c r="AM420" s="646">
        <f t="shared" si="35"/>
        <v>0.03</v>
      </c>
      <c r="AN420" s="646">
        <f t="shared" si="35"/>
        <v>0.05</v>
      </c>
      <c r="AO420" s="646">
        <f t="shared" si="35"/>
        <v>0</v>
      </c>
      <c r="AP420" s="646">
        <f t="shared" si="35"/>
        <v>0</v>
      </c>
      <c r="AQ420" s="646">
        <f t="shared" si="35"/>
        <v>7.26</v>
      </c>
      <c r="AR420" s="646">
        <f t="shared" si="35"/>
        <v>0.15</v>
      </c>
      <c r="AS420" s="646">
        <f t="shared" si="35"/>
        <v>26.570000000000007</v>
      </c>
      <c r="AT420" s="646">
        <f t="shared" si="35"/>
        <v>0</v>
      </c>
      <c r="AU420" s="646">
        <f t="shared" si="35"/>
        <v>0</v>
      </c>
      <c r="AV420" s="646">
        <f t="shared" si="35"/>
        <v>0.13</v>
      </c>
      <c r="AW420" s="646">
        <f t="shared" si="35"/>
        <v>0</v>
      </c>
      <c r="AX420" s="646">
        <f t="shared" si="35"/>
        <v>1.6750000000000005</v>
      </c>
      <c r="AY420" s="646">
        <f t="shared" si="35"/>
        <v>0.03</v>
      </c>
      <c r="AZ420" s="646">
        <f t="shared" si="35"/>
        <v>34.160000000000018</v>
      </c>
      <c r="BA420" s="646">
        <f t="shared" si="35"/>
        <v>31.819999999999997</v>
      </c>
      <c r="BB420" s="646">
        <f t="shared" si="35"/>
        <v>1.4100000000000004</v>
      </c>
      <c r="BC420" s="646">
        <f t="shared" si="35"/>
        <v>0.53</v>
      </c>
      <c r="BD420" s="646">
        <f t="shared" si="35"/>
        <v>0</v>
      </c>
      <c r="BE420" s="646">
        <f t="shared" si="35"/>
        <v>0.14000000000000001</v>
      </c>
      <c r="BF420" s="646">
        <f t="shared" si="35"/>
        <v>22.82</v>
      </c>
      <c r="BG420" s="646">
        <f t="shared" si="35"/>
        <v>18.13</v>
      </c>
      <c r="BH420" s="646">
        <f t="shared" si="35"/>
        <v>0.66</v>
      </c>
      <c r="BI420" s="646">
        <f t="shared" si="35"/>
        <v>39.217999999999996</v>
      </c>
      <c r="BJ420" s="646">
        <f t="shared" si="35"/>
        <v>0</v>
      </c>
    </row>
  </sheetData>
  <autoFilter ref="A2:BM420">
    <filterColumn colId="6">
      <filters>
        <filter val="NTD"/>
      </filters>
    </filterColumn>
  </autoFilter>
  <mergeCells count="1">
    <mergeCell ref="A1:H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BM475"/>
  <sheetViews>
    <sheetView showZeros="0" zoomScale="80" zoomScaleNormal="80" workbookViewId="0">
      <selection activeCell="K45" sqref="K45:AI45"/>
    </sheetView>
  </sheetViews>
  <sheetFormatPr defaultColWidth="9" defaultRowHeight="15.75"/>
  <cols>
    <col min="1" max="3" width="9" style="802"/>
    <col min="4" max="4" width="7.125" style="802" bestFit="1" customWidth="1"/>
    <col min="5" max="5" width="52.625" style="311" customWidth="1"/>
    <col min="6" max="6" width="22.625" style="802" customWidth="1"/>
    <col min="7" max="7" width="10.125" style="802" customWidth="1"/>
    <col min="8" max="8" width="19.875" style="134" customWidth="1"/>
    <col min="9" max="9" width="11.25" style="125" customWidth="1"/>
    <col min="10" max="10" width="17.875" style="812" hidden="1" customWidth="1"/>
    <col min="11" max="11" width="10.75" style="837" customWidth="1"/>
    <col min="12" max="12" width="7.125" style="311" customWidth="1"/>
    <col min="13" max="13" width="11.5" style="311" customWidth="1"/>
    <col min="14" max="14" width="7.375" style="311" customWidth="1"/>
    <col min="15" max="15" width="10" style="311" customWidth="1"/>
    <col min="16" max="16" width="7.125" style="311" customWidth="1"/>
    <col min="17" max="17" width="8" style="311" customWidth="1"/>
    <col min="18" max="18" width="7.5" style="311" customWidth="1"/>
    <col min="19" max="19" width="6.75" style="311" customWidth="1"/>
    <col min="20" max="20" width="6.125" style="311" customWidth="1"/>
    <col min="21" max="21" width="5.5" style="311" customWidth="1"/>
    <col min="22" max="22" width="5.375" style="311" customWidth="1"/>
    <col min="23" max="23" width="5.875" style="311" customWidth="1"/>
    <col min="24" max="24" width="7.875" style="311" customWidth="1"/>
    <col min="25" max="25" width="7.375" style="311" customWidth="1"/>
    <col min="26" max="26" width="6.875" style="311" customWidth="1"/>
    <col min="27" max="27" width="5" style="311" customWidth="1"/>
    <col min="28" max="28" width="5.625" style="311" customWidth="1"/>
    <col min="29" max="29" width="7.125" style="311" customWidth="1"/>
    <col min="30" max="30" width="4.625" style="311" customWidth="1"/>
    <col min="31" max="31" width="6.125" style="311" customWidth="1"/>
    <col min="32" max="32" width="5.125" style="311" customWidth="1"/>
    <col min="33" max="33" width="7.25" style="311" customWidth="1"/>
    <col min="34" max="34" width="6.125" style="311" customWidth="1"/>
    <col min="35" max="35" width="6" style="311" customWidth="1"/>
    <col min="36" max="36" width="5.625" style="311" customWidth="1"/>
    <col min="37" max="37" width="6.125" style="311" customWidth="1"/>
    <col min="38" max="38" width="5.625" style="311" customWidth="1"/>
    <col min="39" max="40" width="5.875" style="311" customWidth="1"/>
    <col min="41" max="41" width="6" style="311" customWidth="1"/>
    <col min="42" max="45" width="5.875" style="311" customWidth="1"/>
    <col min="46" max="48" width="6" style="311" customWidth="1"/>
    <col min="49" max="49" width="5.125" style="311" customWidth="1"/>
    <col min="50" max="50" width="6.125" style="311" customWidth="1"/>
    <col min="51" max="51" width="5.25" style="311" customWidth="1"/>
    <col min="52" max="52" width="8.125" style="311" customWidth="1"/>
    <col min="53" max="53" width="5.125" style="311" customWidth="1"/>
    <col min="54" max="55" width="6" style="311" customWidth="1"/>
    <col min="56" max="56" width="5.375" style="311" customWidth="1"/>
    <col min="57" max="57" width="5.5" style="311" customWidth="1"/>
    <col min="58" max="58" width="7" style="311" customWidth="1"/>
    <col min="59" max="59" width="5.75" style="311" customWidth="1"/>
    <col min="60" max="60" width="7.25" style="311" customWidth="1"/>
    <col min="61" max="61" width="8.625" style="311" customWidth="1"/>
    <col min="62" max="62" width="5.625" style="311" customWidth="1"/>
    <col min="63" max="63" width="15.875" style="311" customWidth="1"/>
    <col min="64" max="64" width="37.125" style="802" customWidth="1"/>
    <col min="65" max="16384" width="9" style="802"/>
  </cols>
  <sheetData>
    <row r="1" spans="1:65" s="797" customFormat="1" ht="33">
      <c r="D1" s="794" t="s">
        <v>0</v>
      </c>
      <c r="E1" s="557" t="s">
        <v>1</v>
      </c>
      <c r="F1" s="795" t="s">
        <v>2</v>
      </c>
      <c r="G1" s="795" t="s">
        <v>5</v>
      </c>
      <c r="H1" s="558" t="s">
        <v>3</v>
      </c>
      <c r="I1" s="559" t="s">
        <v>4</v>
      </c>
      <c r="J1" s="796" t="s">
        <v>1064</v>
      </c>
      <c r="K1" s="820" t="s">
        <v>8</v>
      </c>
      <c r="L1" s="820" t="s">
        <v>9</v>
      </c>
      <c r="M1" s="820" t="s">
        <v>396</v>
      </c>
      <c r="N1" s="820" t="s">
        <v>10</v>
      </c>
      <c r="O1" s="820" t="s">
        <v>11</v>
      </c>
      <c r="P1" s="820" t="s">
        <v>12</v>
      </c>
      <c r="Q1" s="820" t="s">
        <v>13</v>
      </c>
      <c r="R1" s="820" t="s">
        <v>14</v>
      </c>
      <c r="S1" s="820" t="s">
        <v>15</v>
      </c>
      <c r="T1" s="820" t="s">
        <v>16</v>
      </c>
      <c r="U1" s="820" t="s">
        <v>17</v>
      </c>
      <c r="V1" s="820" t="s">
        <v>18</v>
      </c>
      <c r="W1" s="820" t="s">
        <v>19</v>
      </c>
      <c r="X1" s="820" t="s">
        <v>20</v>
      </c>
      <c r="Y1" s="820" t="s">
        <v>21</v>
      </c>
      <c r="Z1" s="820" t="s">
        <v>22</v>
      </c>
      <c r="AA1" s="820" t="s">
        <v>23</v>
      </c>
      <c r="AB1" s="820" t="s">
        <v>24</v>
      </c>
      <c r="AC1" s="820" t="s">
        <v>25</v>
      </c>
      <c r="AD1" s="820" t="s">
        <v>26</v>
      </c>
      <c r="AE1" s="820" t="s">
        <v>27</v>
      </c>
      <c r="AF1" s="820" t="s">
        <v>28</v>
      </c>
      <c r="AG1" s="820" t="s">
        <v>29</v>
      </c>
      <c r="AH1" s="820" t="s">
        <v>30</v>
      </c>
      <c r="AI1" s="820" t="s">
        <v>31</v>
      </c>
      <c r="AJ1" s="820" t="s">
        <v>32</v>
      </c>
      <c r="AK1" s="820" t="s">
        <v>33</v>
      </c>
      <c r="AL1" s="820" t="s">
        <v>34</v>
      </c>
      <c r="AM1" s="820" t="s">
        <v>35</v>
      </c>
      <c r="AN1" s="820" t="s">
        <v>36</v>
      </c>
      <c r="AO1" s="820" t="s">
        <v>37</v>
      </c>
      <c r="AP1" s="820" t="s">
        <v>38</v>
      </c>
      <c r="AQ1" s="820" t="s">
        <v>39</v>
      </c>
      <c r="AR1" s="820" t="s">
        <v>40</v>
      </c>
      <c r="AS1" s="820" t="s">
        <v>41</v>
      </c>
      <c r="AT1" s="820" t="s">
        <v>42</v>
      </c>
      <c r="AU1" s="820" t="s">
        <v>43</v>
      </c>
      <c r="AV1" s="820" t="s">
        <v>44</v>
      </c>
      <c r="AW1" s="820" t="s">
        <v>45</v>
      </c>
      <c r="AX1" s="820" t="s">
        <v>46</v>
      </c>
      <c r="AY1" s="820" t="s">
        <v>47</v>
      </c>
      <c r="AZ1" s="820" t="s">
        <v>48</v>
      </c>
      <c r="BA1" s="820" t="s">
        <v>49</v>
      </c>
      <c r="BB1" s="820" t="s">
        <v>50</v>
      </c>
      <c r="BC1" s="820" t="s">
        <v>51</v>
      </c>
      <c r="BD1" s="820" t="s">
        <v>52</v>
      </c>
      <c r="BE1" s="820" t="s">
        <v>53</v>
      </c>
      <c r="BF1" s="820" t="s">
        <v>54</v>
      </c>
      <c r="BG1" s="820" t="s">
        <v>55</v>
      </c>
      <c r="BH1" s="820" t="s">
        <v>56</v>
      </c>
      <c r="BI1" s="820" t="s">
        <v>57</v>
      </c>
      <c r="BJ1" s="821" t="s">
        <v>1062</v>
      </c>
      <c r="BK1" s="813" t="s">
        <v>470</v>
      </c>
      <c r="BL1" s="794"/>
    </row>
    <row r="2" spans="1:65" s="134" customFormat="1" hidden="1">
      <c r="A2" s="134" t="str">
        <f>B2&amp;".."&amp;C2</f>
        <v>1..dc</v>
      </c>
      <c r="B2" s="134">
        <v>1</v>
      </c>
      <c r="C2" s="134" t="s">
        <v>1540</v>
      </c>
      <c r="D2" s="117"/>
      <c r="E2" s="135" t="s">
        <v>616</v>
      </c>
      <c r="F2" s="118" t="s">
        <v>853</v>
      </c>
      <c r="G2" s="529">
        <f t="shared" ref="G2:G9" si="0">SUM(L2:BJ2)</f>
        <v>1.6700000000000002</v>
      </c>
      <c r="H2" s="118" t="s">
        <v>862</v>
      </c>
      <c r="I2" s="121" t="s">
        <v>18</v>
      </c>
      <c r="J2" s="118"/>
      <c r="K2" s="822">
        <f>L2+M2</f>
        <v>0</v>
      </c>
      <c r="L2" s="823"/>
      <c r="M2" s="823"/>
      <c r="N2" s="823"/>
      <c r="O2" s="823">
        <v>1.6700000000000002</v>
      </c>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3"/>
      <c r="BD2" s="823"/>
      <c r="BE2" s="823"/>
      <c r="BF2" s="823"/>
      <c r="BG2" s="823"/>
      <c r="BH2" s="823"/>
      <c r="BI2" s="823"/>
      <c r="BJ2" s="823"/>
      <c r="BK2" s="333"/>
      <c r="BL2" s="117"/>
      <c r="BM2" s="567">
        <f>SUM(L2:BJ2)</f>
        <v>1.6700000000000002</v>
      </c>
    </row>
    <row r="3" spans="1:65" s="134" customFormat="1" hidden="1">
      <c r="A3" s="134" t="str">
        <f>B3&amp;".."&amp;C3</f>
        <v>2..bs</v>
      </c>
      <c r="B3" s="134">
        <v>2</v>
      </c>
      <c r="C3" s="134" t="s">
        <v>1539</v>
      </c>
      <c r="D3" s="117"/>
      <c r="E3" s="135" t="s">
        <v>617</v>
      </c>
      <c r="F3" s="118" t="s">
        <v>853</v>
      </c>
      <c r="G3" s="529">
        <f t="shared" si="0"/>
        <v>5.12</v>
      </c>
      <c r="H3" s="118" t="s">
        <v>863</v>
      </c>
      <c r="I3" s="121" t="s">
        <v>18</v>
      </c>
      <c r="J3" s="118"/>
      <c r="K3" s="822">
        <f t="shared" ref="K3:K66" si="1">L3+M3</f>
        <v>0</v>
      </c>
      <c r="L3" s="823"/>
      <c r="M3" s="823"/>
      <c r="N3" s="823">
        <v>0.53999999999999992</v>
      </c>
      <c r="O3" s="823">
        <v>4.51</v>
      </c>
      <c r="P3" s="823"/>
      <c r="Q3" s="823"/>
      <c r="R3" s="823"/>
      <c r="S3" s="823"/>
      <c r="T3" s="823"/>
      <c r="U3" s="823"/>
      <c r="V3" s="823"/>
      <c r="W3" s="823"/>
      <c r="X3" s="823"/>
      <c r="Y3" s="823"/>
      <c r="Z3" s="823"/>
      <c r="AA3" s="823"/>
      <c r="AB3" s="823"/>
      <c r="AC3" s="823"/>
      <c r="AD3" s="823"/>
      <c r="AE3" s="823"/>
      <c r="AF3" s="823"/>
      <c r="AG3" s="823"/>
      <c r="AH3" s="823"/>
      <c r="AI3" s="823"/>
      <c r="AJ3" s="823"/>
      <c r="AK3" s="823"/>
      <c r="AL3" s="823"/>
      <c r="AM3" s="823"/>
      <c r="AN3" s="823"/>
      <c r="AO3" s="823"/>
      <c r="AP3" s="823"/>
      <c r="AQ3" s="823"/>
      <c r="AR3" s="823"/>
      <c r="AS3" s="823"/>
      <c r="AT3" s="823"/>
      <c r="AU3" s="823"/>
      <c r="AV3" s="823"/>
      <c r="AW3" s="823"/>
      <c r="AX3" s="823"/>
      <c r="AY3" s="823"/>
      <c r="AZ3" s="823"/>
      <c r="BA3" s="823"/>
      <c r="BB3" s="823"/>
      <c r="BC3" s="823"/>
      <c r="BD3" s="823"/>
      <c r="BE3" s="823"/>
      <c r="BF3" s="823"/>
      <c r="BG3" s="823"/>
      <c r="BH3" s="823"/>
      <c r="BI3" s="823">
        <v>7.0000000000000007E-2</v>
      </c>
      <c r="BJ3" s="823"/>
      <c r="BK3" s="333" t="s">
        <v>387</v>
      </c>
      <c r="BL3" s="117" t="s">
        <v>1066</v>
      </c>
      <c r="BM3" s="567">
        <f t="shared" ref="BM3:BM66" si="2">SUM(L3:BJ3)</f>
        <v>5.12</v>
      </c>
    </row>
    <row r="4" spans="1:65" s="134" customFormat="1" hidden="1">
      <c r="B4" s="134">
        <v>3</v>
      </c>
      <c r="D4" s="117"/>
      <c r="E4" s="135" t="s">
        <v>618</v>
      </c>
      <c r="F4" s="118" t="s">
        <v>853</v>
      </c>
      <c r="G4" s="529">
        <f t="shared" si="0"/>
        <v>2.63</v>
      </c>
      <c r="H4" s="118" t="s">
        <v>864</v>
      </c>
      <c r="I4" s="121" t="s">
        <v>18</v>
      </c>
      <c r="J4" s="118"/>
      <c r="K4" s="822">
        <f t="shared" si="1"/>
        <v>0</v>
      </c>
      <c r="L4" s="823"/>
      <c r="M4" s="823"/>
      <c r="N4" s="823"/>
      <c r="O4" s="823">
        <v>2.63</v>
      </c>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333"/>
      <c r="BL4" s="117"/>
      <c r="BM4" s="567">
        <f t="shared" si="2"/>
        <v>2.63</v>
      </c>
    </row>
    <row r="5" spans="1:65" s="134" customFormat="1" hidden="1">
      <c r="B5" s="134">
        <v>4</v>
      </c>
      <c r="D5" s="117"/>
      <c r="E5" s="135" t="s">
        <v>619</v>
      </c>
      <c r="F5" s="118" t="s">
        <v>853</v>
      </c>
      <c r="G5" s="529">
        <f t="shared" si="0"/>
        <v>10.889999999999997</v>
      </c>
      <c r="H5" s="118" t="s">
        <v>865</v>
      </c>
      <c r="I5" s="121" t="s">
        <v>18</v>
      </c>
      <c r="J5" s="118"/>
      <c r="K5" s="822">
        <f t="shared" si="1"/>
        <v>0.42</v>
      </c>
      <c r="L5" s="823">
        <v>0.16999999999999998</v>
      </c>
      <c r="M5" s="823">
        <v>0.25</v>
      </c>
      <c r="N5" s="823">
        <v>1.6000000000000003</v>
      </c>
      <c r="O5" s="823">
        <v>8.8499999999999961</v>
      </c>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c r="BG5" s="823"/>
      <c r="BH5" s="823"/>
      <c r="BI5" s="823">
        <v>0.02</v>
      </c>
      <c r="BJ5" s="823"/>
      <c r="BK5" s="333"/>
      <c r="BL5" s="117"/>
      <c r="BM5" s="567">
        <f t="shared" si="2"/>
        <v>10.889999999999997</v>
      </c>
    </row>
    <row r="6" spans="1:65" s="134" customFormat="1" hidden="1">
      <c r="B6" s="134">
        <v>5</v>
      </c>
      <c r="D6" s="117"/>
      <c r="E6" s="135" t="s">
        <v>620</v>
      </c>
      <c r="F6" s="118" t="s">
        <v>853</v>
      </c>
      <c r="G6" s="529">
        <f t="shared" si="0"/>
        <v>0.01</v>
      </c>
      <c r="H6" s="118" t="s">
        <v>866</v>
      </c>
      <c r="I6" s="121" t="s">
        <v>21</v>
      </c>
      <c r="J6" s="118"/>
      <c r="K6" s="822">
        <f t="shared" si="1"/>
        <v>0</v>
      </c>
      <c r="L6" s="823"/>
      <c r="M6" s="823"/>
      <c r="N6" s="823"/>
      <c r="O6" s="823"/>
      <c r="P6" s="823"/>
      <c r="Q6" s="823"/>
      <c r="R6" s="823"/>
      <c r="S6" s="823"/>
      <c r="T6" s="823"/>
      <c r="U6" s="823"/>
      <c r="V6" s="823"/>
      <c r="W6" s="823"/>
      <c r="X6" s="823"/>
      <c r="Y6" s="823"/>
      <c r="Z6" s="823"/>
      <c r="AA6" s="823"/>
      <c r="AB6" s="823"/>
      <c r="AC6" s="823"/>
      <c r="AD6" s="823"/>
      <c r="AE6" s="823"/>
      <c r="AF6" s="823"/>
      <c r="AG6" s="823"/>
      <c r="AH6" s="823"/>
      <c r="AI6" s="823"/>
      <c r="AJ6" s="823"/>
      <c r="AK6" s="823"/>
      <c r="AL6" s="823"/>
      <c r="AM6" s="823"/>
      <c r="AN6" s="823"/>
      <c r="AO6" s="823"/>
      <c r="AP6" s="823"/>
      <c r="AQ6" s="823"/>
      <c r="AR6" s="823"/>
      <c r="AS6" s="823"/>
      <c r="AT6" s="823"/>
      <c r="AU6" s="823"/>
      <c r="AV6" s="823"/>
      <c r="AW6" s="823"/>
      <c r="AX6" s="823"/>
      <c r="AY6" s="823"/>
      <c r="AZ6" s="823"/>
      <c r="BA6" s="823"/>
      <c r="BB6" s="823">
        <v>0.01</v>
      </c>
      <c r="BC6" s="823"/>
      <c r="BD6" s="823"/>
      <c r="BE6" s="823"/>
      <c r="BF6" s="823"/>
      <c r="BG6" s="823"/>
      <c r="BH6" s="823"/>
      <c r="BI6" s="823"/>
      <c r="BJ6" s="823"/>
      <c r="BK6" s="333"/>
      <c r="BL6" s="117"/>
      <c r="BM6" s="567">
        <f t="shared" si="2"/>
        <v>0.01</v>
      </c>
    </row>
    <row r="7" spans="1:65" hidden="1">
      <c r="B7" s="134">
        <v>6</v>
      </c>
      <c r="C7" s="134"/>
      <c r="D7" s="798"/>
      <c r="E7" s="135" t="s">
        <v>621</v>
      </c>
      <c r="F7" s="799" t="s">
        <v>853</v>
      </c>
      <c r="G7" s="800">
        <f t="shared" si="0"/>
        <v>6.32</v>
      </c>
      <c r="H7" s="118" t="s">
        <v>867</v>
      </c>
      <c r="I7" s="121" t="s">
        <v>30</v>
      </c>
      <c r="J7" s="799"/>
      <c r="K7" s="822">
        <f t="shared" si="1"/>
        <v>0.69000000000000006</v>
      </c>
      <c r="L7" s="823">
        <v>0.66</v>
      </c>
      <c r="M7" s="823">
        <v>0.03</v>
      </c>
      <c r="N7" s="823">
        <v>0.08</v>
      </c>
      <c r="O7" s="823">
        <v>1.21</v>
      </c>
      <c r="P7" s="823"/>
      <c r="Q7" s="823"/>
      <c r="R7" s="823">
        <v>3.91</v>
      </c>
      <c r="S7" s="823"/>
      <c r="T7" s="823"/>
      <c r="U7" s="823"/>
      <c r="V7" s="823">
        <v>0.02</v>
      </c>
      <c r="W7" s="823"/>
      <c r="X7" s="823">
        <v>0.24</v>
      </c>
      <c r="Y7" s="823"/>
      <c r="Z7" s="823"/>
      <c r="AA7" s="823"/>
      <c r="AB7" s="823"/>
      <c r="AC7" s="823"/>
      <c r="AD7" s="823"/>
      <c r="AE7" s="823"/>
      <c r="AF7" s="823"/>
      <c r="AG7" s="823">
        <v>0.17</v>
      </c>
      <c r="AH7" s="823"/>
      <c r="AI7" s="823"/>
      <c r="AJ7" s="823"/>
      <c r="AK7" s="823"/>
      <c r="AL7" s="823"/>
      <c r="AM7" s="823"/>
      <c r="AN7" s="823"/>
      <c r="AO7" s="823"/>
      <c r="AP7" s="823"/>
      <c r="AQ7" s="823"/>
      <c r="AR7" s="823"/>
      <c r="AS7" s="823">
        <v>0</v>
      </c>
      <c r="AT7" s="823"/>
      <c r="AU7" s="823"/>
      <c r="AV7" s="823"/>
      <c r="AW7" s="823"/>
      <c r="AX7" s="823"/>
      <c r="AY7" s="823"/>
      <c r="AZ7" s="823"/>
      <c r="BA7" s="823"/>
      <c r="BB7" s="823"/>
      <c r="BC7" s="823"/>
      <c r="BD7" s="823"/>
      <c r="BE7" s="823"/>
      <c r="BF7" s="823"/>
      <c r="BG7" s="823"/>
      <c r="BH7" s="823"/>
      <c r="BI7" s="823"/>
      <c r="BJ7" s="823"/>
      <c r="BK7" s="333"/>
      <c r="BL7" s="798"/>
      <c r="BM7" s="801">
        <f t="shared" si="2"/>
        <v>6.32</v>
      </c>
    </row>
    <row r="8" spans="1:65" s="134" customFormat="1" hidden="1">
      <c r="B8" s="134">
        <v>7</v>
      </c>
      <c r="D8" s="117"/>
      <c r="E8" s="135" t="s">
        <v>622</v>
      </c>
      <c r="F8" s="118" t="s">
        <v>853</v>
      </c>
      <c r="G8" s="529">
        <f t="shared" si="0"/>
        <v>0.11</v>
      </c>
      <c r="H8" s="118" t="s">
        <v>866</v>
      </c>
      <c r="I8" s="121" t="s">
        <v>31</v>
      </c>
      <c r="J8" s="118"/>
      <c r="K8" s="822">
        <f t="shared" si="1"/>
        <v>0</v>
      </c>
      <c r="L8" s="823"/>
      <c r="M8" s="823"/>
      <c r="N8" s="823"/>
      <c r="O8" s="823"/>
      <c r="P8" s="823"/>
      <c r="Q8" s="823"/>
      <c r="R8" s="823"/>
      <c r="S8" s="823"/>
      <c r="T8" s="823"/>
      <c r="U8" s="823"/>
      <c r="V8" s="823"/>
      <c r="W8" s="823"/>
      <c r="X8" s="823"/>
      <c r="Y8" s="823"/>
      <c r="Z8" s="823"/>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v>0.11</v>
      </c>
      <c r="BD8" s="823"/>
      <c r="BE8" s="823"/>
      <c r="BF8" s="823"/>
      <c r="BG8" s="823"/>
      <c r="BH8" s="823"/>
      <c r="BI8" s="823"/>
      <c r="BJ8" s="823"/>
      <c r="BK8" s="333"/>
      <c r="BL8" s="117"/>
      <c r="BM8" s="567">
        <f t="shared" si="2"/>
        <v>0.11</v>
      </c>
    </row>
    <row r="9" spans="1:65" s="134" customFormat="1" hidden="1">
      <c r="B9" s="134">
        <v>8</v>
      </c>
      <c r="D9" s="117"/>
      <c r="E9" s="135" t="s">
        <v>623</v>
      </c>
      <c r="F9" s="118" t="s">
        <v>853</v>
      </c>
      <c r="G9" s="529">
        <f t="shared" si="0"/>
        <v>0.1</v>
      </c>
      <c r="H9" s="118" t="s">
        <v>868</v>
      </c>
      <c r="I9" s="121" t="s">
        <v>31</v>
      </c>
      <c r="J9" s="118"/>
      <c r="K9" s="822">
        <f t="shared" si="1"/>
        <v>0</v>
      </c>
      <c r="L9" s="823"/>
      <c r="M9" s="823"/>
      <c r="N9" s="823"/>
      <c r="O9" s="823"/>
      <c r="P9" s="823"/>
      <c r="Q9" s="823"/>
      <c r="R9" s="823"/>
      <c r="S9" s="823"/>
      <c r="T9" s="823"/>
      <c r="U9" s="823"/>
      <c r="V9" s="823"/>
      <c r="W9" s="823"/>
      <c r="X9" s="823"/>
      <c r="Y9" s="823"/>
      <c r="Z9" s="823"/>
      <c r="AA9" s="823"/>
      <c r="AB9" s="823"/>
      <c r="AC9" s="823"/>
      <c r="AD9" s="823"/>
      <c r="AE9" s="823"/>
      <c r="AF9" s="823"/>
      <c r="AG9" s="823"/>
      <c r="AH9" s="823"/>
      <c r="AI9" s="823"/>
      <c r="AJ9" s="823"/>
      <c r="AK9" s="823"/>
      <c r="AL9" s="823"/>
      <c r="AM9" s="823"/>
      <c r="AN9" s="823"/>
      <c r="AO9" s="823"/>
      <c r="AP9" s="823"/>
      <c r="AQ9" s="823"/>
      <c r="AR9" s="823"/>
      <c r="AS9" s="823"/>
      <c r="AT9" s="823"/>
      <c r="AU9" s="823"/>
      <c r="AV9" s="823"/>
      <c r="AW9" s="823"/>
      <c r="AX9" s="823"/>
      <c r="AY9" s="823"/>
      <c r="AZ9" s="823"/>
      <c r="BA9" s="823"/>
      <c r="BB9" s="823"/>
      <c r="BC9" s="823">
        <v>0.1</v>
      </c>
      <c r="BD9" s="823"/>
      <c r="BE9" s="823"/>
      <c r="BF9" s="823"/>
      <c r="BG9" s="823"/>
      <c r="BH9" s="823"/>
      <c r="BI9" s="823"/>
      <c r="BJ9" s="823"/>
      <c r="BK9" s="333" t="s">
        <v>387</v>
      </c>
      <c r="BL9" s="117" t="s">
        <v>1066</v>
      </c>
      <c r="BM9" s="567">
        <f t="shared" si="2"/>
        <v>0.1</v>
      </c>
    </row>
    <row r="10" spans="1:65" s="125" customFormat="1" hidden="1">
      <c r="B10" s="134">
        <v>9</v>
      </c>
      <c r="C10" s="134"/>
      <c r="D10" s="119"/>
      <c r="E10" s="120" t="s">
        <v>1097</v>
      </c>
      <c r="F10" s="121" t="s">
        <v>853</v>
      </c>
      <c r="G10" s="532">
        <v>0.03</v>
      </c>
      <c r="H10" s="121" t="s">
        <v>869</v>
      </c>
      <c r="I10" s="121" t="s">
        <v>48</v>
      </c>
      <c r="J10" s="121" t="s">
        <v>1099</v>
      </c>
      <c r="K10" s="822">
        <f t="shared" si="1"/>
        <v>0</v>
      </c>
      <c r="L10" s="824"/>
      <c r="M10" s="824"/>
      <c r="N10" s="824"/>
      <c r="O10" s="824"/>
      <c r="P10" s="824"/>
      <c r="Q10" s="824"/>
      <c r="R10" s="824"/>
      <c r="S10" s="824"/>
      <c r="T10" s="824"/>
      <c r="U10" s="824"/>
      <c r="V10" s="824"/>
      <c r="W10" s="824"/>
      <c r="X10" s="824"/>
      <c r="Y10" s="824"/>
      <c r="Z10" s="824"/>
      <c r="AA10" s="824"/>
      <c r="AB10" s="824"/>
      <c r="AC10" s="824"/>
      <c r="AD10" s="824"/>
      <c r="AE10" s="824"/>
      <c r="AF10" s="824"/>
      <c r="AG10" s="824"/>
      <c r="AH10" s="824"/>
      <c r="AI10" s="824"/>
      <c r="AJ10" s="824"/>
      <c r="AK10" s="824"/>
      <c r="AL10" s="824"/>
      <c r="AM10" s="824"/>
      <c r="AN10" s="824"/>
      <c r="AO10" s="824"/>
      <c r="AP10" s="824"/>
      <c r="AQ10" s="824"/>
      <c r="AR10" s="824"/>
      <c r="AS10" s="824"/>
      <c r="AT10" s="824"/>
      <c r="AU10" s="824"/>
      <c r="AV10" s="824"/>
      <c r="AW10" s="824"/>
      <c r="AX10" s="824"/>
      <c r="AY10" s="824"/>
      <c r="AZ10" s="824"/>
      <c r="BA10" s="824"/>
      <c r="BB10" s="824"/>
      <c r="BC10" s="824"/>
      <c r="BD10" s="824"/>
      <c r="BE10" s="824"/>
      <c r="BF10" s="824"/>
      <c r="BG10" s="824"/>
      <c r="BH10" s="824"/>
      <c r="BI10" s="824"/>
      <c r="BJ10" s="824"/>
      <c r="BK10" s="523"/>
      <c r="BL10" s="119"/>
      <c r="BM10" s="567">
        <f t="shared" si="2"/>
        <v>0</v>
      </c>
    </row>
    <row r="11" spans="1:65" s="134" customFormat="1" hidden="1">
      <c r="B11" s="134">
        <v>10</v>
      </c>
      <c r="D11" s="117"/>
      <c r="E11" s="135" t="s">
        <v>625</v>
      </c>
      <c r="F11" s="118" t="s">
        <v>853</v>
      </c>
      <c r="G11" s="529">
        <f t="shared" ref="G11:G21" si="3">SUM(L11:BJ11)</f>
        <v>0.65</v>
      </c>
      <c r="H11" s="118" t="s">
        <v>870</v>
      </c>
      <c r="I11" s="121" t="s">
        <v>48</v>
      </c>
      <c r="J11" s="118"/>
      <c r="K11" s="822">
        <f t="shared" si="1"/>
        <v>0</v>
      </c>
      <c r="L11" s="823"/>
      <c r="M11" s="823"/>
      <c r="N11" s="823">
        <v>0.65</v>
      </c>
      <c r="O11" s="823"/>
      <c r="P11" s="823"/>
      <c r="Q11" s="823"/>
      <c r="R11" s="823"/>
      <c r="S11" s="823"/>
      <c r="T11" s="823"/>
      <c r="U11" s="823"/>
      <c r="V11" s="823"/>
      <c r="W11" s="823"/>
      <c r="X11" s="823"/>
      <c r="Y11" s="823"/>
      <c r="Z11" s="823"/>
      <c r="AA11" s="823"/>
      <c r="AB11" s="823"/>
      <c r="AC11" s="823"/>
      <c r="AD11" s="823"/>
      <c r="AE11" s="823"/>
      <c r="AF11" s="823"/>
      <c r="AG11" s="823"/>
      <c r="AH11" s="823"/>
      <c r="AI11" s="823"/>
      <c r="AJ11" s="823"/>
      <c r="AK11" s="823"/>
      <c r="AL11" s="823"/>
      <c r="AM11" s="823"/>
      <c r="AN11" s="823"/>
      <c r="AO11" s="823"/>
      <c r="AP11" s="823"/>
      <c r="AQ11" s="823"/>
      <c r="AR11" s="823"/>
      <c r="AS11" s="823"/>
      <c r="AT11" s="823"/>
      <c r="AU11" s="823"/>
      <c r="AV11" s="823"/>
      <c r="AW11" s="823"/>
      <c r="AX11" s="823"/>
      <c r="AY11" s="823"/>
      <c r="AZ11" s="823"/>
      <c r="BA11" s="823"/>
      <c r="BB11" s="823"/>
      <c r="BC11" s="823"/>
      <c r="BD11" s="823"/>
      <c r="BE11" s="823"/>
      <c r="BF11" s="823"/>
      <c r="BG11" s="823"/>
      <c r="BH11" s="823"/>
      <c r="BI11" s="823"/>
      <c r="BJ11" s="823"/>
      <c r="BK11" s="333"/>
      <c r="BL11" s="117"/>
      <c r="BM11" s="567">
        <f t="shared" si="2"/>
        <v>0.65</v>
      </c>
    </row>
    <row r="12" spans="1:65" s="134" customFormat="1" hidden="1">
      <c r="B12" s="134">
        <v>11</v>
      </c>
      <c r="D12" s="117"/>
      <c r="E12" s="135" t="s">
        <v>626</v>
      </c>
      <c r="F12" s="118" t="s">
        <v>853</v>
      </c>
      <c r="G12" s="529">
        <f t="shared" si="3"/>
        <v>1.2799999999999998</v>
      </c>
      <c r="H12" s="118" t="s">
        <v>871</v>
      </c>
      <c r="I12" s="121" t="s">
        <v>48</v>
      </c>
      <c r="J12" s="118"/>
      <c r="K12" s="822">
        <f t="shared" si="1"/>
        <v>0</v>
      </c>
      <c r="L12" s="823"/>
      <c r="M12" s="823"/>
      <c r="N12" s="823">
        <v>1.2799999999999998</v>
      </c>
      <c r="O12" s="823"/>
      <c r="P12" s="823"/>
      <c r="Q12" s="823"/>
      <c r="R12" s="823"/>
      <c r="S12" s="823"/>
      <c r="T12" s="823"/>
      <c r="U12" s="823"/>
      <c r="V12" s="823"/>
      <c r="W12" s="823"/>
      <c r="X12" s="823"/>
      <c r="Y12" s="823"/>
      <c r="Z12" s="823"/>
      <c r="AA12" s="823"/>
      <c r="AB12" s="823"/>
      <c r="AC12" s="823"/>
      <c r="AD12" s="823"/>
      <c r="AE12" s="823"/>
      <c r="AF12" s="823"/>
      <c r="AG12" s="823"/>
      <c r="AH12" s="823"/>
      <c r="AI12" s="823"/>
      <c r="AJ12" s="823"/>
      <c r="AK12" s="823"/>
      <c r="AL12" s="823"/>
      <c r="AM12" s="823"/>
      <c r="AN12" s="823"/>
      <c r="AO12" s="823"/>
      <c r="AP12" s="823"/>
      <c r="AQ12" s="823"/>
      <c r="AR12" s="823"/>
      <c r="AS12" s="823"/>
      <c r="AT12" s="823"/>
      <c r="AU12" s="823"/>
      <c r="AV12" s="823"/>
      <c r="AW12" s="823"/>
      <c r="AX12" s="823"/>
      <c r="AY12" s="823"/>
      <c r="AZ12" s="823"/>
      <c r="BA12" s="823"/>
      <c r="BB12" s="823"/>
      <c r="BC12" s="823"/>
      <c r="BD12" s="823"/>
      <c r="BE12" s="823"/>
      <c r="BF12" s="823"/>
      <c r="BG12" s="823"/>
      <c r="BH12" s="823"/>
      <c r="BI12" s="823"/>
      <c r="BJ12" s="823"/>
      <c r="BK12" s="333"/>
      <c r="BL12" s="117"/>
      <c r="BM12" s="567">
        <f t="shared" si="2"/>
        <v>1.2799999999999998</v>
      </c>
    </row>
    <row r="13" spans="1:65" s="134" customFormat="1" hidden="1">
      <c r="B13" s="134">
        <v>12</v>
      </c>
      <c r="D13" s="117"/>
      <c r="E13" s="135" t="s">
        <v>627</v>
      </c>
      <c r="F13" s="118" t="s">
        <v>853</v>
      </c>
      <c r="G13" s="529">
        <f t="shared" si="3"/>
        <v>1.8699999999999997</v>
      </c>
      <c r="H13" s="118" t="s">
        <v>872</v>
      </c>
      <c r="I13" s="121" t="s">
        <v>48</v>
      </c>
      <c r="J13" s="118"/>
      <c r="K13" s="822">
        <f t="shared" si="1"/>
        <v>0.32999999999999996</v>
      </c>
      <c r="L13" s="823">
        <v>0.32999999999999996</v>
      </c>
      <c r="M13" s="823"/>
      <c r="N13" s="823">
        <v>1.5399999999999998</v>
      </c>
      <c r="O13" s="823"/>
      <c r="P13" s="823"/>
      <c r="Q13" s="823"/>
      <c r="R13" s="823"/>
      <c r="S13" s="823"/>
      <c r="T13" s="823"/>
      <c r="U13" s="823"/>
      <c r="V13" s="823"/>
      <c r="W13" s="823"/>
      <c r="X13" s="823"/>
      <c r="Y13" s="823"/>
      <c r="Z13" s="823"/>
      <c r="AA13" s="823"/>
      <c r="AB13" s="823"/>
      <c r="AC13" s="823"/>
      <c r="AD13" s="823"/>
      <c r="AE13" s="823"/>
      <c r="AF13" s="823"/>
      <c r="AG13" s="823"/>
      <c r="AH13" s="823"/>
      <c r="AI13" s="823"/>
      <c r="AJ13" s="823"/>
      <c r="AK13" s="823"/>
      <c r="AL13" s="823"/>
      <c r="AM13" s="823"/>
      <c r="AN13" s="823"/>
      <c r="AO13" s="823"/>
      <c r="AP13" s="823"/>
      <c r="AQ13" s="823"/>
      <c r="AR13" s="823"/>
      <c r="AS13" s="823"/>
      <c r="AT13" s="823"/>
      <c r="AU13" s="823"/>
      <c r="AV13" s="823"/>
      <c r="AW13" s="823"/>
      <c r="AX13" s="823"/>
      <c r="AY13" s="823"/>
      <c r="AZ13" s="823"/>
      <c r="BA13" s="823"/>
      <c r="BB13" s="823"/>
      <c r="BC13" s="823"/>
      <c r="BD13" s="823"/>
      <c r="BE13" s="823"/>
      <c r="BF13" s="823"/>
      <c r="BG13" s="823"/>
      <c r="BH13" s="823"/>
      <c r="BI13" s="823"/>
      <c r="BJ13" s="823"/>
      <c r="BK13" s="333"/>
      <c r="BL13" s="117"/>
      <c r="BM13" s="567">
        <f t="shared" si="2"/>
        <v>1.8699999999999997</v>
      </c>
    </row>
    <row r="14" spans="1:65" s="134" customFormat="1" hidden="1">
      <c r="B14" s="134">
        <v>13</v>
      </c>
      <c r="D14" s="117"/>
      <c r="E14" s="135" t="s">
        <v>469</v>
      </c>
      <c r="F14" s="118" t="s">
        <v>853</v>
      </c>
      <c r="G14" s="529">
        <f t="shared" si="3"/>
        <v>6.62</v>
      </c>
      <c r="H14" s="118" t="s">
        <v>863</v>
      </c>
      <c r="I14" s="121" t="s">
        <v>48</v>
      </c>
      <c r="J14" s="118"/>
      <c r="K14" s="822">
        <f t="shared" si="1"/>
        <v>0</v>
      </c>
      <c r="L14" s="823"/>
      <c r="M14" s="823"/>
      <c r="N14" s="823">
        <v>1.1600000000000001</v>
      </c>
      <c r="O14" s="823">
        <v>5.21</v>
      </c>
      <c r="P14" s="823"/>
      <c r="Q14" s="823"/>
      <c r="R14" s="823"/>
      <c r="S14" s="823"/>
      <c r="T14" s="823"/>
      <c r="U14" s="823"/>
      <c r="V14" s="823"/>
      <c r="W14" s="823"/>
      <c r="X14" s="823"/>
      <c r="Y14" s="823"/>
      <c r="Z14" s="823"/>
      <c r="AA14" s="823"/>
      <c r="AB14" s="823"/>
      <c r="AC14" s="823"/>
      <c r="AD14" s="823"/>
      <c r="AE14" s="823"/>
      <c r="AF14" s="823"/>
      <c r="AG14" s="823"/>
      <c r="AH14" s="823"/>
      <c r="AI14" s="823"/>
      <c r="AJ14" s="823"/>
      <c r="AK14" s="823"/>
      <c r="AL14" s="823"/>
      <c r="AM14" s="823"/>
      <c r="AN14" s="823"/>
      <c r="AO14" s="823"/>
      <c r="AP14" s="823"/>
      <c r="AQ14" s="823"/>
      <c r="AR14" s="823"/>
      <c r="AS14" s="823">
        <v>0.25</v>
      </c>
      <c r="AT14" s="823"/>
      <c r="AU14" s="823"/>
      <c r="AV14" s="823"/>
      <c r="AW14" s="823"/>
      <c r="AX14" s="823"/>
      <c r="AY14" s="823"/>
      <c r="AZ14" s="823"/>
      <c r="BA14" s="823"/>
      <c r="BB14" s="823"/>
      <c r="BC14" s="823"/>
      <c r="BD14" s="823"/>
      <c r="BE14" s="823"/>
      <c r="BF14" s="823"/>
      <c r="BG14" s="823"/>
      <c r="BH14" s="823"/>
      <c r="BI14" s="823"/>
      <c r="BJ14" s="823"/>
      <c r="BK14" s="333" t="s">
        <v>387</v>
      </c>
      <c r="BL14" s="117" t="s">
        <v>1066</v>
      </c>
      <c r="BM14" s="567">
        <f t="shared" si="2"/>
        <v>6.62</v>
      </c>
    </row>
    <row r="15" spans="1:65" s="134" customFormat="1" hidden="1">
      <c r="B15" s="134">
        <v>14</v>
      </c>
      <c r="D15" s="117"/>
      <c r="E15" s="135" t="s">
        <v>628</v>
      </c>
      <c r="F15" s="118" t="s">
        <v>853</v>
      </c>
      <c r="G15" s="529">
        <f t="shared" si="3"/>
        <v>0.09</v>
      </c>
      <c r="H15" s="118" t="s">
        <v>873</v>
      </c>
      <c r="I15" s="121" t="s">
        <v>48</v>
      </c>
      <c r="J15" s="118"/>
      <c r="K15" s="822">
        <f t="shared" si="1"/>
        <v>0.05</v>
      </c>
      <c r="L15" s="823"/>
      <c r="M15" s="823">
        <v>0.05</v>
      </c>
      <c r="N15" s="823">
        <v>0.04</v>
      </c>
      <c r="O15" s="823"/>
      <c r="P15" s="823"/>
      <c r="Q15" s="823"/>
      <c r="R15" s="823"/>
      <c r="S15" s="823"/>
      <c r="T15" s="823"/>
      <c r="U15" s="823"/>
      <c r="V15" s="823"/>
      <c r="W15" s="823"/>
      <c r="X15" s="823"/>
      <c r="Y15" s="823"/>
      <c r="Z15" s="823"/>
      <c r="AA15" s="823"/>
      <c r="AB15" s="823"/>
      <c r="AC15" s="823"/>
      <c r="AD15" s="823"/>
      <c r="AE15" s="823"/>
      <c r="AF15" s="823"/>
      <c r="AG15" s="823"/>
      <c r="AH15" s="823"/>
      <c r="AI15" s="823"/>
      <c r="AJ15" s="823"/>
      <c r="AK15" s="823"/>
      <c r="AL15" s="823"/>
      <c r="AM15" s="823"/>
      <c r="AN15" s="823"/>
      <c r="AO15" s="823"/>
      <c r="AP15" s="823"/>
      <c r="AQ15" s="823"/>
      <c r="AR15" s="823"/>
      <c r="AS15" s="823"/>
      <c r="AT15" s="823"/>
      <c r="AU15" s="823"/>
      <c r="AV15" s="823"/>
      <c r="AW15" s="823"/>
      <c r="AX15" s="823"/>
      <c r="AY15" s="823"/>
      <c r="AZ15" s="823"/>
      <c r="BA15" s="823"/>
      <c r="BB15" s="823"/>
      <c r="BC15" s="823"/>
      <c r="BD15" s="823"/>
      <c r="BE15" s="823"/>
      <c r="BF15" s="823"/>
      <c r="BG15" s="823"/>
      <c r="BH15" s="823"/>
      <c r="BI15" s="823"/>
      <c r="BJ15" s="823"/>
      <c r="BK15" s="333"/>
      <c r="BL15" s="117"/>
      <c r="BM15" s="567">
        <f t="shared" si="2"/>
        <v>0.09</v>
      </c>
    </row>
    <row r="16" spans="1:65" s="134" customFormat="1" ht="31.5" hidden="1">
      <c r="B16" s="134">
        <v>15</v>
      </c>
      <c r="D16" s="117"/>
      <c r="E16" s="135" t="s">
        <v>629</v>
      </c>
      <c r="F16" s="118" t="s">
        <v>853</v>
      </c>
      <c r="G16" s="529">
        <f t="shared" si="3"/>
        <v>0.51</v>
      </c>
      <c r="H16" s="118" t="s">
        <v>874</v>
      </c>
      <c r="I16" s="121" t="s">
        <v>56</v>
      </c>
      <c r="J16" s="118"/>
      <c r="K16" s="822">
        <f t="shared" si="1"/>
        <v>0</v>
      </c>
      <c r="L16" s="135"/>
      <c r="M16" s="135"/>
      <c r="N16" s="135"/>
      <c r="O16" s="135"/>
      <c r="P16" s="135"/>
      <c r="Q16" s="135"/>
      <c r="R16" s="825"/>
      <c r="S16" s="825"/>
      <c r="T16" s="135"/>
      <c r="U16" s="135"/>
      <c r="V16" s="135"/>
      <c r="W16" s="135"/>
      <c r="X16" s="135"/>
      <c r="Y16" s="135"/>
      <c r="Z16" s="135"/>
      <c r="AA16" s="135"/>
      <c r="AB16" s="135"/>
      <c r="AC16" s="135">
        <v>0.51</v>
      </c>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333"/>
      <c r="BL16" s="117"/>
      <c r="BM16" s="567">
        <f t="shared" si="2"/>
        <v>0.51</v>
      </c>
    </row>
    <row r="17" spans="2:65" s="134" customFormat="1" hidden="1">
      <c r="B17" s="134">
        <v>16</v>
      </c>
      <c r="D17" s="117">
        <v>107</v>
      </c>
      <c r="E17" s="304" t="s">
        <v>511</v>
      </c>
      <c r="F17" s="117" t="s">
        <v>519</v>
      </c>
      <c r="G17" s="529">
        <f t="shared" si="3"/>
        <v>0.1</v>
      </c>
      <c r="H17" s="117">
        <v>32</v>
      </c>
      <c r="I17" s="119" t="s">
        <v>31</v>
      </c>
      <c r="J17" s="118"/>
      <c r="K17" s="822">
        <f t="shared" si="1"/>
        <v>0</v>
      </c>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v>7.0000000000000007E-2</v>
      </c>
      <c r="AL17" s="333"/>
      <c r="AM17" s="333"/>
      <c r="AN17" s="333"/>
      <c r="AO17" s="333"/>
      <c r="AP17" s="333"/>
      <c r="AQ17" s="333"/>
      <c r="AR17" s="333"/>
      <c r="AS17" s="333"/>
      <c r="AT17" s="333"/>
      <c r="AU17" s="333"/>
      <c r="AV17" s="333"/>
      <c r="AW17" s="333"/>
      <c r="AX17" s="333"/>
      <c r="AY17" s="333">
        <v>0.03</v>
      </c>
      <c r="AZ17" s="333"/>
      <c r="BA17" s="333"/>
      <c r="BB17" s="333"/>
      <c r="BC17" s="333"/>
      <c r="BD17" s="333"/>
      <c r="BE17" s="333"/>
      <c r="BF17" s="333"/>
      <c r="BG17" s="333"/>
      <c r="BH17" s="333"/>
      <c r="BI17" s="333"/>
      <c r="BJ17" s="333"/>
      <c r="BK17" s="333" t="s">
        <v>388</v>
      </c>
      <c r="BL17" s="117"/>
      <c r="BM17" s="567">
        <f t="shared" si="2"/>
        <v>0.1</v>
      </c>
    </row>
    <row r="18" spans="2:65" s="134" customFormat="1" hidden="1">
      <c r="B18" s="134">
        <v>17</v>
      </c>
      <c r="D18" s="117">
        <v>108</v>
      </c>
      <c r="E18" s="304" t="s">
        <v>512</v>
      </c>
      <c r="F18" s="117" t="s">
        <v>519</v>
      </c>
      <c r="G18" s="529">
        <f t="shared" si="3"/>
        <v>0.47000000000000003</v>
      </c>
      <c r="H18" s="117">
        <v>20</v>
      </c>
      <c r="I18" s="119" t="s">
        <v>48</v>
      </c>
      <c r="J18" s="118"/>
      <c r="K18" s="822">
        <f t="shared" si="1"/>
        <v>0</v>
      </c>
      <c r="L18" s="333"/>
      <c r="M18" s="333"/>
      <c r="N18" s="333">
        <v>0.46</v>
      </c>
      <c r="O18" s="333"/>
      <c r="P18" s="333"/>
      <c r="Q18" s="333"/>
      <c r="R18" s="333"/>
      <c r="S18" s="333"/>
      <c r="T18" s="333"/>
      <c r="U18" s="333"/>
      <c r="V18" s="333"/>
      <c r="W18" s="333"/>
      <c r="X18" s="333"/>
      <c r="Y18" s="333"/>
      <c r="Z18" s="333"/>
      <c r="AA18" s="333"/>
      <c r="AB18" s="333"/>
      <c r="AC18" s="333"/>
      <c r="AD18" s="333"/>
      <c r="AE18" s="333"/>
      <c r="AF18" s="333"/>
      <c r="AG18" s="333">
        <v>0.01</v>
      </c>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t="s">
        <v>388</v>
      </c>
      <c r="BL18" s="117"/>
      <c r="BM18" s="567">
        <f t="shared" si="2"/>
        <v>0.47000000000000003</v>
      </c>
    </row>
    <row r="19" spans="2:65" s="134" customFormat="1" ht="31.5" hidden="1">
      <c r="B19" s="134">
        <v>18</v>
      </c>
      <c r="D19" s="117">
        <v>109</v>
      </c>
      <c r="E19" s="304" t="s">
        <v>513</v>
      </c>
      <c r="F19" s="117" t="s">
        <v>519</v>
      </c>
      <c r="G19" s="766">
        <f t="shared" si="3"/>
        <v>0.9</v>
      </c>
      <c r="H19" s="117">
        <v>21</v>
      </c>
      <c r="I19" s="119" t="s">
        <v>41</v>
      </c>
      <c r="J19" s="118"/>
      <c r="K19" s="822">
        <f t="shared" si="1"/>
        <v>0</v>
      </c>
      <c r="L19" s="333"/>
      <c r="M19" s="333"/>
      <c r="N19" s="333"/>
      <c r="O19" s="333">
        <v>0.9</v>
      </c>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t="s">
        <v>388</v>
      </c>
      <c r="BL19" s="117"/>
      <c r="BM19" s="567">
        <f t="shared" si="2"/>
        <v>0.9</v>
      </c>
    </row>
    <row r="20" spans="2:65" s="134" customFormat="1" ht="31.5" hidden="1">
      <c r="B20" s="134">
        <v>19</v>
      </c>
      <c r="D20" s="117">
        <v>110</v>
      </c>
      <c r="E20" s="304" t="s">
        <v>514</v>
      </c>
      <c r="F20" s="117" t="s">
        <v>519</v>
      </c>
      <c r="G20" s="766">
        <f t="shared" si="3"/>
        <v>0.56999999999999995</v>
      </c>
      <c r="H20" s="117">
        <v>20</v>
      </c>
      <c r="I20" s="119" t="s">
        <v>41</v>
      </c>
      <c r="J20" s="118"/>
      <c r="K20" s="822">
        <f t="shared" si="1"/>
        <v>0</v>
      </c>
      <c r="L20" s="333"/>
      <c r="M20" s="333"/>
      <c r="N20" s="333"/>
      <c r="O20" s="333">
        <v>0.56999999999999995</v>
      </c>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t="s">
        <v>388</v>
      </c>
      <c r="BL20" s="117"/>
      <c r="BM20" s="567">
        <f t="shared" si="2"/>
        <v>0.56999999999999995</v>
      </c>
    </row>
    <row r="21" spans="2:65" ht="31.5" hidden="1">
      <c r="B21" s="134">
        <v>20</v>
      </c>
      <c r="C21" s="134"/>
      <c r="D21" s="798"/>
      <c r="E21" s="135" t="s">
        <v>630</v>
      </c>
      <c r="F21" s="799" t="s">
        <v>854</v>
      </c>
      <c r="G21" s="800">
        <f t="shared" si="3"/>
        <v>162</v>
      </c>
      <c r="H21" s="118" t="s">
        <v>875</v>
      </c>
      <c r="I21" s="121" t="s">
        <v>20</v>
      </c>
      <c r="J21" s="799"/>
      <c r="K21" s="822">
        <f t="shared" si="1"/>
        <v>0</v>
      </c>
      <c r="L21" s="823"/>
      <c r="M21" s="823"/>
      <c r="N21" s="823"/>
      <c r="O21" s="823"/>
      <c r="P21" s="823"/>
      <c r="Q21" s="823"/>
      <c r="R21" s="823">
        <v>162</v>
      </c>
      <c r="S21" s="823"/>
      <c r="T21" s="823"/>
      <c r="U21" s="823"/>
      <c r="V21" s="823"/>
      <c r="W21" s="823"/>
      <c r="X21" s="823"/>
      <c r="Y21" s="823"/>
      <c r="Z21" s="823"/>
      <c r="AA21" s="823"/>
      <c r="AB21" s="823"/>
      <c r="AC21" s="823"/>
      <c r="AD21" s="823"/>
      <c r="AE21" s="823"/>
      <c r="AF21" s="823"/>
      <c r="AG21" s="823"/>
      <c r="AH21" s="823"/>
      <c r="AI21" s="823"/>
      <c r="AJ21" s="823"/>
      <c r="AK21" s="823"/>
      <c r="AL21" s="823"/>
      <c r="AM21" s="823"/>
      <c r="AN21" s="823"/>
      <c r="AO21" s="823"/>
      <c r="AP21" s="823"/>
      <c r="AQ21" s="823"/>
      <c r="AR21" s="823"/>
      <c r="AS21" s="823"/>
      <c r="AT21" s="823"/>
      <c r="AU21" s="823"/>
      <c r="AV21" s="823"/>
      <c r="AW21" s="823"/>
      <c r="AX21" s="823"/>
      <c r="AY21" s="823"/>
      <c r="AZ21" s="823"/>
      <c r="BA21" s="823"/>
      <c r="BB21" s="823"/>
      <c r="BC21" s="823"/>
      <c r="BD21" s="823"/>
      <c r="BE21" s="823"/>
      <c r="BF21" s="823"/>
      <c r="BG21" s="823"/>
      <c r="BH21" s="823"/>
      <c r="BI21" s="823"/>
      <c r="BJ21" s="823"/>
      <c r="BK21" s="333"/>
      <c r="BL21" s="798"/>
      <c r="BM21" s="801">
        <f t="shared" si="2"/>
        <v>162</v>
      </c>
    </row>
    <row r="22" spans="2:65" s="134" customFormat="1" ht="31.5" hidden="1">
      <c r="B22" s="134">
        <v>21</v>
      </c>
      <c r="D22" s="117"/>
      <c r="E22" s="135" t="s">
        <v>631</v>
      </c>
      <c r="F22" s="118" t="s">
        <v>855</v>
      </c>
      <c r="G22" s="529">
        <v>0.12</v>
      </c>
      <c r="H22" s="118"/>
      <c r="I22" s="121" t="s">
        <v>35</v>
      </c>
      <c r="J22" s="118" t="s">
        <v>1082</v>
      </c>
      <c r="K22" s="822">
        <f t="shared" si="1"/>
        <v>0</v>
      </c>
      <c r="L22" s="823"/>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c r="AN22" s="823"/>
      <c r="AO22" s="823"/>
      <c r="AP22" s="823"/>
      <c r="AQ22" s="823"/>
      <c r="AR22" s="823"/>
      <c r="AS22" s="823"/>
      <c r="AT22" s="823"/>
      <c r="AU22" s="823"/>
      <c r="AV22" s="823"/>
      <c r="AW22" s="823"/>
      <c r="AX22" s="823"/>
      <c r="AY22" s="823"/>
      <c r="AZ22" s="823"/>
      <c r="BA22" s="823"/>
      <c r="BB22" s="823"/>
      <c r="BC22" s="823"/>
      <c r="BD22" s="823"/>
      <c r="BE22" s="823"/>
      <c r="BF22" s="823"/>
      <c r="BG22" s="823"/>
      <c r="BH22" s="823"/>
      <c r="BI22" s="823"/>
      <c r="BJ22" s="823"/>
      <c r="BK22" s="333"/>
      <c r="BL22" s="117"/>
      <c r="BM22" s="567">
        <f t="shared" si="2"/>
        <v>0</v>
      </c>
    </row>
    <row r="23" spans="2:65" s="134" customFormat="1" ht="47.25" hidden="1">
      <c r="B23" s="134">
        <v>22</v>
      </c>
      <c r="D23" s="117"/>
      <c r="E23" s="135" t="s">
        <v>634</v>
      </c>
      <c r="F23" s="118" t="s">
        <v>858</v>
      </c>
      <c r="G23" s="529">
        <f t="shared" ref="G23:G28" si="4">SUM(L23:BJ23)</f>
        <v>1.1200000000000001</v>
      </c>
      <c r="H23" s="118" t="s">
        <v>877</v>
      </c>
      <c r="I23" s="121" t="s">
        <v>29</v>
      </c>
      <c r="J23" s="118"/>
      <c r="K23" s="822">
        <f t="shared" si="1"/>
        <v>0.03</v>
      </c>
      <c r="L23" s="823">
        <v>0.03</v>
      </c>
      <c r="M23" s="823">
        <v>0</v>
      </c>
      <c r="N23" s="823">
        <v>0.04</v>
      </c>
      <c r="O23" s="823">
        <v>0.03</v>
      </c>
      <c r="P23" s="823">
        <v>0</v>
      </c>
      <c r="Q23" s="823">
        <v>0</v>
      </c>
      <c r="R23" s="823">
        <v>0</v>
      </c>
      <c r="S23" s="823"/>
      <c r="T23" s="823">
        <v>0</v>
      </c>
      <c r="U23" s="823">
        <v>0</v>
      </c>
      <c r="V23" s="823">
        <v>0</v>
      </c>
      <c r="W23" s="823">
        <v>0</v>
      </c>
      <c r="X23" s="823">
        <v>0</v>
      </c>
      <c r="Y23" s="823">
        <v>0</v>
      </c>
      <c r="Z23" s="823">
        <v>0</v>
      </c>
      <c r="AA23" s="823">
        <v>0</v>
      </c>
      <c r="AB23" s="823">
        <v>0</v>
      </c>
      <c r="AC23" s="823">
        <v>0</v>
      </c>
      <c r="AD23" s="823">
        <v>0</v>
      </c>
      <c r="AE23" s="823">
        <v>0</v>
      </c>
      <c r="AF23" s="823">
        <v>0</v>
      </c>
      <c r="AG23" s="823">
        <v>0</v>
      </c>
      <c r="AH23" s="823">
        <v>9.0000000000000011E-2</v>
      </c>
      <c r="AI23" s="823">
        <v>0</v>
      </c>
      <c r="AJ23" s="823">
        <v>0</v>
      </c>
      <c r="AK23" s="823">
        <v>0</v>
      </c>
      <c r="AL23" s="823">
        <v>0</v>
      </c>
      <c r="AM23" s="823">
        <v>0</v>
      </c>
      <c r="AN23" s="823">
        <v>0</v>
      </c>
      <c r="AO23" s="823">
        <v>0</v>
      </c>
      <c r="AP23" s="823">
        <v>0</v>
      </c>
      <c r="AQ23" s="823">
        <v>0</v>
      </c>
      <c r="AR23" s="823">
        <v>0</v>
      </c>
      <c r="AS23" s="823">
        <v>0.03</v>
      </c>
      <c r="AT23" s="823">
        <v>0</v>
      </c>
      <c r="AU23" s="823">
        <v>0</v>
      </c>
      <c r="AV23" s="823">
        <v>0</v>
      </c>
      <c r="AW23" s="823">
        <v>0</v>
      </c>
      <c r="AX23" s="823">
        <v>0</v>
      </c>
      <c r="AY23" s="823">
        <v>0</v>
      </c>
      <c r="AZ23" s="823">
        <v>0.88</v>
      </c>
      <c r="BA23" s="823">
        <v>0</v>
      </c>
      <c r="BB23" s="823">
        <v>0</v>
      </c>
      <c r="BC23" s="823">
        <v>0</v>
      </c>
      <c r="BD23" s="823">
        <v>0</v>
      </c>
      <c r="BE23" s="823">
        <v>0</v>
      </c>
      <c r="BF23" s="823">
        <v>0.02</v>
      </c>
      <c r="BG23" s="823">
        <v>0</v>
      </c>
      <c r="BH23" s="823">
        <v>0</v>
      </c>
      <c r="BI23" s="823">
        <v>0</v>
      </c>
      <c r="BJ23" s="823">
        <v>0</v>
      </c>
      <c r="BK23" s="333"/>
      <c r="BL23" s="117"/>
      <c r="BM23" s="567">
        <f t="shared" si="2"/>
        <v>1.1200000000000001</v>
      </c>
    </row>
    <row r="24" spans="2:65" ht="31.5" hidden="1">
      <c r="B24" s="134">
        <v>23</v>
      </c>
      <c r="C24" s="134"/>
      <c r="D24" s="798"/>
      <c r="E24" s="535" t="s">
        <v>632</v>
      </c>
      <c r="F24" s="803" t="s">
        <v>856</v>
      </c>
      <c r="G24" s="800">
        <f t="shared" si="4"/>
        <v>55.64</v>
      </c>
      <c r="H24" s="118" t="s">
        <v>876</v>
      </c>
      <c r="I24" s="540" t="s">
        <v>39</v>
      </c>
      <c r="J24" s="803"/>
      <c r="K24" s="822">
        <f t="shared" si="1"/>
        <v>4.99</v>
      </c>
      <c r="L24" s="823">
        <v>2.95</v>
      </c>
      <c r="M24" s="823">
        <v>2.04</v>
      </c>
      <c r="N24" s="823">
        <v>10.14</v>
      </c>
      <c r="O24" s="823">
        <v>17.29</v>
      </c>
      <c r="P24" s="823">
        <v>0</v>
      </c>
      <c r="Q24" s="823">
        <v>0</v>
      </c>
      <c r="R24" s="823">
        <v>10.75</v>
      </c>
      <c r="S24" s="823"/>
      <c r="T24" s="823">
        <v>0.03</v>
      </c>
      <c r="U24" s="823">
        <v>0</v>
      </c>
      <c r="V24" s="823">
        <v>0</v>
      </c>
      <c r="W24" s="823">
        <v>0</v>
      </c>
      <c r="X24" s="823">
        <v>0</v>
      </c>
      <c r="Y24" s="823">
        <v>0</v>
      </c>
      <c r="Z24" s="823">
        <v>0</v>
      </c>
      <c r="AA24" s="823">
        <v>0</v>
      </c>
      <c r="AB24" s="823">
        <v>0</v>
      </c>
      <c r="AC24" s="823">
        <v>0</v>
      </c>
      <c r="AD24" s="823">
        <v>0</v>
      </c>
      <c r="AE24" s="823"/>
      <c r="AF24" s="823">
        <v>0</v>
      </c>
      <c r="AG24" s="823">
        <v>1.25</v>
      </c>
      <c r="AH24" s="823">
        <v>0.6</v>
      </c>
      <c r="AI24" s="823">
        <v>0</v>
      </c>
      <c r="AJ24" s="823">
        <v>0</v>
      </c>
      <c r="AK24" s="823">
        <v>0</v>
      </c>
      <c r="AL24" s="823">
        <v>0</v>
      </c>
      <c r="AM24" s="823">
        <v>0</v>
      </c>
      <c r="AN24" s="823">
        <v>0</v>
      </c>
      <c r="AO24" s="823">
        <v>0</v>
      </c>
      <c r="AP24" s="823">
        <v>0</v>
      </c>
      <c r="AQ24" s="823">
        <v>7.26</v>
      </c>
      <c r="AR24" s="823"/>
      <c r="AS24" s="823">
        <v>0</v>
      </c>
      <c r="AT24" s="823">
        <v>0</v>
      </c>
      <c r="AU24" s="823">
        <v>0</v>
      </c>
      <c r="AV24" s="823">
        <v>0</v>
      </c>
      <c r="AW24" s="823">
        <v>0</v>
      </c>
      <c r="AX24" s="823">
        <v>0</v>
      </c>
      <c r="AY24" s="823">
        <v>0</v>
      </c>
      <c r="AZ24" s="823">
        <v>0.66</v>
      </c>
      <c r="BA24" s="823">
        <v>0</v>
      </c>
      <c r="BB24" s="823">
        <v>0</v>
      </c>
      <c r="BC24" s="823">
        <v>0</v>
      </c>
      <c r="BD24" s="823">
        <v>0</v>
      </c>
      <c r="BE24" s="823">
        <v>0</v>
      </c>
      <c r="BF24" s="823">
        <v>0</v>
      </c>
      <c r="BG24" s="823">
        <v>0</v>
      </c>
      <c r="BH24" s="823">
        <v>0</v>
      </c>
      <c r="BI24" s="823">
        <v>2.67</v>
      </c>
      <c r="BJ24" s="823">
        <v>0</v>
      </c>
      <c r="BK24" s="333"/>
      <c r="BL24" s="798"/>
      <c r="BM24" s="801">
        <f t="shared" si="2"/>
        <v>55.64</v>
      </c>
    </row>
    <row r="25" spans="2:65" ht="47.25" hidden="1">
      <c r="B25" s="134">
        <v>24</v>
      </c>
      <c r="C25" s="134"/>
      <c r="D25" s="798"/>
      <c r="E25" s="135" t="s">
        <v>633</v>
      </c>
      <c r="F25" s="799" t="s">
        <v>1117</v>
      </c>
      <c r="G25" s="800">
        <f t="shared" si="4"/>
        <v>145.47000000000006</v>
      </c>
      <c r="H25" s="118"/>
      <c r="I25" s="121" t="s">
        <v>29</v>
      </c>
      <c r="J25" s="799"/>
      <c r="K25" s="822">
        <f t="shared" si="1"/>
        <v>69.53</v>
      </c>
      <c r="L25" s="823">
        <v>68.12</v>
      </c>
      <c r="M25" s="823">
        <v>1.41</v>
      </c>
      <c r="N25" s="823">
        <v>20.23</v>
      </c>
      <c r="O25" s="823">
        <v>14.91</v>
      </c>
      <c r="P25" s="823">
        <v>0</v>
      </c>
      <c r="Q25" s="823">
        <v>0</v>
      </c>
      <c r="R25" s="823">
        <v>3.03</v>
      </c>
      <c r="S25" s="823"/>
      <c r="T25" s="823">
        <v>0.06</v>
      </c>
      <c r="U25" s="823">
        <v>0</v>
      </c>
      <c r="V25" s="823">
        <v>1.2</v>
      </c>
      <c r="W25" s="823">
        <v>0</v>
      </c>
      <c r="X25" s="823">
        <v>0</v>
      </c>
      <c r="Y25" s="823">
        <v>0</v>
      </c>
      <c r="Z25" s="823">
        <v>0</v>
      </c>
      <c r="AA25" s="823">
        <v>0</v>
      </c>
      <c r="AB25" s="823">
        <v>0</v>
      </c>
      <c r="AC25" s="823">
        <v>0</v>
      </c>
      <c r="AD25" s="823">
        <v>0</v>
      </c>
      <c r="AE25" s="823">
        <v>0</v>
      </c>
      <c r="AF25" s="823">
        <v>0</v>
      </c>
      <c r="AG25" s="823">
        <v>7.55</v>
      </c>
      <c r="AH25" s="823">
        <v>4.5</v>
      </c>
      <c r="AI25" s="823">
        <v>0</v>
      </c>
      <c r="AJ25" s="823">
        <v>0.01</v>
      </c>
      <c r="AK25" s="823">
        <v>0.01</v>
      </c>
      <c r="AL25" s="823">
        <v>0</v>
      </c>
      <c r="AM25" s="823">
        <v>0.01</v>
      </c>
      <c r="AN25" s="823">
        <v>0.01</v>
      </c>
      <c r="AO25" s="823">
        <v>0</v>
      </c>
      <c r="AP25" s="823">
        <v>0</v>
      </c>
      <c r="AQ25" s="823">
        <v>0</v>
      </c>
      <c r="AR25" s="823"/>
      <c r="AS25" s="823">
        <v>2.1</v>
      </c>
      <c r="AT25" s="823">
        <v>0</v>
      </c>
      <c r="AU25" s="823">
        <v>0</v>
      </c>
      <c r="AV25" s="823">
        <v>0</v>
      </c>
      <c r="AW25" s="823">
        <v>0</v>
      </c>
      <c r="AX25" s="823">
        <v>0</v>
      </c>
      <c r="AY25" s="823">
        <v>0</v>
      </c>
      <c r="AZ25" s="823">
        <v>18.579999999999998</v>
      </c>
      <c r="BA25" s="823">
        <v>0</v>
      </c>
      <c r="BB25" s="823">
        <v>0.33</v>
      </c>
      <c r="BC25" s="823">
        <v>0</v>
      </c>
      <c r="BD25" s="823">
        <v>0</v>
      </c>
      <c r="BE25" s="823">
        <v>0.06</v>
      </c>
      <c r="BF25" s="823">
        <v>2.5499999999999998</v>
      </c>
      <c r="BG25" s="823">
        <v>0.27</v>
      </c>
      <c r="BH25" s="823">
        <v>0</v>
      </c>
      <c r="BI25" s="823">
        <v>0.53</v>
      </c>
      <c r="BJ25" s="823"/>
      <c r="BK25" s="333"/>
      <c r="BL25" s="798" t="s">
        <v>1095</v>
      </c>
      <c r="BM25" s="801">
        <f t="shared" si="2"/>
        <v>145.47000000000006</v>
      </c>
    </row>
    <row r="26" spans="2:65" s="134" customFormat="1" ht="31.5" hidden="1">
      <c r="B26" s="134">
        <v>25</v>
      </c>
      <c r="D26" s="117"/>
      <c r="E26" s="135" t="s">
        <v>635</v>
      </c>
      <c r="F26" s="118" t="s">
        <v>859</v>
      </c>
      <c r="G26" s="529">
        <f t="shared" si="4"/>
        <v>13.959999999999999</v>
      </c>
      <c r="H26" s="118"/>
      <c r="I26" s="118" t="s">
        <v>29</v>
      </c>
      <c r="J26" s="118"/>
      <c r="K26" s="822">
        <f t="shared" si="1"/>
        <v>5</v>
      </c>
      <c r="L26" s="823">
        <v>4.99</v>
      </c>
      <c r="M26" s="823">
        <v>0.01</v>
      </c>
      <c r="N26" s="823">
        <v>2.4700000000000002</v>
      </c>
      <c r="O26" s="823">
        <v>0.04</v>
      </c>
      <c r="P26" s="823">
        <v>0</v>
      </c>
      <c r="Q26" s="823">
        <v>0</v>
      </c>
      <c r="R26" s="823">
        <v>0</v>
      </c>
      <c r="S26" s="823"/>
      <c r="T26" s="823">
        <v>0</v>
      </c>
      <c r="U26" s="823">
        <v>0</v>
      </c>
      <c r="V26" s="823">
        <v>0</v>
      </c>
      <c r="W26" s="823">
        <v>0</v>
      </c>
      <c r="X26" s="823">
        <v>0</v>
      </c>
      <c r="Y26" s="823">
        <v>0</v>
      </c>
      <c r="Z26" s="823">
        <v>0</v>
      </c>
      <c r="AA26" s="823">
        <v>0</v>
      </c>
      <c r="AB26" s="823">
        <v>0</v>
      </c>
      <c r="AC26" s="823">
        <v>0</v>
      </c>
      <c r="AD26" s="823">
        <v>0</v>
      </c>
      <c r="AE26" s="823">
        <v>0</v>
      </c>
      <c r="AF26" s="823">
        <v>0</v>
      </c>
      <c r="AG26" s="823">
        <v>1.79</v>
      </c>
      <c r="AH26" s="823">
        <v>0.52</v>
      </c>
      <c r="AI26" s="823">
        <v>0</v>
      </c>
      <c r="AJ26" s="823">
        <v>0</v>
      </c>
      <c r="AK26" s="823">
        <v>0.04</v>
      </c>
      <c r="AL26" s="823">
        <v>0</v>
      </c>
      <c r="AM26" s="823">
        <v>0</v>
      </c>
      <c r="AN26" s="823">
        <v>0</v>
      </c>
      <c r="AO26" s="823">
        <v>0</v>
      </c>
      <c r="AP26" s="823">
        <v>0</v>
      </c>
      <c r="AQ26" s="823">
        <v>0</v>
      </c>
      <c r="AR26" s="823">
        <v>0</v>
      </c>
      <c r="AS26" s="823">
        <v>0.4</v>
      </c>
      <c r="AT26" s="823">
        <v>0</v>
      </c>
      <c r="AU26" s="823">
        <v>0</v>
      </c>
      <c r="AV26" s="823">
        <v>0</v>
      </c>
      <c r="AW26" s="823">
        <v>0</v>
      </c>
      <c r="AX26" s="823">
        <v>0</v>
      </c>
      <c r="AY26" s="823">
        <v>0</v>
      </c>
      <c r="AZ26" s="823">
        <v>1.19</v>
      </c>
      <c r="BA26" s="823">
        <v>1.74</v>
      </c>
      <c r="BB26" s="823">
        <v>0</v>
      </c>
      <c r="BC26" s="823">
        <v>0</v>
      </c>
      <c r="BD26" s="823">
        <v>0</v>
      </c>
      <c r="BE26" s="823">
        <v>0</v>
      </c>
      <c r="BF26" s="823">
        <v>0.06</v>
      </c>
      <c r="BG26" s="823">
        <v>0.59</v>
      </c>
      <c r="BH26" s="823">
        <v>0</v>
      </c>
      <c r="BI26" s="823">
        <v>0.12000000000000001</v>
      </c>
      <c r="BJ26" s="823">
        <v>0</v>
      </c>
      <c r="BK26" s="333"/>
      <c r="BL26" s="118" t="s">
        <v>1098</v>
      </c>
      <c r="BM26" s="567">
        <f t="shared" si="2"/>
        <v>13.959999999999999</v>
      </c>
    </row>
    <row r="27" spans="2:65" s="134" customFormat="1" hidden="1">
      <c r="B27" s="134">
        <v>26</v>
      </c>
      <c r="D27" s="117">
        <v>164</v>
      </c>
      <c r="E27" s="343" t="s">
        <v>299</v>
      </c>
      <c r="F27" s="344" t="s">
        <v>104</v>
      </c>
      <c r="G27" s="766">
        <f t="shared" si="4"/>
        <v>0.74</v>
      </c>
      <c r="H27" s="117"/>
      <c r="I27" s="119" t="s">
        <v>50</v>
      </c>
      <c r="J27" s="118"/>
      <c r="K27" s="822">
        <f t="shared" si="1"/>
        <v>0.03</v>
      </c>
      <c r="L27" s="333">
        <v>0.03</v>
      </c>
      <c r="M27" s="333"/>
      <c r="N27" s="333">
        <v>0.32</v>
      </c>
      <c r="O27" s="333">
        <v>0.05</v>
      </c>
      <c r="P27" s="333"/>
      <c r="Q27" s="333"/>
      <c r="R27" s="333"/>
      <c r="S27" s="333"/>
      <c r="T27" s="333">
        <v>0.03</v>
      </c>
      <c r="U27" s="333"/>
      <c r="V27" s="333"/>
      <c r="W27" s="333"/>
      <c r="X27" s="333"/>
      <c r="Y27" s="333"/>
      <c r="Z27" s="333"/>
      <c r="AA27" s="333"/>
      <c r="AB27" s="333"/>
      <c r="AC27" s="333">
        <v>0.03</v>
      </c>
      <c r="AD27" s="333"/>
      <c r="AE27" s="333"/>
      <c r="AF27" s="333"/>
      <c r="AG27" s="333"/>
      <c r="AH27" s="333">
        <v>0.01</v>
      </c>
      <c r="AI27" s="333"/>
      <c r="AJ27" s="333"/>
      <c r="AK27" s="333"/>
      <c r="AL27" s="333"/>
      <c r="AM27" s="333"/>
      <c r="AN27" s="333"/>
      <c r="AO27" s="333"/>
      <c r="AP27" s="333"/>
      <c r="AQ27" s="333"/>
      <c r="AR27" s="333"/>
      <c r="AS27" s="333">
        <v>0.04</v>
      </c>
      <c r="AT27" s="333"/>
      <c r="AU27" s="333"/>
      <c r="AV27" s="333"/>
      <c r="AW27" s="333"/>
      <c r="AX27" s="333"/>
      <c r="AY27" s="333"/>
      <c r="AZ27" s="333"/>
      <c r="BA27" s="333">
        <v>0.03</v>
      </c>
      <c r="BB27" s="333">
        <v>0.2</v>
      </c>
      <c r="BC27" s="333"/>
      <c r="BD27" s="333"/>
      <c r="BE27" s="333"/>
      <c r="BF27" s="333"/>
      <c r="BG27" s="333"/>
      <c r="BH27" s="333"/>
      <c r="BI27" s="333"/>
      <c r="BJ27" s="333"/>
      <c r="BK27" s="333"/>
      <c r="BL27" s="117"/>
      <c r="BM27" s="567">
        <f t="shared" si="2"/>
        <v>0.74</v>
      </c>
    </row>
    <row r="28" spans="2:65" s="134" customFormat="1" hidden="1">
      <c r="B28" s="134">
        <v>27</v>
      </c>
      <c r="D28" s="117"/>
      <c r="E28" s="135" t="s">
        <v>636</v>
      </c>
      <c r="F28" s="118" t="s">
        <v>285</v>
      </c>
      <c r="G28" s="529">
        <f t="shared" si="4"/>
        <v>0.04</v>
      </c>
      <c r="H28" s="118" t="s">
        <v>878</v>
      </c>
      <c r="I28" s="121" t="s">
        <v>21</v>
      </c>
      <c r="J28" s="118"/>
      <c r="K28" s="822">
        <f t="shared" si="1"/>
        <v>0</v>
      </c>
      <c r="L28" s="823"/>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823"/>
      <c r="AO28" s="823"/>
      <c r="AP28" s="823"/>
      <c r="AQ28" s="823"/>
      <c r="AR28" s="823"/>
      <c r="AS28" s="823"/>
      <c r="AT28" s="823"/>
      <c r="AU28" s="823"/>
      <c r="AV28" s="823"/>
      <c r="AW28" s="823"/>
      <c r="AX28" s="823"/>
      <c r="AY28" s="823"/>
      <c r="AZ28" s="823"/>
      <c r="BA28" s="823"/>
      <c r="BB28" s="823">
        <v>0.04</v>
      </c>
      <c r="BC28" s="823"/>
      <c r="BD28" s="823"/>
      <c r="BE28" s="823"/>
      <c r="BF28" s="823"/>
      <c r="BG28" s="823"/>
      <c r="BH28" s="823"/>
      <c r="BI28" s="823"/>
      <c r="BJ28" s="823"/>
      <c r="BK28" s="333"/>
      <c r="BL28" s="117"/>
      <c r="BM28" s="567">
        <f t="shared" si="2"/>
        <v>0.04</v>
      </c>
    </row>
    <row r="29" spans="2:65" s="125" customFormat="1" ht="31.5" hidden="1">
      <c r="B29" s="134">
        <v>28</v>
      </c>
      <c r="C29" s="134"/>
      <c r="D29" s="119"/>
      <c r="E29" s="120" t="s">
        <v>637</v>
      </c>
      <c r="F29" s="121" t="s">
        <v>285</v>
      </c>
      <c r="G29" s="532">
        <v>16.46</v>
      </c>
      <c r="H29" s="121" t="s">
        <v>879</v>
      </c>
      <c r="I29" s="121" t="s">
        <v>23</v>
      </c>
      <c r="J29" s="121" t="s">
        <v>1329</v>
      </c>
      <c r="K29" s="822">
        <f t="shared" si="1"/>
        <v>0</v>
      </c>
      <c r="L29" s="826"/>
      <c r="M29" s="827"/>
      <c r="N29" s="826"/>
      <c r="O29" s="826"/>
      <c r="P29" s="827"/>
      <c r="Q29" s="827"/>
      <c r="R29" s="827"/>
      <c r="S29" s="827"/>
      <c r="T29" s="826"/>
      <c r="U29" s="827"/>
      <c r="V29" s="827"/>
      <c r="W29" s="827"/>
      <c r="X29" s="827"/>
      <c r="Y29" s="826"/>
      <c r="Z29" s="827"/>
      <c r="AA29" s="826"/>
      <c r="AB29" s="826"/>
      <c r="AC29" s="827"/>
      <c r="AD29" s="827"/>
      <c r="AE29" s="827"/>
      <c r="AF29" s="827"/>
      <c r="AG29" s="826"/>
      <c r="AH29" s="826"/>
      <c r="AI29" s="826"/>
      <c r="AJ29" s="826"/>
      <c r="AK29" s="826"/>
      <c r="AL29" s="826"/>
      <c r="AM29" s="826"/>
      <c r="AN29" s="826"/>
      <c r="AO29" s="827"/>
      <c r="AP29" s="826"/>
      <c r="AQ29" s="827"/>
      <c r="AR29" s="826"/>
      <c r="AS29" s="826"/>
      <c r="AT29" s="827"/>
      <c r="AU29" s="827"/>
      <c r="AV29" s="826"/>
      <c r="AW29" s="827"/>
      <c r="AX29" s="827"/>
      <c r="AY29" s="826"/>
      <c r="AZ29" s="826"/>
      <c r="BA29" s="826"/>
      <c r="BB29" s="826"/>
      <c r="BC29" s="826"/>
      <c r="BD29" s="827"/>
      <c r="BE29" s="826"/>
      <c r="BF29" s="826"/>
      <c r="BG29" s="826"/>
      <c r="BH29" s="826"/>
      <c r="BI29" s="827"/>
      <c r="BJ29" s="827"/>
      <c r="BK29" s="523"/>
      <c r="BL29" s="119"/>
      <c r="BM29" s="567">
        <f t="shared" si="2"/>
        <v>0</v>
      </c>
    </row>
    <row r="30" spans="2:65" s="134" customFormat="1" hidden="1">
      <c r="B30" s="134">
        <v>29</v>
      </c>
      <c r="D30" s="117"/>
      <c r="E30" s="135" t="s">
        <v>638</v>
      </c>
      <c r="F30" s="118" t="s">
        <v>285</v>
      </c>
      <c r="G30" s="529">
        <f t="shared" ref="G30:G41" si="5">SUM(L30:BJ30)</f>
        <v>0.31</v>
      </c>
      <c r="H30" s="118" t="s">
        <v>880</v>
      </c>
      <c r="I30" s="121" t="s">
        <v>24</v>
      </c>
      <c r="J30" s="118"/>
      <c r="K30" s="822">
        <f t="shared" si="1"/>
        <v>0</v>
      </c>
      <c r="L30" s="823"/>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v>0.31</v>
      </c>
      <c r="BB30" s="823"/>
      <c r="BC30" s="823"/>
      <c r="BD30" s="823"/>
      <c r="BE30" s="823"/>
      <c r="BF30" s="823"/>
      <c r="BG30" s="823"/>
      <c r="BH30" s="823"/>
      <c r="BI30" s="823"/>
      <c r="BJ30" s="823"/>
      <c r="BK30" s="333"/>
      <c r="BL30" s="117"/>
      <c r="BM30" s="567">
        <f t="shared" si="2"/>
        <v>0.31</v>
      </c>
    </row>
    <row r="31" spans="2:65" s="134" customFormat="1" hidden="1">
      <c r="B31" s="134">
        <v>30</v>
      </c>
      <c r="D31" s="117"/>
      <c r="E31" s="135" t="s">
        <v>639</v>
      </c>
      <c r="F31" s="118" t="s">
        <v>285</v>
      </c>
      <c r="G31" s="529">
        <f t="shared" si="5"/>
        <v>0.13</v>
      </c>
      <c r="H31" s="118"/>
      <c r="I31" s="121" t="s">
        <v>24</v>
      </c>
      <c r="J31" s="118"/>
      <c r="K31" s="822">
        <f t="shared" si="1"/>
        <v>0</v>
      </c>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823"/>
      <c r="AO31" s="823"/>
      <c r="AP31" s="823"/>
      <c r="AQ31" s="823"/>
      <c r="AR31" s="823"/>
      <c r="AS31" s="823"/>
      <c r="AT31" s="823"/>
      <c r="AU31" s="823"/>
      <c r="AV31" s="823"/>
      <c r="AW31" s="823"/>
      <c r="AX31" s="823"/>
      <c r="AY31" s="823"/>
      <c r="AZ31" s="823"/>
      <c r="BA31" s="823"/>
      <c r="BB31" s="823">
        <v>0.13</v>
      </c>
      <c r="BC31" s="823"/>
      <c r="BD31" s="823"/>
      <c r="BE31" s="823"/>
      <c r="BF31" s="823"/>
      <c r="BG31" s="823"/>
      <c r="BH31" s="823"/>
      <c r="BI31" s="823"/>
      <c r="BJ31" s="823"/>
      <c r="BK31" s="333"/>
      <c r="BL31" s="117"/>
      <c r="BM31" s="567">
        <f t="shared" si="2"/>
        <v>0.13</v>
      </c>
    </row>
    <row r="32" spans="2:65" s="134" customFormat="1" ht="31.5" hidden="1">
      <c r="B32" s="134">
        <v>31</v>
      </c>
      <c r="D32" s="117"/>
      <c r="E32" s="135" t="s">
        <v>640</v>
      </c>
      <c r="F32" s="118" t="s">
        <v>285</v>
      </c>
      <c r="G32" s="529">
        <f t="shared" si="5"/>
        <v>7.4499999999999993</v>
      </c>
      <c r="H32" s="118" t="s">
        <v>881</v>
      </c>
      <c r="I32" s="121" t="s">
        <v>24</v>
      </c>
      <c r="J32" s="118"/>
      <c r="K32" s="822">
        <f t="shared" si="1"/>
        <v>1.19</v>
      </c>
      <c r="L32" s="823">
        <v>1.19</v>
      </c>
      <c r="M32" s="823"/>
      <c r="N32" s="823">
        <v>0.97</v>
      </c>
      <c r="O32" s="823"/>
      <c r="P32" s="823"/>
      <c r="Q32" s="823"/>
      <c r="R32" s="823"/>
      <c r="S32" s="823"/>
      <c r="T32" s="823"/>
      <c r="U32" s="823"/>
      <c r="V32" s="823"/>
      <c r="W32" s="823"/>
      <c r="X32" s="823"/>
      <c r="Y32" s="823"/>
      <c r="Z32" s="823"/>
      <c r="AA32" s="823"/>
      <c r="AB32" s="823"/>
      <c r="AC32" s="823"/>
      <c r="AD32" s="823"/>
      <c r="AE32" s="823"/>
      <c r="AF32" s="823"/>
      <c r="AG32" s="823">
        <v>0.13</v>
      </c>
      <c r="AH32" s="823"/>
      <c r="AI32" s="823"/>
      <c r="AJ32" s="823"/>
      <c r="AK32" s="823"/>
      <c r="AL32" s="823"/>
      <c r="AM32" s="823"/>
      <c r="AN32" s="823"/>
      <c r="AO32" s="823"/>
      <c r="AP32" s="823"/>
      <c r="AQ32" s="823"/>
      <c r="AR32" s="823"/>
      <c r="AS32" s="823">
        <v>0.32</v>
      </c>
      <c r="AT32" s="823"/>
      <c r="AU32" s="823"/>
      <c r="AV32" s="823"/>
      <c r="AW32" s="823"/>
      <c r="AX32" s="823"/>
      <c r="AY32" s="823"/>
      <c r="AZ32" s="823"/>
      <c r="BA32" s="823">
        <v>4.84</v>
      </c>
      <c r="BB32" s="823"/>
      <c r="BC32" s="823"/>
      <c r="BD32" s="823"/>
      <c r="BE32" s="823"/>
      <c r="BF32" s="823"/>
      <c r="BG32" s="823"/>
      <c r="BH32" s="823"/>
      <c r="BI32" s="823"/>
      <c r="BJ32" s="823"/>
      <c r="BK32" s="333"/>
      <c r="BL32" s="117"/>
      <c r="BM32" s="567">
        <f t="shared" si="2"/>
        <v>7.4499999999999993</v>
      </c>
    </row>
    <row r="33" spans="2:65" s="134" customFormat="1" hidden="1">
      <c r="B33" s="134">
        <v>32</v>
      </c>
      <c r="D33" s="117"/>
      <c r="E33" s="135" t="s">
        <v>641</v>
      </c>
      <c r="F33" s="118" t="s">
        <v>285</v>
      </c>
      <c r="G33" s="529">
        <f t="shared" si="5"/>
        <v>1.99</v>
      </c>
      <c r="H33" s="118" t="s">
        <v>882</v>
      </c>
      <c r="I33" s="121" t="s">
        <v>29</v>
      </c>
      <c r="J33" s="118"/>
      <c r="K33" s="822">
        <f t="shared" si="1"/>
        <v>0.91999999999999993</v>
      </c>
      <c r="L33" s="823">
        <v>0.91999999999999993</v>
      </c>
      <c r="M33" s="823"/>
      <c r="N33" s="823">
        <v>0.81</v>
      </c>
      <c r="O33" s="823"/>
      <c r="P33" s="823"/>
      <c r="Q33" s="823"/>
      <c r="R33" s="823"/>
      <c r="S33" s="823"/>
      <c r="T33" s="823"/>
      <c r="U33" s="823"/>
      <c r="V33" s="823"/>
      <c r="W33" s="823"/>
      <c r="X33" s="823"/>
      <c r="Y33" s="823"/>
      <c r="Z33" s="823"/>
      <c r="AA33" s="823"/>
      <c r="AB33" s="823"/>
      <c r="AC33" s="823"/>
      <c r="AD33" s="823"/>
      <c r="AE33" s="823"/>
      <c r="AF33" s="823"/>
      <c r="AG33" s="823"/>
      <c r="AH33" s="823">
        <v>0.03</v>
      </c>
      <c r="AI33" s="823"/>
      <c r="AJ33" s="823"/>
      <c r="AK33" s="823"/>
      <c r="AL33" s="823"/>
      <c r="AM33" s="823"/>
      <c r="AN33" s="823"/>
      <c r="AO33" s="823"/>
      <c r="AP33" s="823"/>
      <c r="AQ33" s="823"/>
      <c r="AR33" s="823"/>
      <c r="AS33" s="823">
        <v>0.02</v>
      </c>
      <c r="AT33" s="823"/>
      <c r="AU33" s="823"/>
      <c r="AV33" s="823"/>
      <c r="AW33" s="823"/>
      <c r="AX33" s="823"/>
      <c r="AY33" s="823"/>
      <c r="AZ33" s="823"/>
      <c r="BA33" s="823">
        <v>0.21000000000000002</v>
      </c>
      <c r="BB33" s="823"/>
      <c r="BC33" s="823"/>
      <c r="BD33" s="823"/>
      <c r="BE33" s="823"/>
      <c r="BF33" s="823"/>
      <c r="BG33" s="823"/>
      <c r="BH33" s="823"/>
      <c r="BI33" s="823"/>
      <c r="BJ33" s="823"/>
      <c r="BK33" s="333"/>
      <c r="BL33" s="117"/>
      <c r="BM33" s="567">
        <f t="shared" si="2"/>
        <v>1.99</v>
      </c>
    </row>
    <row r="34" spans="2:65" s="134" customFormat="1" ht="31.5" hidden="1">
      <c r="B34" s="134">
        <v>33</v>
      </c>
      <c r="D34" s="117"/>
      <c r="E34" s="135" t="s">
        <v>642</v>
      </c>
      <c r="F34" s="118" t="s">
        <v>285</v>
      </c>
      <c r="G34" s="529">
        <f t="shared" si="5"/>
        <v>7.5500000000000007</v>
      </c>
      <c r="H34" s="118" t="s">
        <v>883</v>
      </c>
      <c r="I34" s="121" t="s">
        <v>29</v>
      </c>
      <c r="J34" s="118"/>
      <c r="K34" s="822">
        <f t="shared" si="1"/>
        <v>1.7500000000000002</v>
      </c>
      <c r="L34" s="823">
        <v>1.7500000000000002</v>
      </c>
      <c r="M34" s="823"/>
      <c r="N34" s="823">
        <v>1.41</v>
      </c>
      <c r="O34" s="823"/>
      <c r="P34" s="823"/>
      <c r="Q34" s="823"/>
      <c r="R34" s="823"/>
      <c r="S34" s="823"/>
      <c r="T34" s="823"/>
      <c r="U34" s="823"/>
      <c r="V34" s="823"/>
      <c r="W34" s="823"/>
      <c r="X34" s="823"/>
      <c r="Y34" s="823"/>
      <c r="Z34" s="823"/>
      <c r="AA34" s="823"/>
      <c r="AB34" s="823"/>
      <c r="AC34" s="823"/>
      <c r="AD34" s="823"/>
      <c r="AE34" s="823"/>
      <c r="AF34" s="823"/>
      <c r="AG34" s="823">
        <v>0.81</v>
      </c>
      <c r="AH34" s="823">
        <v>0.34</v>
      </c>
      <c r="AI34" s="823"/>
      <c r="AJ34" s="823"/>
      <c r="AK34" s="823">
        <v>7.0000000000000007E-2</v>
      </c>
      <c r="AL34" s="823"/>
      <c r="AM34" s="823"/>
      <c r="AN34" s="823"/>
      <c r="AO34" s="823"/>
      <c r="AP34" s="823"/>
      <c r="AQ34" s="823"/>
      <c r="AR34" s="823"/>
      <c r="AS34" s="823">
        <v>0.32</v>
      </c>
      <c r="AT34" s="823"/>
      <c r="AU34" s="823"/>
      <c r="AV34" s="823"/>
      <c r="AW34" s="823"/>
      <c r="AX34" s="823"/>
      <c r="AY34" s="823"/>
      <c r="AZ34" s="823"/>
      <c r="BA34" s="823">
        <v>2.59</v>
      </c>
      <c r="BB34" s="823">
        <v>0.03</v>
      </c>
      <c r="BC34" s="823"/>
      <c r="BD34" s="823"/>
      <c r="BE34" s="823"/>
      <c r="BF34" s="823">
        <v>0.1</v>
      </c>
      <c r="BG34" s="823">
        <v>0.13</v>
      </c>
      <c r="BH34" s="823"/>
      <c r="BI34" s="823"/>
      <c r="BJ34" s="823"/>
      <c r="BK34" s="333"/>
      <c r="BL34" s="117"/>
      <c r="BM34" s="567">
        <f t="shared" si="2"/>
        <v>7.5500000000000007</v>
      </c>
    </row>
    <row r="35" spans="2:65" s="134" customFormat="1" hidden="1">
      <c r="B35" s="134">
        <v>34</v>
      </c>
      <c r="D35" s="117"/>
      <c r="E35" s="135" t="s">
        <v>643</v>
      </c>
      <c r="F35" s="118" t="s">
        <v>285</v>
      </c>
      <c r="G35" s="529">
        <f t="shared" si="5"/>
        <v>48.1</v>
      </c>
      <c r="H35" s="118" t="s">
        <v>884</v>
      </c>
      <c r="I35" s="121" t="s">
        <v>29</v>
      </c>
      <c r="J35" s="118"/>
      <c r="K35" s="822">
        <f t="shared" si="1"/>
        <v>5.68</v>
      </c>
      <c r="L35" s="823">
        <v>5.68</v>
      </c>
      <c r="M35" s="823">
        <v>0</v>
      </c>
      <c r="N35" s="823">
        <v>12.41</v>
      </c>
      <c r="O35" s="823">
        <v>11.82</v>
      </c>
      <c r="P35" s="823">
        <v>0</v>
      </c>
      <c r="Q35" s="823">
        <v>0</v>
      </c>
      <c r="R35" s="823">
        <v>0</v>
      </c>
      <c r="S35" s="823"/>
      <c r="T35" s="823">
        <v>0.03</v>
      </c>
      <c r="U35" s="823">
        <v>0</v>
      </c>
      <c r="V35" s="823">
        <v>0</v>
      </c>
      <c r="W35" s="823">
        <v>0</v>
      </c>
      <c r="X35" s="823">
        <v>0</v>
      </c>
      <c r="Y35" s="823">
        <v>0</v>
      </c>
      <c r="Z35" s="823">
        <v>0</v>
      </c>
      <c r="AA35" s="823">
        <v>0.47</v>
      </c>
      <c r="AB35" s="823">
        <v>0.02</v>
      </c>
      <c r="AC35" s="823">
        <v>0</v>
      </c>
      <c r="AD35" s="823">
        <v>0</v>
      </c>
      <c r="AE35" s="823">
        <v>0</v>
      </c>
      <c r="AF35" s="823">
        <v>0</v>
      </c>
      <c r="AG35" s="823"/>
      <c r="AH35" s="823">
        <v>1.9600000000000006</v>
      </c>
      <c r="AI35" s="823">
        <v>0</v>
      </c>
      <c r="AJ35" s="823">
        <v>0.03</v>
      </c>
      <c r="AK35" s="823">
        <v>0.5</v>
      </c>
      <c r="AL35" s="823">
        <v>0.2</v>
      </c>
      <c r="AM35" s="823">
        <v>0</v>
      </c>
      <c r="AN35" s="823">
        <v>0.02</v>
      </c>
      <c r="AO35" s="823">
        <v>0</v>
      </c>
      <c r="AP35" s="823">
        <v>0</v>
      </c>
      <c r="AQ35" s="823">
        <v>0</v>
      </c>
      <c r="AR35" s="823">
        <v>0.15</v>
      </c>
      <c r="AS35" s="823">
        <v>3.98</v>
      </c>
      <c r="AT35" s="823">
        <v>0</v>
      </c>
      <c r="AU35" s="823">
        <v>0</v>
      </c>
      <c r="AV35" s="823">
        <v>0.01</v>
      </c>
      <c r="AW35" s="823">
        <v>0</v>
      </c>
      <c r="AX35" s="823">
        <v>0</v>
      </c>
      <c r="AY35" s="823">
        <v>0</v>
      </c>
      <c r="AZ35" s="823"/>
      <c r="BA35" s="823">
        <v>9.3699999999999992</v>
      </c>
      <c r="BB35" s="823">
        <v>0.1</v>
      </c>
      <c r="BC35" s="823">
        <v>0.03</v>
      </c>
      <c r="BD35" s="823">
        <v>0</v>
      </c>
      <c r="BE35" s="823">
        <v>0.08</v>
      </c>
      <c r="BF35" s="823">
        <v>0.85000000000000009</v>
      </c>
      <c r="BG35" s="823">
        <v>0.34</v>
      </c>
      <c r="BH35" s="823">
        <v>0.01</v>
      </c>
      <c r="BI35" s="823">
        <v>0.04</v>
      </c>
      <c r="BJ35" s="823">
        <v>0</v>
      </c>
      <c r="BK35" s="333"/>
      <c r="BL35" s="117"/>
      <c r="BM35" s="567">
        <f t="shared" si="2"/>
        <v>48.1</v>
      </c>
    </row>
    <row r="36" spans="2:65" s="134" customFormat="1" hidden="1">
      <c r="B36" s="134">
        <v>35</v>
      </c>
      <c r="D36" s="117"/>
      <c r="E36" s="135" t="s">
        <v>644</v>
      </c>
      <c r="F36" s="118" t="s">
        <v>285</v>
      </c>
      <c r="G36" s="529">
        <f t="shared" si="5"/>
        <v>1.7600000000000002</v>
      </c>
      <c r="H36" s="118" t="s">
        <v>885</v>
      </c>
      <c r="I36" s="121" t="s">
        <v>29</v>
      </c>
      <c r="J36" s="118"/>
      <c r="K36" s="822">
        <f t="shared" si="1"/>
        <v>1.1400000000000001</v>
      </c>
      <c r="L36" s="823">
        <v>1.1400000000000001</v>
      </c>
      <c r="M36" s="823"/>
      <c r="N36" s="823">
        <v>0.56000000000000005</v>
      </c>
      <c r="O36" s="823"/>
      <c r="P36" s="823"/>
      <c r="Q36" s="823"/>
      <c r="R36" s="823"/>
      <c r="S36" s="823"/>
      <c r="T36" s="823"/>
      <c r="U36" s="823"/>
      <c r="V36" s="823"/>
      <c r="W36" s="823"/>
      <c r="X36" s="823"/>
      <c r="Y36" s="823"/>
      <c r="Z36" s="823"/>
      <c r="AA36" s="823"/>
      <c r="AB36" s="823"/>
      <c r="AC36" s="823"/>
      <c r="AD36" s="823"/>
      <c r="AE36" s="823"/>
      <c r="AF36" s="823"/>
      <c r="AG36" s="823"/>
      <c r="AH36" s="823">
        <v>0.06</v>
      </c>
      <c r="AI36" s="823"/>
      <c r="AJ36" s="823"/>
      <c r="AK36" s="823"/>
      <c r="AL36" s="823"/>
      <c r="AM36" s="823"/>
      <c r="AN36" s="823"/>
      <c r="AO36" s="823"/>
      <c r="AP36" s="823"/>
      <c r="AQ36" s="823"/>
      <c r="AR36" s="823"/>
      <c r="AS36" s="823"/>
      <c r="AT36" s="823"/>
      <c r="AU36" s="823"/>
      <c r="AV36" s="823"/>
      <c r="AW36" s="823"/>
      <c r="AX36" s="823"/>
      <c r="AY36" s="823"/>
      <c r="AZ36" s="823"/>
      <c r="BA36" s="823">
        <v>0</v>
      </c>
      <c r="BB36" s="823"/>
      <c r="BC36" s="823"/>
      <c r="BD36" s="823"/>
      <c r="BE36" s="823"/>
      <c r="BF36" s="823"/>
      <c r="BG36" s="823"/>
      <c r="BH36" s="823"/>
      <c r="BI36" s="823"/>
      <c r="BJ36" s="823"/>
      <c r="BK36" s="333"/>
      <c r="BL36" s="117"/>
      <c r="BM36" s="567">
        <f t="shared" si="2"/>
        <v>1.7600000000000002</v>
      </c>
    </row>
    <row r="37" spans="2:65" s="134" customFormat="1" ht="31.5" hidden="1">
      <c r="B37" s="134">
        <v>36</v>
      </c>
      <c r="D37" s="117"/>
      <c r="E37" s="135" t="s">
        <v>1104</v>
      </c>
      <c r="F37" s="118" t="s">
        <v>285</v>
      </c>
      <c r="G37" s="529">
        <f t="shared" si="5"/>
        <v>2.9100000000000006</v>
      </c>
      <c r="H37" s="118" t="s">
        <v>886</v>
      </c>
      <c r="I37" s="121" t="s">
        <v>30</v>
      </c>
      <c r="J37" s="118"/>
      <c r="K37" s="822">
        <f t="shared" si="1"/>
        <v>0</v>
      </c>
      <c r="L37" s="823"/>
      <c r="M37" s="823"/>
      <c r="N37" s="823">
        <v>0.52000000000000013</v>
      </c>
      <c r="O37" s="823">
        <v>0.25</v>
      </c>
      <c r="P37" s="823"/>
      <c r="Q37" s="823"/>
      <c r="R37" s="823"/>
      <c r="S37" s="823"/>
      <c r="T37" s="823"/>
      <c r="U37" s="823"/>
      <c r="V37" s="823"/>
      <c r="W37" s="823"/>
      <c r="X37" s="823"/>
      <c r="Y37" s="823"/>
      <c r="Z37" s="823"/>
      <c r="AA37" s="823"/>
      <c r="AB37" s="823"/>
      <c r="AC37" s="823"/>
      <c r="AD37" s="823"/>
      <c r="AE37" s="823"/>
      <c r="AF37" s="823"/>
      <c r="AG37" s="823">
        <v>0.18</v>
      </c>
      <c r="AH37" s="823"/>
      <c r="AI37" s="823"/>
      <c r="AJ37" s="823"/>
      <c r="AK37" s="823"/>
      <c r="AL37" s="823"/>
      <c r="AM37" s="823"/>
      <c r="AN37" s="823"/>
      <c r="AO37" s="823"/>
      <c r="AP37" s="823"/>
      <c r="AQ37" s="823"/>
      <c r="AR37" s="823"/>
      <c r="AS37" s="823">
        <v>0.02</v>
      </c>
      <c r="AT37" s="823"/>
      <c r="AU37" s="823"/>
      <c r="AV37" s="823"/>
      <c r="AW37" s="823"/>
      <c r="AX37" s="823"/>
      <c r="AY37" s="823"/>
      <c r="AZ37" s="823"/>
      <c r="BA37" s="823">
        <v>1.1500000000000004</v>
      </c>
      <c r="BB37" s="823"/>
      <c r="BC37" s="823"/>
      <c r="BD37" s="823"/>
      <c r="BE37" s="823"/>
      <c r="BF37" s="823">
        <v>0.79</v>
      </c>
      <c r="BG37" s="823"/>
      <c r="BH37" s="823"/>
      <c r="BI37" s="823"/>
      <c r="BJ37" s="823"/>
      <c r="BK37" s="333"/>
      <c r="BL37" s="117"/>
      <c r="BM37" s="567">
        <f t="shared" si="2"/>
        <v>2.9100000000000006</v>
      </c>
    </row>
    <row r="38" spans="2:65" s="134" customFormat="1" hidden="1">
      <c r="B38" s="134">
        <v>37</v>
      </c>
      <c r="D38" s="117"/>
      <c r="E38" s="135" t="s">
        <v>646</v>
      </c>
      <c r="F38" s="118" t="s">
        <v>285</v>
      </c>
      <c r="G38" s="529">
        <f t="shared" si="5"/>
        <v>3.3799999999999994</v>
      </c>
      <c r="H38" s="118" t="s">
        <v>887</v>
      </c>
      <c r="I38" s="121" t="s">
        <v>30</v>
      </c>
      <c r="J38" s="118"/>
      <c r="K38" s="822">
        <f t="shared" si="1"/>
        <v>3.1699999999999995</v>
      </c>
      <c r="L38" s="823">
        <v>3.1699999999999995</v>
      </c>
      <c r="M38" s="823"/>
      <c r="N38" s="823"/>
      <c r="O38" s="823"/>
      <c r="P38" s="823"/>
      <c r="Q38" s="823"/>
      <c r="R38" s="823"/>
      <c r="S38" s="823"/>
      <c r="T38" s="823"/>
      <c r="U38" s="823"/>
      <c r="V38" s="823"/>
      <c r="W38" s="823"/>
      <c r="X38" s="823"/>
      <c r="Y38" s="823"/>
      <c r="Z38" s="823"/>
      <c r="AA38" s="823"/>
      <c r="AB38" s="823"/>
      <c r="AC38" s="823"/>
      <c r="AD38" s="823"/>
      <c r="AE38" s="823"/>
      <c r="AF38" s="823"/>
      <c r="AG38" s="823">
        <v>0.16</v>
      </c>
      <c r="AH38" s="823"/>
      <c r="AI38" s="823"/>
      <c r="AJ38" s="823"/>
      <c r="AK38" s="823"/>
      <c r="AL38" s="823"/>
      <c r="AM38" s="823"/>
      <c r="AN38" s="823"/>
      <c r="AO38" s="823"/>
      <c r="AP38" s="823"/>
      <c r="AQ38" s="823"/>
      <c r="AR38" s="823"/>
      <c r="AS38" s="823">
        <v>0.05</v>
      </c>
      <c r="AT38" s="823"/>
      <c r="AU38" s="823"/>
      <c r="AV38" s="823"/>
      <c r="AW38" s="823"/>
      <c r="AX38" s="823"/>
      <c r="AY38" s="823"/>
      <c r="AZ38" s="823"/>
      <c r="BA38" s="823"/>
      <c r="BB38" s="823"/>
      <c r="BC38" s="823"/>
      <c r="BD38" s="823"/>
      <c r="BE38" s="823"/>
      <c r="BF38" s="823"/>
      <c r="BG38" s="823"/>
      <c r="BH38" s="823"/>
      <c r="BI38" s="823"/>
      <c r="BJ38" s="823"/>
      <c r="BK38" s="333"/>
      <c r="BL38" s="117"/>
      <c r="BM38" s="567">
        <f t="shared" si="2"/>
        <v>3.3799999999999994</v>
      </c>
    </row>
    <row r="39" spans="2:65" s="134" customFormat="1" ht="94.5" hidden="1">
      <c r="B39" s="134">
        <v>38</v>
      </c>
      <c r="D39" s="117"/>
      <c r="E39" s="135" t="s">
        <v>647</v>
      </c>
      <c r="F39" s="118" t="s">
        <v>285</v>
      </c>
      <c r="G39" s="529">
        <f t="shared" si="5"/>
        <v>0.67</v>
      </c>
      <c r="H39" s="118" t="s">
        <v>888</v>
      </c>
      <c r="I39" s="121" t="s">
        <v>30</v>
      </c>
      <c r="J39" s="118"/>
      <c r="K39" s="822">
        <f t="shared" si="1"/>
        <v>0</v>
      </c>
      <c r="L39" s="823"/>
      <c r="M39" s="823"/>
      <c r="N39" s="823">
        <v>0.52</v>
      </c>
      <c r="O39" s="823">
        <v>0.08</v>
      </c>
      <c r="P39" s="823"/>
      <c r="Q39" s="823"/>
      <c r="R39" s="823"/>
      <c r="S39" s="823"/>
      <c r="T39" s="823"/>
      <c r="U39" s="823"/>
      <c r="V39" s="823"/>
      <c r="W39" s="823"/>
      <c r="X39" s="823"/>
      <c r="Y39" s="823"/>
      <c r="Z39" s="823"/>
      <c r="AA39" s="823"/>
      <c r="AB39" s="823"/>
      <c r="AC39" s="823"/>
      <c r="AD39" s="823"/>
      <c r="AE39" s="823"/>
      <c r="AF39" s="823"/>
      <c r="AG39" s="823">
        <v>0.04</v>
      </c>
      <c r="AH39" s="823"/>
      <c r="AI39" s="823"/>
      <c r="AJ39" s="823"/>
      <c r="AK39" s="823"/>
      <c r="AL39" s="823"/>
      <c r="AM39" s="823"/>
      <c r="AN39" s="823"/>
      <c r="AO39" s="823"/>
      <c r="AP39" s="823"/>
      <c r="AQ39" s="823"/>
      <c r="AR39" s="823"/>
      <c r="AS39" s="823"/>
      <c r="AT39" s="823"/>
      <c r="AU39" s="823"/>
      <c r="AV39" s="823"/>
      <c r="AW39" s="823"/>
      <c r="AX39" s="823"/>
      <c r="AY39" s="823"/>
      <c r="AZ39" s="823"/>
      <c r="BA39" s="823">
        <v>0.03</v>
      </c>
      <c r="BB39" s="823"/>
      <c r="BC39" s="823"/>
      <c r="BD39" s="823"/>
      <c r="BE39" s="823"/>
      <c r="BF39" s="823"/>
      <c r="BG39" s="823"/>
      <c r="BH39" s="823"/>
      <c r="BI39" s="823"/>
      <c r="BJ39" s="823"/>
      <c r="BK39" s="333"/>
      <c r="BL39" s="117"/>
      <c r="BM39" s="567">
        <f t="shared" si="2"/>
        <v>0.67</v>
      </c>
    </row>
    <row r="40" spans="2:65" s="134" customFormat="1" ht="31.5" hidden="1">
      <c r="B40" s="134">
        <v>39</v>
      </c>
      <c r="D40" s="117"/>
      <c r="E40" s="535" t="s">
        <v>648</v>
      </c>
      <c r="F40" s="514" t="s">
        <v>285</v>
      </c>
      <c r="G40" s="529">
        <f t="shared" si="5"/>
        <v>0.21</v>
      </c>
      <c r="H40" s="514" t="s">
        <v>889</v>
      </c>
      <c r="I40" s="550" t="s">
        <v>30</v>
      </c>
      <c r="J40" s="514"/>
      <c r="K40" s="822">
        <f t="shared" si="1"/>
        <v>0</v>
      </c>
      <c r="L40" s="823"/>
      <c r="M40" s="823"/>
      <c r="N40" s="823">
        <v>0.21</v>
      </c>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c r="AN40" s="823"/>
      <c r="AO40" s="823"/>
      <c r="AP40" s="823"/>
      <c r="AQ40" s="823"/>
      <c r="AR40" s="823"/>
      <c r="AS40" s="823"/>
      <c r="AT40" s="823"/>
      <c r="AU40" s="823"/>
      <c r="AV40" s="823"/>
      <c r="AW40" s="823"/>
      <c r="AX40" s="823"/>
      <c r="AY40" s="823"/>
      <c r="AZ40" s="823"/>
      <c r="BA40" s="823"/>
      <c r="BB40" s="823"/>
      <c r="BC40" s="823"/>
      <c r="BD40" s="823"/>
      <c r="BE40" s="823"/>
      <c r="BF40" s="823"/>
      <c r="BG40" s="823"/>
      <c r="BH40" s="823"/>
      <c r="BI40" s="823"/>
      <c r="BJ40" s="823"/>
      <c r="BK40" s="333"/>
      <c r="BL40" s="117"/>
      <c r="BM40" s="567">
        <f t="shared" si="2"/>
        <v>0.21</v>
      </c>
    </row>
    <row r="41" spans="2:65" s="134" customFormat="1" ht="31.5" hidden="1">
      <c r="B41" s="134">
        <v>40</v>
      </c>
      <c r="D41" s="117"/>
      <c r="E41" s="535" t="s">
        <v>649</v>
      </c>
      <c r="F41" s="536" t="s">
        <v>285</v>
      </c>
      <c r="G41" s="529">
        <f t="shared" si="5"/>
        <v>0.57999999999999996</v>
      </c>
      <c r="H41" s="118" t="s">
        <v>890</v>
      </c>
      <c r="I41" s="121" t="s">
        <v>31</v>
      </c>
      <c r="J41" s="118"/>
      <c r="K41" s="822">
        <f t="shared" si="1"/>
        <v>0.09</v>
      </c>
      <c r="L41" s="823">
        <v>0.09</v>
      </c>
      <c r="M41" s="823"/>
      <c r="N41" s="823"/>
      <c r="O41" s="823"/>
      <c r="P41" s="823"/>
      <c r="Q41" s="823"/>
      <c r="R41" s="823"/>
      <c r="S41" s="823"/>
      <c r="T41" s="823"/>
      <c r="U41" s="823"/>
      <c r="V41" s="823"/>
      <c r="W41" s="823"/>
      <c r="X41" s="823"/>
      <c r="Y41" s="823"/>
      <c r="Z41" s="823"/>
      <c r="AA41" s="823"/>
      <c r="AB41" s="823"/>
      <c r="AC41" s="823"/>
      <c r="AD41" s="823"/>
      <c r="AE41" s="823"/>
      <c r="AF41" s="823"/>
      <c r="AG41" s="823">
        <v>0.01</v>
      </c>
      <c r="AH41" s="823">
        <v>0.01</v>
      </c>
      <c r="AI41" s="823"/>
      <c r="AJ41" s="823"/>
      <c r="AK41" s="823">
        <v>0.18</v>
      </c>
      <c r="AL41" s="823"/>
      <c r="AM41" s="823"/>
      <c r="AN41" s="823"/>
      <c r="AO41" s="823"/>
      <c r="AP41" s="823"/>
      <c r="AQ41" s="823"/>
      <c r="AR41" s="823"/>
      <c r="AS41" s="823"/>
      <c r="AT41" s="823"/>
      <c r="AU41" s="823"/>
      <c r="AV41" s="823"/>
      <c r="AW41" s="823"/>
      <c r="AX41" s="823"/>
      <c r="AY41" s="823"/>
      <c r="AZ41" s="823"/>
      <c r="BA41" s="823">
        <v>0.28999999999999998</v>
      </c>
      <c r="BB41" s="823"/>
      <c r="BC41" s="823"/>
      <c r="BD41" s="823"/>
      <c r="BE41" s="823"/>
      <c r="BF41" s="823"/>
      <c r="BG41" s="823"/>
      <c r="BH41" s="823"/>
      <c r="BI41" s="823"/>
      <c r="BJ41" s="823"/>
      <c r="BK41" s="333"/>
      <c r="BL41" s="117"/>
      <c r="BM41" s="567">
        <f t="shared" si="2"/>
        <v>0.57999999999999996</v>
      </c>
    </row>
    <row r="42" spans="2:65" s="125" customFormat="1" hidden="1">
      <c r="B42" s="134">
        <v>41</v>
      </c>
      <c r="C42" s="134"/>
      <c r="D42" s="119"/>
      <c r="E42" s="539" t="s">
        <v>650</v>
      </c>
      <c r="F42" s="540" t="s">
        <v>285</v>
      </c>
      <c r="G42" s="541">
        <v>2.88</v>
      </c>
      <c r="H42" s="540" t="s">
        <v>891</v>
      </c>
      <c r="I42" s="540" t="s">
        <v>47</v>
      </c>
      <c r="J42" s="121" t="s">
        <v>1099</v>
      </c>
      <c r="K42" s="822">
        <f t="shared" si="1"/>
        <v>0</v>
      </c>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c r="AI42" s="824"/>
      <c r="AJ42" s="824"/>
      <c r="AK42" s="824"/>
      <c r="AL42" s="824"/>
      <c r="AM42" s="824"/>
      <c r="AN42" s="824"/>
      <c r="AO42" s="824"/>
      <c r="AP42" s="824"/>
      <c r="AQ42" s="824"/>
      <c r="AR42" s="824"/>
      <c r="AS42" s="824"/>
      <c r="AT42" s="824"/>
      <c r="AU42" s="824"/>
      <c r="AV42" s="824"/>
      <c r="AW42" s="824"/>
      <c r="AX42" s="824"/>
      <c r="AY42" s="824"/>
      <c r="AZ42" s="824"/>
      <c r="BA42" s="824"/>
      <c r="BB42" s="824"/>
      <c r="BC42" s="824"/>
      <c r="BD42" s="824"/>
      <c r="BE42" s="824"/>
      <c r="BF42" s="824"/>
      <c r="BG42" s="824"/>
      <c r="BH42" s="824"/>
      <c r="BI42" s="824"/>
      <c r="BJ42" s="824"/>
      <c r="BK42" s="523"/>
      <c r="BL42" s="119"/>
      <c r="BM42" s="567">
        <f t="shared" si="2"/>
        <v>0</v>
      </c>
    </row>
    <row r="43" spans="2:65" s="134" customFormat="1" ht="31.5">
      <c r="B43" s="134">
        <v>42</v>
      </c>
      <c r="D43" s="117"/>
      <c r="E43" s="542" t="s">
        <v>651</v>
      </c>
      <c r="F43" s="543" t="s">
        <v>285</v>
      </c>
      <c r="G43" s="767">
        <v>0.3</v>
      </c>
      <c r="H43" s="543" t="s">
        <v>892</v>
      </c>
      <c r="I43" s="563" t="s">
        <v>33</v>
      </c>
      <c r="J43" s="118" t="s">
        <v>1082</v>
      </c>
      <c r="K43" s="822">
        <f t="shared" si="1"/>
        <v>0</v>
      </c>
      <c r="L43" s="828"/>
      <c r="M43" s="828"/>
      <c r="N43" s="828"/>
      <c r="O43" s="828"/>
      <c r="P43" s="828"/>
      <c r="Q43" s="828"/>
      <c r="R43" s="828"/>
      <c r="S43" s="828"/>
      <c r="T43" s="828"/>
      <c r="U43" s="828"/>
      <c r="V43" s="828"/>
      <c r="W43" s="828"/>
      <c r="X43" s="828"/>
      <c r="Y43" s="828"/>
      <c r="Z43" s="828"/>
      <c r="AA43" s="828"/>
      <c r="AB43" s="828"/>
      <c r="AC43" s="828"/>
      <c r="AD43" s="828"/>
      <c r="AE43" s="828"/>
      <c r="AF43" s="828"/>
      <c r="AG43" s="828"/>
      <c r="AH43" s="828"/>
      <c r="AI43" s="828"/>
      <c r="AJ43" s="828"/>
      <c r="AK43" s="828"/>
      <c r="AL43" s="828"/>
      <c r="AM43" s="828"/>
      <c r="AN43" s="828"/>
      <c r="AO43" s="828"/>
      <c r="AP43" s="828"/>
      <c r="AQ43" s="828"/>
      <c r="AR43" s="828"/>
      <c r="AS43" s="828"/>
      <c r="AT43" s="828"/>
      <c r="AU43" s="828"/>
      <c r="AV43" s="828"/>
      <c r="AW43" s="828"/>
      <c r="AX43" s="828"/>
      <c r="AY43" s="828"/>
      <c r="AZ43" s="828"/>
      <c r="BA43" s="828"/>
      <c r="BB43" s="828"/>
      <c r="BC43" s="828"/>
      <c r="BD43" s="828"/>
      <c r="BE43" s="828"/>
      <c r="BF43" s="828"/>
      <c r="BG43" s="828"/>
      <c r="BH43" s="828"/>
      <c r="BI43" s="828"/>
      <c r="BJ43" s="828"/>
      <c r="BK43" s="333"/>
      <c r="BL43" s="117"/>
      <c r="BM43" s="567">
        <f t="shared" si="2"/>
        <v>0</v>
      </c>
    </row>
    <row r="44" spans="2:65" s="134" customFormat="1">
      <c r="B44" s="134">
        <v>43</v>
      </c>
      <c r="D44" s="117"/>
      <c r="E44" s="535" t="s">
        <v>652</v>
      </c>
      <c r="F44" s="536" t="s">
        <v>285</v>
      </c>
      <c r="G44" s="544">
        <f>SUM(L44:BJ44)</f>
        <v>0.35000000000000003</v>
      </c>
      <c r="H44" s="118" t="s">
        <v>890</v>
      </c>
      <c r="I44" s="121" t="s">
        <v>33</v>
      </c>
      <c r="J44" s="118"/>
      <c r="K44" s="822">
        <f t="shared" si="1"/>
        <v>0</v>
      </c>
      <c r="L44" s="823"/>
      <c r="M44" s="823"/>
      <c r="N44" s="823"/>
      <c r="O44" s="823"/>
      <c r="P44" s="823"/>
      <c r="Q44" s="823"/>
      <c r="R44" s="823"/>
      <c r="S44" s="823"/>
      <c r="T44" s="823"/>
      <c r="U44" s="823"/>
      <c r="V44" s="823"/>
      <c r="W44" s="823"/>
      <c r="X44" s="823"/>
      <c r="Y44" s="823"/>
      <c r="Z44" s="823"/>
      <c r="AA44" s="823"/>
      <c r="AB44" s="823"/>
      <c r="AC44" s="823"/>
      <c r="AD44" s="823"/>
      <c r="AE44" s="823"/>
      <c r="AF44" s="823"/>
      <c r="AG44" s="823">
        <v>0.01</v>
      </c>
      <c r="AH44" s="823"/>
      <c r="AI44" s="823"/>
      <c r="AJ44" s="823"/>
      <c r="AK44" s="823">
        <v>0.22</v>
      </c>
      <c r="AL44" s="823">
        <v>0.1</v>
      </c>
      <c r="AM44" s="823"/>
      <c r="AN44" s="823"/>
      <c r="AO44" s="823"/>
      <c r="AP44" s="823"/>
      <c r="AQ44" s="823"/>
      <c r="AR44" s="823"/>
      <c r="AS44" s="823"/>
      <c r="AT44" s="823"/>
      <c r="AU44" s="823"/>
      <c r="AV44" s="823"/>
      <c r="AW44" s="823"/>
      <c r="AX44" s="823"/>
      <c r="AY44" s="823"/>
      <c r="AZ44" s="823"/>
      <c r="BA44" s="823">
        <v>0.02</v>
      </c>
      <c r="BB44" s="823"/>
      <c r="BC44" s="823"/>
      <c r="BD44" s="823"/>
      <c r="BE44" s="823"/>
      <c r="BF44" s="823"/>
      <c r="BG44" s="823"/>
      <c r="BH44" s="823"/>
      <c r="BI44" s="823"/>
      <c r="BJ44" s="823"/>
      <c r="BK44" s="333"/>
      <c r="BL44" s="117"/>
      <c r="BM44" s="567">
        <f t="shared" si="2"/>
        <v>0.35000000000000003</v>
      </c>
    </row>
    <row r="45" spans="2:65" s="134" customFormat="1">
      <c r="B45" s="134">
        <v>44</v>
      </c>
      <c r="D45" s="117"/>
      <c r="E45" s="535" t="s">
        <v>653</v>
      </c>
      <c r="F45" s="514" t="s">
        <v>285</v>
      </c>
      <c r="G45" s="544">
        <f>SUM(L45:BJ45)</f>
        <v>1.1300000000000001</v>
      </c>
      <c r="H45" s="514" t="s">
        <v>893</v>
      </c>
      <c r="I45" s="550" t="s">
        <v>33</v>
      </c>
      <c r="J45" s="514"/>
      <c r="K45" s="822">
        <f t="shared" si="1"/>
        <v>0.18</v>
      </c>
      <c r="L45" s="823">
        <v>0.18</v>
      </c>
      <c r="M45" s="823"/>
      <c r="N45" s="823">
        <v>0.93</v>
      </c>
      <c r="O45" s="823"/>
      <c r="P45" s="823"/>
      <c r="Q45" s="823"/>
      <c r="R45" s="823"/>
      <c r="S45" s="823"/>
      <c r="T45" s="823"/>
      <c r="U45" s="823"/>
      <c r="V45" s="823"/>
      <c r="W45" s="823"/>
      <c r="X45" s="823"/>
      <c r="Y45" s="823"/>
      <c r="Z45" s="823"/>
      <c r="AA45" s="823"/>
      <c r="AB45" s="823"/>
      <c r="AC45" s="823"/>
      <c r="AD45" s="823"/>
      <c r="AE45" s="823"/>
      <c r="AF45" s="823"/>
      <c r="AG45" s="823"/>
      <c r="AH45" s="823">
        <v>0.02</v>
      </c>
      <c r="AI45" s="823"/>
      <c r="AJ45" s="823"/>
      <c r="AK45" s="823"/>
      <c r="AL45" s="823"/>
      <c r="AM45" s="823"/>
      <c r="AN45" s="823"/>
      <c r="AO45" s="823"/>
      <c r="AP45" s="823"/>
      <c r="AQ45" s="823"/>
      <c r="AR45" s="823"/>
      <c r="AS45" s="823"/>
      <c r="AT45" s="823"/>
      <c r="AU45" s="823"/>
      <c r="AV45" s="823"/>
      <c r="AW45" s="823"/>
      <c r="AX45" s="823"/>
      <c r="AY45" s="823"/>
      <c r="AZ45" s="823"/>
      <c r="BA45" s="823"/>
      <c r="BB45" s="823"/>
      <c r="BC45" s="823"/>
      <c r="BD45" s="823"/>
      <c r="BE45" s="823"/>
      <c r="BF45" s="823"/>
      <c r="BG45" s="823"/>
      <c r="BH45" s="823"/>
      <c r="BI45" s="823"/>
      <c r="BJ45" s="823"/>
      <c r="BK45" s="333"/>
      <c r="BL45" s="117"/>
      <c r="BM45" s="567">
        <f t="shared" si="2"/>
        <v>1.1300000000000001</v>
      </c>
    </row>
    <row r="46" spans="2:65" s="134" customFormat="1" ht="31.5">
      <c r="B46" s="134">
        <v>45</v>
      </c>
      <c r="D46" s="117"/>
      <c r="E46" s="535" t="s">
        <v>654</v>
      </c>
      <c r="F46" s="514" t="s">
        <v>285</v>
      </c>
      <c r="G46" s="544">
        <v>0.8</v>
      </c>
      <c r="H46" s="514" t="s">
        <v>894</v>
      </c>
      <c r="I46" s="550" t="s">
        <v>33</v>
      </c>
      <c r="J46" s="118" t="s">
        <v>1082</v>
      </c>
      <c r="K46" s="822">
        <f t="shared" si="1"/>
        <v>0</v>
      </c>
      <c r="L46" s="823"/>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3"/>
      <c r="AL46" s="823"/>
      <c r="AM46" s="823"/>
      <c r="AN46" s="823"/>
      <c r="AO46" s="823"/>
      <c r="AP46" s="823"/>
      <c r="AQ46" s="823"/>
      <c r="AR46" s="823"/>
      <c r="AS46" s="823"/>
      <c r="AT46" s="823"/>
      <c r="AU46" s="823"/>
      <c r="AV46" s="823"/>
      <c r="AW46" s="823"/>
      <c r="AX46" s="823"/>
      <c r="AY46" s="823"/>
      <c r="AZ46" s="823"/>
      <c r="BA46" s="823"/>
      <c r="BB46" s="823"/>
      <c r="BC46" s="823"/>
      <c r="BD46" s="823"/>
      <c r="BE46" s="823"/>
      <c r="BF46" s="823"/>
      <c r="BG46" s="823"/>
      <c r="BH46" s="823"/>
      <c r="BI46" s="823"/>
      <c r="BJ46" s="823"/>
      <c r="BK46" s="333"/>
      <c r="BL46" s="117"/>
      <c r="BM46" s="567">
        <f t="shared" si="2"/>
        <v>0</v>
      </c>
    </row>
    <row r="47" spans="2:65" s="134" customFormat="1" hidden="1">
      <c r="B47" s="134">
        <v>46</v>
      </c>
      <c r="D47" s="117"/>
      <c r="E47" s="535" t="s">
        <v>655</v>
      </c>
      <c r="F47" s="536" t="s">
        <v>285</v>
      </c>
      <c r="G47" s="544">
        <f t="shared" ref="G47:G66" si="6">SUM(L47:BJ47)</f>
        <v>2.73</v>
      </c>
      <c r="H47" s="118" t="s">
        <v>895</v>
      </c>
      <c r="I47" s="121" t="s">
        <v>34</v>
      </c>
      <c r="J47" s="118"/>
      <c r="K47" s="822">
        <f t="shared" si="1"/>
        <v>0.37</v>
      </c>
      <c r="L47" s="823">
        <v>0.37</v>
      </c>
      <c r="M47" s="823">
        <v>0</v>
      </c>
      <c r="N47" s="823">
        <v>0.54</v>
      </c>
      <c r="O47" s="823">
        <v>0</v>
      </c>
      <c r="P47" s="823">
        <v>0</v>
      </c>
      <c r="Q47" s="823">
        <v>0</v>
      </c>
      <c r="R47" s="823">
        <v>0</v>
      </c>
      <c r="S47" s="823"/>
      <c r="T47" s="823">
        <v>0</v>
      </c>
      <c r="U47" s="823">
        <v>0</v>
      </c>
      <c r="V47" s="823">
        <v>0</v>
      </c>
      <c r="W47" s="823">
        <v>0</v>
      </c>
      <c r="X47" s="823">
        <v>0</v>
      </c>
      <c r="Y47" s="823">
        <v>0</v>
      </c>
      <c r="Z47" s="823">
        <v>0</v>
      </c>
      <c r="AA47" s="823">
        <v>0</v>
      </c>
      <c r="AB47" s="823">
        <v>0</v>
      </c>
      <c r="AC47" s="823">
        <v>0</v>
      </c>
      <c r="AD47" s="823">
        <v>0</v>
      </c>
      <c r="AE47" s="823">
        <v>0</v>
      </c>
      <c r="AF47" s="823">
        <v>0</v>
      </c>
      <c r="AG47" s="823">
        <v>0</v>
      </c>
      <c r="AH47" s="823">
        <v>0</v>
      </c>
      <c r="AI47" s="823">
        <v>0</v>
      </c>
      <c r="AJ47" s="823">
        <v>0</v>
      </c>
      <c r="AK47" s="823">
        <v>0.24</v>
      </c>
      <c r="AL47" s="823"/>
      <c r="AM47" s="823">
        <v>0</v>
      </c>
      <c r="AN47" s="823">
        <v>0</v>
      </c>
      <c r="AO47" s="823">
        <v>0</v>
      </c>
      <c r="AP47" s="823">
        <v>0</v>
      </c>
      <c r="AQ47" s="823">
        <v>0</v>
      </c>
      <c r="AR47" s="823">
        <v>0</v>
      </c>
      <c r="AS47" s="823">
        <v>0.8</v>
      </c>
      <c r="AT47" s="823">
        <v>0</v>
      </c>
      <c r="AU47" s="823">
        <v>0</v>
      </c>
      <c r="AV47" s="823">
        <v>0</v>
      </c>
      <c r="AW47" s="823">
        <v>0</v>
      </c>
      <c r="AX47" s="823">
        <v>0</v>
      </c>
      <c r="AY47" s="823">
        <v>0</v>
      </c>
      <c r="AZ47" s="823">
        <v>0</v>
      </c>
      <c r="BA47" s="823">
        <v>0.05</v>
      </c>
      <c r="BB47" s="823">
        <v>0.06</v>
      </c>
      <c r="BC47" s="823">
        <v>0</v>
      </c>
      <c r="BD47" s="823">
        <v>0</v>
      </c>
      <c r="BE47" s="823">
        <v>0</v>
      </c>
      <c r="BF47" s="823">
        <v>0</v>
      </c>
      <c r="BG47" s="823">
        <v>0.67</v>
      </c>
      <c r="BH47" s="823">
        <v>0</v>
      </c>
      <c r="BI47" s="823">
        <v>0</v>
      </c>
      <c r="BJ47" s="823">
        <v>0</v>
      </c>
      <c r="BK47" s="333"/>
      <c r="BL47" s="117"/>
      <c r="BM47" s="567">
        <f t="shared" si="2"/>
        <v>2.73</v>
      </c>
    </row>
    <row r="48" spans="2:65" s="134" customFormat="1" hidden="1">
      <c r="B48" s="134">
        <v>47</v>
      </c>
      <c r="D48" s="117"/>
      <c r="E48" s="535" t="s">
        <v>656</v>
      </c>
      <c r="F48" s="536" t="s">
        <v>285</v>
      </c>
      <c r="G48" s="544">
        <f t="shared" si="6"/>
        <v>0.80999999999999994</v>
      </c>
      <c r="H48" s="118" t="s">
        <v>862</v>
      </c>
      <c r="I48" s="121" t="s">
        <v>34</v>
      </c>
      <c r="J48" s="118"/>
      <c r="K48" s="822">
        <f t="shared" si="1"/>
        <v>0</v>
      </c>
      <c r="L48" s="823">
        <v>0</v>
      </c>
      <c r="M48" s="823">
        <v>0</v>
      </c>
      <c r="N48" s="823"/>
      <c r="O48" s="823">
        <v>0.1</v>
      </c>
      <c r="P48" s="823">
        <v>0</v>
      </c>
      <c r="Q48" s="823">
        <v>0</v>
      </c>
      <c r="R48" s="823">
        <v>0</v>
      </c>
      <c r="S48" s="823"/>
      <c r="T48" s="823">
        <v>0</v>
      </c>
      <c r="U48" s="823">
        <v>0</v>
      </c>
      <c r="V48" s="823">
        <v>0</v>
      </c>
      <c r="W48" s="823">
        <v>0</v>
      </c>
      <c r="X48" s="823">
        <v>0</v>
      </c>
      <c r="Y48" s="823">
        <v>0</v>
      </c>
      <c r="Z48" s="823">
        <v>0</v>
      </c>
      <c r="AA48" s="823">
        <v>0</v>
      </c>
      <c r="AB48" s="823">
        <v>0</v>
      </c>
      <c r="AC48" s="823">
        <v>0</v>
      </c>
      <c r="AD48" s="823">
        <v>0</v>
      </c>
      <c r="AE48" s="823">
        <v>0</v>
      </c>
      <c r="AF48" s="823">
        <v>0</v>
      </c>
      <c r="AG48" s="823">
        <v>0</v>
      </c>
      <c r="AH48" s="823">
        <v>0</v>
      </c>
      <c r="AI48" s="823">
        <v>0</v>
      </c>
      <c r="AJ48" s="823">
        <v>0</v>
      </c>
      <c r="AK48" s="823">
        <v>0</v>
      </c>
      <c r="AL48" s="823"/>
      <c r="AM48" s="823">
        <v>0</v>
      </c>
      <c r="AN48" s="823">
        <v>0</v>
      </c>
      <c r="AO48" s="823">
        <v>0</v>
      </c>
      <c r="AP48" s="823">
        <v>0</v>
      </c>
      <c r="AQ48" s="823">
        <v>0</v>
      </c>
      <c r="AR48" s="823">
        <v>0</v>
      </c>
      <c r="AS48" s="823">
        <v>0.63</v>
      </c>
      <c r="AT48" s="823">
        <v>0</v>
      </c>
      <c r="AU48" s="823">
        <v>0</v>
      </c>
      <c r="AV48" s="823">
        <v>0</v>
      </c>
      <c r="AW48" s="823">
        <v>0</v>
      </c>
      <c r="AX48" s="823">
        <v>0</v>
      </c>
      <c r="AY48" s="823">
        <v>0</v>
      </c>
      <c r="AZ48" s="823">
        <v>0</v>
      </c>
      <c r="BA48" s="823">
        <v>0.08</v>
      </c>
      <c r="BB48" s="823">
        <v>0</v>
      </c>
      <c r="BC48" s="823">
        <v>0</v>
      </c>
      <c r="BD48" s="823">
        <v>0</v>
      </c>
      <c r="BE48" s="823">
        <v>0</v>
      </c>
      <c r="BF48" s="823">
        <v>0</v>
      </c>
      <c r="BG48" s="823">
        <v>0</v>
      </c>
      <c r="BH48" s="823">
        <v>0</v>
      </c>
      <c r="BI48" s="823">
        <v>0</v>
      </c>
      <c r="BJ48" s="823">
        <v>0</v>
      </c>
      <c r="BK48" s="333"/>
      <c r="BL48" s="117"/>
      <c r="BM48" s="567">
        <f t="shared" si="2"/>
        <v>0.80999999999999994</v>
      </c>
    </row>
    <row r="49" spans="2:65" s="134" customFormat="1" hidden="1">
      <c r="B49" s="134">
        <v>48</v>
      </c>
      <c r="D49" s="117"/>
      <c r="E49" s="535" t="s">
        <v>657</v>
      </c>
      <c r="F49" s="536" t="s">
        <v>285</v>
      </c>
      <c r="G49" s="544">
        <f t="shared" si="6"/>
        <v>0.63000000000000012</v>
      </c>
      <c r="H49" s="118" t="s">
        <v>896</v>
      </c>
      <c r="I49" s="121" t="s">
        <v>34</v>
      </c>
      <c r="J49" s="118"/>
      <c r="K49" s="822">
        <f t="shared" si="1"/>
        <v>0.17</v>
      </c>
      <c r="L49" s="823">
        <v>0.17</v>
      </c>
      <c r="M49" s="823">
        <v>0</v>
      </c>
      <c r="N49" s="823">
        <v>0.37</v>
      </c>
      <c r="O49" s="823">
        <v>0</v>
      </c>
      <c r="P49" s="823">
        <v>0</v>
      </c>
      <c r="Q49" s="823">
        <v>0</v>
      </c>
      <c r="R49" s="823">
        <v>0</v>
      </c>
      <c r="S49" s="823"/>
      <c r="T49" s="823">
        <v>0</v>
      </c>
      <c r="U49" s="823">
        <v>0</v>
      </c>
      <c r="V49" s="823">
        <v>0</v>
      </c>
      <c r="W49" s="823">
        <v>0</v>
      </c>
      <c r="X49" s="823">
        <v>0</v>
      </c>
      <c r="Y49" s="823">
        <v>0</v>
      </c>
      <c r="Z49" s="823">
        <v>0</v>
      </c>
      <c r="AA49" s="823">
        <v>0</v>
      </c>
      <c r="AB49" s="823">
        <v>0</v>
      </c>
      <c r="AC49" s="823">
        <v>0</v>
      </c>
      <c r="AD49" s="823">
        <v>0</v>
      </c>
      <c r="AE49" s="823">
        <v>0</v>
      </c>
      <c r="AF49" s="823">
        <v>0</v>
      </c>
      <c r="AG49" s="823">
        <v>0.01</v>
      </c>
      <c r="AH49" s="823">
        <v>0</v>
      </c>
      <c r="AI49" s="823">
        <v>0</v>
      </c>
      <c r="AJ49" s="823">
        <v>0</v>
      </c>
      <c r="AK49" s="823">
        <v>0</v>
      </c>
      <c r="AL49" s="823">
        <v>0</v>
      </c>
      <c r="AM49" s="823">
        <v>0</v>
      </c>
      <c r="AN49" s="823">
        <v>0</v>
      </c>
      <c r="AO49" s="823">
        <v>0</v>
      </c>
      <c r="AP49" s="823">
        <v>0</v>
      </c>
      <c r="AQ49" s="823">
        <v>0</v>
      </c>
      <c r="AR49" s="823">
        <v>0</v>
      </c>
      <c r="AS49" s="823">
        <v>0.02</v>
      </c>
      <c r="AT49" s="823">
        <v>0</v>
      </c>
      <c r="AU49" s="823">
        <v>0</v>
      </c>
      <c r="AV49" s="823">
        <v>0</v>
      </c>
      <c r="AW49" s="823">
        <v>0</v>
      </c>
      <c r="AX49" s="823">
        <v>0</v>
      </c>
      <c r="AY49" s="823">
        <v>0</v>
      </c>
      <c r="AZ49" s="823">
        <v>0</v>
      </c>
      <c r="BA49" s="823">
        <v>0.06</v>
      </c>
      <c r="BB49" s="823">
        <v>0</v>
      </c>
      <c r="BC49" s="823">
        <v>0</v>
      </c>
      <c r="BD49" s="823">
        <v>0</v>
      </c>
      <c r="BE49" s="823">
        <v>0</v>
      </c>
      <c r="BF49" s="823">
        <v>0</v>
      </c>
      <c r="BG49" s="823">
        <v>0</v>
      </c>
      <c r="BH49" s="823">
        <v>0</v>
      </c>
      <c r="BI49" s="823">
        <v>0</v>
      </c>
      <c r="BJ49" s="823">
        <v>0</v>
      </c>
      <c r="BK49" s="333"/>
      <c r="BL49" s="117"/>
      <c r="BM49" s="567">
        <f t="shared" si="2"/>
        <v>0.63000000000000012</v>
      </c>
    </row>
    <row r="50" spans="2:65" s="134" customFormat="1" hidden="1">
      <c r="B50" s="134">
        <v>49</v>
      </c>
      <c r="D50" s="117"/>
      <c r="E50" s="535" t="s">
        <v>658</v>
      </c>
      <c r="F50" s="536" t="s">
        <v>285</v>
      </c>
      <c r="G50" s="544">
        <f t="shared" si="6"/>
        <v>4.62</v>
      </c>
      <c r="H50" s="118" t="s">
        <v>897</v>
      </c>
      <c r="I50" s="121" t="s">
        <v>34</v>
      </c>
      <c r="J50" s="118"/>
      <c r="K50" s="822">
        <f t="shared" si="1"/>
        <v>0</v>
      </c>
      <c r="L50" s="823">
        <v>0</v>
      </c>
      <c r="M50" s="823">
        <v>0</v>
      </c>
      <c r="N50" s="823">
        <v>4.1500000000000004</v>
      </c>
      <c r="O50" s="823">
        <v>0</v>
      </c>
      <c r="P50" s="823">
        <v>0</v>
      </c>
      <c r="Q50" s="823">
        <v>0</v>
      </c>
      <c r="R50" s="823">
        <v>0</v>
      </c>
      <c r="S50" s="823"/>
      <c r="T50" s="823">
        <v>0</v>
      </c>
      <c r="U50" s="823">
        <v>0</v>
      </c>
      <c r="V50" s="823">
        <v>0</v>
      </c>
      <c r="W50" s="823">
        <v>0</v>
      </c>
      <c r="X50" s="823">
        <v>0</v>
      </c>
      <c r="Y50" s="823">
        <v>0</v>
      </c>
      <c r="Z50" s="823">
        <v>0</v>
      </c>
      <c r="AA50" s="823">
        <v>0</v>
      </c>
      <c r="AB50" s="823">
        <v>0</v>
      </c>
      <c r="AC50" s="823">
        <v>0</v>
      </c>
      <c r="AD50" s="823">
        <v>0</v>
      </c>
      <c r="AE50" s="823">
        <v>0</v>
      </c>
      <c r="AF50" s="823">
        <v>0</v>
      </c>
      <c r="AG50" s="823">
        <v>0.09</v>
      </c>
      <c r="AH50" s="823">
        <v>0.03</v>
      </c>
      <c r="AI50" s="823">
        <v>0</v>
      </c>
      <c r="AJ50" s="823">
        <v>0</v>
      </c>
      <c r="AK50" s="823">
        <v>0</v>
      </c>
      <c r="AL50" s="823">
        <v>0</v>
      </c>
      <c r="AM50" s="823">
        <v>0</v>
      </c>
      <c r="AN50" s="823">
        <v>0</v>
      </c>
      <c r="AO50" s="823">
        <v>0</v>
      </c>
      <c r="AP50" s="823">
        <v>0</v>
      </c>
      <c r="AQ50" s="823">
        <v>0</v>
      </c>
      <c r="AR50" s="823">
        <v>0</v>
      </c>
      <c r="AS50" s="823">
        <v>0</v>
      </c>
      <c r="AT50" s="823">
        <v>0</v>
      </c>
      <c r="AU50" s="823">
        <v>0</v>
      </c>
      <c r="AV50" s="823">
        <v>0</v>
      </c>
      <c r="AW50" s="823">
        <v>0</v>
      </c>
      <c r="AX50" s="823">
        <v>0</v>
      </c>
      <c r="AY50" s="823">
        <v>0</v>
      </c>
      <c r="AZ50" s="823">
        <v>0</v>
      </c>
      <c r="BA50" s="823">
        <v>0.35</v>
      </c>
      <c r="BB50" s="823">
        <v>0</v>
      </c>
      <c r="BC50" s="823">
        <v>0</v>
      </c>
      <c r="BD50" s="823">
        <v>0</v>
      </c>
      <c r="BE50" s="823">
        <v>0</v>
      </c>
      <c r="BF50" s="823">
        <v>0</v>
      </c>
      <c r="BG50" s="823">
        <v>0</v>
      </c>
      <c r="BH50" s="823">
        <v>0</v>
      </c>
      <c r="BI50" s="823">
        <v>0</v>
      </c>
      <c r="BJ50" s="823">
        <v>0</v>
      </c>
      <c r="BK50" s="333"/>
      <c r="BL50" s="117"/>
      <c r="BM50" s="567">
        <f t="shared" si="2"/>
        <v>4.62</v>
      </c>
    </row>
    <row r="51" spans="2:65" s="134" customFormat="1" ht="31.5" hidden="1">
      <c r="B51" s="134">
        <v>50</v>
      </c>
      <c r="D51" s="117"/>
      <c r="E51" s="535" t="s">
        <v>659</v>
      </c>
      <c r="F51" s="536" t="s">
        <v>285</v>
      </c>
      <c r="G51" s="529">
        <f t="shared" si="6"/>
        <v>0.47</v>
      </c>
      <c r="H51" s="536" t="s">
        <v>898</v>
      </c>
      <c r="I51" s="540" t="s">
        <v>31</v>
      </c>
      <c r="J51" s="536"/>
      <c r="K51" s="822">
        <f t="shared" si="1"/>
        <v>0</v>
      </c>
      <c r="L51" s="823"/>
      <c r="M51" s="823"/>
      <c r="N51" s="823"/>
      <c r="O51" s="823">
        <v>0.14000000000000001</v>
      </c>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c r="AN51" s="823"/>
      <c r="AO51" s="823"/>
      <c r="AP51" s="823"/>
      <c r="AQ51" s="823"/>
      <c r="AR51" s="823"/>
      <c r="AS51" s="823"/>
      <c r="AT51" s="823"/>
      <c r="AU51" s="823"/>
      <c r="AV51" s="823"/>
      <c r="AW51" s="823"/>
      <c r="AX51" s="823"/>
      <c r="AY51" s="823"/>
      <c r="AZ51" s="823"/>
      <c r="BA51" s="823">
        <v>0.32999999999999996</v>
      </c>
      <c r="BB51" s="823"/>
      <c r="BC51" s="823"/>
      <c r="BD51" s="823"/>
      <c r="BE51" s="823"/>
      <c r="BF51" s="823"/>
      <c r="BG51" s="823"/>
      <c r="BH51" s="823"/>
      <c r="BI51" s="823"/>
      <c r="BJ51" s="823"/>
      <c r="BK51" s="333"/>
      <c r="BL51" s="117"/>
      <c r="BM51" s="567">
        <f t="shared" si="2"/>
        <v>0.47</v>
      </c>
    </row>
    <row r="52" spans="2:65" s="134" customFormat="1" ht="31.5" hidden="1">
      <c r="B52" s="134">
        <v>51</v>
      </c>
      <c r="D52" s="117"/>
      <c r="E52" s="535" t="s">
        <v>660</v>
      </c>
      <c r="F52" s="536" t="s">
        <v>285</v>
      </c>
      <c r="G52" s="766">
        <f t="shared" si="6"/>
        <v>2.0499999999999998</v>
      </c>
      <c r="H52" s="536" t="s">
        <v>899</v>
      </c>
      <c r="I52" s="540" t="s">
        <v>41</v>
      </c>
      <c r="J52" s="536"/>
      <c r="K52" s="822">
        <f t="shared" si="1"/>
        <v>0.24</v>
      </c>
      <c r="L52" s="823">
        <v>0.24</v>
      </c>
      <c r="M52" s="823">
        <v>0</v>
      </c>
      <c r="N52" s="823">
        <v>0.57999999999999996</v>
      </c>
      <c r="O52" s="823">
        <v>0</v>
      </c>
      <c r="P52" s="823">
        <v>0</v>
      </c>
      <c r="Q52" s="823">
        <v>0</v>
      </c>
      <c r="R52" s="823">
        <v>0</v>
      </c>
      <c r="S52" s="823"/>
      <c r="T52" s="823">
        <v>0.06</v>
      </c>
      <c r="U52" s="823">
        <v>0</v>
      </c>
      <c r="V52" s="823">
        <v>0</v>
      </c>
      <c r="W52" s="823">
        <v>0</v>
      </c>
      <c r="X52" s="823">
        <v>0</v>
      </c>
      <c r="Y52" s="823">
        <v>0</v>
      </c>
      <c r="Z52" s="823">
        <v>0</v>
      </c>
      <c r="AA52" s="823">
        <v>0</v>
      </c>
      <c r="AB52" s="823">
        <v>0</v>
      </c>
      <c r="AC52" s="823">
        <v>0</v>
      </c>
      <c r="AD52" s="823">
        <v>0</v>
      </c>
      <c r="AE52" s="823">
        <v>0</v>
      </c>
      <c r="AF52" s="823">
        <v>0</v>
      </c>
      <c r="AG52" s="823">
        <v>0.15</v>
      </c>
      <c r="AH52" s="823">
        <v>0.19</v>
      </c>
      <c r="AI52" s="823">
        <v>0</v>
      </c>
      <c r="AJ52" s="823">
        <v>0</v>
      </c>
      <c r="AK52" s="823">
        <v>0</v>
      </c>
      <c r="AL52" s="823">
        <v>0</v>
      </c>
      <c r="AM52" s="823">
        <v>0</v>
      </c>
      <c r="AN52" s="823">
        <v>0</v>
      </c>
      <c r="AO52" s="823">
        <v>0</v>
      </c>
      <c r="AP52" s="823">
        <v>0</v>
      </c>
      <c r="AQ52" s="823">
        <v>0</v>
      </c>
      <c r="AR52" s="823">
        <v>0</v>
      </c>
      <c r="AS52" s="823"/>
      <c r="AT52" s="823">
        <v>0</v>
      </c>
      <c r="AU52" s="823">
        <v>0</v>
      </c>
      <c r="AV52" s="823">
        <v>0</v>
      </c>
      <c r="AW52" s="823">
        <v>0</v>
      </c>
      <c r="AX52" s="823">
        <v>0</v>
      </c>
      <c r="AY52" s="823">
        <v>0</v>
      </c>
      <c r="AZ52" s="823">
        <v>0</v>
      </c>
      <c r="BA52" s="823">
        <v>0.83</v>
      </c>
      <c r="BB52" s="823">
        <v>0</v>
      </c>
      <c r="BC52" s="823">
        <v>0</v>
      </c>
      <c r="BD52" s="823">
        <v>0</v>
      </c>
      <c r="BE52" s="823">
        <v>0</v>
      </c>
      <c r="BF52" s="823">
        <v>0</v>
      </c>
      <c r="BG52" s="823">
        <v>0</v>
      </c>
      <c r="BH52" s="823">
        <v>0</v>
      </c>
      <c r="BI52" s="823">
        <v>0</v>
      </c>
      <c r="BJ52" s="823">
        <v>0</v>
      </c>
      <c r="BK52" s="333"/>
      <c r="BL52" s="117"/>
      <c r="BM52" s="567">
        <f t="shared" si="2"/>
        <v>2.0499999999999998</v>
      </c>
    </row>
    <row r="53" spans="2:65" s="134" customFormat="1" ht="31.5" hidden="1">
      <c r="B53" s="134">
        <v>52</v>
      </c>
      <c r="D53" s="117"/>
      <c r="E53" s="535" t="s">
        <v>661</v>
      </c>
      <c r="F53" s="536" t="s">
        <v>285</v>
      </c>
      <c r="G53" s="529">
        <f t="shared" si="6"/>
        <v>0.14000000000000001</v>
      </c>
      <c r="H53" s="536" t="s">
        <v>900</v>
      </c>
      <c r="I53" s="540" t="s">
        <v>31</v>
      </c>
      <c r="J53" s="536"/>
      <c r="K53" s="822">
        <f t="shared" si="1"/>
        <v>0</v>
      </c>
      <c r="L53" s="823"/>
      <c r="M53" s="823"/>
      <c r="N53" s="823">
        <v>0.14000000000000001</v>
      </c>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c r="AN53" s="823"/>
      <c r="AO53" s="823"/>
      <c r="AP53" s="823"/>
      <c r="AQ53" s="823"/>
      <c r="AR53" s="823"/>
      <c r="AS53" s="823"/>
      <c r="AT53" s="823"/>
      <c r="AU53" s="823"/>
      <c r="AV53" s="823"/>
      <c r="AW53" s="823"/>
      <c r="AX53" s="823"/>
      <c r="AY53" s="823"/>
      <c r="AZ53" s="823"/>
      <c r="BA53" s="823"/>
      <c r="BB53" s="823"/>
      <c r="BC53" s="823"/>
      <c r="BD53" s="823"/>
      <c r="BE53" s="823"/>
      <c r="BF53" s="823"/>
      <c r="BG53" s="823"/>
      <c r="BH53" s="823"/>
      <c r="BI53" s="823"/>
      <c r="BJ53" s="823"/>
      <c r="BK53" s="333"/>
      <c r="BL53" s="117"/>
      <c r="BM53" s="567">
        <f t="shared" si="2"/>
        <v>0.14000000000000001</v>
      </c>
    </row>
    <row r="54" spans="2:65" s="134" customFormat="1" hidden="1">
      <c r="B54" s="134">
        <v>53</v>
      </c>
      <c r="D54" s="117"/>
      <c r="E54" s="535" t="s">
        <v>662</v>
      </c>
      <c r="F54" s="536" t="s">
        <v>285</v>
      </c>
      <c r="G54" s="544">
        <f t="shared" si="6"/>
        <v>2.5399999999999996</v>
      </c>
      <c r="H54" s="118" t="s">
        <v>901</v>
      </c>
      <c r="I54" s="540" t="s">
        <v>47</v>
      </c>
      <c r="J54" s="536"/>
      <c r="K54" s="822">
        <f t="shared" si="1"/>
        <v>0</v>
      </c>
      <c r="L54" s="823">
        <v>0</v>
      </c>
      <c r="M54" s="823">
        <v>0</v>
      </c>
      <c r="N54" s="823">
        <v>2.33</v>
      </c>
      <c r="O54" s="823">
        <v>0</v>
      </c>
      <c r="P54" s="823">
        <v>0</v>
      </c>
      <c r="Q54" s="823">
        <v>0</v>
      </c>
      <c r="R54" s="823">
        <v>0</v>
      </c>
      <c r="S54" s="823"/>
      <c r="T54" s="823">
        <v>0</v>
      </c>
      <c r="U54" s="823">
        <v>0</v>
      </c>
      <c r="V54" s="823">
        <v>0</v>
      </c>
      <c r="W54" s="823">
        <v>0</v>
      </c>
      <c r="X54" s="823">
        <v>0</v>
      </c>
      <c r="Y54" s="823">
        <v>0</v>
      </c>
      <c r="Z54" s="823">
        <v>0</v>
      </c>
      <c r="AA54" s="823">
        <v>0</v>
      </c>
      <c r="AB54" s="823">
        <v>0</v>
      </c>
      <c r="AC54" s="823">
        <v>0</v>
      </c>
      <c r="AD54" s="823">
        <v>0</v>
      </c>
      <c r="AE54" s="823">
        <v>0</v>
      </c>
      <c r="AF54" s="823">
        <v>0</v>
      </c>
      <c r="AG54" s="823">
        <v>0.06</v>
      </c>
      <c r="AH54" s="823">
        <v>0.01</v>
      </c>
      <c r="AI54" s="823">
        <v>0</v>
      </c>
      <c r="AJ54" s="823">
        <v>0</v>
      </c>
      <c r="AK54" s="823">
        <v>0</v>
      </c>
      <c r="AL54" s="823">
        <v>0</v>
      </c>
      <c r="AM54" s="823">
        <v>0</v>
      </c>
      <c r="AN54" s="823">
        <v>0</v>
      </c>
      <c r="AO54" s="823">
        <v>0</v>
      </c>
      <c r="AP54" s="823">
        <v>0</v>
      </c>
      <c r="AQ54" s="823">
        <v>0</v>
      </c>
      <c r="AR54" s="823">
        <v>0</v>
      </c>
      <c r="AS54" s="823">
        <v>0.1</v>
      </c>
      <c r="AT54" s="823">
        <v>0</v>
      </c>
      <c r="AU54" s="823">
        <v>0</v>
      </c>
      <c r="AV54" s="823">
        <v>0</v>
      </c>
      <c r="AW54" s="823">
        <v>0</v>
      </c>
      <c r="AX54" s="823">
        <v>0</v>
      </c>
      <c r="AY54" s="823">
        <v>0</v>
      </c>
      <c r="AZ54" s="823">
        <v>0</v>
      </c>
      <c r="BA54" s="823">
        <v>0.01</v>
      </c>
      <c r="BB54" s="823">
        <v>0</v>
      </c>
      <c r="BC54" s="823">
        <v>0</v>
      </c>
      <c r="BD54" s="823">
        <v>0</v>
      </c>
      <c r="BE54" s="823">
        <v>0</v>
      </c>
      <c r="BF54" s="823">
        <v>0</v>
      </c>
      <c r="BG54" s="823">
        <v>0.03</v>
      </c>
      <c r="BH54" s="823">
        <v>0</v>
      </c>
      <c r="BI54" s="823">
        <v>0</v>
      </c>
      <c r="BJ54" s="823">
        <v>0</v>
      </c>
      <c r="BK54" s="333"/>
      <c r="BL54" s="117"/>
      <c r="BM54" s="567">
        <f t="shared" si="2"/>
        <v>2.5399999999999996</v>
      </c>
    </row>
    <row r="55" spans="2:65" s="134" customFormat="1" ht="31.5" hidden="1">
      <c r="B55" s="134">
        <v>54</v>
      </c>
      <c r="D55" s="117"/>
      <c r="E55" s="535" t="s">
        <v>1080</v>
      </c>
      <c r="F55" s="536" t="s">
        <v>285</v>
      </c>
      <c r="G55" s="544">
        <f t="shared" si="6"/>
        <v>13.459999999999999</v>
      </c>
      <c r="H55" s="118" t="s">
        <v>886</v>
      </c>
      <c r="I55" s="540" t="s">
        <v>47</v>
      </c>
      <c r="J55" s="536"/>
      <c r="K55" s="822">
        <f t="shared" si="1"/>
        <v>0</v>
      </c>
      <c r="L55" s="823">
        <v>0</v>
      </c>
      <c r="M55" s="823">
        <v>0</v>
      </c>
      <c r="N55" s="823">
        <v>3.58</v>
      </c>
      <c r="O55" s="823">
        <v>0.81</v>
      </c>
      <c r="P55" s="823">
        <v>0</v>
      </c>
      <c r="Q55" s="823">
        <v>0</v>
      </c>
      <c r="R55" s="823">
        <v>0</v>
      </c>
      <c r="S55" s="823"/>
      <c r="T55" s="823">
        <v>0</v>
      </c>
      <c r="U55" s="823">
        <v>0</v>
      </c>
      <c r="V55" s="823">
        <v>0</v>
      </c>
      <c r="W55" s="823">
        <v>0</v>
      </c>
      <c r="X55" s="823">
        <v>0</v>
      </c>
      <c r="Y55" s="823">
        <v>0</v>
      </c>
      <c r="Z55" s="823">
        <v>0</v>
      </c>
      <c r="AA55" s="823">
        <v>0</v>
      </c>
      <c r="AB55" s="823">
        <v>0</v>
      </c>
      <c r="AC55" s="823">
        <v>0</v>
      </c>
      <c r="AD55" s="823">
        <v>0</v>
      </c>
      <c r="AE55" s="823">
        <v>0</v>
      </c>
      <c r="AF55" s="823">
        <v>0</v>
      </c>
      <c r="AG55" s="823">
        <v>1.01</v>
      </c>
      <c r="AH55" s="823">
        <v>0.01</v>
      </c>
      <c r="AI55" s="823">
        <v>0</v>
      </c>
      <c r="AJ55" s="823">
        <v>0</v>
      </c>
      <c r="AK55" s="823">
        <v>0</v>
      </c>
      <c r="AL55" s="823">
        <v>0</v>
      </c>
      <c r="AM55" s="823">
        <v>0</v>
      </c>
      <c r="AN55" s="823">
        <v>0</v>
      </c>
      <c r="AO55" s="823">
        <v>0</v>
      </c>
      <c r="AP55" s="823">
        <v>0</v>
      </c>
      <c r="AQ55" s="823">
        <v>0</v>
      </c>
      <c r="AR55" s="823">
        <v>0</v>
      </c>
      <c r="AS55" s="823">
        <v>0.06</v>
      </c>
      <c r="AT55" s="823">
        <v>0</v>
      </c>
      <c r="AU55" s="823">
        <v>0</v>
      </c>
      <c r="AV55" s="823">
        <v>0</v>
      </c>
      <c r="AW55" s="823">
        <v>0</v>
      </c>
      <c r="AX55" s="823">
        <v>0</v>
      </c>
      <c r="AY55" s="823">
        <v>0</v>
      </c>
      <c r="AZ55" s="823">
        <v>0</v>
      </c>
      <c r="BA55" s="823">
        <v>6.68</v>
      </c>
      <c r="BB55" s="823">
        <v>0</v>
      </c>
      <c r="BC55" s="823">
        <v>0</v>
      </c>
      <c r="BD55" s="823">
        <v>0</v>
      </c>
      <c r="BE55" s="823">
        <v>0</v>
      </c>
      <c r="BF55" s="823">
        <v>1.31</v>
      </c>
      <c r="BG55" s="823">
        <v>0</v>
      </c>
      <c r="BH55" s="823">
        <v>0</v>
      </c>
      <c r="BI55" s="823">
        <v>0</v>
      </c>
      <c r="BJ55" s="823">
        <v>0</v>
      </c>
      <c r="BK55" s="333"/>
      <c r="BL55" s="117"/>
      <c r="BM55" s="567">
        <f t="shared" si="2"/>
        <v>13.459999999999999</v>
      </c>
    </row>
    <row r="56" spans="2:65" s="134" customFormat="1" ht="31.5" hidden="1">
      <c r="B56" s="134">
        <v>55</v>
      </c>
      <c r="D56" s="117"/>
      <c r="E56" s="135" t="s">
        <v>663</v>
      </c>
      <c r="F56" s="536" t="s">
        <v>285</v>
      </c>
      <c r="G56" s="544">
        <f t="shared" si="6"/>
        <v>5.1800000000000006</v>
      </c>
      <c r="H56" s="298" t="s">
        <v>902</v>
      </c>
      <c r="I56" s="525" t="s">
        <v>47</v>
      </c>
      <c r="J56" s="298"/>
      <c r="K56" s="822">
        <f t="shared" si="1"/>
        <v>0.59</v>
      </c>
      <c r="L56" s="823">
        <v>0.59</v>
      </c>
      <c r="M56" s="823">
        <v>0</v>
      </c>
      <c r="N56" s="823">
        <v>2.52</v>
      </c>
      <c r="O56" s="823">
        <v>0</v>
      </c>
      <c r="P56" s="823">
        <v>0</v>
      </c>
      <c r="Q56" s="823">
        <v>0</v>
      </c>
      <c r="R56" s="823">
        <v>0</v>
      </c>
      <c r="S56" s="823"/>
      <c r="T56" s="823">
        <v>0</v>
      </c>
      <c r="U56" s="823">
        <v>0</v>
      </c>
      <c r="V56" s="823">
        <v>0</v>
      </c>
      <c r="W56" s="823">
        <v>0</v>
      </c>
      <c r="X56" s="823">
        <v>0</v>
      </c>
      <c r="Y56" s="823">
        <v>0</v>
      </c>
      <c r="Z56" s="823">
        <v>0</v>
      </c>
      <c r="AA56" s="823">
        <v>0</v>
      </c>
      <c r="AB56" s="823">
        <v>0</v>
      </c>
      <c r="AC56" s="823">
        <v>0</v>
      </c>
      <c r="AD56" s="823">
        <v>0</v>
      </c>
      <c r="AE56" s="823">
        <v>0</v>
      </c>
      <c r="AF56" s="823">
        <v>0</v>
      </c>
      <c r="AG56" s="823">
        <v>0.67000000000000015</v>
      </c>
      <c r="AH56" s="823">
        <v>0.04</v>
      </c>
      <c r="AI56" s="823">
        <v>0</v>
      </c>
      <c r="AJ56" s="823">
        <v>0</v>
      </c>
      <c r="AK56" s="823">
        <v>0.03</v>
      </c>
      <c r="AL56" s="823">
        <v>0</v>
      </c>
      <c r="AM56" s="823">
        <v>0</v>
      </c>
      <c r="AN56" s="823">
        <v>0</v>
      </c>
      <c r="AO56" s="823">
        <v>0</v>
      </c>
      <c r="AP56" s="823">
        <v>0</v>
      </c>
      <c r="AQ56" s="823">
        <v>0</v>
      </c>
      <c r="AR56" s="823">
        <v>0</v>
      </c>
      <c r="AS56" s="823">
        <v>1.07</v>
      </c>
      <c r="AT56" s="823">
        <v>0</v>
      </c>
      <c r="AU56" s="823">
        <v>0</v>
      </c>
      <c r="AV56" s="823">
        <v>0</v>
      </c>
      <c r="AW56" s="823">
        <v>0</v>
      </c>
      <c r="AX56" s="823">
        <v>0</v>
      </c>
      <c r="AY56" s="823">
        <v>0</v>
      </c>
      <c r="AZ56" s="823">
        <v>0</v>
      </c>
      <c r="BA56" s="823">
        <v>0.23</v>
      </c>
      <c r="BB56" s="823">
        <v>0</v>
      </c>
      <c r="BC56" s="823">
        <v>0</v>
      </c>
      <c r="BD56" s="823">
        <v>0</v>
      </c>
      <c r="BE56" s="823">
        <v>0</v>
      </c>
      <c r="BF56" s="823">
        <v>0</v>
      </c>
      <c r="BG56" s="823">
        <v>0.03</v>
      </c>
      <c r="BH56" s="823">
        <v>0</v>
      </c>
      <c r="BI56" s="823">
        <v>0</v>
      </c>
      <c r="BJ56" s="823">
        <v>0</v>
      </c>
      <c r="BK56" s="333"/>
      <c r="BL56" s="117"/>
      <c r="BM56" s="567">
        <f t="shared" si="2"/>
        <v>5.1800000000000006</v>
      </c>
    </row>
    <row r="57" spans="2:65" s="134" customFormat="1" hidden="1">
      <c r="B57" s="134">
        <v>56</v>
      </c>
      <c r="D57" s="117"/>
      <c r="E57" s="135" t="s">
        <v>664</v>
      </c>
      <c r="F57" s="118" t="s">
        <v>285</v>
      </c>
      <c r="G57" s="529">
        <f t="shared" si="6"/>
        <v>26.83</v>
      </c>
      <c r="H57" s="118" t="s">
        <v>903</v>
      </c>
      <c r="I57" s="121" t="s">
        <v>49</v>
      </c>
      <c r="J57" s="118"/>
      <c r="K57" s="822">
        <f t="shared" si="1"/>
        <v>9.49</v>
      </c>
      <c r="L57" s="823">
        <v>9.49</v>
      </c>
      <c r="M57" s="823">
        <v>0</v>
      </c>
      <c r="N57" s="823">
        <v>15.06</v>
      </c>
      <c r="O57" s="823">
        <v>0.44</v>
      </c>
      <c r="P57" s="823">
        <v>0</v>
      </c>
      <c r="Q57" s="823">
        <v>0</v>
      </c>
      <c r="R57" s="823">
        <v>0</v>
      </c>
      <c r="S57" s="823"/>
      <c r="T57" s="823">
        <v>0</v>
      </c>
      <c r="U57" s="823">
        <v>0</v>
      </c>
      <c r="V57" s="823">
        <v>0</v>
      </c>
      <c r="W57" s="823">
        <v>0</v>
      </c>
      <c r="X57" s="823">
        <v>0</v>
      </c>
      <c r="Y57" s="823">
        <v>0</v>
      </c>
      <c r="Z57" s="823">
        <v>0</v>
      </c>
      <c r="AA57" s="823">
        <v>0</v>
      </c>
      <c r="AB57" s="823">
        <v>0</v>
      </c>
      <c r="AC57" s="823">
        <v>0</v>
      </c>
      <c r="AD57" s="823">
        <v>0</v>
      </c>
      <c r="AE57" s="823">
        <v>0</v>
      </c>
      <c r="AF57" s="823">
        <v>0</v>
      </c>
      <c r="AG57" s="823">
        <v>0.47000000000000003</v>
      </c>
      <c r="AH57" s="823">
        <v>0.24</v>
      </c>
      <c r="AI57" s="823">
        <v>0</v>
      </c>
      <c r="AJ57" s="823">
        <v>0</v>
      </c>
      <c r="AK57" s="823">
        <v>0.02</v>
      </c>
      <c r="AL57" s="823">
        <v>0</v>
      </c>
      <c r="AM57" s="823">
        <v>0</v>
      </c>
      <c r="AN57" s="823">
        <v>0</v>
      </c>
      <c r="AO57" s="823">
        <v>0</v>
      </c>
      <c r="AP57" s="823">
        <v>0</v>
      </c>
      <c r="AQ57" s="823">
        <v>0</v>
      </c>
      <c r="AR57" s="823"/>
      <c r="AS57" s="823">
        <v>1</v>
      </c>
      <c r="AT57" s="823">
        <v>0</v>
      </c>
      <c r="AU57" s="823">
        <v>0</v>
      </c>
      <c r="AV57" s="823">
        <v>0</v>
      </c>
      <c r="AW57" s="823">
        <v>0</v>
      </c>
      <c r="AX57" s="823">
        <v>0</v>
      </c>
      <c r="AY57" s="823">
        <v>0</v>
      </c>
      <c r="AZ57" s="823">
        <v>0</v>
      </c>
      <c r="BA57" s="823"/>
      <c r="BB57" s="823">
        <v>0</v>
      </c>
      <c r="BC57" s="823">
        <v>0</v>
      </c>
      <c r="BD57" s="823">
        <v>0</v>
      </c>
      <c r="BE57" s="823">
        <v>0</v>
      </c>
      <c r="BF57" s="823">
        <v>0</v>
      </c>
      <c r="BG57" s="823">
        <v>0</v>
      </c>
      <c r="BH57" s="823">
        <v>0</v>
      </c>
      <c r="BI57" s="823">
        <v>0.11</v>
      </c>
      <c r="BJ57" s="823">
        <v>0</v>
      </c>
      <c r="BK57" s="333"/>
      <c r="BL57" s="117"/>
      <c r="BM57" s="567">
        <f t="shared" si="2"/>
        <v>26.83</v>
      </c>
    </row>
    <row r="58" spans="2:65" s="134" customFormat="1" hidden="1">
      <c r="B58" s="134">
        <v>57</v>
      </c>
      <c r="D58" s="117"/>
      <c r="E58" s="135" t="s">
        <v>665</v>
      </c>
      <c r="F58" s="118" t="s">
        <v>285</v>
      </c>
      <c r="G58" s="529">
        <f t="shared" si="6"/>
        <v>0.05</v>
      </c>
      <c r="H58" s="298" t="s">
        <v>904</v>
      </c>
      <c r="I58" s="121" t="s">
        <v>49</v>
      </c>
      <c r="J58" s="118"/>
      <c r="K58" s="822">
        <f t="shared" si="1"/>
        <v>0</v>
      </c>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v>0.05</v>
      </c>
      <c r="AL58" s="823"/>
      <c r="AM58" s="823"/>
      <c r="AN58" s="823"/>
      <c r="AO58" s="823"/>
      <c r="AP58" s="823"/>
      <c r="AQ58" s="823"/>
      <c r="AR58" s="823"/>
      <c r="AS58" s="823"/>
      <c r="AT58" s="823"/>
      <c r="AU58" s="823"/>
      <c r="AV58" s="823"/>
      <c r="AW58" s="823"/>
      <c r="AX58" s="823"/>
      <c r="AY58" s="823"/>
      <c r="AZ58" s="823"/>
      <c r="BA58" s="823"/>
      <c r="BB58" s="823"/>
      <c r="BC58" s="823"/>
      <c r="BD58" s="823"/>
      <c r="BE58" s="823"/>
      <c r="BF58" s="823"/>
      <c r="BG58" s="823"/>
      <c r="BH58" s="823"/>
      <c r="BI58" s="823"/>
      <c r="BJ58" s="823"/>
      <c r="BK58" s="333"/>
      <c r="BL58" s="117"/>
      <c r="BM58" s="567">
        <f t="shared" si="2"/>
        <v>0.05</v>
      </c>
    </row>
    <row r="59" spans="2:65" s="134" customFormat="1" hidden="1">
      <c r="B59" s="134">
        <v>58</v>
      </c>
      <c r="D59" s="117"/>
      <c r="E59" s="135" t="s">
        <v>666</v>
      </c>
      <c r="F59" s="118" t="s">
        <v>285</v>
      </c>
      <c r="G59" s="529">
        <f t="shared" si="6"/>
        <v>0.05</v>
      </c>
      <c r="H59" s="298" t="s">
        <v>905</v>
      </c>
      <c r="I59" s="121" t="s">
        <v>49</v>
      </c>
      <c r="J59" s="118"/>
      <c r="K59" s="822">
        <f t="shared" si="1"/>
        <v>0</v>
      </c>
      <c r="L59" s="823"/>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v>0.05</v>
      </c>
      <c r="AL59" s="823"/>
      <c r="AM59" s="823"/>
      <c r="AN59" s="823"/>
      <c r="AO59" s="823"/>
      <c r="AP59" s="823"/>
      <c r="AQ59" s="823"/>
      <c r="AR59" s="823"/>
      <c r="AS59" s="823"/>
      <c r="AT59" s="823"/>
      <c r="AU59" s="823"/>
      <c r="AV59" s="823"/>
      <c r="AW59" s="823"/>
      <c r="AX59" s="823"/>
      <c r="AY59" s="823"/>
      <c r="AZ59" s="823"/>
      <c r="BA59" s="823"/>
      <c r="BB59" s="823"/>
      <c r="BC59" s="823"/>
      <c r="BD59" s="823"/>
      <c r="BE59" s="823"/>
      <c r="BF59" s="823"/>
      <c r="BG59" s="823"/>
      <c r="BH59" s="823"/>
      <c r="BI59" s="823"/>
      <c r="BJ59" s="823"/>
      <c r="BK59" s="333"/>
      <c r="BL59" s="117"/>
      <c r="BM59" s="567">
        <f t="shared" si="2"/>
        <v>0.05</v>
      </c>
    </row>
    <row r="60" spans="2:65" s="134" customFormat="1" hidden="1">
      <c r="B60" s="134">
        <v>59</v>
      </c>
      <c r="D60" s="117"/>
      <c r="E60" s="135" t="s">
        <v>667</v>
      </c>
      <c r="F60" s="118" t="s">
        <v>285</v>
      </c>
      <c r="G60" s="529">
        <f t="shared" si="6"/>
        <v>7.0000000000000007E-2</v>
      </c>
      <c r="H60" s="298" t="s">
        <v>906</v>
      </c>
      <c r="I60" s="121" t="s">
        <v>49</v>
      </c>
      <c r="J60" s="118"/>
      <c r="K60" s="822">
        <f t="shared" si="1"/>
        <v>0</v>
      </c>
      <c r="L60" s="823"/>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v>7.0000000000000007E-2</v>
      </c>
      <c r="AL60" s="823"/>
      <c r="AM60" s="823"/>
      <c r="AN60" s="823"/>
      <c r="AO60" s="823"/>
      <c r="AP60" s="823"/>
      <c r="AQ60" s="823"/>
      <c r="AR60" s="823"/>
      <c r="AS60" s="823"/>
      <c r="AT60" s="823"/>
      <c r="AU60" s="823"/>
      <c r="AV60" s="823"/>
      <c r="AW60" s="823"/>
      <c r="AX60" s="823"/>
      <c r="AY60" s="823"/>
      <c r="AZ60" s="823"/>
      <c r="BA60" s="823"/>
      <c r="BB60" s="823"/>
      <c r="BC60" s="823"/>
      <c r="BD60" s="823"/>
      <c r="BE60" s="823"/>
      <c r="BF60" s="823"/>
      <c r="BG60" s="823"/>
      <c r="BH60" s="823"/>
      <c r="BI60" s="823"/>
      <c r="BJ60" s="823"/>
      <c r="BK60" s="333"/>
      <c r="BL60" s="117"/>
      <c r="BM60" s="567">
        <f t="shared" si="2"/>
        <v>7.0000000000000007E-2</v>
      </c>
    </row>
    <row r="61" spans="2:65" s="134" customFormat="1" hidden="1">
      <c r="B61" s="134">
        <v>60</v>
      </c>
      <c r="D61" s="117"/>
      <c r="E61" s="135" t="s">
        <v>668</v>
      </c>
      <c r="F61" s="118" t="s">
        <v>285</v>
      </c>
      <c r="G61" s="529">
        <f t="shared" si="6"/>
        <v>0.04</v>
      </c>
      <c r="H61" s="298" t="s">
        <v>907</v>
      </c>
      <c r="I61" s="121" t="s">
        <v>49</v>
      </c>
      <c r="J61" s="118"/>
      <c r="K61" s="822">
        <f t="shared" si="1"/>
        <v>0</v>
      </c>
      <c r="L61" s="823"/>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v>0.04</v>
      </c>
      <c r="AL61" s="823"/>
      <c r="AM61" s="823"/>
      <c r="AN61" s="823"/>
      <c r="AO61" s="823"/>
      <c r="AP61" s="823"/>
      <c r="AQ61" s="823"/>
      <c r="AR61" s="823"/>
      <c r="AS61" s="823"/>
      <c r="AT61" s="823"/>
      <c r="AU61" s="823"/>
      <c r="AV61" s="823"/>
      <c r="AW61" s="823"/>
      <c r="AX61" s="823"/>
      <c r="AY61" s="823"/>
      <c r="AZ61" s="823"/>
      <c r="BA61" s="823"/>
      <c r="BB61" s="823"/>
      <c r="BC61" s="823"/>
      <c r="BD61" s="823"/>
      <c r="BE61" s="823"/>
      <c r="BF61" s="823"/>
      <c r="BG61" s="823"/>
      <c r="BH61" s="823"/>
      <c r="BI61" s="823"/>
      <c r="BJ61" s="823"/>
      <c r="BK61" s="333"/>
      <c r="BL61" s="117"/>
      <c r="BM61" s="567">
        <f t="shared" si="2"/>
        <v>0.04</v>
      </c>
    </row>
    <row r="62" spans="2:65" s="134" customFormat="1" hidden="1">
      <c r="B62" s="134">
        <v>61</v>
      </c>
      <c r="D62" s="117"/>
      <c r="E62" s="135" t="s">
        <v>669</v>
      </c>
      <c r="F62" s="118" t="s">
        <v>285</v>
      </c>
      <c r="G62" s="529">
        <f t="shared" si="6"/>
        <v>0.09</v>
      </c>
      <c r="H62" s="298" t="s">
        <v>908</v>
      </c>
      <c r="I62" s="121" t="s">
        <v>49</v>
      </c>
      <c r="J62" s="118"/>
      <c r="K62" s="822">
        <f t="shared" si="1"/>
        <v>0</v>
      </c>
      <c r="L62" s="823"/>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v>0.09</v>
      </c>
      <c r="AL62" s="823"/>
      <c r="AM62" s="823"/>
      <c r="AN62" s="823"/>
      <c r="AO62" s="823"/>
      <c r="AP62" s="823"/>
      <c r="AQ62" s="823"/>
      <c r="AR62" s="823"/>
      <c r="AS62" s="823"/>
      <c r="AT62" s="823"/>
      <c r="AU62" s="823"/>
      <c r="AV62" s="823"/>
      <c r="AW62" s="823"/>
      <c r="AX62" s="823"/>
      <c r="AY62" s="823"/>
      <c r="AZ62" s="823"/>
      <c r="BA62" s="823"/>
      <c r="BB62" s="823"/>
      <c r="BC62" s="823"/>
      <c r="BD62" s="823"/>
      <c r="BE62" s="823"/>
      <c r="BF62" s="823"/>
      <c r="BG62" s="823"/>
      <c r="BH62" s="823"/>
      <c r="BI62" s="823"/>
      <c r="BJ62" s="823"/>
      <c r="BK62" s="333"/>
      <c r="BL62" s="117"/>
      <c r="BM62" s="567">
        <f t="shared" si="2"/>
        <v>0.09</v>
      </c>
    </row>
    <row r="63" spans="2:65" s="134" customFormat="1" hidden="1">
      <c r="B63" s="134">
        <v>62</v>
      </c>
      <c r="D63" s="117"/>
      <c r="E63" s="135" t="s">
        <v>670</v>
      </c>
      <c r="F63" s="118" t="s">
        <v>285</v>
      </c>
      <c r="G63" s="529">
        <f t="shared" si="6"/>
        <v>0.15</v>
      </c>
      <c r="H63" s="298" t="s">
        <v>909</v>
      </c>
      <c r="I63" s="121" t="s">
        <v>49</v>
      </c>
      <c r="J63" s="118"/>
      <c r="K63" s="822">
        <f t="shared" si="1"/>
        <v>0</v>
      </c>
      <c r="L63" s="823"/>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3"/>
      <c r="AK63" s="823"/>
      <c r="AL63" s="823"/>
      <c r="AM63" s="823"/>
      <c r="AN63" s="823"/>
      <c r="AO63" s="823"/>
      <c r="AP63" s="823"/>
      <c r="AQ63" s="823"/>
      <c r="AR63" s="823"/>
      <c r="AS63" s="823"/>
      <c r="AT63" s="823"/>
      <c r="AU63" s="823"/>
      <c r="AV63" s="823"/>
      <c r="AW63" s="823"/>
      <c r="AX63" s="823"/>
      <c r="AY63" s="823"/>
      <c r="AZ63" s="823"/>
      <c r="BA63" s="823">
        <v>0.15</v>
      </c>
      <c r="BB63" s="823"/>
      <c r="BC63" s="823"/>
      <c r="BD63" s="823"/>
      <c r="BE63" s="823"/>
      <c r="BF63" s="823"/>
      <c r="BG63" s="823"/>
      <c r="BH63" s="823"/>
      <c r="BI63" s="823"/>
      <c r="BJ63" s="823"/>
      <c r="BK63" s="333"/>
      <c r="BL63" s="117"/>
      <c r="BM63" s="567">
        <f t="shared" si="2"/>
        <v>0.15</v>
      </c>
    </row>
    <row r="64" spans="2:65" s="134" customFormat="1" hidden="1">
      <c r="B64" s="134">
        <v>63</v>
      </c>
      <c r="D64" s="117"/>
      <c r="E64" s="135" t="s">
        <v>671</v>
      </c>
      <c r="F64" s="118" t="s">
        <v>285</v>
      </c>
      <c r="G64" s="529">
        <f t="shared" si="6"/>
        <v>17.580000000000002</v>
      </c>
      <c r="H64" s="118" t="s">
        <v>910</v>
      </c>
      <c r="I64" s="121" t="s">
        <v>49</v>
      </c>
      <c r="J64" s="118"/>
      <c r="K64" s="822">
        <f t="shared" si="1"/>
        <v>9.5300000000000011</v>
      </c>
      <c r="L64" s="823">
        <v>9.5300000000000011</v>
      </c>
      <c r="M64" s="823">
        <v>0</v>
      </c>
      <c r="N64" s="823">
        <v>3.2499999999999996</v>
      </c>
      <c r="O64" s="823">
        <v>0</v>
      </c>
      <c r="P64" s="823">
        <v>0</v>
      </c>
      <c r="Q64" s="823">
        <v>0</v>
      </c>
      <c r="R64" s="823">
        <v>0</v>
      </c>
      <c r="S64" s="823"/>
      <c r="T64" s="823">
        <v>0</v>
      </c>
      <c r="U64" s="823">
        <v>0</v>
      </c>
      <c r="V64" s="823">
        <v>0</v>
      </c>
      <c r="W64" s="823">
        <v>0</v>
      </c>
      <c r="X64" s="823">
        <v>0</v>
      </c>
      <c r="Y64" s="823">
        <v>0.02</v>
      </c>
      <c r="Z64" s="823">
        <v>0</v>
      </c>
      <c r="AA64" s="823">
        <v>0</v>
      </c>
      <c r="AB64" s="823">
        <v>0</v>
      </c>
      <c r="AC64" s="823">
        <v>0</v>
      </c>
      <c r="AD64" s="823">
        <v>0</v>
      </c>
      <c r="AE64" s="823">
        <v>0</v>
      </c>
      <c r="AF64" s="823">
        <v>0</v>
      </c>
      <c r="AG64" s="823"/>
      <c r="AH64" s="823">
        <v>0.86999999999999988</v>
      </c>
      <c r="AI64" s="823">
        <v>0</v>
      </c>
      <c r="AJ64" s="823">
        <v>0.08</v>
      </c>
      <c r="AK64" s="823">
        <v>0.13</v>
      </c>
      <c r="AL64" s="823">
        <v>0.19</v>
      </c>
      <c r="AM64" s="823">
        <v>0</v>
      </c>
      <c r="AN64" s="823">
        <v>0</v>
      </c>
      <c r="AO64" s="823">
        <v>0</v>
      </c>
      <c r="AP64" s="823">
        <v>0</v>
      </c>
      <c r="AQ64" s="823">
        <v>0</v>
      </c>
      <c r="AR64" s="823">
        <v>0</v>
      </c>
      <c r="AS64" s="823">
        <v>2.4499999999999997</v>
      </c>
      <c r="AT64" s="823">
        <v>0</v>
      </c>
      <c r="AU64" s="823">
        <v>0</v>
      </c>
      <c r="AV64" s="823">
        <v>0.02</v>
      </c>
      <c r="AW64" s="823">
        <v>0</v>
      </c>
      <c r="AX64" s="823">
        <v>0.19</v>
      </c>
      <c r="AY64" s="823">
        <v>0</v>
      </c>
      <c r="AZ64" s="823">
        <v>0</v>
      </c>
      <c r="BA64" s="823"/>
      <c r="BB64" s="823">
        <v>0.01</v>
      </c>
      <c r="BC64" s="823">
        <v>0.09</v>
      </c>
      <c r="BD64" s="823">
        <v>0</v>
      </c>
      <c r="BE64" s="823">
        <v>0</v>
      </c>
      <c r="BF64" s="823">
        <v>0.45</v>
      </c>
      <c r="BG64" s="823">
        <v>0.28000000000000003</v>
      </c>
      <c r="BH64" s="823">
        <v>0.02</v>
      </c>
      <c r="BI64" s="823">
        <v>0</v>
      </c>
      <c r="BJ64" s="823">
        <v>0</v>
      </c>
      <c r="BK64" s="333"/>
      <c r="BL64" s="117"/>
      <c r="BM64" s="567">
        <f t="shared" si="2"/>
        <v>17.580000000000002</v>
      </c>
    </row>
    <row r="65" spans="2:65" s="134" customFormat="1" hidden="1">
      <c r="B65" s="134">
        <v>64</v>
      </c>
      <c r="D65" s="117"/>
      <c r="E65" s="135" t="s">
        <v>672</v>
      </c>
      <c r="F65" s="118" t="s">
        <v>285</v>
      </c>
      <c r="G65" s="529">
        <f t="shared" si="6"/>
        <v>0.30000000000000004</v>
      </c>
      <c r="H65" s="298" t="s">
        <v>911</v>
      </c>
      <c r="I65" s="121" t="s">
        <v>49</v>
      </c>
      <c r="J65" s="118"/>
      <c r="K65" s="822">
        <f t="shared" si="1"/>
        <v>0.13</v>
      </c>
      <c r="L65" s="823">
        <v>0.13</v>
      </c>
      <c r="M65" s="823">
        <v>0</v>
      </c>
      <c r="N65" s="823">
        <v>7.0000000000000007E-2</v>
      </c>
      <c r="O65" s="823">
        <v>0</v>
      </c>
      <c r="P65" s="823">
        <v>0</v>
      </c>
      <c r="Q65" s="823">
        <v>0</v>
      </c>
      <c r="R65" s="823">
        <v>0</v>
      </c>
      <c r="S65" s="823"/>
      <c r="T65" s="823">
        <v>0</v>
      </c>
      <c r="U65" s="823">
        <v>0</v>
      </c>
      <c r="V65" s="823">
        <v>0</v>
      </c>
      <c r="W65" s="823">
        <v>0</v>
      </c>
      <c r="X65" s="823">
        <v>0</v>
      </c>
      <c r="Y65" s="823">
        <v>0</v>
      </c>
      <c r="Z65" s="823">
        <v>0</v>
      </c>
      <c r="AA65" s="823">
        <v>0</v>
      </c>
      <c r="AB65" s="823">
        <v>0</v>
      </c>
      <c r="AC65" s="823">
        <v>0</v>
      </c>
      <c r="AD65" s="823">
        <v>0</v>
      </c>
      <c r="AE65" s="823">
        <v>0</v>
      </c>
      <c r="AF65" s="823">
        <v>0</v>
      </c>
      <c r="AG65" s="823"/>
      <c r="AH65" s="823">
        <v>0.01</v>
      </c>
      <c r="AI65" s="823">
        <v>0</v>
      </c>
      <c r="AJ65" s="823">
        <v>0</v>
      </c>
      <c r="AK65" s="823">
        <v>0</v>
      </c>
      <c r="AL65" s="823">
        <v>0</v>
      </c>
      <c r="AM65" s="823">
        <v>0</v>
      </c>
      <c r="AN65" s="823">
        <v>0</v>
      </c>
      <c r="AO65" s="823">
        <v>0</v>
      </c>
      <c r="AP65" s="823">
        <v>0</v>
      </c>
      <c r="AQ65" s="823">
        <v>0</v>
      </c>
      <c r="AR65" s="823">
        <v>0</v>
      </c>
      <c r="AS65" s="823">
        <v>0.03</v>
      </c>
      <c r="AT65" s="823">
        <v>0</v>
      </c>
      <c r="AU65" s="823">
        <v>0</v>
      </c>
      <c r="AV65" s="823">
        <v>0</v>
      </c>
      <c r="AW65" s="823">
        <v>0</v>
      </c>
      <c r="AX65" s="823">
        <v>0</v>
      </c>
      <c r="AY65" s="823">
        <v>0</v>
      </c>
      <c r="AZ65" s="823">
        <v>0</v>
      </c>
      <c r="BA65" s="823"/>
      <c r="BB65" s="823">
        <v>0</v>
      </c>
      <c r="BC65" s="823">
        <v>0</v>
      </c>
      <c r="BD65" s="823">
        <v>0</v>
      </c>
      <c r="BE65" s="823">
        <v>0</v>
      </c>
      <c r="BF65" s="823">
        <v>0</v>
      </c>
      <c r="BG65" s="823">
        <v>0.06</v>
      </c>
      <c r="BH65" s="823">
        <v>0</v>
      </c>
      <c r="BI65" s="823">
        <v>0</v>
      </c>
      <c r="BJ65" s="823">
        <v>0</v>
      </c>
      <c r="BK65" s="333"/>
      <c r="BL65" s="117"/>
      <c r="BM65" s="567">
        <f t="shared" si="2"/>
        <v>0.30000000000000004</v>
      </c>
    </row>
    <row r="66" spans="2:65" s="134" customFormat="1" hidden="1">
      <c r="B66" s="134">
        <v>65</v>
      </c>
      <c r="D66" s="117"/>
      <c r="E66" s="135" t="s">
        <v>224</v>
      </c>
      <c r="F66" s="118" t="s">
        <v>285</v>
      </c>
      <c r="G66" s="529">
        <f t="shared" si="6"/>
        <v>0</v>
      </c>
      <c r="H66" s="298" t="s">
        <v>223</v>
      </c>
      <c r="I66" s="121" t="s">
        <v>49</v>
      </c>
      <c r="J66" s="118"/>
      <c r="K66" s="822">
        <f t="shared" si="1"/>
        <v>0</v>
      </c>
      <c r="L66" s="823"/>
      <c r="M66" s="823"/>
      <c r="N66" s="823"/>
      <c r="O66" s="823"/>
      <c r="P66" s="823"/>
      <c r="Q66" s="823"/>
      <c r="R66" s="823"/>
      <c r="S66" s="823"/>
      <c r="T66" s="823"/>
      <c r="U66" s="823"/>
      <c r="V66" s="823"/>
      <c r="W66" s="823"/>
      <c r="X66" s="823"/>
      <c r="Y66" s="823"/>
      <c r="Z66" s="823"/>
      <c r="AA66" s="823"/>
      <c r="AB66" s="823"/>
      <c r="AC66" s="823"/>
      <c r="AD66" s="823"/>
      <c r="AE66" s="823"/>
      <c r="AF66" s="823"/>
      <c r="AG66" s="823"/>
      <c r="AH66" s="823"/>
      <c r="AI66" s="823"/>
      <c r="AJ66" s="823"/>
      <c r="AK66" s="823"/>
      <c r="AL66" s="823"/>
      <c r="AM66" s="823"/>
      <c r="AN66" s="823"/>
      <c r="AO66" s="823"/>
      <c r="AP66" s="823"/>
      <c r="AQ66" s="823"/>
      <c r="AR66" s="823"/>
      <c r="AS66" s="823"/>
      <c r="AT66" s="823"/>
      <c r="AU66" s="823"/>
      <c r="AV66" s="823"/>
      <c r="AW66" s="823"/>
      <c r="AX66" s="823"/>
      <c r="AY66" s="823"/>
      <c r="AZ66" s="823"/>
      <c r="BA66" s="823"/>
      <c r="BB66" s="823"/>
      <c r="BC66" s="823"/>
      <c r="BD66" s="823"/>
      <c r="BE66" s="823"/>
      <c r="BF66" s="823"/>
      <c r="BG66" s="823"/>
      <c r="BH66" s="823"/>
      <c r="BI66" s="823"/>
      <c r="BJ66" s="823"/>
      <c r="BK66" s="333"/>
      <c r="BL66" s="117"/>
      <c r="BM66" s="567">
        <f t="shared" si="2"/>
        <v>0</v>
      </c>
    </row>
    <row r="67" spans="2:65" s="125" customFormat="1" hidden="1">
      <c r="B67" s="134">
        <v>66</v>
      </c>
      <c r="C67" s="134"/>
      <c r="D67" s="119"/>
      <c r="E67" s="120" t="s">
        <v>342</v>
      </c>
      <c r="F67" s="121" t="s">
        <v>285</v>
      </c>
      <c r="G67" s="532">
        <v>2.59</v>
      </c>
      <c r="H67" s="525" t="s">
        <v>912</v>
      </c>
      <c r="I67" s="121" t="s">
        <v>49</v>
      </c>
      <c r="J67" s="121" t="s">
        <v>1099</v>
      </c>
      <c r="K67" s="822">
        <f t="shared" ref="K67:K130" si="7">L67+M67</f>
        <v>0</v>
      </c>
      <c r="L67" s="824"/>
      <c r="M67" s="824"/>
      <c r="N67" s="824"/>
      <c r="O67" s="824"/>
      <c r="P67" s="824"/>
      <c r="Q67" s="824"/>
      <c r="R67" s="824"/>
      <c r="S67" s="824"/>
      <c r="T67" s="824"/>
      <c r="U67" s="824"/>
      <c r="V67" s="824"/>
      <c r="W67" s="824"/>
      <c r="X67" s="824"/>
      <c r="Y67" s="824"/>
      <c r="Z67" s="824"/>
      <c r="AA67" s="824"/>
      <c r="AB67" s="824"/>
      <c r="AC67" s="824"/>
      <c r="AD67" s="824"/>
      <c r="AE67" s="824"/>
      <c r="AF67" s="824"/>
      <c r="AG67" s="824"/>
      <c r="AH67" s="824"/>
      <c r="AI67" s="824"/>
      <c r="AJ67" s="824"/>
      <c r="AK67" s="824"/>
      <c r="AL67" s="824"/>
      <c r="AM67" s="824"/>
      <c r="AN67" s="824"/>
      <c r="AO67" s="824"/>
      <c r="AP67" s="824"/>
      <c r="AQ67" s="824"/>
      <c r="AR67" s="824"/>
      <c r="AS67" s="824"/>
      <c r="AT67" s="824"/>
      <c r="AU67" s="824"/>
      <c r="AV67" s="824"/>
      <c r="AW67" s="824"/>
      <c r="AX67" s="824"/>
      <c r="AY67" s="824"/>
      <c r="AZ67" s="824"/>
      <c r="BA67" s="824"/>
      <c r="BB67" s="824"/>
      <c r="BC67" s="824"/>
      <c r="BD67" s="824"/>
      <c r="BE67" s="824"/>
      <c r="BF67" s="824"/>
      <c r="BG67" s="824"/>
      <c r="BH67" s="824"/>
      <c r="BI67" s="824"/>
      <c r="BJ67" s="824"/>
      <c r="BK67" s="523"/>
      <c r="BL67" s="119"/>
      <c r="BM67" s="567">
        <f t="shared" ref="BM67:BM130" si="8">SUM(L67:BJ67)</f>
        <v>0</v>
      </c>
    </row>
    <row r="68" spans="2:65" s="134" customFormat="1" hidden="1">
      <c r="B68" s="134">
        <v>67</v>
      </c>
      <c r="D68" s="117"/>
      <c r="E68" s="135" t="s">
        <v>673</v>
      </c>
      <c r="F68" s="118" t="s">
        <v>285</v>
      </c>
      <c r="G68" s="529">
        <f>SUM(L68:BJ68)</f>
        <v>2.73</v>
      </c>
      <c r="H68" s="118" t="s">
        <v>913</v>
      </c>
      <c r="I68" s="121" t="s">
        <v>49</v>
      </c>
      <c r="J68" s="118"/>
      <c r="K68" s="822">
        <f t="shared" si="7"/>
        <v>2.58</v>
      </c>
      <c r="L68" s="823">
        <v>2.58</v>
      </c>
      <c r="M68" s="823">
        <v>0</v>
      </c>
      <c r="N68" s="823"/>
      <c r="O68" s="823">
        <v>0</v>
      </c>
      <c r="P68" s="823">
        <v>0</v>
      </c>
      <c r="Q68" s="823">
        <v>0</v>
      </c>
      <c r="R68" s="823">
        <v>0</v>
      </c>
      <c r="S68" s="823"/>
      <c r="T68" s="823">
        <v>0</v>
      </c>
      <c r="U68" s="823">
        <v>0</v>
      </c>
      <c r="V68" s="823">
        <v>0</v>
      </c>
      <c r="W68" s="823">
        <v>0</v>
      </c>
      <c r="X68" s="823">
        <v>0</v>
      </c>
      <c r="Y68" s="823">
        <v>0</v>
      </c>
      <c r="Z68" s="823">
        <v>0</v>
      </c>
      <c r="AA68" s="823">
        <v>0</v>
      </c>
      <c r="AB68" s="823">
        <v>0</v>
      </c>
      <c r="AC68" s="823">
        <v>0</v>
      </c>
      <c r="AD68" s="823">
        <v>0</v>
      </c>
      <c r="AE68" s="823">
        <v>0</v>
      </c>
      <c r="AF68" s="823">
        <v>0</v>
      </c>
      <c r="AG68" s="823"/>
      <c r="AH68" s="823">
        <v>0.1</v>
      </c>
      <c r="AI68" s="823">
        <v>0</v>
      </c>
      <c r="AJ68" s="823">
        <v>0</v>
      </c>
      <c r="AK68" s="823">
        <v>0</v>
      </c>
      <c r="AL68" s="823">
        <v>0</v>
      </c>
      <c r="AM68" s="823">
        <v>0</v>
      </c>
      <c r="AN68" s="823">
        <v>0</v>
      </c>
      <c r="AO68" s="823">
        <v>0</v>
      </c>
      <c r="AP68" s="823">
        <v>0</v>
      </c>
      <c r="AQ68" s="823">
        <v>0</v>
      </c>
      <c r="AR68" s="823">
        <v>0</v>
      </c>
      <c r="AS68" s="823">
        <v>0.05</v>
      </c>
      <c r="AT68" s="823">
        <v>0</v>
      </c>
      <c r="AU68" s="823">
        <v>0</v>
      </c>
      <c r="AV68" s="823">
        <v>0</v>
      </c>
      <c r="AW68" s="823">
        <v>0</v>
      </c>
      <c r="AX68" s="823">
        <v>0</v>
      </c>
      <c r="AY68" s="823">
        <v>0</v>
      </c>
      <c r="AZ68" s="823">
        <v>0</v>
      </c>
      <c r="BA68" s="823"/>
      <c r="BB68" s="823">
        <v>0</v>
      </c>
      <c r="BC68" s="823">
        <v>0</v>
      </c>
      <c r="BD68" s="823">
        <v>0</v>
      </c>
      <c r="BE68" s="823">
        <v>0</v>
      </c>
      <c r="BF68" s="823">
        <v>0</v>
      </c>
      <c r="BG68" s="823">
        <v>0</v>
      </c>
      <c r="BH68" s="823">
        <v>0</v>
      </c>
      <c r="BI68" s="823">
        <v>0</v>
      </c>
      <c r="BJ68" s="823">
        <v>0</v>
      </c>
      <c r="BK68" s="333"/>
      <c r="BL68" s="117"/>
      <c r="BM68" s="567">
        <f t="shared" si="8"/>
        <v>2.73</v>
      </c>
    </row>
    <row r="69" spans="2:65" s="134" customFormat="1" hidden="1">
      <c r="B69" s="134">
        <v>68</v>
      </c>
      <c r="D69" s="117"/>
      <c r="E69" s="135" t="s">
        <v>674</v>
      </c>
      <c r="F69" s="118" t="s">
        <v>285</v>
      </c>
      <c r="G69" s="529">
        <v>73.88</v>
      </c>
      <c r="H69" s="118"/>
      <c r="I69" s="121" t="s">
        <v>49</v>
      </c>
      <c r="J69" s="118"/>
      <c r="K69" s="822">
        <f t="shared" si="7"/>
        <v>0</v>
      </c>
      <c r="L69" s="823"/>
      <c r="M69" s="823"/>
      <c r="N69" s="823"/>
      <c r="O69" s="823"/>
      <c r="P69" s="823"/>
      <c r="Q69" s="823"/>
      <c r="R69" s="823"/>
      <c r="S69" s="823"/>
      <c r="T69" s="823"/>
      <c r="U69" s="823"/>
      <c r="V69" s="823"/>
      <c r="W69" s="823"/>
      <c r="X69" s="823"/>
      <c r="Y69" s="823"/>
      <c r="Z69" s="823"/>
      <c r="AA69" s="823"/>
      <c r="AB69" s="823"/>
      <c r="AC69" s="823"/>
      <c r="AD69" s="823"/>
      <c r="AE69" s="823"/>
      <c r="AF69" s="823"/>
      <c r="AG69" s="823"/>
      <c r="AH69" s="823"/>
      <c r="AI69" s="823"/>
      <c r="AJ69" s="823"/>
      <c r="AK69" s="823"/>
      <c r="AL69" s="823"/>
      <c r="AM69" s="823"/>
      <c r="AN69" s="823"/>
      <c r="AO69" s="823"/>
      <c r="AP69" s="823"/>
      <c r="AQ69" s="823"/>
      <c r="AR69" s="823"/>
      <c r="AS69" s="823"/>
      <c r="AT69" s="823"/>
      <c r="AU69" s="823"/>
      <c r="AV69" s="823"/>
      <c r="AW69" s="823"/>
      <c r="AX69" s="823"/>
      <c r="AY69" s="823"/>
      <c r="AZ69" s="823"/>
      <c r="BA69" s="823"/>
      <c r="BB69" s="823"/>
      <c r="BC69" s="823"/>
      <c r="BD69" s="823"/>
      <c r="BE69" s="823"/>
      <c r="BF69" s="823"/>
      <c r="BG69" s="823"/>
      <c r="BH69" s="823"/>
      <c r="BI69" s="823"/>
      <c r="BJ69" s="823"/>
      <c r="BK69" s="333"/>
      <c r="BL69" s="117"/>
      <c r="BM69" s="567">
        <f t="shared" si="8"/>
        <v>0</v>
      </c>
    </row>
    <row r="70" spans="2:65" s="134" customFormat="1" hidden="1">
      <c r="B70" s="134">
        <v>69</v>
      </c>
      <c r="D70" s="117"/>
      <c r="E70" s="135" t="s">
        <v>675</v>
      </c>
      <c r="F70" s="118" t="s">
        <v>285</v>
      </c>
      <c r="G70" s="529">
        <v>32.53</v>
      </c>
      <c r="H70" s="118"/>
      <c r="I70" s="121" t="s">
        <v>49</v>
      </c>
      <c r="J70" s="118"/>
      <c r="K70" s="822">
        <f t="shared" si="7"/>
        <v>0</v>
      </c>
      <c r="L70" s="823"/>
      <c r="M70" s="823"/>
      <c r="N70" s="823"/>
      <c r="O70" s="823"/>
      <c r="P70" s="823"/>
      <c r="Q70" s="823"/>
      <c r="R70" s="823"/>
      <c r="S70" s="823"/>
      <c r="T70" s="823"/>
      <c r="U70" s="823"/>
      <c r="V70" s="823"/>
      <c r="W70" s="823"/>
      <c r="X70" s="823"/>
      <c r="Y70" s="823"/>
      <c r="Z70" s="823"/>
      <c r="AA70" s="823"/>
      <c r="AB70" s="823"/>
      <c r="AC70" s="823"/>
      <c r="AD70" s="823"/>
      <c r="AE70" s="823"/>
      <c r="AF70" s="823"/>
      <c r="AG70" s="823"/>
      <c r="AH70" s="823"/>
      <c r="AI70" s="823"/>
      <c r="AJ70" s="823"/>
      <c r="AK70" s="823"/>
      <c r="AL70" s="823"/>
      <c r="AM70" s="823"/>
      <c r="AN70" s="823"/>
      <c r="AO70" s="823"/>
      <c r="AP70" s="823"/>
      <c r="AQ70" s="823"/>
      <c r="AR70" s="823"/>
      <c r="AS70" s="823"/>
      <c r="AT70" s="823"/>
      <c r="AU70" s="823"/>
      <c r="AV70" s="823"/>
      <c r="AW70" s="823"/>
      <c r="AX70" s="823"/>
      <c r="AY70" s="823"/>
      <c r="AZ70" s="823"/>
      <c r="BA70" s="823"/>
      <c r="BB70" s="823"/>
      <c r="BC70" s="823"/>
      <c r="BD70" s="823"/>
      <c r="BE70" s="823"/>
      <c r="BF70" s="823"/>
      <c r="BG70" s="823"/>
      <c r="BH70" s="823"/>
      <c r="BI70" s="823"/>
      <c r="BJ70" s="823"/>
      <c r="BK70" s="333"/>
      <c r="BL70" s="117"/>
      <c r="BM70" s="567">
        <f t="shared" si="8"/>
        <v>0</v>
      </c>
    </row>
    <row r="71" spans="2:65" s="134" customFormat="1" hidden="1">
      <c r="B71" s="134">
        <v>70</v>
      </c>
      <c r="D71" s="117"/>
      <c r="E71" s="535" t="s">
        <v>676</v>
      </c>
      <c r="F71" s="536" t="s">
        <v>285</v>
      </c>
      <c r="G71" s="766">
        <v>0.2</v>
      </c>
      <c r="H71" s="536" t="s">
        <v>914</v>
      </c>
      <c r="I71" s="540" t="s">
        <v>50</v>
      </c>
      <c r="J71" s="536"/>
      <c r="K71" s="822">
        <f t="shared" si="7"/>
        <v>0</v>
      </c>
      <c r="L71" s="823"/>
      <c r="M71" s="823"/>
      <c r="N71" s="823"/>
      <c r="O71" s="823"/>
      <c r="P71" s="823"/>
      <c r="Q71" s="823"/>
      <c r="R71" s="823"/>
      <c r="S71" s="823"/>
      <c r="T71" s="823"/>
      <c r="U71" s="823"/>
      <c r="V71" s="823"/>
      <c r="W71" s="823"/>
      <c r="X71" s="823"/>
      <c r="Y71" s="823"/>
      <c r="Z71" s="823"/>
      <c r="AA71" s="823"/>
      <c r="AB71" s="823"/>
      <c r="AC71" s="823"/>
      <c r="AD71" s="823"/>
      <c r="AE71" s="823"/>
      <c r="AF71" s="823"/>
      <c r="AG71" s="823"/>
      <c r="AH71" s="823"/>
      <c r="AI71" s="823"/>
      <c r="AJ71" s="823"/>
      <c r="AK71" s="823"/>
      <c r="AL71" s="823"/>
      <c r="AM71" s="823"/>
      <c r="AN71" s="823"/>
      <c r="AO71" s="823"/>
      <c r="AP71" s="823"/>
      <c r="AQ71" s="823"/>
      <c r="AR71" s="823"/>
      <c r="AS71" s="823"/>
      <c r="AT71" s="823"/>
      <c r="AU71" s="823"/>
      <c r="AV71" s="823"/>
      <c r="AW71" s="823"/>
      <c r="AX71" s="823"/>
      <c r="AY71" s="823"/>
      <c r="AZ71" s="823"/>
      <c r="BA71" s="823"/>
      <c r="BB71" s="823"/>
      <c r="BC71" s="823"/>
      <c r="BD71" s="823"/>
      <c r="BE71" s="823"/>
      <c r="BF71" s="823"/>
      <c r="BG71" s="823"/>
      <c r="BH71" s="823"/>
      <c r="BI71" s="823"/>
      <c r="BJ71" s="823"/>
      <c r="BK71" s="333"/>
      <c r="BL71" s="117"/>
      <c r="BM71" s="567">
        <f t="shared" si="8"/>
        <v>0</v>
      </c>
    </row>
    <row r="72" spans="2:65" s="134" customFormat="1" hidden="1">
      <c r="B72" s="134">
        <v>71</v>
      </c>
      <c r="D72" s="117"/>
      <c r="E72" s="535" t="s">
        <v>677</v>
      </c>
      <c r="F72" s="536" t="s">
        <v>285</v>
      </c>
      <c r="G72" s="766">
        <f>SUM(L72:BJ72)</f>
        <v>0.22</v>
      </c>
      <c r="H72" s="536" t="s">
        <v>915</v>
      </c>
      <c r="I72" s="599" t="s">
        <v>31</v>
      </c>
      <c r="J72" s="536"/>
      <c r="K72" s="822">
        <f t="shared" si="7"/>
        <v>0.17</v>
      </c>
      <c r="L72" s="823">
        <v>0.17</v>
      </c>
      <c r="M72" s="823">
        <v>0</v>
      </c>
      <c r="N72" s="823"/>
      <c r="O72" s="823">
        <v>0</v>
      </c>
      <c r="P72" s="823">
        <v>0</v>
      </c>
      <c r="Q72" s="823">
        <v>0</v>
      </c>
      <c r="R72" s="823">
        <v>0</v>
      </c>
      <c r="S72" s="823"/>
      <c r="T72" s="823">
        <v>0</v>
      </c>
      <c r="U72" s="823">
        <v>0</v>
      </c>
      <c r="V72" s="823">
        <v>0</v>
      </c>
      <c r="W72" s="823">
        <v>0</v>
      </c>
      <c r="X72" s="823">
        <v>0</v>
      </c>
      <c r="Y72" s="823">
        <v>0</v>
      </c>
      <c r="Z72" s="823">
        <v>0</v>
      </c>
      <c r="AA72" s="823">
        <v>0</v>
      </c>
      <c r="AB72" s="823">
        <v>0</v>
      </c>
      <c r="AC72" s="823">
        <v>0</v>
      </c>
      <c r="AD72" s="823">
        <v>0</v>
      </c>
      <c r="AE72" s="823">
        <v>0</v>
      </c>
      <c r="AF72" s="823">
        <v>0</v>
      </c>
      <c r="AG72" s="823">
        <v>0.03</v>
      </c>
      <c r="AH72" s="823">
        <v>0.02</v>
      </c>
      <c r="AI72" s="823"/>
      <c r="AJ72" s="823">
        <v>0</v>
      </c>
      <c r="AK72" s="823">
        <v>0</v>
      </c>
      <c r="AL72" s="823">
        <v>0</v>
      </c>
      <c r="AM72" s="823">
        <v>0</v>
      </c>
      <c r="AN72" s="823">
        <v>0</v>
      </c>
      <c r="AO72" s="823">
        <v>0</v>
      </c>
      <c r="AP72" s="823">
        <v>0</v>
      </c>
      <c r="AQ72" s="823">
        <v>0</v>
      </c>
      <c r="AR72" s="823">
        <v>0</v>
      </c>
      <c r="AS72" s="823">
        <v>0</v>
      </c>
      <c r="AT72" s="823">
        <v>0</v>
      </c>
      <c r="AU72" s="823">
        <v>0</v>
      </c>
      <c r="AV72" s="823">
        <v>0</v>
      </c>
      <c r="AW72" s="823">
        <v>0</v>
      </c>
      <c r="AX72" s="823">
        <v>0</v>
      </c>
      <c r="AY72" s="823">
        <v>0</v>
      </c>
      <c r="AZ72" s="823">
        <v>0</v>
      </c>
      <c r="BA72" s="823">
        <v>0</v>
      </c>
      <c r="BB72" s="823"/>
      <c r="BC72" s="823">
        <v>0</v>
      </c>
      <c r="BD72" s="823">
        <v>0</v>
      </c>
      <c r="BE72" s="823">
        <v>0</v>
      </c>
      <c r="BF72" s="823">
        <v>0</v>
      </c>
      <c r="BG72" s="823">
        <v>0</v>
      </c>
      <c r="BH72" s="823">
        <v>0</v>
      </c>
      <c r="BI72" s="823">
        <v>0</v>
      </c>
      <c r="BJ72" s="823">
        <v>0</v>
      </c>
      <c r="BK72" s="333"/>
      <c r="BL72" s="117"/>
      <c r="BM72" s="567">
        <f t="shared" si="8"/>
        <v>0.22</v>
      </c>
    </row>
    <row r="73" spans="2:65" s="134" customFormat="1" ht="31.5" hidden="1">
      <c r="B73" s="134">
        <v>72</v>
      </c>
      <c r="D73" s="117"/>
      <c r="E73" s="535" t="s">
        <v>678</v>
      </c>
      <c r="F73" s="536" t="s">
        <v>285</v>
      </c>
      <c r="G73" s="529">
        <f>SUM(L73:BJ73)</f>
        <v>2.6999999999999997</v>
      </c>
      <c r="H73" s="536" t="s">
        <v>916</v>
      </c>
      <c r="I73" s="540" t="s">
        <v>56</v>
      </c>
      <c r="J73" s="536"/>
      <c r="K73" s="822">
        <f t="shared" si="7"/>
        <v>0.92999999999999994</v>
      </c>
      <c r="L73" s="823">
        <v>0.92999999999999994</v>
      </c>
      <c r="M73" s="823">
        <v>0</v>
      </c>
      <c r="N73" s="823">
        <v>0.25</v>
      </c>
      <c r="O73" s="823">
        <v>0</v>
      </c>
      <c r="P73" s="823">
        <v>0</v>
      </c>
      <c r="Q73" s="823">
        <v>0</v>
      </c>
      <c r="R73" s="823">
        <v>0</v>
      </c>
      <c r="S73" s="823"/>
      <c r="T73" s="823">
        <v>0</v>
      </c>
      <c r="U73" s="823">
        <v>0</v>
      </c>
      <c r="V73" s="823">
        <v>0</v>
      </c>
      <c r="W73" s="823">
        <v>0</v>
      </c>
      <c r="X73" s="823">
        <v>0</v>
      </c>
      <c r="Y73" s="823">
        <v>0</v>
      </c>
      <c r="Z73" s="823">
        <v>0</v>
      </c>
      <c r="AA73" s="823">
        <v>0</v>
      </c>
      <c r="AB73" s="823">
        <v>0</v>
      </c>
      <c r="AC73" s="823">
        <v>0</v>
      </c>
      <c r="AD73" s="823">
        <v>0</v>
      </c>
      <c r="AE73" s="823">
        <v>0</v>
      </c>
      <c r="AF73" s="823">
        <v>0</v>
      </c>
      <c r="AG73" s="823">
        <v>0.17</v>
      </c>
      <c r="AH73" s="823">
        <v>0.05</v>
      </c>
      <c r="AI73" s="823">
        <v>0</v>
      </c>
      <c r="AJ73" s="823">
        <v>0</v>
      </c>
      <c r="AK73" s="823">
        <v>0</v>
      </c>
      <c r="AL73" s="823">
        <v>0</v>
      </c>
      <c r="AM73" s="823">
        <v>0</v>
      </c>
      <c r="AN73" s="823">
        <v>0</v>
      </c>
      <c r="AO73" s="823">
        <v>0</v>
      </c>
      <c r="AP73" s="823">
        <v>0</v>
      </c>
      <c r="AQ73" s="823">
        <v>0</v>
      </c>
      <c r="AR73" s="823">
        <v>0</v>
      </c>
      <c r="AS73" s="823">
        <v>0.14000000000000001</v>
      </c>
      <c r="AT73" s="823">
        <v>0</v>
      </c>
      <c r="AU73" s="823">
        <v>0</v>
      </c>
      <c r="AV73" s="823">
        <v>0</v>
      </c>
      <c r="AW73" s="823">
        <v>0</v>
      </c>
      <c r="AX73" s="823">
        <v>0</v>
      </c>
      <c r="AY73" s="823">
        <v>0</v>
      </c>
      <c r="AZ73" s="823">
        <v>0</v>
      </c>
      <c r="BA73" s="823">
        <v>1.05</v>
      </c>
      <c r="BB73" s="823">
        <v>0.09</v>
      </c>
      <c r="BC73" s="823">
        <v>0</v>
      </c>
      <c r="BD73" s="823">
        <v>0</v>
      </c>
      <c r="BE73" s="823">
        <v>0</v>
      </c>
      <c r="BF73" s="823">
        <v>0</v>
      </c>
      <c r="BG73" s="823">
        <v>0.02</v>
      </c>
      <c r="BH73" s="823">
        <v>0</v>
      </c>
      <c r="BI73" s="823"/>
      <c r="BJ73" s="823">
        <v>0</v>
      </c>
      <c r="BK73" s="333"/>
      <c r="BL73" s="117"/>
      <c r="BM73" s="567">
        <f t="shared" si="8"/>
        <v>2.6999999999999997</v>
      </c>
    </row>
    <row r="74" spans="2:65" s="134" customFormat="1" hidden="1">
      <c r="B74" s="134">
        <v>73</v>
      </c>
      <c r="D74" s="117"/>
      <c r="E74" s="535" t="s">
        <v>679</v>
      </c>
      <c r="F74" s="536" t="s">
        <v>285</v>
      </c>
      <c r="G74" s="529">
        <f>SUM(L74:BJ74)</f>
        <v>2.63</v>
      </c>
      <c r="H74" s="536" t="s">
        <v>917</v>
      </c>
      <c r="I74" s="540" t="s">
        <v>56</v>
      </c>
      <c r="J74" s="536"/>
      <c r="K74" s="822">
        <f t="shared" si="7"/>
        <v>0</v>
      </c>
      <c r="L74" s="823"/>
      <c r="M74" s="823"/>
      <c r="N74" s="823">
        <v>1.02</v>
      </c>
      <c r="O74" s="823"/>
      <c r="P74" s="823"/>
      <c r="Q74" s="823"/>
      <c r="R74" s="823"/>
      <c r="S74" s="823"/>
      <c r="T74" s="823"/>
      <c r="U74" s="823"/>
      <c r="V74" s="823"/>
      <c r="W74" s="823"/>
      <c r="X74" s="823"/>
      <c r="Y74" s="823"/>
      <c r="Z74" s="823"/>
      <c r="AA74" s="823"/>
      <c r="AB74" s="823"/>
      <c r="AC74" s="823"/>
      <c r="AD74" s="823"/>
      <c r="AE74" s="823"/>
      <c r="AF74" s="823"/>
      <c r="AG74" s="823">
        <v>0.17</v>
      </c>
      <c r="AH74" s="823"/>
      <c r="AI74" s="823"/>
      <c r="AJ74" s="823"/>
      <c r="AK74" s="823"/>
      <c r="AL74" s="823"/>
      <c r="AM74" s="823"/>
      <c r="AN74" s="823"/>
      <c r="AO74" s="823"/>
      <c r="AP74" s="823"/>
      <c r="AQ74" s="823"/>
      <c r="AR74" s="823"/>
      <c r="AS74" s="823">
        <v>0.04</v>
      </c>
      <c r="AT74" s="823"/>
      <c r="AU74" s="823"/>
      <c r="AV74" s="823"/>
      <c r="AW74" s="823"/>
      <c r="AX74" s="823"/>
      <c r="AY74" s="823"/>
      <c r="AZ74" s="823"/>
      <c r="BA74" s="823">
        <v>1.4</v>
      </c>
      <c r="BB74" s="823"/>
      <c r="BC74" s="823"/>
      <c r="BD74" s="823"/>
      <c r="BE74" s="823"/>
      <c r="BF74" s="823"/>
      <c r="BG74" s="823"/>
      <c r="BH74" s="823"/>
      <c r="BI74" s="823"/>
      <c r="BJ74" s="823"/>
      <c r="BK74" s="333"/>
      <c r="BL74" s="117"/>
      <c r="BM74" s="567">
        <f t="shared" si="8"/>
        <v>2.63</v>
      </c>
    </row>
    <row r="75" spans="2:65" s="134" customFormat="1" ht="31.5" hidden="1">
      <c r="B75" s="134">
        <v>74</v>
      </c>
      <c r="D75" s="117"/>
      <c r="E75" s="535" t="s">
        <v>680</v>
      </c>
      <c r="F75" s="543" t="s">
        <v>860</v>
      </c>
      <c r="G75" s="529">
        <v>13.16</v>
      </c>
      <c r="H75" s="117"/>
      <c r="I75" s="121" t="s">
        <v>29</v>
      </c>
      <c r="J75" s="118"/>
      <c r="K75" s="822">
        <f t="shared" si="7"/>
        <v>0</v>
      </c>
      <c r="L75" s="823"/>
      <c r="M75" s="823"/>
      <c r="N75" s="823"/>
      <c r="O75" s="823"/>
      <c r="P75" s="823"/>
      <c r="Q75" s="823"/>
      <c r="R75" s="823"/>
      <c r="S75" s="823"/>
      <c r="T75" s="823"/>
      <c r="U75" s="823"/>
      <c r="V75" s="823"/>
      <c r="W75" s="823"/>
      <c r="X75" s="823"/>
      <c r="Y75" s="823"/>
      <c r="Z75" s="823"/>
      <c r="AA75" s="823"/>
      <c r="AB75" s="823"/>
      <c r="AC75" s="823"/>
      <c r="AD75" s="823"/>
      <c r="AE75" s="823"/>
      <c r="AF75" s="823"/>
      <c r="AG75" s="823"/>
      <c r="AH75" s="823"/>
      <c r="AI75" s="823"/>
      <c r="AJ75" s="823"/>
      <c r="AK75" s="823"/>
      <c r="AL75" s="823"/>
      <c r="AM75" s="823"/>
      <c r="AN75" s="823"/>
      <c r="AO75" s="823"/>
      <c r="AP75" s="823"/>
      <c r="AQ75" s="823"/>
      <c r="AR75" s="823"/>
      <c r="AS75" s="823"/>
      <c r="AT75" s="823"/>
      <c r="AU75" s="823"/>
      <c r="AV75" s="823"/>
      <c r="AW75" s="823"/>
      <c r="AX75" s="823"/>
      <c r="AY75" s="823"/>
      <c r="AZ75" s="823"/>
      <c r="BA75" s="823"/>
      <c r="BB75" s="823"/>
      <c r="BC75" s="823"/>
      <c r="BD75" s="823"/>
      <c r="BE75" s="823"/>
      <c r="BF75" s="823"/>
      <c r="BG75" s="823"/>
      <c r="BH75" s="823"/>
      <c r="BI75" s="823"/>
      <c r="BJ75" s="823"/>
      <c r="BK75" s="333"/>
      <c r="BL75" s="117"/>
      <c r="BM75" s="567">
        <f t="shared" si="8"/>
        <v>0</v>
      </c>
    </row>
    <row r="76" spans="2:65" s="134" customFormat="1" ht="31.5" hidden="1">
      <c r="B76" s="134">
        <v>75</v>
      </c>
      <c r="D76" s="117"/>
      <c r="E76" s="535" t="s">
        <v>681</v>
      </c>
      <c r="F76" s="543" t="s">
        <v>861</v>
      </c>
      <c r="G76" s="529">
        <v>24.97</v>
      </c>
      <c r="H76" s="117"/>
      <c r="I76" s="121" t="s">
        <v>29</v>
      </c>
      <c r="J76" s="118"/>
      <c r="K76" s="822">
        <f t="shared" si="7"/>
        <v>0</v>
      </c>
      <c r="L76" s="823"/>
      <c r="M76" s="823"/>
      <c r="N76" s="823"/>
      <c r="O76" s="823"/>
      <c r="P76" s="823"/>
      <c r="Q76" s="823"/>
      <c r="R76" s="823"/>
      <c r="S76" s="823"/>
      <c r="T76" s="823"/>
      <c r="U76" s="823"/>
      <c r="V76" s="823"/>
      <c r="W76" s="823"/>
      <c r="X76" s="823"/>
      <c r="Y76" s="823"/>
      <c r="Z76" s="823"/>
      <c r="AA76" s="823"/>
      <c r="AB76" s="823"/>
      <c r="AC76" s="823"/>
      <c r="AD76" s="823"/>
      <c r="AE76" s="823"/>
      <c r="AF76" s="823"/>
      <c r="AG76" s="823"/>
      <c r="AH76" s="823"/>
      <c r="AI76" s="823"/>
      <c r="AJ76" s="823"/>
      <c r="AK76" s="823"/>
      <c r="AL76" s="823"/>
      <c r="AM76" s="823"/>
      <c r="AN76" s="823"/>
      <c r="AO76" s="823"/>
      <c r="AP76" s="823"/>
      <c r="AQ76" s="823"/>
      <c r="AR76" s="823"/>
      <c r="AS76" s="823"/>
      <c r="AT76" s="823"/>
      <c r="AU76" s="823"/>
      <c r="AV76" s="823"/>
      <c r="AW76" s="823"/>
      <c r="AX76" s="823"/>
      <c r="AY76" s="823"/>
      <c r="AZ76" s="823"/>
      <c r="BA76" s="823"/>
      <c r="BB76" s="823"/>
      <c r="BC76" s="823"/>
      <c r="BD76" s="823"/>
      <c r="BE76" s="823"/>
      <c r="BF76" s="823"/>
      <c r="BG76" s="823"/>
      <c r="BH76" s="823"/>
      <c r="BI76" s="823"/>
      <c r="BJ76" s="823"/>
      <c r="BK76" s="333"/>
      <c r="BL76" s="117"/>
      <c r="BM76" s="567">
        <f t="shared" si="8"/>
        <v>0</v>
      </c>
    </row>
    <row r="77" spans="2:65" hidden="1">
      <c r="B77" s="134">
        <v>76</v>
      </c>
      <c r="C77" s="134"/>
      <c r="D77" s="798">
        <v>63</v>
      </c>
      <c r="E77" s="304" t="s">
        <v>460</v>
      </c>
      <c r="F77" s="804" t="s">
        <v>330</v>
      </c>
      <c r="G77" s="798">
        <f t="shared" ref="G77:G83" si="9">SUM(L77:BJ77)</f>
        <v>20.25</v>
      </c>
      <c r="H77" s="117" t="s">
        <v>461</v>
      </c>
      <c r="I77" s="119" t="s">
        <v>41</v>
      </c>
      <c r="J77" s="799"/>
      <c r="K77" s="822">
        <f t="shared" si="7"/>
        <v>0.22</v>
      </c>
      <c r="L77" s="333">
        <v>0.12</v>
      </c>
      <c r="M77" s="333">
        <v>0.1</v>
      </c>
      <c r="N77" s="333"/>
      <c r="O77" s="333">
        <v>1.86</v>
      </c>
      <c r="P77" s="333"/>
      <c r="Q77" s="333"/>
      <c r="R77" s="333">
        <v>17.600000000000001</v>
      </c>
      <c r="S77" s="333"/>
      <c r="T77" s="333"/>
      <c r="U77" s="333"/>
      <c r="V77" s="333"/>
      <c r="W77" s="333"/>
      <c r="X77" s="333"/>
      <c r="Y77" s="333"/>
      <c r="Z77" s="333"/>
      <c r="AA77" s="333"/>
      <c r="AB77" s="333"/>
      <c r="AC77" s="333"/>
      <c r="AD77" s="333"/>
      <c r="AE77" s="333"/>
      <c r="AF77" s="333"/>
      <c r="AG77" s="333">
        <v>0.56999999999999995</v>
      </c>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t="s">
        <v>387</v>
      </c>
      <c r="BL77" s="798" t="s">
        <v>1067</v>
      </c>
      <c r="BM77" s="801">
        <f t="shared" si="8"/>
        <v>20.25</v>
      </c>
    </row>
    <row r="78" spans="2:65" s="134" customFormat="1" hidden="1">
      <c r="B78" s="134">
        <v>77</v>
      </c>
      <c r="D78" s="117">
        <v>64</v>
      </c>
      <c r="E78" s="304" t="s">
        <v>453</v>
      </c>
      <c r="F78" s="305" t="s">
        <v>330</v>
      </c>
      <c r="G78" s="544">
        <f t="shared" si="9"/>
        <v>0.12</v>
      </c>
      <c r="H78" s="117">
        <v>7</v>
      </c>
      <c r="I78" s="119" t="s">
        <v>47</v>
      </c>
      <c r="J78" s="118"/>
      <c r="K78" s="822">
        <f t="shared" si="7"/>
        <v>0</v>
      </c>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v>0.12</v>
      </c>
      <c r="AY78" s="333"/>
      <c r="AZ78" s="333"/>
      <c r="BA78" s="333"/>
      <c r="BB78" s="333"/>
      <c r="BC78" s="333"/>
      <c r="BD78" s="333"/>
      <c r="BE78" s="333"/>
      <c r="BF78" s="333"/>
      <c r="BG78" s="333"/>
      <c r="BH78" s="333"/>
      <c r="BI78" s="333"/>
      <c r="BJ78" s="333"/>
      <c r="BK78" s="333" t="s">
        <v>387</v>
      </c>
      <c r="BL78" s="117" t="s">
        <v>1067</v>
      </c>
      <c r="BM78" s="567">
        <f t="shared" si="8"/>
        <v>0.12</v>
      </c>
    </row>
    <row r="79" spans="2:65" s="134" customFormat="1" hidden="1">
      <c r="B79" s="134">
        <v>78</v>
      </c>
      <c r="D79" s="117">
        <v>65</v>
      </c>
      <c r="E79" s="304" t="s">
        <v>454</v>
      </c>
      <c r="F79" s="305" t="s">
        <v>330</v>
      </c>
      <c r="G79" s="544">
        <f t="shared" si="9"/>
        <v>0.06</v>
      </c>
      <c r="H79" s="117">
        <v>11</v>
      </c>
      <c r="I79" s="119" t="s">
        <v>47</v>
      </c>
      <c r="J79" s="118"/>
      <c r="K79" s="822">
        <f t="shared" si="7"/>
        <v>0</v>
      </c>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v>0.06</v>
      </c>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t="s">
        <v>387</v>
      </c>
      <c r="BL79" s="117" t="s">
        <v>1067</v>
      </c>
      <c r="BM79" s="567">
        <f t="shared" si="8"/>
        <v>0.06</v>
      </c>
    </row>
    <row r="80" spans="2:65" s="134" customFormat="1" hidden="1">
      <c r="B80" s="134">
        <v>79</v>
      </c>
      <c r="D80" s="117">
        <v>66</v>
      </c>
      <c r="E80" s="304" t="s">
        <v>590</v>
      </c>
      <c r="F80" s="305" t="s">
        <v>330</v>
      </c>
      <c r="G80" s="529">
        <f t="shared" si="9"/>
        <v>5.6</v>
      </c>
      <c r="H80" s="117" t="s">
        <v>462</v>
      </c>
      <c r="I80" s="119" t="s">
        <v>48</v>
      </c>
      <c r="J80" s="118"/>
      <c r="K80" s="822">
        <f t="shared" si="7"/>
        <v>0.82</v>
      </c>
      <c r="L80" s="333">
        <v>0.82</v>
      </c>
      <c r="M80" s="333"/>
      <c r="N80" s="333">
        <v>0.8</v>
      </c>
      <c r="O80" s="333">
        <v>2.99</v>
      </c>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v>0.01</v>
      </c>
      <c r="AT80" s="333"/>
      <c r="AU80" s="333"/>
      <c r="AV80" s="333"/>
      <c r="AW80" s="333"/>
      <c r="AX80" s="333"/>
      <c r="AY80" s="333"/>
      <c r="AZ80" s="333">
        <v>0.98</v>
      </c>
      <c r="BA80" s="333"/>
      <c r="BB80" s="333"/>
      <c r="BC80" s="333"/>
      <c r="BD80" s="333"/>
      <c r="BE80" s="333"/>
      <c r="BF80" s="333"/>
      <c r="BG80" s="333"/>
      <c r="BH80" s="333"/>
      <c r="BI80" s="333"/>
      <c r="BJ80" s="333"/>
      <c r="BK80" s="333" t="s">
        <v>387</v>
      </c>
      <c r="BL80" s="117" t="s">
        <v>1085</v>
      </c>
      <c r="BM80" s="567">
        <f t="shared" si="8"/>
        <v>5.6</v>
      </c>
    </row>
    <row r="81" spans="2:65" s="134" customFormat="1" hidden="1">
      <c r="B81" s="134">
        <v>80</v>
      </c>
      <c r="D81" s="117">
        <v>67</v>
      </c>
      <c r="E81" s="304" t="s">
        <v>455</v>
      </c>
      <c r="F81" s="305" t="s">
        <v>330</v>
      </c>
      <c r="G81" s="529">
        <f t="shared" si="9"/>
        <v>0.24000000000000002</v>
      </c>
      <c r="H81" s="117">
        <v>13</v>
      </c>
      <c r="I81" s="119" t="s">
        <v>48</v>
      </c>
      <c r="J81" s="118"/>
      <c r="K81" s="822">
        <f t="shared" si="7"/>
        <v>0.05</v>
      </c>
      <c r="L81" s="333">
        <v>0.05</v>
      </c>
      <c r="M81" s="333"/>
      <c r="N81" s="333">
        <v>7.0000000000000007E-2</v>
      </c>
      <c r="O81" s="333">
        <v>0.11</v>
      </c>
      <c r="P81" s="333"/>
      <c r="Q81" s="333"/>
      <c r="R81" s="333"/>
      <c r="S81" s="333"/>
      <c r="T81" s="333"/>
      <c r="U81" s="333"/>
      <c r="V81" s="333"/>
      <c r="W81" s="333"/>
      <c r="X81" s="333"/>
      <c r="Y81" s="333"/>
      <c r="Z81" s="333"/>
      <c r="AA81" s="333"/>
      <c r="AB81" s="333"/>
      <c r="AC81" s="333"/>
      <c r="AD81" s="333"/>
      <c r="AE81" s="333"/>
      <c r="AF81" s="333"/>
      <c r="AG81" s="333"/>
      <c r="AH81" s="333">
        <v>0.01</v>
      </c>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t="s">
        <v>387</v>
      </c>
      <c r="BL81" s="117" t="s">
        <v>1067</v>
      </c>
      <c r="BM81" s="567">
        <f t="shared" si="8"/>
        <v>0.24000000000000002</v>
      </c>
    </row>
    <row r="82" spans="2:65" s="134" customFormat="1" hidden="1">
      <c r="B82" s="134">
        <v>81</v>
      </c>
      <c r="D82" s="117">
        <v>68</v>
      </c>
      <c r="E82" s="304" t="s">
        <v>456</v>
      </c>
      <c r="F82" s="305" t="s">
        <v>330</v>
      </c>
      <c r="G82" s="529">
        <f t="shared" si="9"/>
        <v>0.26</v>
      </c>
      <c r="H82" s="117">
        <v>18</v>
      </c>
      <c r="I82" s="119" t="s">
        <v>48</v>
      </c>
      <c r="J82" s="118"/>
      <c r="K82" s="822">
        <f t="shared" si="7"/>
        <v>0</v>
      </c>
      <c r="L82" s="333"/>
      <c r="M82" s="333"/>
      <c r="N82" s="333"/>
      <c r="O82" s="333">
        <v>0.26</v>
      </c>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t="s">
        <v>387</v>
      </c>
      <c r="BL82" s="117" t="s">
        <v>1067</v>
      </c>
      <c r="BM82" s="567">
        <f t="shared" si="8"/>
        <v>0.26</v>
      </c>
    </row>
    <row r="83" spans="2:65" s="134" customFormat="1" hidden="1">
      <c r="B83" s="134">
        <v>82</v>
      </c>
      <c r="D83" s="117">
        <v>69</v>
      </c>
      <c r="E83" s="304" t="s">
        <v>457</v>
      </c>
      <c r="F83" s="305" t="s">
        <v>330</v>
      </c>
      <c r="G83" s="529">
        <f t="shared" si="9"/>
        <v>4.839999999999999</v>
      </c>
      <c r="H83" s="117" t="s">
        <v>463</v>
      </c>
      <c r="I83" s="119" t="s">
        <v>48</v>
      </c>
      <c r="J83" s="118"/>
      <c r="K83" s="822">
        <f t="shared" si="7"/>
        <v>3.93</v>
      </c>
      <c r="L83" s="333">
        <v>3.85</v>
      </c>
      <c r="M83" s="333">
        <v>0.08</v>
      </c>
      <c r="N83" s="333">
        <v>0.62</v>
      </c>
      <c r="O83" s="333"/>
      <c r="P83" s="333"/>
      <c r="Q83" s="333"/>
      <c r="R83" s="333"/>
      <c r="S83" s="333"/>
      <c r="T83" s="333"/>
      <c r="U83" s="333"/>
      <c r="V83" s="333"/>
      <c r="W83" s="333"/>
      <c r="X83" s="333"/>
      <c r="Y83" s="333"/>
      <c r="Z83" s="333"/>
      <c r="AA83" s="333"/>
      <c r="AB83" s="333"/>
      <c r="AC83" s="333"/>
      <c r="AD83" s="333"/>
      <c r="AE83" s="333"/>
      <c r="AF83" s="333"/>
      <c r="AG83" s="333">
        <v>0.02</v>
      </c>
      <c r="AH83" s="333">
        <v>0.22</v>
      </c>
      <c r="AI83" s="333"/>
      <c r="AJ83" s="333"/>
      <c r="AK83" s="333"/>
      <c r="AL83" s="333"/>
      <c r="AM83" s="333"/>
      <c r="AN83" s="333"/>
      <c r="AO83" s="333"/>
      <c r="AP83" s="333"/>
      <c r="AQ83" s="333"/>
      <c r="AR83" s="333"/>
      <c r="AS83" s="333">
        <v>0.03</v>
      </c>
      <c r="AT83" s="333"/>
      <c r="AU83" s="333"/>
      <c r="AV83" s="333"/>
      <c r="AW83" s="333"/>
      <c r="AX83" s="333"/>
      <c r="AY83" s="333"/>
      <c r="AZ83" s="333"/>
      <c r="BA83" s="333"/>
      <c r="BB83" s="333"/>
      <c r="BC83" s="333"/>
      <c r="BD83" s="333"/>
      <c r="BE83" s="333"/>
      <c r="BF83" s="333"/>
      <c r="BG83" s="333"/>
      <c r="BH83" s="333"/>
      <c r="BI83" s="333">
        <v>0.02</v>
      </c>
      <c r="BJ83" s="333"/>
      <c r="BK83" s="333" t="s">
        <v>387</v>
      </c>
      <c r="BL83" s="117" t="s">
        <v>1067</v>
      </c>
      <c r="BM83" s="567">
        <f t="shared" si="8"/>
        <v>4.839999999999999</v>
      </c>
    </row>
    <row r="84" spans="2:65" s="125" customFormat="1" hidden="1">
      <c r="B84" s="134">
        <v>83</v>
      </c>
      <c r="C84" s="134"/>
      <c r="D84" s="119">
        <v>71</v>
      </c>
      <c r="E84" s="521" t="s">
        <v>354</v>
      </c>
      <c r="F84" s="522" t="s">
        <v>330</v>
      </c>
      <c r="G84" s="532">
        <v>0.16</v>
      </c>
      <c r="H84" s="119">
        <v>30</v>
      </c>
      <c r="I84" s="119" t="s">
        <v>24</v>
      </c>
      <c r="J84" s="121" t="s">
        <v>1099</v>
      </c>
      <c r="K84" s="822">
        <f t="shared" si="7"/>
        <v>0</v>
      </c>
      <c r="L84" s="523"/>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M84" s="523"/>
      <c r="AN84" s="523"/>
      <c r="AO84" s="523"/>
      <c r="AP84" s="523"/>
      <c r="AQ84" s="523"/>
      <c r="AR84" s="523"/>
      <c r="AS84" s="523"/>
      <c r="AT84" s="523"/>
      <c r="AU84" s="523"/>
      <c r="AV84" s="523"/>
      <c r="AW84" s="523"/>
      <c r="AX84" s="523"/>
      <c r="AY84" s="523"/>
      <c r="AZ84" s="523"/>
      <c r="BA84" s="523"/>
      <c r="BB84" s="523"/>
      <c r="BC84" s="523"/>
      <c r="BD84" s="523"/>
      <c r="BE84" s="523"/>
      <c r="BF84" s="523"/>
      <c r="BG84" s="523"/>
      <c r="BH84" s="523"/>
      <c r="BI84" s="523"/>
      <c r="BJ84" s="523"/>
      <c r="BK84" s="523" t="s">
        <v>387</v>
      </c>
      <c r="BL84" s="119" t="s">
        <v>1069</v>
      </c>
      <c r="BM84" s="567">
        <f t="shared" si="8"/>
        <v>0</v>
      </c>
    </row>
    <row r="85" spans="2:65" ht="78.75" hidden="1">
      <c r="B85" s="134">
        <v>84</v>
      </c>
      <c r="C85" s="134"/>
      <c r="D85" s="798">
        <v>75</v>
      </c>
      <c r="E85" s="304" t="s">
        <v>459</v>
      </c>
      <c r="F85" s="804" t="s">
        <v>330</v>
      </c>
      <c r="G85" s="800">
        <f>SUM(L85:BJ85)</f>
        <v>5</v>
      </c>
      <c r="H85" s="117" t="s">
        <v>1089</v>
      </c>
      <c r="I85" s="119" t="s">
        <v>18</v>
      </c>
      <c r="J85" s="799"/>
      <c r="K85" s="822">
        <f t="shared" si="7"/>
        <v>0</v>
      </c>
      <c r="L85" s="333"/>
      <c r="M85" s="333"/>
      <c r="N85" s="333"/>
      <c r="O85" s="333"/>
      <c r="P85" s="333"/>
      <c r="Q85" s="333"/>
      <c r="R85" s="333">
        <v>5</v>
      </c>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135" t="s">
        <v>1090</v>
      </c>
      <c r="BL85" s="799" t="s">
        <v>1091</v>
      </c>
      <c r="BM85" s="801">
        <f t="shared" si="8"/>
        <v>5</v>
      </c>
    </row>
    <row r="86" spans="2:65" s="134" customFormat="1" hidden="1">
      <c r="B86" s="134">
        <v>85</v>
      </c>
      <c r="D86" s="117">
        <v>76</v>
      </c>
      <c r="E86" s="304" t="s">
        <v>472</v>
      </c>
      <c r="F86" s="305" t="s">
        <v>330</v>
      </c>
      <c r="G86" s="529">
        <f>SUM(L86:BJ86)</f>
        <v>0.06</v>
      </c>
      <c r="H86" s="117">
        <v>26</v>
      </c>
      <c r="I86" s="119" t="s">
        <v>24</v>
      </c>
      <c r="J86" s="118"/>
      <c r="K86" s="822">
        <f t="shared" si="7"/>
        <v>0</v>
      </c>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v>0.06</v>
      </c>
      <c r="BC86" s="333"/>
      <c r="BD86" s="333"/>
      <c r="BE86" s="333"/>
      <c r="BF86" s="333"/>
      <c r="BG86" s="333"/>
      <c r="BH86" s="333"/>
      <c r="BI86" s="333"/>
      <c r="BJ86" s="333"/>
      <c r="BK86" s="333" t="s">
        <v>388</v>
      </c>
      <c r="BL86" s="117"/>
      <c r="BM86" s="567">
        <f t="shared" si="8"/>
        <v>0.06</v>
      </c>
    </row>
    <row r="87" spans="2:65" s="134" customFormat="1" hidden="1">
      <c r="B87" s="134">
        <v>86</v>
      </c>
      <c r="D87" s="117">
        <v>77</v>
      </c>
      <c r="E87" s="304" t="s">
        <v>473</v>
      </c>
      <c r="F87" s="305" t="s">
        <v>330</v>
      </c>
      <c r="G87" s="529">
        <f>SUM(L87:BJ87)</f>
        <v>0.2</v>
      </c>
      <c r="H87" s="117">
        <v>31</v>
      </c>
      <c r="I87" s="119" t="s">
        <v>24</v>
      </c>
      <c r="J87" s="118"/>
      <c r="K87" s="822">
        <f t="shared" si="7"/>
        <v>0</v>
      </c>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v>0.2</v>
      </c>
      <c r="BD87" s="333"/>
      <c r="BE87" s="333"/>
      <c r="BF87" s="333"/>
      <c r="BG87" s="333"/>
      <c r="BH87" s="333"/>
      <c r="BI87" s="333"/>
      <c r="BJ87" s="333"/>
      <c r="BK87" s="333" t="s">
        <v>388</v>
      </c>
      <c r="BL87" s="117"/>
      <c r="BM87" s="567">
        <f t="shared" si="8"/>
        <v>0.2</v>
      </c>
    </row>
    <row r="88" spans="2:65" hidden="1">
      <c r="B88" s="134">
        <v>87</v>
      </c>
      <c r="C88" s="134"/>
      <c r="D88" s="798">
        <v>78</v>
      </c>
      <c r="E88" s="304" t="s">
        <v>474</v>
      </c>
      <c r="F88" s="804" t="s">
        <v>330</v>
      </c>
      <c r="G88" s="798">
        <f>SUM(L88:BJ88)</f>
        <v>10.62</v>
      </c>
      <c r="H88" s="117" t="s">
        <v>475</v>
      </c>
      <c r="I88" s="119" t="s">
        <v>27</v>
      </c>
      <c r="J88" s="799"/>
      <c r="K88" s="822">
        <f t="shared" si="7"/>
        <v>0</v>
      </c>
      <c r="L88" s="333"/>
      <c r="M88" s="333"/>
      <c r="N88" s="333"/>
      <c r="O88" s="333"/>
      <c r="P88" s="333"/>
      <c r="Q88" s="333"/>
      <c r="R88" s="333">
        <v>10.1</v>
      </c>
      <c r="S88" s="333"/>
      <c r="T88" s="333"/>
      <c r="U88" s="333"/>
      <c r="V88" s="333"/>
      <c r="W88" s="333"/>
      <c r="X88" s="333"/>
      <c r="Y88" s="333"/>
      <c r="Z88" s="333"/>
      <c r="AA88" s="333"/>
      <c r="AB88" s="333"/>
      <c r="AC88" s="333"/>
      <c r="AD88" s="333"/>
      <c r="AE88" s="333"/>
      <c r="AF88" s="333"/>
      <c r="AG88" s="333">
        <v>0.52</v>
      </c>
      <c r="AH88" s="333"/>
      <c r="AI88" s="333"/>
      <c r="AJ88" s="333"/>
      <c r="AK88" s="333"/>
      <c r="AL88" s="333"/>
      <c r="AM88" s="333"/>
      <c r="AN88" s="333"/>
      <c r="AO88" s="333"/>
      <c r="AP88" s="333"/>
      <c r="AQ88" s="333"/>
      <c r="AR88" s="333"/>
      <c r="AS88" s="333"/>
      <c r="AT88" s="333"/>
      <c r="AU88" s="333"/>
      <c r="AV88" s="333"/>
      <c r="AW88" s="333"/>
      <c r="AX88" s="333"/>
      <c r="AY88" s="333"/>
      <c r="AZ88" s="333"/>
      <c r="BA88" s="333"/>
      <c r="BB88" s="333"/>
      <c r="BC88" s="333"/>
      <c r="BD88" s="333"/>
      <c r="BE88" s="333"/>
      <c r="BF88" s="333"/>
      <c r="BG88" s="333"/>
      <c r="BH88" s="333"/>
      <c r="BI88" s="333"/>
      <c r="BJ88" s="333"/>
      <c r="BK88" s="333" t="s">
        <v>388</v>
      </c>
      <c r="BL88" s="798"/>
      <c r="BM88" s="801">
        <f t="shared" si="8"/>
        <v>10.62</v>
      </c>
    </row>
    <row r="89" spans="2:65" s="134" customFormat="1" hidden="1">
      <c r="B89" s="134">
        <v>88</v>
      </c>
      <c r="D89" s="117">
        <v>79</v>
      </c>
      <c r="E89" s="304" t="s">
        <v>572</v>
      </c>
      <c r="F89" s="305" t="s">
        <v>330</v>
      </c>
      <c r="G89" s="766">
        <f>SUM(L89:BJ89)</f>
        <v>0.05</v>
      </c>
      <c r="H89" s="117">
        <v>26</v>
      </c>
      <c r="I89" s="119" t="s">
        <v>25</v>
      </c>
      <c r="J89" s="118"/>
      <c r="K89" s="822">
        <f t="shared" si="7"/>
        <v>0</v>
      </c>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v>0.03</v>
      </c>
      <c r="AI89" s="333"/>
      <c r="AJ89" s="333"/>
      <c r="AK89" s="333"/>
      <c r="AL89" s="333"/>
      <c r="AM89" s="333"/>
      <c r="AN89" s="333"/>
      <c r="AO89" s="333"/>
      <c r="AP89" s="333"/>
      <c r="AQ89" s="333"/>
      <c r="AR89" s="333"/>
      <c r="AS89" s="333"/>
      <c r="AT89" s="333"/>
      <c r="AU89" s="333"/>
      <c r="AV89" s="333"/>
      <c r="AW89" s="333"/>
      <c r="AX89" s="333"/>
      <c r="AY89" s="333"/>
      <c r="AZ89" s="333"/>
      <c r="BA89" s="333"/>
      <c r="BB89" s="333">
        <v>0.02</v>
      </c>
      <c r="BC89" s="333"/>
      <c r="BD89" s="333"/>
      <c r="BE89" s="333"/>
      <c r="BF89" s="333"/>
      <c r="BG89" s="333"/>
      <c r="BH89" s="333"/>
      <c r="BI89" s="333"/>
      <c r="BJ89" s="333"/>
      <c r="BK89" s="333"/>
      <c r="BL89" s="117"/>
      <c r="BM89" s="567">
        <f t="shared" si="8"/>
        <v>0.05</v>
      </c>
    </row>
    <row r="90" spans="2:65" s="125" customFormat="1" hidden="1">
      <c r="B90" s="134">
        <v>89</v>
      </c>
      <c r="C90" s="134"/>
      <c r="D90" s="119">
        <v>153</v>
      </c>
      <c r="E90" s="523" t="s">
        <v>329</v>
      </c>
      <c r="F90" s="119" t="s">
        <v>330</v>
      </c>
      <c r="G90" s="532">
        <v>7.5</v>
      </c>
      <c r="H90" s="119"/>
      <c r="I90" s="119" t="s">
        <v>48</v>
      </c>
      <c r="J90" s="121" t="s">
        <v>1099</v>
      </c>
      <c r="K90" s="822">
        <f t="shared" si="7"/>
        <v>0</v>
      </c>
      <c r="L90" s="523"/>
      <c r="M90" s="523"/>
      <c r="N90" s="523"/>
      <c r="O90" s="523"/>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c r="AO90" s="523"/>
      <c r="AP90" s="523"/>
      <c r="AQ90" s="523"/>
      <c r="AR90" s="523"/>
      <c r="AS90" s="523"/>
      <c r="AT90" s="523"/>
      <c r="AU90" s="523"/>
      <c r="AV90" s="523"/>
      <c r="AW90" s="523"/>
      <c r="AX90" s="523"/>
      <c r="AY90" s="523"/>
      <c r="AZ90" s="523"/>
      <c r="BA90" s="523"/>
      <c r="BB90" s="523"/>
      <c r="BC90" s="523"/>
      <c r="BD90" s="523"/>
      <c r="BE90" s="523"/>
      <c r="BF90" s="523"/>
      <c r="BG90" s="523"/>
      <c r="BH90" s="523"/>
      <c r="BI90" s="523"/>
      <c r="BJ90" s="523"/>
      <c r="BK90" s="523"/>
      <c r="BL90" s="119"/>
      <c r="BM90" s="567">
        <f t="shared" si="8"/>
        <v>0</v>
      </c>
    </row>
    <row r="91" spans="2:65" ht="31.5" hidden="1">
      <c r="B91" s="134">
        <v>90</v>
      </c>
      <c r="C91" s="134"/>
      <c r="D91" s="798"/>
      <c r="E91" s="135" t="s">
        <v>708</v>
      </c>
      <c r="F91" s="799" t="s">
        <v>330</v>
      </c>
      <c r="G91" s="798">
        <f t="shared" ref="G91:G102" si="10">SUM(L91:BJ91)</f>
        <v>10.130000000000001</v>
      </c>
      <c r="H91" s="118" t="s">
        <v>939</v>
      </c>
      <c r="I91" s="121" t="s">
        <v>27</v>
      </c>
      <c r="J91" s="799"/>
      <c r="K91" s="822">
        <f t="shared" si="7"/>
        <v>0</v>
      </c>
      <c r="L91" s="823"/>
      <c r="M91" s="823"/>
      <c r="N91" s="823"/>
      <c r="O91" s="823"/>
      <c r="P91" s="823"/>
      <c r="Q91" s="823"/>
      <c r="R91" s="823">
        <v>10.130000000000001</v>
      </c>
      <c r="S91" s="823"/>
      <c r="T91" s="823"/>
      <c r="U91" s="823"/>
      <c r="V91" s="823"/>
      <c r="W91" s="823"/>
      <c r="X91" s="823"/>
      <c r="Y91" s="823"/>
      <c r="Z91" s="823"/>
      <c r="AA91" s="823"/>
      <c r="AB91" s="823"/>
      <c r="AC91" s="823"/>
      <c r="AD91" s="823"/>
      <c r="AE91" s="823"/>
      <c r="AF91" s="823"/>
      <c r="AG91" s="823"/>
      <c r="AH91" s="823"/>
      <c r="AI91" s="823"/>
      <c r="AJ91" s="823"/>
      <c r="AK91" s="823"/>
      <c r="AL91" s="823"/>
      <c r="AM91" s="823"/>
      <c r="AN91" s="823"/>
      <c r="AO91" s="823"/>
      <c r="AP91" s="823"/>
      <c r="AQ91" s="823"/>
      <c r="AR91" s="823"/>
      <c r="AS91" s="823"/>
      <c r="AT91" s="823"/>
      <c r="AU91" s="823"/>
      <c r="AV91" s="823"/>
      <c r="AW91" s="823"/>
      <c r="AX91" s="823"/>
      <c r="AY91" s="823"/>
      <c r="AZ91" s="823"/>
      <c r="BA91" s="823"/>
      <c r="BB91" s="823"/>
      <c r="BC91" s="823"/>
      <c r="BD91" s="823"/>
      <c r="BE91" s="823"/>
      <c r="BF91" s="823"/>
      <c r="BG91" s="823"/>
      <c r="BH91" s="823"/>
      <c r="BI91" s="823"/>
      <c r="BJ91" s="823"/>
      <c r="BK91" s="333"/>
      <c r="BL91" s="798"/>
      <c r="BM91" s="801">
        <f t="shared" si="8"/>
        <v>10.130000000000001</v>
      </c>
    </row>
    <row r="92" spans="2:65" ht="31.5" hidden="1">
      <c r="B92" s="134">
        <v>91</v>
      </c>
      <c r="C92" s="134"/>
      <c r="D92" s="798">
        <v>70</v>
      </c>
      <c r="E92" s="304" t="s">
        <v>458</v>
      </c>
      <c r="F92" s="804" t="s">
        <v>571</v>
      </c>
      <c r="G92" s="798">
        <f t="shared" si="10"/>
        <v>94.199999999999974</v>
      </c>
      <c r="H92" s="117" t="s">
        <v>464</v>
      </c>
      <c r="I92" s="119" t="s">
        <v>23</v>
      </c>
      <c r="J92" s="799"/>
      <c r="K92" s="822">
        <f t="shared" si="7"/>
        <v>5.91</v>
      </c>
      <c r="L92" s="333">
        <v>5.51</v>
      </c>
      <c r="M92" s="333">
        <v>0.4</v>
      </c>
      <c r="N92" s="333">
        <v>2.2200000000000002</v>
      </c>
      <c r="O92" s="333">
        <v>7.28</v>
      </c>
      <c r="P92" s="333"/>
      <c r="Q92" s="333"/>
      <c r="R92" s="333">
        <v>75.599999999999994</v>
      </c>
      <c r="S92" s="333"/>
      <c r="T92" s="333">
        <v>7.0000000000000007E-2</v>
      </c>
      <c r="U92" s="333"/>
      <c r="V92" s="333"/>
      <c r="W92" s="333"/>
      <c r="X92" s="333"/>
      <c r="Y92" s="333"/>
      <c r="Z92" s="333"/>
      <c r="AA92" s="333"/>
      <c r="AB92" s="333"/>
      <c r="AC92" s="333"/>
      <c r="AD92" s="333"/>
      <c r="AE92" s="333"/>
      <c r="AF92" s="333"/>
      <c r="AG92" s="333">
        <v>1.82</v>
      </c>
      <c r="AH92" s="333">
        <v>0.21</v>
      </c>
      <c r="AI92" s="333"/>
      <c r="AJ92" s="333"/>
      <c r="AK92" s="333"/>
      <c r="AL92" s="333"/>
      <c r="AM92" s="333"/>
      <c r="AN92" s="333"/>
      <c r="AO92" s="333"/>
      <c r="AP92" s="333"/>
      <c r="AQ92" s="333"/>
      <c r="AR92" s="333"/>
      <c r="AS92" s="333">
        <v>0.75</v>
      </c>
      <c r="AT92" s="333"/>
      <c r="AU92" s="333"/>
      <c r="AV92" s="333"/>
      <c r="AW92" s="333"/>
      <c r="AX92" s="333"/>
      <c r="AY92" s="333"/>
      <c r="AZ92" s="333">
        <v>0.28000000000000003</v>
      </c>
      <c r="BA92" s="333"/>
      <c r="BB92" s="333"/>
      <c r="BC92" s="333"/>
      <c r="BD92" s="333"/>
      <c r="BE92" s="333"/>
      <c r="BF92" s="333"/>
      <c r="BG92" s="333"/>
      <c r="BH92" s="333"/>
      <c r="BI92" s="333">
        <v>0.06</v>
      </c>
      <c r="BJ92" s="333"/>
      <c r="BK92" s="333" t="s">
        <v>387</v>
      </c>
      <c r="BL92" s="798" t="s">
        <v>1068</v>
      </c>
      <c r="BM92" s="801">
        <f t="shared" si="8"/>
        <v>94.199999999999974</v>
      </c>
    </row>
    <row r="93" spans="2:65" s="134" customFormat="1" hidden="1">
      <c r="B93" s="134">
        <v>92</v>
      </c>
      <c r="D93" s="117">
        <v>9</v>
      </c>
      <c r="E93" s="294" t="s">
        <v>389</v>
      </c>
      <c r="F93" s="296" t="s">
        <v>309</v>
      </c>
      <c r="G93" s="766">
        <f t="shared" si="10"/>
        <v>12</v>
      </c>
      <c r="H93" s="512" t="s">
        <v>390</v>
      </c>
      <c r="I93" s="121" t="s">
        <v>41</v>
      </c>
      <c r="J93" s="118"/>
      <c r="K93" s="822">
        <f t="shared" si="7"/>
        <v>0</v>
      </c>
      <c r="L93" s="822"/>
      <c r="M93" s="822"/>
      <c r="N93" s="822"/>
      <c r="O93" s="829">
        <v>12</v>
      </c>
      <c r="P93" s="822"/>
      <c r="Q93" s="822"/>
      <c r="R93" s="822"/>
      <c r="S93" s="822"/>
      <c r="T93" s="822"/>
      <c r="U93" s="822"/>
      <c r="V93" s="822"/>
      <c r="W93" s="822"/>
      <c r="X93" s="822"/>
      <c r="Y93" s="822"/>
      <c r="Z93" s="822"/>
      <c r="AA93" s="822"/>
      <c r="AB93" s="822"/>
      <c r="AC93" s="822"/>
      <c r="AD93" s="822"/>
      <c r="AE93" s="822"/>
      <c r="AF93" s="822"/>
      <c r="AG93" s="822"/>
      <c r="AH93" s="822"/>
      <c r="AI93" s="822"/>
      <c r="AJ93" s="822"/>
      <c r="AK93" s="822"/>
      <c r="AL93" s="822"/>
      <c r="AM93" s="822"/>
      <c r="AN93" s="822"/>
      <c r="AO93" s="822"/>
      <c r="AP93" s="822"/>
      <c r="AQ93" s="822"/>
      <c r="AR93" s="822"/>
      <c r="AS93" s="822"/>
      <c r="AT93" s="822"/>
      <c r="AU93" s="822"/>
      <c r="AV93" s="822"/>
      <c r="AW93" s="822"/>
      <c r="AX93" s="822"/>
      <c r="AY93" s="822"/>
      <c r="AZ93" s="822"/>
      <c r="BA93" s="822"/>
      <c r="BB93" s="822"/>
      <c r="BC93" s="822"/>
      <c r="BD93" s="822"/>
      <c r="BE93" s="822"/>
      <c r="BF93" s="822"/>
      <c r="BG93" s="822"/>
      <c r="BH93" s="822"/>
      <c r="BI93" s="822"/>
      <c r="BJ93" s="822"/>
      <c r="BK93" s="333" t="s">
        <v>387</v>
      </c>
      <c r="BL93" s="117" t="s">
        <v>1068</v>
      </c>
      <c r="BM93" s="567">
        <f t="shared" si="8"/>
        <v>12</v>
      </c>
    </row>
    <row r="94" spans="2:65" s="134" customFormat="1" hidden="1">
      <c r="B94" s="134">
        <v>93</v>
      </c>
      <c r="D94" s="117">
        <v>10</v>
      </c>
      <c r="E94" s="304" t="s">
        <v>391</v>
      </c>
      <c r="F94" s="296" t="s">
        <v>309</v>
      </c>
      <c r="G94" s="766">
        <f t="shared" si="10"/>
        <v>0.56000000000000005</v>
      </c>
      <c r="H94" s="512">
        <v>9</v>
      </c>
      <c r="I94" s="121" t="s">
        <v>41</v>
      </c>
      <c r="J94" s="118"/>
      <c r="K94" s="822">
        <f t="shared" si="7"/>
        <v>0</v>
      </c>
      <c r="L94" s="822"/>
      <c r="M94" s="822"/>
      <c r="N94" s="822"/>
      <c r="O94" s="822">
        <v>0.56000000000000005</v>
      </c>
      <c r="P94" s="822"/>
      <c r="Q94" s="822"/>
      <c r="R94" s="822"/>
      <c r="S94" s="822"/>
      <c r="T94" s="822"/>
      <c r="U94" s="822"/>
      <c r="V94" s="822"/>
      <c r="W94" s="822"/>
      <c r="X94" s="822"/>
      <c r="Y94" s="822"/>
      <c r="Z94" s="822"/>
      <c r="AA94" s="822"/>
      <c r="AB94" s="822"/>
      <c r="AC94" s="822"/>
      <c r="AD94" s="822"/>
      <c r="AE94" s="822"/>
      <c r="AF94" s="822"/>
      <c r="AG94" s="822"/>
      <c r="AH94" s="822"/>
      <c r="AI94" s="822"/>
      <c r="AJ94" s="822"/>
      <c r="AK94" s="822"/>
      <c r="AL94" s="822"/>
      <c r="AM94" s="822"/>
      <c r="AN94" s="822"/>
      <c r="AO94" s="822"/>
      <c r="AP94" s="822"/>
      <c r="AQ94" s="822"/>
      <c r="AR94" s="822"/>
      <c r="AS94" s="822"/>
      <c r="AT94" s="822"/>
      <c r="AU94" s="822"/>
      <c r="AV94" s="822"/>
      <c r="AW94" s="822"/>
      <c r="AX94" s="822"/>
      <c r="AY94" s="822"/>
      <c r="AZ94" s="822"/>
      <c r="BA94" s="822"/>
      <c r="BB94" s="822"/>
      <c r="BC94" s="822"/>
      <c r="BD94" s="822"/>
      <c r="BE94" s="822"/>
      <c r="BF94" s="822"/>
      <c r="BG94" s="822"/>
      <c r="BH94" s="822"/>
      <c r="BI94" s="822"/>
      <c r="BJ94" s="822"/>
      <c r="BK94" s="333" t="s">
        <v>387</v>
      </c>
      <c r="BL94" s="117" t="s">
        <v>1068</v>
      </c>
      <c r="BM94" s="567">
        <f t="shared" si="8"/>
        <v>0.56000000000000005</v>
      </c>
    </row>
    <row r="95" spans="2:65" s="134" customFormat="1" hidden="1">
      <c r="B95" s="134">
        <v>94</v>
      </c>
      <c r="D95" s="117">
        <v>11</v>
      </c>
      <c r="E95" s="304" t="s">
        <v>392</v>
      </c>
      <c r="F95" s="296" t="s">
        <v>309</v>
      </c>
      <c r="G95" s="768">
        <f t="shared" si="10"/>
        <v>0.18</v>
      </c>
      <c r="H95" s="512">
        <v>11</v>
      </c>
      <c r="I95" s="121" t="s">
        <v>31</v>
      </c>
      <c r="J95" s="118"/>
      <c r="K95" s="822">
        <f t="shared" si="7"/>
        <v>0</v>
      </c>
      <c r="L95" s="822"/>
      <c r="M95" s="822"/>
      <c r="N95" s="822"/>
      <c r="O95" s="822"/>
      <c r="P95" s="822"/>
      <c r="Q95" s="822"/>
      <c r="R95" s="822"/>
      <c r="S95" s="822"/>
      <c r="T95" s="822"/>
      <c r="U95" s="822"/>
      <c r="V95" s="822"/>
      <c r="W95" s="822"/>
      <c r="X95" s="822"/>
      <c r="Y95" s="822"/>
      <c r="Z95" s="822"/>
      <c r="AA95" s="822"/>
      <c r="AB95" s="822"/>
      <c r="AC95" s="822"/>
      <c r="AD95" s="822"/>
      <c r="AE95" s="822"/>
      <c r="AF95" s="822"/>
      <c r="AG95" s="822"/>
      <c r="AH95" s="822"/>
      <c r="AI95" s="822"/>
      <c r="AJ95" s="822"/>
      <c r="AK95" s="822">
        <v>0.18</v>
      </c>
      <c r="AL95" s="822"/>
      <c r="AM95" s="822"/>
      <c r="AN95" s="822"/>
      <c r="AO95" s="822"/>
      <c r="AP95" s="822"/>
      <c r="AQ95" s="822"/>
      <c r="AR95" s="822"/>
      <c r="AS95" s="822"/>
      <c r="AT95" s="822"/>
      <c r="AU95" s="822"/>
      <c r="AV95" s="822"/>
      <c r="AW95" s="822"/>
      <c r="AX95" s="822"/>
      <c r="AY95" s="822"/>
      <c r="AZ95" s="822"/>
      <c r="BA95" s="822"/>
      <c r="BB95" s="822"/>
      <c r="BC95" s="822"/>
      <c r="BD95" s="822"/>
      <c r="BE95" s="822"/>
      <c r="BF95" s="822"/>
      <c r="BG95" s="822"/>
      <c r="BH95" s="822"/>
      <c r="BI95" s="822"/>
      <c r="BJ95" s="822"/>
      <c r="BK95" s="333" t="s">
        <v>387</v>
      </c>
      <c r="BL95" s="117" t="s">
        <v>1067</v>
      </c>
      <c r="BM95" s="567">
        <f t="shared" si="8"/>
        <v>0.18</v>
      </c>
    </row>
    <row r="96" spans="2:65" s="134" customFormat="1" hidden="1">
      <c r="B96" s="134">
        <v>95</v>
      </c>
      <c r="D96" s="117">
        <v>12</v>
      </c>
      <c r="E96" s="304" t="s">
        <v>393</v>
      </c>
      <c r="F96" s="296" t="s">
        <v>309</v>
      </c>
      <c r="G96" s="529">
        <f t="shared" si="10"/>
        <v>0.08</v>
      </c>
      <c r="H96" s="512">
        <v>16</v>
      </c>
      <c r="I96" s="121" t="s">
        <v>48</v>
      </c>
      <c r="J96" s="118"/>
      <c r="K96" s="822">
        <f t="shared" si="7"/>
        <v>0</v>
      </c>
      <c r="L96" s="822"/>
      <c r="M96" s="822"/>
      <c r="N96" s="822"/>
      <c r="O96" s="822"/>
      <c r="P96" s="822"/>
      <c r="Q96" s="822"/>
      <c r="R96" s="822"/>
      <c r="S96" s="822"/>
      <c r="T96" s="822"/>
      <c r="U96" s="822"/>
      <c r="V96" s="822"/>
      <c r="W96" s="822"/>
      <c r="X96" s="822"/>
      <c r="Y96" s="822"/>
      <c r="Z96" s="822"/>
      <c r="AA96" s="822"/>
      <c r="AB96" s="822"/>
      <c r="AC96" s="822"/>
      <c r="AD96" s="822"/>
      <c r="AE96" s="822"/>
      <c r="AF96" s="822"/>
      <c r="AG96" s="822"/>
      <c r="AH96" s="822"/>
      <c r="AI96" s="822"/>
      <c r="AJ96" s="822"/>
      <c r="AK96" s="822"/>
      <c r="AL96" s="822"/>
      <c r="AM96" s="822"/>
      <c r="AN96" s="822"/>
      <c r="AO96" s="822"/>
      <c r="AP96" s="822"/>
      <c r="AQ96" s="822"/>
      <c r="AR96" s="822"/>
      <c r="AS96" s="822"/>
      <c r="AT96" s="822"/>
      <c r="AU96" s="822"/>
      <c r="AV96" s="822"/>
      <c r="AW96" s="822"/>
      <c r="AX96" s="822"/>
      <c r="AY96" s="822"/>
      <c r="AZ96" s="822"/>
      <c r="BA96" s="822"/>
      <c r="BB96" s="822"/>
      <c r="BC96" s="822"/>
      <c r="BD96" s="822"/>
      <c r="BE96" s="822"/>
      <c r="BF96" s="822"/>
      <c r="BG96" s="822"/>
      <c r="BH96" s="822"/>
      <c r="BI96" s="822">
        <v>0.08</v>
      </c>
      <c r="BJ96" s="822"/>
      <c r="BK96" s="333" t="s">
        <v>388</v>
      </c>
      <c r="BL96" s="117"/>
      <c r="BM96" s="567">
        <f t="shared" si="8"/>
        <v>0.08</v>
      </c>
    </row>
    <row r="97" spans="2:65" s="134" customFormat="1" hidden="1">
      <c r="B97" s="134">
        <v>96</v>
      </c>
      <c r="D97" s="117">
        <v>13</v>
      </c>
      <c r="E97" s="304" t="s">
        <v>394</v>
      </c>
      <c r="F97" s="296" t="s">
        <v>309</v>
      </c>
      <c r="G97" s="529">
        <f t="shared" si="10"/>
        <v>2.3370000000000002</v>
      </c>
      <c r="H97" s="512">
        <v>17</v>
      </c>
      <c r="I97" s="121" t="s">
        <v>48</v>
      </c>
      <c r="J97" s="118"/>
      <c r="K97" s="822">
        <f t="shared" si="7"/>
        <v>1.6700000000000002</v>
      </c>
      <c r="L97" s="822">
        <v>1.57</v>
      </c>
      <c r="M97" s="822">
        <v>0.1</v>
      </c>
      <c r="N97" s="822">
        <v>0.36</v>
      </c>
      <c r="O97" s="822"/>
      <c r="P97" s="822"/>
      <c r="Q97" s="822"/>
      <c r="R97" s="822"/>
      <c r="S97" s="822"/>
      <c r="T97" s="822"/>
      <c r="U97" s="822"/>
      <c r="V97" s="822"/>
      <c r="W97" s="822"/>
      <c r="X97" s="822"/>
      <c r="Y97" s="822"/>
      <c r="Z97" s="822"/>
      <c r="AA97" s="822"/>
      <c r="AB97" s="822"/>
      <c r="AC97" s="822"/>
      <c r="AD97" s="822"/>
      <c r="AE97" s="822"/>
      <c r="AF97" s="822"/>
      <c r="AG97" s="822"/>
      <c r="AH97" s="822">
        <v>0.3</v>
      </c>
      <c r="AI97" s="822"/>
      <c r="AJ97" s="822"/>
      <c r="AK97" s="822"/>
      <c r="AL97" s="822"/>
      <c r="AM97" s="822"/>
      <c r="AN97" s="822"/>
      <c r="AO97" s="822"/>
      <c r="AP97" s="822"/>
      <c r="AQ97" s="822"/>
      <c r="AR97" s="822"/>
      <c r="AS97" s="822"/>
      <c r="AT97" s="822"/>
      <c r="AU97" s="822"/>
      <c r="AV97" s="822"/>
      <c r="AW97" s="822"/>
      <c r="AX97" s="822"/>
      <c r="AY97" s="822"/>
      <c r="AZ97" s="822"/>
      <c r="BA97" s="822"/>
      <c r="BB97" s="822"/>
      <c r="BC97" s="822"/>
      <c r="BD97" s="822"/>
      <c r="BE97" s="822"/>
      <c r="BF97" s="822"/>
      <c r="BG97" s="822"/>
      <c r="BH97" s="822"/>
      <c r="BI97" s="822">
        <v>7.0000000000000001E-3</v>
      </c>
      <c r="BJ97" s="822"/>
      <c r="BK97" s="333" t="s">
        <v>388</v>
      </c>
      <c r="BL97" s="117"/>
      <c r="BM97" s="567">
        <f t="shared" si="8"/>
        <v>2.3370000000000002</v>
      </c>
    </row>
    <row r="98" spans="2:65" s="134" customFormat="1" hidden="1">
      <c r="B98" s="134">
        <v>97</v>
      </c>
      <c r="D98" s="117">
        <v>14</v>
      </c>
      <c r="E98" s="304" t="s">
        <v>397</v>
      </c>
      <c r="F98" s="296" t="s">
        <v>309</v>
      </c>
      <c r="G98" s="529">
        <f t="shared" si="10"/>
        <v>0.02</v>
      </c>
      <c r="H98" s="512">
        <v>11</v>
      </c>
      <c r="I98" s="121" t="s">
        <v>29</v>
      </c>
      <c r="J98" s="118"/>
      <c r="K98" s="822">
        <f t="shared" si="7"/>
        <v>0</v>
      </c>
      <c r="L98" s="822"/>
      <c r="M98" s="822"/>
      <c r="N98" s="822"/>
      <c r="O98" s="822"/>
      <c r="P98" s="822"/>
      <c r="Q98" s="822"/>
      <c r="R98" s="822"/>
      <c r="S98" s="822"/>
      <c r="T98" s="822"/>
      <c r="U98" s="822"/>
      <c r="V98" s="822"/>
      <c r="W98" s="822"/>
      <c r="X98" s="822"/>
      <c r="Y98" s="822"/>
      <c r="Z98" s="822"/>
      <c r="AA98" s="822"/>
      <c r="AB98" s="822"/>
      <c r="AC98" s="822"/>
      <c r="AD98" s="822"/>
      <c r="AE98" s="822"/>
      <c r="AF98" s="822"/>
      <c r="AG98" s="822"/>
      <c r="AH98" s="822">
        <v>0.02</v>
      </c>
      <c r="AI98" s="822"/>
      <c r="AJ98" s="822"/>
      <c r="AK98" s="822"/>
      <c r="AL98" s="822"/>
      <c r="AM98" s="822"/>
      <c r="AN98" s="822"/>
      <c r="AO98" s="822"/>
      <c r="AP98" s="822"/>
      <c r="AQ98" s="822"/>
      <c r="AR98" s="822"/>
      <c r="AS98" s="822"/>
      <c r="AT98" s="822"/>
      <c r="AU98" s="822"/>
      <c r="AV98" s="822"/>
      <c r="AW98" s="822"/>
      <c r="AX98" s="822"/>
      <c r="AY98" s="822"/>
      <c r="AZ98" s="822"/>
      <c r="BA98" s="822"/>
      <c r="BB98" s="822"/>
      <c r="BC98" s="822"/>
      <c r="BD98" s="822"/>
      <c r="BE98" s="822"/>
      <c r="BF98" s="822"/>
      <c r="BG98" s="822"/>
      <c r="BH98" s="822"/>
      <c r="BI98" s="822"/>
      <c r="BJ98" s="822"/>
      <c r="BK98" s="333" t="s">
        <v>388</v>
      </c>
      <c r="BL98" s="117"/>
      <c r="BM98" s="567">
        <f t="shared" si="8"/>
        <v>0.02</v>
      </c>
    </row>
    <row r="99" spans="2:65" s="134" customFormat="1" hidden="1">
      <c r="B99" s="134">
        <v>98</v>
      </c>
      <c r="D99" s="117">
        <v>15</v>
      </c>
      <c r="E99" s="304" t="s">
        <v>398</v>
      </c>
      <c r="F99" s="296" t="s">
        <v>309</v>
      </c>
      <c r="G99" s="529">
        <f t="shared" si="10"/>
        <v>0.03</v>
      </c>
      <c r="H99" s="512">
        <v>12</v>
      </c>
      <c r="I99" s="121" t="s">
        <v>29</v>
      </c>
      <c r="J99" s="118"/>
      <c r="K99" s="822">
        <f t="shared" si="7"/>
        <v>0</v>
      </c>
      <c r="L99" s="822"/>
      <c r="M99" s="822"/>
      <c r="N99" s="822">
        <v>0.01</v>
      </c>
      <c r="O99" s="822"/>
      <c r="P99" s="822"/>
      <c r="Q99" s="822"/>
      <c r="R99" s="822"/>
      <c r="S99" s="822"/>
      <c r="T99" s="822"/>
      <c r="U99" s="822"/>
      <c r="V99" s="822"/>
      <c r="W99" s="822"/>
      <c r="X99" s="822"/>
      <c r="Y99" s="822"/>
      <c r="Z99" s="822"/>
      <c r="AA99" s="822"/>
      <c r="AB99" s="822"/>
      <c r="AC99" s="822"/>
      <c r="AD99" s="822"/>
      <c r="AE99" s="822"/>
      <c r="AF99" s="822"/>
      <c r="AG99" s="822"/>
      <c r="AH99" s="822">
        <v>0.02</v>
      </c>
      <c r="AI99" s="822"/>
      <c r="AJ99" s="822"/>
      <c r="AK99" s="822"/>
      <c r="AL99" s="822"/>
      <c r="AM99" s="822"/>
      <c r="AN99" s="822"/>
      <c r="AO99" s="822"/>
      <c r="AP99" s="822"/>
      <c r="AQ99" s="822"/>
      <c r="AR99" s="822"/>
      <c r="AS99" s="822"/>
      <c r="AT99" s="822"/>
      <c r="AU99" s="822"/>
      <c r="AV99" s="822"/>
      <c r="AW99" s="822"/>
      <c r="AX99" s="822"/>
      <c r="AY99" s="822"/>
      <c r="AZ99" s="822"/>
      <c r="BA99" s="822"/>
      <c r="BB99" s="822"/>
      <c r="BC99" s="822"/>
      <c r="BD99" s="822"/>
      <c r="BE99" s="822"/>
      <c r="BF99" s="822"/>
      <c r="BG99" s="822"/>
      <c r="BH99" s="822"/>
      <c r="BI99" s="822"/>
      <c r="BJ99" s="822"/>
      <c r="BK99" s="333" t="s">
        <v>388</v>
      </c>
      <c r="BL99" s="117"/>
      <c r="BM99" s="567">
        <f t="shared" si="8"/>
        <v>0.03</v>
      </c>
    </row>
    <row r="100" spans="2:65" s="134" customFormat="1" hidden="1">
      <c r="B100" s="134">
        <v>99</v>
      </c>
      <c r="D100" s="117">
        <v>16</v>
      </c>
      <c r="E100" s="304" t="s">
        <v>399</v>
      </c>
      <c r="F100" s="296" t="s">
        <v>309</v>
      </c>
      <c r="G100" s="529">
        <f t="shared" si="10"/>
        <v>0.16</v>
      </c>
      <c r="H100" s="512">
        <v>18</v>
      </c>
      <c r="I100" s="121" t="s">
        <v>29</v>
      </c>
      <c r="J100" s="118"/>
      <c r="K100" s="822">
        <f t="shared" si="7"/>
        <v>0</v>
      </c>
      <c r="L100" s="822"/>
      <c r="M100" s="822"/>
      <c r="N100" s="822"/>
      <c r="O100" s="822"/>
      <c r="P100" s="822"/>
      <c r="Q100" s="822"/>
      <c r="R100" s="822"/>
      <c r="S100" s="822"/>
      <c r="T100" s="822"/>
      <c r="U100" s="822"/>
      <c r="V100" s="822"/>
      <c r="W100" s="822"/>
      <c r="X100" s="822"/>
      <c r="Y100" s="822"/>
      <c r="Z100" s="822"/>
      <c r="AA100" s="822"/>
      <c r="AB100" s="822"/>
      <c r="AC100" s="822"/>
      <c r="AD100" s="822"/>
      <c r="AE100" s="822"/>
      <c r="AF100" s="822"/>
      <c r="AG100" s="822">
        <v>0.05</v>
      </c>
      <c r="AH100" s="822"/>
      <c r="AI100" s="822"/>
      <c r="AJ100" s="822"/>
      <c r="AK100" s="822"/>
      <c r="AL100" s="822"/>
      <c r="AM100" s="822"/>
      <c r="AN100" s="822"/>
      <c r="AO100" s="822"/>
      <c r="AP100" s="822"/>
      <c r="AQ100" s="822"/>
      <c r="AR100" s="822"/>
      <c r="AS100" s="822"/>
      <c r="AT100" s="822"/>
      <c r="AU100" s="822"/>
      <c r="AV100" s="822"/>
      <c r="AW100" s="822"/>
      <c r="AX100" s="822"/>
      <c r="AY100" s="822"/>
      <c r="AZ100" s="822">
        <v>0.04</v>
      </c>
      <c r="BA100" s="822"/>
      <c r="BB100" s="822"/>
      <c r="BC100" s="822"/>
      <c r="BD100" s="822"/>
      <c r="BE100" s="822"/>
      <c r="BF100" s="822">
        <v>7.0000000000000007E-2</v>
      </c>
      <c r="BG100" s="822"/>
      <c r="BH100" s="822"/>
      <c r="BI100" s="822"/>
      <c r="BJ100" s="822"/>
      <c r="BK100" s="333" t="s">
        <v>388</v>
      </c>
      <c r="BL100" s="117"/>
      <c r="BM100" s="567">
        <f t="shared" si="8"/>
        <v>0.16</v>
      </c>
    </row>
    <row r="101" spans="2:65" s="134" customFormat="1" hidden="1">
      <c r="B101" s="134">
        <v>100</v>
      </c>
      <c r="D101" s="117">
        <v>17</v>
      </c>
      <c r="E101" s="304" t="s">
        <v>400</v>
      </c>
      <c r="F101" s="296" t="s">
        <v>309</v>
      </c>
      <c r="G101" s="529">
        <f t="shared" si="10"/>
        <v>0.21000000000000002</v>
      </c>
      <c r="H101" s="512" t="s">
        <v>589</v>
      </c>
      <c r="I101" s="121" t="s">
        <v>29</v>
      </c>
      <c r="J101" s="118"/>
      <c r="K101" s="822">
        <f t="shared" si="7"/>
        <v>0</v>
      </c>
      <c r="L101" s="822"/>
      <c r="M101" s="822"/>
      <c r="N101" s="822">
        <v>0.03</v>
      </c>
      <c r="O101" s="822"/>
      <c r="P101" s="822"/>
      <c r="Q101" s="822"/>
      <c r="R101" s="822"/>
      <c r="S101" s="822"/>
      <c r="T101" s="822"/>
      <c r="U101" s="822"/>
      <c r="V101" s="822"/>
      <c r="W101" s="822"/>
      <c r="X101" s="822"/>
      <c r="Y101" s="822"/>
      <c r="Z101" s="822"/>
      <c r="AA101" s="822"/>
      <c r="AB101" s="822"/>
      <c r="AC101" s="822"/>
      <c r="AD101" s="822"/>
      <c r="AE101" s="822"/>
      <c r="AF101" s="822"/>
      <c r="AG101" s="822">
        <v>0.13</v>
      </c>
      <c r="AH101" s="822"/>
      <c r="AI101" s="822"/>
      <c r="AJ101" s="822"/>
      <c r="AK101" s="822"/>
      <c r="AL101" s="822"/>
      <c r="AM101" s="822"/>
      <c r="AN101" s="822"/>
      <c r="AO101" s="822"/>
      <c r="AP101" s="822"/>
      <c r="AQ101" s="822"/>
      <c r="AR101" s="822"/>
      <c r="AS101" s="822"/>
      <c r="AT101" s="822"/>
      <c r="AU101" s="822"/>
      <c r="AV101" s="822"/>
      <c r="AW101" s="822"/>
      <c r="AX101" s="822"/>
      <c r="AY101" s="822"/>
      <c r="AZ101" s="822">
        <v>0.01</v>
      </c>
      <c r="BA101" s="822"/>
      <c r="BB101" s="822"/>
      <c r="BC101" s="822"/>
      <c r="BD101" s="822"/>
      <c r="BE101" s="822"/>
      <c r="BF101" s="822">
        <v>0.04</v>
      </c>
      <c r="BG101" s="822"/>
      <c r="BH101" s="822"/>
      <c r="BI101" s="822"/>
      <c r="BJ101" s="822"/>
      <c r="BK101" s="333" t="s">
        <v>388</v>
      </c>
      <c r="BL101" s="117"/>
      <c r="BM101" s="567">
        <f t="shared" si="8"/>
        <v>0.21000000000000002</v>
      </c>
    </row>
    <row r="102" spans="2:65" s="134" customFormat="1" hidden="1">
      <c r="B102" s="134">
        <v>101</v>
      </c>
      <c r="D102" s="117">
        <v>18</v>
      </c>
      <c r="E102" s="304" t="s">
        <v>566</v>
      </c>
      <c r="F102" s="296" t="s">
        <v>309</v>
      </c>
      <c r="G102" s="529">
        <f t="shared" si="10"/>
        <v>0</v>
      </c>
      <c r="H102" s="512"/>
      <c r="I102" s="121" t="s">
        <v>29</v>
      </c>
      <c r="J102" s="118"/>
      <c r="K102" s="822">
        <f t="shared" si="7"/>
        <v>0</v>
      </c>
      <c r="L102" s="822"/>
      <c r="M102" s="822"/>
      <c r="N102" s="822"/>
      <c r="O102" s="822"/>
      <c r="P102" s="822"/>
      <c r="Q102" s="822"/>
      <c r="R102" s="822"/>
      <c r="S102" s="822"/>
      <c r="T102" s="822"/>
      <c r="U102" s="822"/>
      <c r="V102" s="822"/>
      <c r="W102" s="822"/>
      <c r="X102" s="822"/>
      <c r="Y102" s="822"/>
      <c r="Z102" s="822"/>
      <c r="AA102" s="822"/>
      <c r="AB102" s="822"/>
      <c r="AC102" s="822"/>
      <c r="AD102" s="822"/>
      <c r="AE102" s="822"/>
      <c r="AF102" s="822"/>
      <c r="AG102" s="822"/>
      <c r="AH102" s="822"/>
      <c r="AI102" s="822"/>
      <c r="AJ102" s="822"/>
      <c r="AK102" s="822"/>
      <c r="AL102" s="822"/>
      <c r="AM102" s="822"/>
      <c r="AN102" s="822"/>
      <c r="AO102" s="822"/>
      <c r="AP102" s="822"/>
      <c r="AQ102" s="822"/>
      <c r="AR102" s="822"/>
      <c r="AS102" s="822"/>
      <c r="AT102" s="822"/>
      <c r="AU102" s="822"/>
      <c r="AV102" s="822"/>
      <c r="AW102" s="822"/>
      <c r="AX102" s="822"/>
      <c r="AY102" s="822"/>
      <c r="AZ102" s="822"/>
      <c r="BA102" s="822"/>
      <c r="BB102" s="822"/>
      <c r="BC102" s="822"/>
      <c r="BD102" s="822"/>
      <c r="BE102" s="822"/>
      <c r="BF102" s="822"/>
      <c r="BG102" s="822"/>
      <c r="BH102" s="822"/>
      <c r="BI102" s="822"/>
      <c r="BJ102" s="822"/>
      <c r="BK102" s="333" t="s">
        <v>388</v>
      </c>
      <c r="BL102" s="118" t="s">
        <v>594</v>
      </c>
      <c r="BM102" s="567">
        <f t="shared" si="8"/>
        <v>0</v>
      </c>
    </row>
    <row r="103" spans="2:65" s="125" customFormat="1" hidden="1">
      <c r="B103" s="134">
        <v>102</v>
      </c>
      <c r="C103" s="134"/>
      <c r="D103" s="119">
        <v>19</v>
      </c>
      <c r="E103" s="521" t="s">
        <v>405</v>
      </c>
      <c r="F103" s="524" t="s">
        <v>309</v>
      </c>
      <c r="G103" s="532">
        <v>8.83</v>
      </c>
      <c r="H103" s="519"/>
      <c r="I103" s="121" t="s">
        <v>48</v>
      </c>
      <c r="J103" s="121" t="s">
        <v>1099</v>
      </c>
      <c r="K103" s="822">
        <f t="shared" si="7"/>
        <v>0</v>
      </c>
      <c r="L103" s="830"/>
      <c r="M103" s="830"/>
      <c r="N103" s="830"/>
      <c r="O103" s="830"/>
      <c r="P103" s="830"/>
      <c r="Q103" s="830"/>
      <c r="R103" s="830"/>
      <c r="S103" s="830"/>
      <c r="T103" s="830"/>
      <c r="U103" s="830"/>
      <c r="V103" s="830"/>
      <c r="W103" s="830"/>
      <c r="X103" s="830"/>
      <c r="Y103" s="830"/>
      <c r="Z103" s="830"/>
      <c r="AA103" s="830"/>
      <c r="AB103" s="830"/>
      <c r="AC103" s="830"/>
      <c r="AD103" s="830"/>
      <c r="AE103" s="830"/>
      <c r="AF103" s="830"/>
      <c r="AG103" s="830"/>
      <c r="AH103" s="830"/>
      <c r="AI103" s="830"/>
      <c r="AJ103" s="830"/>
      <c r="AK103" s="830"/>
      <c r="AL103" s="830"/>
      <c r="AM103" s="830"/>
      <c r="AN103" s="830"/>
      <c r="AO103" s="830"/>
      <c r="AP103" s="830"/>
      <c r="AQ103" s="830"/>
      <c r="AR103" s="830"/>
      <c r="AS103" s="830"/>
      <c r="AT103" s="830"/>
      <c r="AU103" s="830"/>
      <c r="AV103" s="830"/>
      <c r="AW103" s="830"/>
      <c r="AX103" s="830"/>
      <c r="AY103" s="830"/>
      <c r="AZ103" s="830"/>
      <c r="BA103" s="830"/>
      <c r="BB103" s="830"/>
      <c r="BC103" s="830"/>
      <c r="BD103" s="830"/>
      <c r="BE103" s="830"/>
      <c r="BF103" s="830"/>
      <c r="BG103" s="830"/>
      <c r="BH103" s="830"/>
      <c r="BI103" s="830"/>
      <c r="BJ103" s="830"/>
      <c r="BK103" s="523" t="s">
        <v>388</v>
      </c>
      <c r="BL103" s="119"/>
      <c r="BM103" s="567">
        <f t="shared" si="8"/>
        <v>0</v>
      </c>
    </row>
    <row r="104" spans="2:65" s="125" customFormat="1" hidden="1">
      <c r="B104" s="134">
        <v>103</v>
      </c>
      <c r="C104" s="134"/>
      <c r="D104" s="119">
        <v>20</v>
      </c>
      <c r="E104" s="521" t="s">
        <v>404</v>
      </c>
      <c r="F104" s="524" t="s">
        <v>309</v>
      </c>
      <c r="G104" s="532">
        <v>6.56</v>
      </c>
      <c r="H104" s="519"/>
      <c r="I104" s="121" t="s">
        <v>48</v>
      </c>
      <c r="J104" s="121" t="s">
        <v>1099</v>
      </c>
      <c r="K104" s="822">
        <f t="shared" si="7"/>
        <v>0</v>
      </c>
      <c r="L104" s="830"/>
      <c r="M104" s="830"/>
      <c r="N104" s="830"/>
      <c r="O104" s="830"/>
      <c r="P104" s="830"/>
      <c r="Q104" s="830"/>
      <c r="R104" s="830"/>
      <c r="S104" s="830"/>
      <c r="T104" s="830"/>
      <c r="U104" s="830"/>
      <c r="V104" s="830"/>
      <c r="W104" s="830"/>
      <c r="X104" s="830"/>
      <c r="Y104" s="830"/>
      <c r="Z104" s="830"/>
      <c r="AA104" s="830"/>
      <c r="AB104" s="830"/>
      <c r="AC104" s="830"/>
      <c r="AD104" s="830"/>
      <c r="AE104" s="830"/>
      <c r="AF104" s="830"/>
      <c r="AG104" s="830"/>
      <c r="AH104" s="830"/>
      <c r="AI104" s="830"/>
      <c r="AJ104" s="830"/>
      <c r="AK104" s="830"/>
      <c r="AL104" s="830"/>
      <c r="AM104" s="830"/>
      <c r="AN104" s="830"/>
      <c r="AO104" s="830"/>
      <c r="AP104" s="830"/>
      <c r="AQ104" s="830"/>
      <c r="AR104" s="830"/>
      <c r="AS104" s="830"/>
      <c r="AT104" s="830"/>
      <c r="AU104" s="830"/>
      <c r="AV104" s="830"/>
      <c r="AW104" s="830"/>
      <c r="AX104" s="830"/>
      <c r="AY104" s="830"/>
      <c r="AZ104" s="830"/>
      <c r="BA104" s="830"/>
      <c r="BB104" s="830"/>
      <c r="BC104" s="830"/>
      <c r="BD104" s="830"/>
      <c r="BE104" s="830"/>
      <c r="BF104" s="830"/>
      <c r="BG104" s="830"/>
      <c r="BH104" s="830"/>
      <c r="BI104" s="830"/>
      <c r="BJ104" s="830"/>
      <c r="BK104" s="523" t="s">
        <v>388</v>
      </c>
      <c r="BL104" s="119"/>
      <c r="BM104" s="567">
        <f t="shared" si="8"/>
        <v>0</v>
      </c>
    </row>
    <row r="105" spans="2:65" s="134" customFormat="1" ht="31.5" hidden="1">
      <c r="B105" s="134">
        <v>104</v>
      </c>
      <c r="D105" s="117">
        <v>21</v>
      </c>
      <c r="E105" s="304" t="s">
        <v>1115</v>
      </c>
      <c r="F105" s="296" t="s">
        <v>309</v>
      </c>
      <c r="G105" s="529">
        <f t="shared" ref="G105:G132" si="11">SUM(L105:BJ105)</f>
        <v>0.3</v>
      </c>
      <c r="H105" s="512">
        <v>21</v>
      </c>
      <c r="I105" s="121" t="s">
        <v>30</v>
      </c>
      <c r="J105" s="118"/>
      <c r="K105" s="822">
        <f t="shared" si="7"/>
        <v>0</v>
      </c>
      <c r="L105" s="822"/>
      <c r="M105" s="822"/>
      <c r="N105" s="822"/>
      <c r="O105" s="822"/>
      <c r="P105" s="822"/>
      <c r="Q105" s="822"/>
      <c r="R105" s="822"/>
      <c r="S105" s="822"/>
      <c r="T105" s="822"/>
      <c r="U105" s="822"/>
      <c r="V105" s="822"/>
      <c r="W105" s="822"/>
      <c r="X105" s="822"/>
      <c r="Y105" s="822"/>
      <c r="Z105" s="822"/>
      <c r="AA105" s="822"/>
      <c r="AB105" s="822"/>
      <c r="AC105" s="822"/>
      <c r="AD105" s="822"/>
      <c r="AE105" s="822"/>
      <c r="AF105" s="822"/>
      <c r="AG105" s="822"/>
      <c r="AH105" s="822"/>
      <c r="AI105" s="822"/>
      <c r="AJ105" s="822"/>
      <c r="AK105" s="822"/>
      <c r="AL105" s="822"/>
      <c r="AM105" s="822"/>
      <c r="AN105" s="822"/>
      <c r="AO105" s="822"/>
      <c r="AP105" s="822"/>
      <c r="AQ105" s="822"/>
      <c r="AR105" s="822"/>
      <c r="AS105" s="822"/>
      <c r="AT105" s="822"/>
      <c r="AU105" s="822"/>
      <c r="AV105" s="822"/>
      <c r="AW105" s="822"/>
      <c r="AX105" s="822"/>
      <c r="AY105" s="822"/>
      <c r="AZ105" s="822"/>
      <c r="BA105" s="822"/>
      <c r="BB105" s="822"/>
      <c r="BC105" s="822"/>
      <c r="BD105" s="822"/>
      <c r="BE105" s="822"/>
      <c r="BF105" s="822">
        <v>0.3</v>
      </c>
      <c r="BG105" s="822"/>
      <c r="BH105" s="822"/>
      <c r="BI105" s="822"/>
      <c r="BJ105" s="822"/>
      <c r="BK105" s="333" t="s">
        <v>388</v>
      </c>
      <c r="BL105" s="117"/>
      <c r="BM105" s="567">
        <f t="shared" si="8"/>
        <v>0.3</v>
      </c>
    </row>
    <row r="106" spans="2:65" s="134" customFormat="1" ht="31.5" hidden="1">
      <c r="B106" s="134">
        <v>105</v>
      </c>
      <c r="D106" s="117">
        <v>22</v>
      </c>
      <c r="E106" s="304" t="s">
        <v>407</v>
      </c>
      <c r="F106" s="296" t="s">
        <v>309</v>
      </c>
      <c r="G106" s="529">
        <f t="shared" si="11"/>
        <v>0.27</v>
      </c>
      <c r="H106" s="512" t="s">
        <v>406</v>
      </c>
      <c r="I106" s="121" t="s">
        <v>30</v>
      </c>
      <c r="J106" s="118"/>
      <c r="K106" s="822">
        <f t="shared" si="7"/>
        <v>0</v>
      </c>
      <c r="L106" s="822"/>
      <c r="M106" s="822"/>
      <c r="N106" s="822"/>
      <c r="O106" s="822"/>
      <c r="P106" s="822"/>
      <c r="Q106" s="822"/>
      <c r="R106" s="822"/>
      <c r="S106" s="822"/>
      <c r="T106" s="822"/>
      <c r="U106" s="822"/>
      <c r="V106" s="822"/>
      <c r="W106" s="822"/>
      <c r="X106" s="822"/>
      <c r="Y106" s="822"/>
      <c r="Z106" s="822"/>
      <c r="AA106" s="822"/>
      <c r="AB106" s="822"/>
      <c r="AC106" s="822"/>
      <c r="AD106" s="822"/>
      <c r="AE106" s="822"/>
      <c r="AF106" s="822"/>
      <c r="AG106" s="822"/>
      <c r="AH106" s="822"/>
      <c r="AI106" s="822"/>
      <c r="AJ106" s="822"/>
      <c r="AK106" s="822"/>
      <c r="AL106" s="822"/>
      <c r="AM106" s="822"/>
      <c r="AN106" s="822"/>
      <c r="AO106" s="822"/>
      <c r="AP106" s="822"/>
      <c r="AQ106" s="822"/>
      <c r="AR106" s="822"/>
      <c r="AS106" s="822"/>
      <c r="AT106" s="822"/>
      <c r="AU106" s="822"/>
      <c r="AV106" s="822"/>
      <c r="AW106" s="822"/>
      <c r="AX106" s="822"/>
      <c r="AY106" s="822"/>
      <c r="AZ106" s="822"/>
      <c r="BA106" s="822"/>
      <c r="BB106" s="822"/>
      <c r="BC106" s="822"/>
      <c r="BD106" s="822"/>
      <c r="BE106" s="822"/>
      <c r="BF106" s="822">
        <v>0.27</v>
      </c>
      <c r="BG106" s="822"/>
      <c r="BH106" s="822"/>
      <c r="BI106" s="822"/>
      <c r="BJ106" s="822"/>
      <c r="BK106" s="333" t="s">
        <v>388</v>
      </c>
      <c r="BL106" s="117"/>
      <c r="BM106" s="567">
        <f t="shared" si="8"/>
        <v>0.27</v>
      </c>
    </row>
    <row r="107" spans="2:65" s="134" customFormat="1" ht="31.5" hidden="1">
      <c r="B107" s="134">
        <v>106</v>
      </c>
      <c r="D107" s="117">
        <v>23</v>
      </c>
      <c r="E107" s="304" t="s">
        <v>402</v>
      </c>
      <c r="F107" s="296" t="s">
        <v>309</v>
      </c>
      <c r="G107" s="529">
        <f t="shared" si="11"/>
        <v>0.8</v>
      </c>
      <c r="H107" s="512">
        <v>24</v>
      </c>
      <c r="I107" s="121" t="s">
        <v>30</v>
      </c>
      <c r="J107" s="118"/>
      <c r="K107" s="822">
        <f t="shared" si="7"/>
        <v>0</v>
      </c>
      <c r="L107" s="822"/>
      <c r="M107" s="822"/>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v>0.6</v>
      </c>
      <c r="BG107" s="822"/>
      <c r="BH107" s="822"/>
      <c r="BI107" s="822">
        <v>0.2</v>
      </c>
      <c r="BJ107" s="822"/>
      <c r="BK107" s="333" t="s">
        <v>388</v>
      </c>
      <c r="BL107" s="117"/>
      <c r="BM107" s="567">
        <f t="shared" si="8"/>
        <v>0.8</v>
      </c>
    </row>
    <row r="108" spans="2:65" hidden="1">
      <c r="B108" s="134">
        <v>107</v>
      </c>
      <c r="C108" s="134"/>
      <c r="D108" s="798">
        <v>24</v>
      </c>
      <c r="E108" s="304" t="s">
        <v>403</v>
      </c>
      <c r="F108" s="805" t="s">
        <v>309</v>
      </c>
      <c r="G108" s="800">
        <f t="shared" si="11"/>
        <v>0.05</v>
      </c>
      <c r="H108" s="512" t="s">
        <v>408</v>
      </c>
      <c r="I108" s="121" t="s">
        <v>31</v>
      </c>
      <c r="J108" s="799"/>
      <c r="K108" s="822">
        <f t="shared" si="7"/>
        <v>0</v>
      </c>
      <c r="L108" s="822"/>
      <c r="M108" s="822"/>
      <c r="N108" s="822"/>
      <c r="O108" s="822"/>
      <c r="P108" s="822"/>
      <c r="Q108" s="822"/>
      <c r="R108" s="822">
        <v>0.05</v>
      </c>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822"/>
      <c r="BK108" s="333" t="s">
        <v>388</v>
      </c>
      <c r="BL108" s="798"/>
      <c r="BM108" s="801">
        <f t="shared" si="8"/>
        <v>0.05</v>
      </c>
    </row>
    <row r="109" spans="2:65" s="134" customFormat="1" hidden="1">
      <c r="B109" s="134">
        <v>108</v>
      </c>
      <c r="D109" s="117">
        <v>25</v>
      </c>
      <c r="E109" s="304" t="s">
        <v>576</v>
      </c>
      <c r="F109" s="296" t="s">
        <v>309</v>
      </c>
      <c r="G109" s="529">
        <f t="shared" si="11"/>
        <v>0.06</v>
      </c>
      <c r="H109" s="512">
        <v>10</v>
      </c>
      <c r="I109" s="121" t="s">
        <v>48</v>
      </c>
      <c r="J109" s="118"/>
      <c r="K109" s="822">
        <f t="shared" si="7"/>
        <v>0</v>
      </c>
      <c r="L109" s="822"/>
      <c r="M109" s="822"/>
      <c r="N109" s="822"/>
      <c r="O109" s="822">
        <v>0.02</v>
      </c>
      <c r="P109" s="822"/>
      <c r="Q109" s="822"/>
      <c r="R109" s="822"/>
      <c r="S109" s="822"/>
      <c r="T109" s="822"/>
      <c r="U109" s="822"/>
      <c r="V109" s="822"/>
      <c r="W109" s="822"/>
      <c r="X109" s="822"/>
      <c r="Y109" s="822"/>
      <c r="Z109" s="822"/>
      <c r="AA109" s="822"/>
      <c r="AB109" s="822"/>
      <c r="AC109" s="822">
        <v>0.04</v>
      </c>
      <c r="AD109" s="822"/>
      <c r="AE109" s="822"/>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2"/>
      <c r="BH109" s="822"/>
      <c r="BI109" s="822"/>
      <c r="BJ109" s="822"/>
      <c r="BK109" s="333" t="s">
        <v>388</v>
      </c>
      <c r="BL109" s="117"/>
      <c r="BM109" s="567">
        <f t="shared" si="8"/>
        <v>0.06</v>
      </c>
    </row>
    <row r="110" spans="2:65" s="134" customFormat="1" hidden="1">
      <c r="B110" s="134">
        <v>109</v>
      </c>
      <c r="D110" s="117">
        <v>26</v>
      </c>
      <c r="E110" s="304" t="s">
        <v>411</v>
      </c>
      <c r="F110" s="296" t="s">
        <v>309</v>
      </c>
      <c r="G110" s="544">
        <f t="shared" si="11"/>
        <v>0.28999999999999998</v>
      </c>
      <c r="H110" s="512">
        <v>20</v>
      </c>
      <c r="I110" s="121" t="s">
        <v>34</v>
      </c>
      <c r="J110" s="118"/>
      <c r="K110" s="822">
        <f t="shared" si="7"/>
        <v>0</v>
      </c>
      <c r="L110" s="822"/>
      <c r="M110" s="822"/>
      <c r="N110" s="822"/>
      <c r="O110" s="822"/>
      <c r="P110" s="822"/>
      <c r="Q110" s="822"/>
      <c r="R110" s="822"/>
      <c r="S110" s="822"/>
      <c r="T110" s="822"/>
      <c r="U110" s="822"/>
      <c r="V110" s="822"/>
      <c r="W110" s="822"/>
      <c r="X110" s="822"/>
      <c r="Y110" s="822"/>
      <c r="Z110" s="822"/>
      <c r="AA110" s="822"/>
      <c r="AB110" s="822"/>
      <c r="AC110" s="822"/>
      <c r="AD110" s="822"/>
      <c r="AE110" s="822"/>
      <c r="AF110" s="822"/>
      <c r="AG110" s="822"/>
      <c r="AH110" s="822"/>
      <c r="AI110" s="822"/>
      <c r="AJ110" s="822"/>
      <c r="AK110" s="822">
        <v>0.28999999999999998</v>
      </c>
      <c r="AL110" s="822"/>
      <c r="AM110" s="822"/>
      <c r="AN110" s="822"/>
      <c r="AO110" s="822"/>
      <c r="AP110" s="822"/>
      <c r="AQ110" s="822"/>
      <c r="AR110" s="822"/>
      <c r="AS110" s="822"/>
      <c r="AT110" s="822"/>
      <c r="AU110" s="822"/>
      <c r="AV110" s="822"/>
      <c r="AW110" s="822"/>
      <c r="AX110" s="822"/>
      <c r="AY110" s="822"/>
      <c r="AZ110" s="822"/>
      <c r="BA110" s="822"/>
      <c r="BB110" s="822"/>
      <c r="BC110" s="822"/>
      <c r="BD110" s="822"/>
      <c r="BE110" s="822"/>
      <c r="BF110" s="822"/>
      <c r="BG110" s="822"/>
      <c r="BH110" s="822"/>
      <c r="BI110" s="822"/>
      <c r="BJ110" s="822"/>
      <c r="BK110" s="333" t="s">
        <v>388</v>
      </c>
      <c r="BL110" s="117"/>
      <c r="BM110" s="567">
        <f t="shared" si="8"/>
        <v>0.28999999999999998</v>
      </c>
    </row>
    <row r="111" spans="2:65" s="134" customFormat="1" hidden="1">
      <c r="B111" s="134">
        <v>110</v>
      </c>
      <c r="D111" s="117">
        <v>27</v>
      </c>
      <c r="E111" s="304" t="s">
        <v>410</v>
      </c>
      <c r="F111" s="296" t="s">
        <v>309</v>
      </c>
      <c r="G111" s="544">
        <f t="shared" si="11"/>
        <v>0.12</v>
      </c>
      <c r="H111" s="512">
        <v>25</v>
      </c>
      <c r="I111" s="121" t="s">
        <v>34</v>
      </c>
      <c r="J111" s="118"/>
      <c r="K111" s="822">
        <f t="shared" si="7"/>
        <v>0</v>
      </c>
      <c r="L111" s="822"/>
      <c r="M111" s="822"/>
      <c r="N111" s="822"/>
      <c r="O111" s="822"/>
      <c r="P111" s="822"/>
      <c r="Q111" s="822"/>
      <c r="R111" s="822"/>
      <c r="S111" s="822"/>
      <c r="T111" s="822"/>
      <c r="U111" s="822"/>
      <c r="V111" s="822"/>
      <c r="W111" s="822"/>
      <c r="X111" s="822"/>
      <c r="Y111" s="822"/>
      <c r="Z111" s="822"/>
      <c r="AA111" s="822"/>
      <c r="AB111" s="822"/>
      <c r="AC111" s="822"/>
      <c r="AD111" s="822"/>
      <c r="AE111" s="822"/>
      <c r="AF111" s="822"/>
      <c r="AG111" s="822"/>
      <c r="AH111" s="822"/>
      <c r="AI111" s="822"/>
      <c r="AJ111" s="822"/>
      <c r="AK111" s="822">
        <v>0.12</v>
      </c>
      <c r="AL111" s="822"/>
      <c r="AM111" s="822"/>
      <c r="AN111" s="822"/>
      <c r="AO111" s="822"/>
      <c r="AP111" s="822"/>
      <c r="AQ111" s="822"/>
      <c r="AR111" s="822"/>
      <c r="AS111" s="822"/>
      <c r="AT111" s="822"/>
      <c r="AU111" s="822"/>
      <c r="AV111" s="822"/>
      <c r="AW111" s="822"/>
      <c r="AX111" s="822"/>
      <c r="AY111" s="822"/>
      <c r="AZ111" s="822"/>
      <c r="BA111" s="822"/>
      <c r="BB111" s="822"/>
      <c r="BC111" s="822"/>
      <c r="BD111" s="822"/>
      <c r="BE111" s="822"/>
      <c r="BF111" s="822"/>
      <c r="BG111" s="822"/>
      <c r="BH111" s="822"/>
      <c r="BI111" s="822"/>
      <c r="BJ111" s="822"/>
      <c r="BK111" s="333" t="s">
        <v>388</v>
      </c>
      <c r="BL111" s="117"/>
      <c r="BM111" s="567">
        <f t="shared" si="8"/>
        <v>0.12</v>
      </c>
    </row>
    <row r="112" spans="2:65" s="134" customFormat="1" hidden="1">
      <c r="B112" s="134">
        <v>111</v>
      </c>
      <c r="D112" s="117">
        <v>29</v>
      </c>
      <c r="E112" s="304" t="s">
        <v>409</v>
      </c>
      <c r="F112" s="296" t="s">
        <v>309</v>
      </c>
      <c r="G112" s="529">
        <f t="shared" si="11"/>
        <v>0.13</v>
      </c>
      <c r="H112" s="117" t="s">
        <v>412</v>
      </c>
      <c r="I112" s="121" t="s">
        <v>29</v>
      </c>
      <c r="J112" s="118"/>
      <c r="K112" s="822">
        <f t="shared" si="7"/>
        <v>0</v>
      </c>
      <c r="L112" s="822"/>
      <c r="M112" s="822"/>
      <c r="N112" s="822">
        <v>0.04</v>
      </c>
      <c r="O112" s="822"/>
      <c r="P112" s="822"/>
      <c r="Q112" s="822"/>
      <c r="R112" s="822"/>
      <c r="S112" s="822"/>
      <c r="T112" s="822"/>
      <c r="U112" s="822"/>
      <c r="V112" s="822"/>
      <c r="W112" s="822"/>
      <c r="X112" s="822"/>
      <c r="Y112" s="822"/>
      <c r="Z112" s="822"/>
      <c r="AA112" s="822"/>
      <c r="AB112" s="822"/>
      <c r="AC112" s="822"/>
      <c r="AD112" s="822"/>
      <c r="AE112" s="822"/>
      <c r="AF112" s="822"/>
      <c r="AG112" s="822">
        <v>0.02</v>
      </c>
      <c r="AH112" s="822"/>
      <c r="AI112" s="822"/>
      <c r="AJ112" s="822"/>
      <c r="AK112" s="822"/>
      <c r="AL112" s="822"/>
      <c r="AM112" s="822"/>
      <c r="AN112" s="822"/>
      <c r="AO112" s="822"/>
      <c r="AP112" s="822"/>
      <c r="AQ112" s="822"/>
      <c r="AR112" s="822"/>
      <c r="AS112" s="822"/>
      <c r="AT112" s="822"/>
      <c r="AU112" s="822"/>
      <c r="AV112" s="822"/>
      <c r="AW112" s="822"/>
      <c r="AX112" s="822"/>
      <c r="AY112" s="822"/>
      <c r="AZ112" s="822">
        <v>7.0000000000000007E-2</v>
      </c>
      <c r="BA112" s="822"/>
      <c r="BB112" s="822"/>
      <c r="BC112" s="822"/>
      <c r="BD112" s="822"/>
      <c r="BE112" s="822"/>
      <c r="BF112" s="822"/>
      <c r="BG112" s="822"/>
      <c r="BH112" s="822"/>
      <c r="BI112" s="822"/>
      <c r="BJ112" s="822"/>
      <c r="BK112" s="333" t="s">
        <v>388</v>
      </c>
      <c r="BL112" s="117"/>
      <c r="BM112" s="567">
        <f t="shared" si="8"/>
        <v>0.13</v>
      </c>
    </row>
    <row r="113" spans="2:65" s="134" customFormat="1" hidden="1">
      <c r="B113" s="134">
        <v>112</v>
      </c>
      <c r="D113" s="117">
        <v>157</v>
      </c>
      <c r="E113" s="333" t="s">
        <v>593</v>
      </c>
      <c r="F113" s="117" t="s">
        <v>309</v>
      </c>
      <c r="G113" s="766">
        <f t="shared" si="11"/>
        <v>0.1</v>
      </c>
      <c r="H113" s="117">
        <v>18</v>
      </c>
      <c r="I113" s="119" t="s">
        <v>41</v>
      </c>
      <c r="J113" s="118"/>
      <c r="K113" s="822">
        <f t="shared" si="7"/>
        <v>0</v>
      </c>
      <c r="L113" s="333"/>
      <c r="M113" s="333"/>
      <c r="N113" s="333">
        <v>0.1</v>
      </c>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117"/>
      <c r="BM113" s="567">
        <f t="shared" si="8"/>
        <v>0.1</v>
      </c>
    </row>
    <row r="114" spans="2:65" s="134" customFormat="1" hidden="1">
      <c r="B114" s="134">
        <v>113</v>
      </c>
      <c r="D114" s="117"/>
      <c r="E114" s="135" t="s">
        <v>682</v>
      </c>
      <c r="F114" s="118" t="s">
        <v>120</v>
      </c>
      <c r="G114" s="529">
        <f t="shared" si="11"/>
        <v>10.330000000000002</v>
      </c>
      <c r="H114" s="118" t="s">
        <v>918</v>
      </c>
      <c r="I114" s="121" t="s">
        <v>9</v>
      </c>
      <c r="J114" s="118"/>
      <c r="K114" s="822">
        <f t="shared" si="7"/>
        <v>0</v>
      </c>
      <c r="L114" s="823"/>
      <c r="M114" s="823"/>
      <c r="N114" s="823">
        <v>10.330000000000002</v>
      </c>
      <c r="O114" s="823"/>
      <c r="P114" s="823"/>
      <c r="Q114" s="823"/>
      <c r="R114" s="823"/>
      <c r="S114" s="823"/>
      <c r="T114" s="823"/>
      <c r="U114" s="823"/>
      <c r="V114" s="823"/>
      <c r="W114" s="823"/>
      <c r="X114" s="823"/>
      <c r="Y114" s="823"/>
      <c r="Z114" s="823"/>
      <c r="AA114" s="823"/>
      <c r="AB114" s="823"/>
      <c r="AC114" s="823"/>
      <c r="AD114" s="823"/>
      <c r="AE114" s="823"/>
      <c r="AF114" s="823"/>
      <c r="AG114" s="823"/>
      <c r="AH114" s="823"/>
      <c r="AI114" s="823"/>
      <c r="AJ114" s="823"/>
      <c r="AK114" s="823"/>
      <c r="AL114" s="823"/>
      <c r="AM114" s="823"/>
      <c r="AN114" s="823"/>
      <c r="AO114" s="823"/>
      <c r="AP114" s="823"/>
      <c r="AQ114" s="823"/>
      <c r="AR114" s="823"/>
      <c r="AS114" s="823"/>
      <c r="AT114" s="823"/>
      <c r="AU114" s="823"/>
      <c r="AV114" s="823"/>
      <c r="AW114" s="823"/>
      <c r="AX114" s="823"/>
      <c r="AY114" s="823"/>
      <c r="AZ114" s="823"/>
      <c r="BA114" s="823"/>
      <c r="BB114" s="823"/>
      <c r="BC114" s="823"/>
      <c r="BD114" s="823"/>
      <c r="BE114" s="823"/>
      <c r="BF114" s="823"/>
      <c r="BG114" s="823"/>
      <c r="BH114" s="823"/>
      <c r="BI114" s="823"/>
      <c r="BJ114" s="823"/>
      <c r="BK114" s="333"/>
      <c r="BL114" s="117"/>
      <c r="BM114" s="567">
        <f t="shared" si="8"/>
        <v>10.330000000000002</v>
      </c>
    </row>
    <row r="115" spans="2:65" s="134" customFormat="1" hidden="1">
      <c r="B115" s="134">
        <v>114</v>
      </c>
      <c r="D115" s="117"/>
      <c r="E115" s="135" t="s">
        <v>683</v>
      </c>
      <c r="F115" s="118" t="s">
        <v>120</v>
      </c>
      <c r="G115" s="529">
        <f t="shared" si="11"/>
        <v>17.700000000000003</v>
      </c>
      <c r="H115" s="118" t="s">
        <v>919</v>
      </c>
      <c r="I115" s="121" t="s">
        <v>11</v>
      </c>
      <c r="J115" s="118"/>
      <c r="K115" s="822">
        <f t="shared" si="7"/>
        <v>0</v>
      </c>
      <c r="L115" s="823"/>
      <c r="M115" s="823"/>
      <c r="N115" s="823">
        <v>17.690000000000001</v>
      </c>
      <c r="O115" s="823"/>
      <c r="P115" s="823"/>
      <c r="Q115" s="823"/>
      <c r="R115" s="823"/>
      <c r="S115" s="823"/>
      <c r="T115" s="823"/>
      <c r="U115" s="823"/>
      <c r="V115" s="823"/>
      <c r="W115" s="823"/>
      <c r="X115" s="823"/>
      <c r="Y115" s="823"/>
      <c r="Z115" s="823"/>
      <c r="AA115" s="823"/>
      <c r="AB115" s="823"/>
      <c r="AC115" s="823"/>
      <c r="AD115" s="823"/>
      <c r="AE115" s="823"/>
      <c r="AF115" s="823"/>
      <c r="AG115" s="823"/>
      <c r="AH115" s="823"/>
      <c r="AI115" s="823"/>
      <c r="AJ115" s="823"/>
      <c r="AK115" s="823"/>
      <c r="AL115" s="823"/>
      <c r="AM115" s="823"/>
      <c r="AN115" s="823"/>
      <c r="AO115" s="823"/>
      <c r="AP115" s="823"/>
      <c r="AQ115" s="823"/>
      <c r="AR115" s="823"/>
      <c r="AS115" s="823"/>
      <c r="AT115" s="823"/>
      <c r="AU115" s="823"/>
      <c r="AV115" s="823"/>
      <c r="AW115" s="823"/>
      <c r="AX115" s="823"/>
      <c r="AY115" s="823"/>
      <c r="AZ115" s="823"/>
      <c r="BA115" s="823"/>
      <c r="BB115" s="823"/>
      <c r="BC115" s="823"/>
      <c r="BD115" s="823"/>
      <c r="BE115" s="823"/>
      <c r="BF115" s="823"/>
      <c r="BG115" s="823"/>
      <c r="BH115" s="823"/>
      <c r="BI115" s="823">
        <v>0.01</v>
      </c>
      <c r="BJ115" s="823"/>
      <c r="BK115" s="333"/>
      <c r="BL115" s="117"/>
      <c r="BM115" s="567">
        <f t="shared" si="8"/>
        <v>17.700000000000003</v>
      </c>
    </row>
    <row r="116" spans="2:65" s="134" customFormat="1" hidden="1">
      <c r="B116" s="134">
        <v>115</v>
      </c>
      <c r="D116" s="117"/>
      <c r="E116" s="135" t="s">
        <v>684</v>
      </c>
      <c r="F116" s="118" t="s">
        <v>120</v>
      </c>
      <c r="G116" s="529">
        <f t="shared" si="11"/>
        <v>6.74</v>
      </c>
      <c r="H116" s="118" t="s">
        <v>863</v>
      </c>
      <c r="I116" s="121" t="s">
        <v>11</v>
      </c>
      <c r="J116" s="118"/>
      <c r="K116" s="822">
        <f t="shared" si="7"/>
        <v>0.62000000000000011</v>
      </c>
      <c r="L116" s="823">
        <v>0.62000000000000011</v>
      </c>
      <c r="M116" s="823"/>
      <c r="N116" s="823">
        <v>6.12</v>
      </c>
      <c r="O116" s="823"/>
      <c r="P116" s="823"/>
      <c r="Q116" s="823"/>
      <c r="R116" s="823"/>
      <c r="S116" s="823"/>
      <c r="T116" s="823"/>
      <c r="U116" s="823"/>
      <c r="V116" s="823"/>
      <c r="W116" s="823"/>
      <c r="X116" s="823"/>
      <c r="Y116" s="823"/>
      <c r="Z116" s="823"/>
      <c r="AA116" s="823"/>
      <c r="AB116" s="823"/>
      <c r="AC116" s="823"/>
      <c r="AD116" s="823"/>
      <c r="AE116" s="823"/>
      <c r="AF116" s="823"/>
      <c r="AG116" s="823"/>
      <c r="AH116" s="823"/>
      <c r="AI116" s="823"/>
      <c r="AJ116" s="823"/>
      <c r="AK116" s="823"/>
      <c r="AL116" s="823"/>
      <c r="AM116" s="823"/>
      <c r="AN116" s="823"/>
      <c r="AO116" s="823"/>
      <c r="AP116" s="823"/>
      <c r="AQ116" s="823"/>
      <c r="AR116" s="823"/>
      <c r="AS116" s="823"/>
      <c r="AT116" s="823"/>
      <c r="AU116" s="823"/>
      <c r="AV116" s="823"/>
      <c r="AW116" s="823"/>
      <c r="AX116" s="823"/>
      <c r="AY116" s="823"/>
      <c r="AZ116" s="823"/>
      <c r="BA116" s="823"/>
      <c r="BB116" s="823"/>
      <c r="BC116" s="823"/>
      <c r="BD116" s="823"/>
      <c r="BE116" s="823"/>
      <c r="BF116" s="823"/>
      <c r="BG116" s="823"/>
      <c r="BH116" s="823"/>
      <c r="BI116" s="823"/>
      <c r="BJ116" s="823"/>
      <c r="BK116" s="333"/>
      <c r="BL116" s="117"/>
      <c r="BM116" s="567">
        <f t="shared" si="8"/>
        <v>6.74</v>
      </c>
    </row>
    <row r="117" spans="2:65" s="134" customFormat="1" hidden="1">
      <c r="B117" s="134">
        <v>116</v>
      </c>
      <c r="D117" s="117"/>
      <c r="E117" s="135" t="s">
        <v>685</v>
      </c>
      <c r="F117" s="118" t="s">
        <v>120</v>
      </c>
      <c r="G117" s="529">
        <f t="shared" si="11"/>
        <v>1.26</v>
      </c>
      <c r="H117" s="118" t="s">
        <v>920</v>
      </c>
      <c r="I117" s="121" t="s">
        <v>11</v>
      </c>
      <c r="J117" s="118"/>
      <c r="K117" s="822">
        <f t="shared" si="7"/>
        <v>0</v>
      </c>
      <c r="L117" s="823"/>
      <c r="M117" s="823"/>
      <c r="N117" s="823">
        <v>1.24</v>
      </c>
      <c r="O117" s="823"/>
      <c r="P117" s="823"/>
      <c r="Q117" s="823"/>
      <c r="R117" s="823"/>
      <c r="S117" s="823"/>
      <c r="T117" s="823"/>
      <c r="U117" s="823"/>
      <c r="V117" s="823"/>
      <c r="W117" s="823"/>
      <c r="X117" s="823"/>
      <c r="Y117" s="823"/>
      <c r="Z117" s="823"/>
      <c r="AA117" s="823"/>
      <c r="AB117" s="823"/>
      <c r="AC117" s="823"/>
      <c r="AD117" s="823"/>
      <c r="AE117" s="823"/>
      <c r="AF117" s="823"/>
      <c r="AG117" s="823"/>
      <c r="AH117" s="823"/>
      <c r="AI117" s="823"/>
      <c r="AJ117" s="823"/>
      <c r="AK117" s="823"/>
      <c r="AL117" s="823"/>
      <c r="AM117" s="823"/>
      <c r="AN117" s="823"/>
      <c r="AO117" s="823"/>
      <c r="AP117" s="823"/>
      <c r="AQ117" s="823"/>
      <c r="AR117" s="823"/>
      <c r="AS117" s="823"/>
      <c r="AT117" s="823"/>
      <c r="AU117" s="823"/>
      <c r="AV117" s="823"/>
      <c r="AW117" s="823"/>
      <c r="AX117" s="823"/>
      <c r="AY117" s="823"/>
      <c r="AZ117" s="823"/>
      <c r="BA117" s="823"/>
      <c r="BB117" s="823"/>
      <c r="BC117" s="823"/>
      <c r="BD117" s="823"/>
      <c r="BE117" s="823"/>
      <c r="BF117" s="823"/>
      <c r="BG117" s="823"/>
      <c r="BH117" s="823"/>
      <c r="BI117" s="823">
        <v>0.02</v>
      </c>
      <c r="BJ117" s="823"/>
      <c r="BK117" s="333"/>
      <c r="BL117" s="117"/>
      <c r="BM117" s="567">
        <f t="shared" si="8"/>
        <v>1.26</v>
      </c>
    </row>
    <row r="118" spans="2:65" s="134" customFormat="1" ht="31.5" hidden="1">
      <c r="B118" s="134">
        <v>117</v>
      </c>
      <c r="D118" s="117"/>
      <c r="E118" s="135" t="s">
        <v>686</v>
      </c>
      <c r="F118" s="118" t="s">
        <v>120</v>
      </c>
      <c r="G118" s="529">
        <f t="shared" si="11"/>
        <v>7.5400000000000009</v>
      </c>
      <c r="H118" s="118" t="s">
        <v>921</v>
      </c>
      <c r="I118" s="121" t="s">
        <v>11</v>
      </c>
      <c r="J118" s="118"/>
      <c r="K118" s="822">
        <f t="shared" si="7"/>
        <v>1.04</v>
      </c>
      <c r="L118" s="823">
        <v>0.56000000000000005</v>
      </c>
      <c r="M118" s="823">
        <v>0.48</v>
      </c>
      <c r="N118" s="823">
        <v>6.5000000000000009</v>
      </c>
      <c r="O118" s="823"/>
      <c r="P118" s="823"/>
      <c r="Q118" s="823"/>
      <c r="R118" s="823"/>
      <c r="S118" s="823"/>
      <c r="T118" s="823"/>
      <c r="U118" s="823"/>
      <c r="V118" s="823"/>
      <c r="W118" s="823"/>
      <c r="X118" s="823"/>
      <c r="Y118" s="823"/>
      <c r="Z118" s="823"/>
      <c r="AA118" s="823"/>
      <c r="AB118" s="823"/>
      <c r="AC118" s="823"/>
      <c r="AD118" s="823"/>
      <c r="AE118" s="823"/>
      <c r="AF118" s="823"/>
      <c r="AG118" s="823"/>
      <c r="AH118" s="823"/>
      <c r="AI118" s="823"/>
      <c r="AJ118" s="823"/>
      <c r="AK118" s="823"/>
      <c r="AL118" s="823"/>
      <c r="AM118" s="823"/>
      <c r="AN118" s="823"/>
      <c r="AO118" s="823"/>
      <c r="AP118" s="823"/>
      <c r="AQ118" s="823"/>
      <c r="AR118" s="823"/>
      <c r="AS118" s="823"/>
      <c r="AT118" s="823"/>
      <c r="AU118" s="823"/>
      <c r="AV118" s="823"/>
      <c r="AW118" s="823"/>
      <c r="AX118" s="823"/>
      <c r="AY118" s="823"/>
      <c r="AZ118" s="823"/>
      <c r="BA118" s="823"/>
      <c r="BB118" s="823"/>
      <c r="BC118" s="823"/>
      <c r="BD118" s="823"/>
      <c r="BE118" s="823"/>
      <c r="BF118" s="823"/>
      <c r="BG118" s="823"/>
      <c r="BH118" s="823"/>
      <c r="BI118" s="823"/>
      <c r="BJ118" s="823"/>
      <c r="BK118" s="333"/>
      <c r="BL118" s="117"/>
      <c r="BM118" s="567">
        <f t="shared" si="8"/>
        <v>7.5400000000000009</v>
      </c>
    </row>
    <row r="119" spans="2:65" s="134" customFormat="1" hidden="1">
      <c r="B119" s="134">
        <v>118</v>
      </c>
      <c r="D119" s="117"/>
      <c r="E119" s="135" t="s">
        <v>687</v>
      </c>
      <c r="F119" s="118" t="s">
        <v>120</v>
      </c>
      <c r="G119" s="529">
        <f t="shared" si="11"/>
        <v>12.98</v>
      </c>
      <c r="H119" s="118" t="s">
        <v>922</v>
      </c>
      <c r="I119" s="121" t="s">
        <v>11</v>
      </c>
      <c r="J119" s="118"/>
      <c r="K119" s="822">
        <f t="shared" si="7"/>
        <v>0</v>
      </c>
      <c r="L119" s="823"/>
      <c r="M119" s="823"/>
      <c r="N119" s="823">
        <v>12.96</v>
      </c>
      <c r="O119" s="823"/>
      <c r="P119" s="823"/>
      <c r="Q119" s="823"/>
      <c r="R119" s="823"/>
      <c r="S119" s="823"/>
      <c r="T119" s="823"/>
      <c r="U119" s="823"/>
      <c r="V119" s="823"/>
      <c r="W119" s="823"/>
      <c r="X119" s="823"/>
      <c r="Y119" s="823"/>
      <c r="Z119" s="823"/>
      <c r="AA119" s="823"/>
      <c r="AB119" s="823"/>
      <c r="AC119" s="823"/>
      <c r="AD119" s="823"/>
      <c r="AE119" s="823"/>
      <c r="AF119" s="823"/>
      <c r="AG119" s="823"/>
      <c r="AH119" s="823"/>
      <c r="AI119" s="823"/>
      <c r="AJ119" s="823"/>
      <c r="AK119" s="823"/>
      <c r="AL119" s="823"/>
      <c r="AM119" s="823"/>
      <c r="AN119" s="823"/>
      <c r="AO119" s="823"/>
      <c r="AP119" s="823"/>
      <c r="AQ119" s="823"/>
      <c r="AR119" s="823"/>
      <c r="AS119" s="823"/>
      <c r="AT119" s="823"/>
      <c r="AU119" s="823"/>
      <c r="AV119" s="823"/>
      <c r="AW119" s="823"/>
      <c r="AX119" s="823"/>
      <c r="AY119" s="823"/>
      <c r="AZ119" s="823"/>
      <c r="BA119" s="823"/>
      <c r="BB119" s="823"/>
      <c r="BC119" s="823"/>
      <c r="BD119" s="823"/>
      <c r="BE119" s="823"/>
      <c r="BF119" s="823"/>
      <c r="BG119" s="823"/>
      <c r="BH119" s="823"/>
      <c r="BI119" s="823">
        <v>0.02</v>
      </c>
      <c r="BJ119" s="823"/>
      <c r="BK119" s="333"/>
      <c r="BL119" s="117"/>
      <c r="BM119" s="567">
        <f t="shared" si="8"/>
        <v>12.98</v>
      </c>
    </row>
    <row r="120" spans="2:65" s="134" customFormat="1" hidden="1">
      <c r="B120" s="134">
        <v>119</v>
      </c>
      <c r="D120" s="117"/>
      <c r="E120" s="135" t="s">
        <v>688</v>
      </c>
      <c r="F120" s="118" t="s">
        <v>120</v>
      </c>
      <c r="G120" s="529">
        <f t="shared" si="11"/>
        <v>4.6399999999999997</v>
      </c>
      <c r="H120" s="118" t="s">
        <v>923</v>
      </c>
      <c r="I120" s="121" t="s">
        <v>11</v>
      </c>
      <c r="J120" s="118"/>
      <c r="K120" s="822">
        <f t="shared" si="7"/>
        <v>0</v>
      </c>
      <c r="L120" s="823"/>
      <c r="M120" s="823"/>
      <c r="N120" s="823">
        <v>4.63</v>
      </c>
      <c r="O120" s="823"/>
      <c r="P120" s="823"/>
      <c r="Q120" s="823"/>
      <c r="R120" s="823"/>
      <c r="S120" s="823"/>
      <c r="T120" s="823"/>
      <c r="U120" s="823"/>
      <c r="V120" s="823"/>
      <c r="W120" s="823"/>
      <c r="X120" s="823"/>
      <c r="Y120" s="823"/>
      <c r="Z120" s="823"/>
      <c r="AA120" s="823"/>
      <c r="AB120" s="823"/>
      <c r="AC120" s="823"/>
      <c r="AD120" s="823"/>
      <c r="AE120" s="823"/>
      <c r="AF120" s="823"/>
      <c r="AG120" s="823"/>
      <c r="AH120" s="823"/>
      <c r="AI120" s="823"/>
      <c r="AJ120" s="823"/>
      <c r="AK120" s="823"/>
      <c r="AL120" s="823"/>
      <c r="AM120" s="823"/>
      <c r="AN120" s="823"/>
      <c r="AO120" s="823"/>
      <c r="AP120" s="823"/>
      <c r="AQ120" s="823"/>
      <c r="AR120" s="823"/>
      <c r="AS120" s="823"/>
      <c r="AT120" s="823"/>
      <c r="AU120" s="823"/>
      <c r="AV120" s="823"/>
      <c r="AW120" s="823"/>
      <c r="AX120" s="823"/>
      <c r="AY120" s="823"/>
      <c r="AZ120" s="823"/>
      <c r="BA120" s="823"/>
      <c r="BB120" s="823"/>
      <c r="BC120" s="823"/>
      <c r="BD120" s="823"/>
      <c r="BE120" s="823"/>
      <c r="BF120" s="823"/>
      <c r="BG120" s="823"/>
      <c r="BH120" s="823"/>
      <c r="BI120" s="823">
        <v>0.01</v>
      </c>
      <c r="BJ120" s="823"/>
      <c r="BK120" s="333"/>
      <c r="BL120" s="117"/>
      <c r="BM120" s="567">
        <f t="shared" si="8"/>
        <v>4.6399999999999997</v>
      </c>
    </row>
    <row r="121" spans="2:65" s="134" customFormat="1" hidden="1">
      <c r="B121" s="134">
        <v>120</v>
      </c>
      <c r="D121" s="117"/>
      <c r="E121" s="135" t="s">
        <v>689</v>
      </c>
      <c r="F121" s="118" t="s">
        <v>120</v>
      </c>
      <c r="G121" s="529">
        <f t="shared" si="11"/>
        <v>6.9399999999999995</v>
      </c>
      <c r="H121" s="118" t="s">
        <v>924</v>
      </c>
      <c r="I121" s="121" t="s">
        <v>11</v>
      </c>
      <c r="J121" s="118"/>
      <c r="K121" s="822">
        <f t="shared" si="7"/>
        <v>4.1899999999999995</v>
      </c>
      <c r="L121" s="823"/>
      <c r="M121" s="823">
        <v>4.1899999999999995</v>
      </c>
      <c r="N121" s="823">
        <v>2.4199999999999995</v>
      </c>
      <c r="O121" s="823"/>
      <c r="P121" s="823"/>
      <c r="Q121" s="823"/>
      <c r="R121" s="823"/>
      <c r="S121" s="823"/>
      <c r="T121" s="823"/>
      <c r="U121" s="823"/>
      <c r="V121" s="823"/>
      <c r="W121" s="823"/>
      <c r="X121" s="823"/>
      <c r="Y121" s="823"/>
      <c r="Z121" s="823"/>
      <c r="AA121" s="823"/>
      <c r="AB121" s="823"/>
      <c r="AC121" s="823"/>
      <c r="AD121" s="823"/>
      <c r="AE121" s="823"/>
      <c r="AF121" s="823"/>
      <c r="AG121" s="823"/>
      <c r="AH121" s="823"/>
      <c r="AI121" s="823"/>
      <c r="AJ121" s="823"/>
      <c r="AK121" s="823"/>
      <c r="AL121" s="823"/>
      <c r="AM121" s="823"/>
      <c r="AN121" s="823"/>
      <c r="AO121" s="823"/>
      <c r="AP121" s="823"/>
      <c r="AQ121" s="823"/>
      <c r="AR121" s="823"/>
      <c r="AS121" s="823"/>
      <c r="AT121" s="823"/>
      <c r="AU121" s="823"/>
      <c r="AV121" s="823"/>
      <c r="AW121" s="823"/>
      <c r="AX121" s="823"/>
      <c r="AY121" s="823"/>
      <c r="AZ121" s="823"/>
      <c r="BA121" s="823"/>
      <c r="BB121" s="823"/>
      <c r="BC121" s="823"/>
      <c r="BD121" s="823"/>
      <c r="BE121" s="823"/>
      <c r="BF121" s="823"/>
      <c r="BG121" s="823"/>
      <c r="BH121" s="823"/>
      <c r="BI121" s="823">
        <v>0.33</v>
      </c>
      <c r="BJ121" s="823"/>
      <c r="BK121" s="333"/>
      <c r="BL121" s="117"/>
      <c r="BM121" s="567">
        <f t="shared" si="8"/>
        <v>6.9399999999999995</v>
      </c>
    </row>
    <row r="122" spans="2:65" s="134" customFormat="1" hidden="1">
      <c r="B122" s="134">
        <v>121</v>
      </c>
      <c r="D122" s="117"/>
      <c r="E122" s="135" t="s">
        <v>690</v>
      </c>
      <c r="F122" s="118" t="s">
        <v>120</v>
      </c>
      <c r="G122" s="529">
        <f t="shared" si="11"/>
        <v>3.3499999999999996</v>
      </c>
      <c r="H122" s="118" t="s">
        <v>923</v>
      </c>
      <c r="I122" s="121" t="s">
        <v>11</v>
      </c>
      <c r="J122" s="118"/>
      <c r="K122" s="822">
        <f t="shared" si="7"/>
        <v>0.35</v>
      </c>
      <c r="L122" s="823">
        <v>0.35</v>
      </c>
      <c r="M122" s="823"/>
      <c r="N122" s="823">
        <v>2.9999999999999996</v>
      </c>
      <c r="O122" s="823"/>
      <c r="P122" s="823"/>
      <c r="Q122" s="823"/>
      <c r="R122" s="823"/>
      <c r="S122" s="823"/>
      <c r="T122" s="823"/>
      <c r="U122" s="823"/>
      <c r="V122" s="823"/>
      <c r="W122" s="823"/>
      <c r="X122" s="823"/>
      <c r="Y122" s="823"/>
      <c r="Z122" s="823"/>
      <c r="AA122" s="823"/>
      <c r="AB122" s="823"/>
      <c r="AC122" s="823"/>
      <c r="AD122" s="823"/>
      <c r="AE122" s="823"/>
      <c r="AF122" s="823"/>
      <c r="AG122" s="823"/>
      <c r="AH122" s="823"/>
      <c r="AI122" s="823"/>
      <c r="AJ122" s="823"/>
      <c r="AK122" s="823"/>
      <c r="AL122" s="823"/>
      <c r="AM122" s="823"/>
      <c r="AN122" s="823"/>
      <c r="AO122" s="823"/>
      <c r="AP122" s="823"/>
      <c r="AQ122" s="823"/>
      <c r="AR122" s="823"/>
      <c r="AS122" s="823"/>
      <c r="AT122" s="823"/>
      <c r="AU122" s="823"/>
      <c r="AV122" s="823"/>
      <c r="AW122" s="823"/>
      <c r="AX122" s="823"/>
      <c r="AY122" s="823"/>
      <c r="AZ122" s="823"/>
      <c r="BA122" s="823"/>
      <c r="BB122" s="823"/>
      <c r="BC122" s="823"/>
      <c r="BD122" s="823"/>
      <c r="BE122" s="823"/>
      <c r="BF122" s="823"/>
      <c r="BG122" s="823"/>
      <c r="BH122" s="823"/>
      <c r="BI122" s="823"/>
      <c r="BJ122" s="823"/>
      <c r="BK122" s="333"/>
      <c r="BL122" s="117"/>
      <c r="BM122" s="567">
        <f t="shared" si="8"/>
        <v>3.3499999999999996</v>
      </c>
    </row>
    <row r="123" spans="2:65" s="134" customFormat="1" hidden="1">
      <c r="B123" s="134">
        <v>122</v>
      </c>
      <c r="D123" s="117"/>
      <c r="E123" s="135" t="s">
        <v>691</v>
      </c>
      <c r="F123" s="118" t="s">
        <v>120</v>
      </c>
      <c r="G123" s="529">
        <f t="shared" si="11"/>
        <v>11.17</v>
      </c>
      <c r="H123" s="118" t="s">
        <v>919</v>
      </c>
      <c r="I123" s="121" t="s">
        <v>11</v>
      </c>
      <c r="J123" s="118"/>
      <c r="K123" s="822">
        <f t="shared" si="7"/>
        <v>0</v>
      </c>
      <c r="L123" s="823"/>
      <c r="M123" s="823"/>
      <c r="N123" s="823">
        <v>11.17</v>
      </c>
      <c r="O123" s="823"/>
      <c r="P123" s="823"/>
      <c r="Q123" s="823"/>
      <c r="R123" s="823"/>
      <c r="S123" s="823"/>
      <c r="T123" s="823"/>
      <c r="U123" s="823"/>
      <c r="V123" s="823"/>
      <c r="W123" s="823"/>
      <c r="X123" s="823"/>
      <c r="Y123" s="823"/>
      <c r="Z123" s="823"/>
      <c r="AA123" s="823"/>
      <c r="AB123" s="823"/>
      <c r="AC123" s="823"/>
      <c r="AD123" s="823"/>
      <c r="AE123" s="823"/>
      <c r="AF123" s="823"/>
      <c r="AG123" s="823"/>
      <c r="AH123" s="823"/>
      <c r="AI123" s="823"/>
      <c r="AJ123" s="823"/>
      <c r="AK123" s="823"/>
      <c r="AL123" s="823"/>
      <c r="AM123" s="823"/>
      <c r="AN123" s="823"/>
      <c r="AO123" s="823"/>
      <c r="AP123" s="823"/>
      <c r="AQ123" s="823"/>
      <c r="AR123" s="823"/>
      <c r="AS123" s="823"/>
      <c r="AT123" s="823"/>
      <c r="AU123" s="823"/>
      <c r="AV123" s="823"/>
      <c r="AW123" s="823"/>
      <c r="AX123" s="823"/>
      <c r="AY123" s="823"/>
      <c r="AZ123" s="823"/>
      <c r="BA123" s="823"/>
      <c r="BB123" s="823"/>
      <c r="BC123" s="823"/>
      <c r="BD123" s="823"/>
      <c r="BE123" s="823"/>
      <c r="BF123" s="823"/>
      <c r="BG123" s="823"/>
      <c r="BH123" s="823"/>
      <c r="BI123" s="823"/>
      <c r="BJ123" s="823"/>
      <c r="BK123" s="333"/>
      <c r="BL123" s="117"/>
      <c r="BM123" s="567">
        <f t="shared" si="8"/>
        <v>11.17</v>
      </c>
    </row>
    <row r="124" spans="2:65" s="134" customFormat="1" hidden="1">
      <c r="B124" s="134">
        <v>123</v>
      </c>
      <c r="D124" s="117"/>
      <c r="E124" s="135" t="s">
        <v>692</v>
      </c>
      <c r="F124" s="118" t="s">
        <v>120</v>
      </c>
      <c r="G124" s="529">
        <f t="shared" si="11"/>
        <v>0.24</v>
      </c>
      <c r="H124" s="118" t="s">
        <v>925</v>
      </c>
      <c r="I124" s="121" t="s">
        <v>21</v>
      </c>
      <c r="J124" s="118"/>
      <c r="K124" s="822">
        <f t="shared" si="7"/>
        <v>0</v>
      </c>
      <c r="L124" s="823"/>
      <c r="M124" s="823"/>
      <c r="N124" s="823"/>
      <c r="O124" s="823"/>
      <c r="P124" s="823"/>
      <c r="Q124" s="823"/>
      <c r="R124" s="823"/>
      <c r="S124" s="823"/>
      <c r="T124" s="823"/>
      <c r="U124" s="823"/>
      <c r="V124" s="823"/>
      <c r="W124" s="823"/>
      <c r="X124" s="823"/>
      <c r="Y124" s="823"/>
      <c r="Z124" s="823"/>
      <c r="AA124" s="823"/>
      <c r="AB124" s="823"/>
      <c r="AC124" s="823"/>
      <c r="AD124" s="823"/>
      <c r="AE124" s="823"/>
      <c r="AF124" s="823"/>
      <c r="AG124" s="823"/>
      <c r="AH124" s="823"/>
      <c r="AI124" s="823">
        <v>0.24</v>
      </c>
      <c r="AJ124" s="823"/>
      <c r="AK124" s="823"/>
      <c r="AL124" s="823"/>
      <c r="AM124" s="823"/>
      <c r="AN124" s="823"/>
      <c r="AO124" s="823"/>
      <c r="AP124" s="823"/>
      <c r="AQ124" s="823"/>
      <c r="AR124" s="823"/>
      <c r="AS124" s="823"/>
      <c r="AT124" s="823"/>
      <c r="AU124" s="823"/>
      <c r="AV124" s="823"/>
      <c r="AW124" s="823"/>
      <c r="AX124" s="823"/>
      <c r="AY124" s="823"/>
      <c r="AZ124" s="823"/>
      <c r="BA124" s="823"/>
      <c r="BB124" s="823"/>
      <c r="BC124" s="823"/>
      <c r="BD124" s="823"/>
      <c r="BE124" s="823"/>
      <c r="BF124" s="823"/>
      <c r="BG124" s="823"/>
      <c r="BH124" s="823"/>
      <c r="BI124" s="823"/>
      <c r="BJ124" s="823"/>
      <c r="BK124" s="333"/>
      <c r="BL124" s="117"/>
      <c r="BM124" s="567">
        <f t="shared" si="8"/>
        <v>0.24</v>
      </c>
    </row>
    <row r="125" spans="2:65" hidden="1">
      <c r="B125" s="134">
        <v>124</v>
      </c>
      <c r="C125" s="134"/>
      <c r="D125" s="798"/>
      <c r="E125" s="135" t="s">
        <v>693</v>
      </c>
      <c r="F125" s="799" t="s">
        <v>120</v>
      </c>
      <c r="G125" s="806">
        <f t="shared" si="11"/>
        <v>34.57</v>
      </c>
      <c r="H125" s="118" t="s">
        <v>896</v>
      </c>
      <c r="I125" s="121" t="s">
        <v>24</v>
      </c>
      <c r="J125" s="799"/>
      <c r="K125" s="822">
        <f t="shared" si="7"/>
        <v>0.44</v>
      </c>
      <c r="L125" s="823"/>
      <c r="M125" s="823">
        <v>0.44</v>
      </c>
      <c r="N125" s="823"/>
      <c r="O125" s="823">
        <v>0.46</v>
      </c>
      <c r="P125" s="823"/>
      <c r="Q125" s="823"/>
      <c r="R125" s="823">
        <v>31.46</v>
      </c>
      <c r="S125" s="823"/>
      <c r="T125" s="823"/>
      <c r="U125" s="823"/>
      <c r="V125" s="823"/>
      <c r="W125" s="823"/>
      <c r="X125" s="823"/>
      <c r="Y125" s="823"/>
      <c r="Z125" s="823"/>
      <c r="AA125" s="823"/>
      <c r="AB125" s="823"/>
      <c r="AC125" s="823"/>
      <c r="AD125" s="823"/>
      <c r="AE125" s="823"/>
      <c r="AF125" s="823"/>
      <c r="AG125" s="823">
        <v>1.6800000000000002</v>
      </c>
      <c r="AH125" s="823">
        <v>0</v>
      </c>
      <c r="AI125" s="823"/>
      <c r="AJ125" s="823"/>
      <c r="AK125" s="823"/>
      <c r="AL125" s="823"/>
      <c r="AM125" s="823"/>
      <c r="AN125" s="823"/>
      <c r="AO125" s="823"/>
      <c r="AP125" s="823"/>
      <c r="AQ125" s="823"/>
      <c r="AR125" s="823"/>
      <c r="AS125" s="823"/>
      <c r="AT125" s="823"/>
      <c r="AU125" s="823"/>
      <c r="AV125" s="823"/>
      <c r="AW125" s="823"/>
      <c r="AX125" s="823"/>
      <c r="AY125" s="823"/>
      <c r="AZ125" s="823"/>
      <c r="BA125" s="823"/>
      <c r="BB125" s="823"/>
      <c r="BC125" s="823"/>
      <c r="BD125" s="823"/>
      <c r="BE125" s="823"/>
      <c r="BF125" s="823"/>
      <c r="BG125" s="823"/>
      <c r="BH125" s="823"/>
      <c r="BI125" s="823">
        <v>0.53</v>
      </c>
      <c r="BJ125" s="823"/>
      <c r="BK125" s="333"/>
      <c r="BL125" s="798"/>
      <c r="BM125" s="801">
        <f t="shared" si="8"/>
        <v>34.57</v>
      </c>
    </row>
    <row r="126" spans="2:65" ht="31.5" hidden="1">
      <c r="B126" s="134">
        <v>125</v>
      </c>
      <c r="C126" s="134"/>
      <c r="D126" s="798"/>
      <c r="E126" s="135" t="s">
        <v>694</v>
      </c>
      <c r="F126" s="799" t="s">
        <v>120</v>
      </c>
      <c r="G126" s="798">
        <f t="shared" si="11"/>
        <v>50</v>
      </c>
      <c r="H126" s="118" t="s">
        <v>926</v>
      </c>
      <c r="I126" s="121" t="s">
        <v>27</v>
      </c>
      <c r="J126" s="799"/>
      <c r="K126" s="822">
        <f t="shared" si="7"/>
        <v>0</v>
      </c>
      <c r="L126" s="823"/>
      <c r="M126" s="823"/>
      <c r="N126" s="823"/>
      <c r="O126" s="823"/>
      <c r="P126" s="823"/>
      <c r="Q126" s="823"/>
      <c r="R126" s="823">
        <v>50</v>
      </c>
      <c r="S126" s="823"/>
      <c r="T126" s="823"/>
      <c r="U126" s="823"/>
      <c r="V126" s="823"/>
      <c r="W126" s="823"/>
      <c r="X126" s="823"/>
      <c r="Y126" s="823"/>
      <c r="Z126" s="823"/>
      <c r="AA126" s="823"/>
      <c r="AB126" s="823"/>
      <c r="AC126" s="823"/>
      <c r="AD126" s="823"/>
      <c r="AE126" s="823"/>
      <c r="AF126" s="823"/>
      <c r="AG126" s="823"/>
      <c r="AH126" s="823"/>
      <c r="AI126" s="823"/>
      <c r="AJ126" s="823"/>
      <c r="AK126" s="823"/>
      <c r="AL126" s="823"/>
      <c r="AM126" s="823"/>
      <c r="AN126" s="823"/>
      <c r="AO126" s="823"/>
      <c r="AP126" s="823"/>
      <c r="AQ126" s="823"/>
      <c r="AR126" s="823"/>
      <c r="AS126" s="823"/>
      <c r="AT126" s="823"/>
      <c r="AU126" s="823"/>
      <c r="AV126" s="823"/>
      <c r="AW126" s="823"/>
      <c r="AX126" s="823"/>
      <c r="AY126" s="823"/>
      <c r="AZ126" s="823"/>
      <c r="BA126" s="823"/>
      <c r="BB126" s="823"/>
      <c r="BC126" s="823"/>
      <c r="BD126" s="823"/>
      <c r="BE126" s="823"/>
      <c r="BF126" s="823"/>
      <c r="BG126" s="823"/>
      <c r="BH126" s="823"/>
      <c r="BI126" s="823"/>
      <c r="BJ126" s="823"/>
      <c r="BK126" s="333"/>
      <c r="BL126" s="798"/>
      <c r="BM126" s="801">
        <f t="shared" si="8"/>
        <v>50</v>
      </c>
    </row>
    <row r="127" spans="2:65" s="134" customFormat="1" hidden="1">
      <c r="B127" s="134">
        <v>126</v>
      </c>
      <c r="D127" s="117"/>
      <c r="E127" s="135" t="s">
        <v>695</v>
      </c>
      <c r="F127" s="118" t="s">
        <v>120</v>
      </c>
      <c r="G127" s="529">
        <f t="shared" si="11"/>
        <v>0.1</v>
      </c>
      <c r="H127" s="118"/>
      <c r="I127" s="121" t="s">
        <v>29</v>
      </c>
      <c r="J127" s="118"/>
      <c r="K127" s="822">
        <f t="shared" si="7"/>
        <v>0.02</v>
      </c>
      <c r="L127" s="823">
        <v>0.02</v>
      </c>
      <c r="M127" s="823"/>
      <c r="N127" s="823"/>
      <c r="O127" s="823"/>
      <c r="P127" s="823"/>
      <c r="Q127" s="823"/>
      <c r="R127" s="823"/>
      <c r="S127" s="823"/>
      <c r="T127" s="823"/>
      <c r="U127" s="823"/>
      <c r="V127" s="823"/>
      <c r="W127" s="823"/>
      <c r="X127" s="823"/>
      <c r="Y127" s="823"/>
      <c r="Z127" s="823"/>
      <c r="AA127" s="823"/>
      <c r="AB127" s="823"/>
      <c r="AC127" s="823"/>
      <c r="AD127" s="823">
        <v>0</v>
      </c>
      <c r="AE127" s="823"/>
      <c r="AF127" s="823"/>
      <c r="AG127" s="823"/>
      <c r="AH127" s="823">
        <v>0.02</v>
      </c>
      <c r="AI127" s="823"/>
      <c r="AJ127" s="823"/>
      <c r="AK127" s="823"/>
      <c r="AL127" s="823"/>
      <c r="AM127" s="823"/>
      <c r="AN127" s="823"/>
      <c r="AO127" s="823"/>
      <c r="AP127" s="823"/>
      <c r="AQ127" s="823"/>
      <c r="AR127" s="823"/>
      <c r="AS127" s="823"/>
      <c r="AT127" s="823"/>
      <c r="AU127" s="823"/>
      <c r="AV127" s="823"/>
      <c r="AW127" s="823"/>
      <c r="AX127" s="823"/>
      <c r="AY127" s="823"/>
      <c r="AZ127" s="823">
        <v>0.02</v>
      </c>
      <c r="BA127" s="823"/>
      <c r="BB127" s="823"/>
      <c r="BC127" s="823"/>
      <c r="BD127" s="823"/>
      <c r="BE127" s="823"/>
      <c r="BF127" s="823"/>
      <c r="BG127" s="823"/>
      <c r="BH127" s="823"/>
      <c r="BI127" s="823">
        <v>0.04</v>
      </c>
      <c r="BJ127" s="823"/>
      <c r="BK127" s="333"/>
      <c r="BL127" s="117"/>
      <c r="BM127" s="567">
        <f t="shared" si="8"/>
        <v>0.1</v>
      </c>
    </row>
    <row r="128" spans="2:65" s="134" customFormat="1" ht="31.5" hidden="1">
      <c r="B128" s="134">
        <v>127</v>
      </c>
      <c r="D128" s="117"/>
      <c r="E128" s="135" t="s">
        <v>696</v>
      </c>
      <c r="F128" s="118" t="s">
        <v>120</v>
      </c>
      <c r="G128" s="529">
        <f t="shared" si="11"/>
        <v>1.2200000000000002</v>
      </c>
      <c r="H128" s="118" t="s">
        <v>927</v>
      </c>
      <c r="I128" s="121" t="s">
        <v>30</v>
      </c>
      <c r="J128" s="118"/>
      <c r="K128" s="822">
        <f t="shared" si="7"/>
        <v>0</v>
      </c>
      <c r="L128" s="823"/>
      <c r="M128" s="823"/>
      <c r="N128" s="823">
        <v>0.15</v>
      </c>
      <c r="O128" s="823"/>
      <c r="P128" s="823"/>
      <c r="Q128" s="823"/>
      <c r="R128" s="823"/>
      <c r="S128" s="823"/>
      <c r="T128" s="823"/>
      <c r="U128" s="823"/>
      <c r="V128" s="823"/>
      <c r="W128" s="823"/>
      <c r="X128" s="823"/>
      <c r="Y128" s="823"/>
      <c r="Z128" s="823"/>
      <c r="AA128" s="823"/>
      <c r="AB128" s="823"/>
      <c r="AC128" s="823"/>
      <c r="AD128" s="823"/>
      <c r="AE128" s="823"/>
      <c r="AF128" s="823"/>
      <c r="AG128" s="823">
        <v>0</v>
      </c>
      <c r="AH128" s="823"/>
      <c r="AI128" s="823"/>
      <c r="AJ128" s="823"/>
      <c r="AK128" s="823"/>
      <c r="AL128" s="823"/>
      <c r="AM128" s="823"/>
      <c r="AN128" s="823"/>
      <c r="AO128" s="823"/>
      <c r="AP128" s="823"/>
      <c r="AQ128" s="823"/>
      <c r="AR128" s="823"/>
      <c r="AS128" s="823"/>
      <c r="AT128" s="823"/>
      <c r="AU128" s="823"/>
      <c r="AV128" s="823"/>
      <c r="AW128" s="823"/>
      <c r="AX128" s="823"/>
      <c r="AY128" s="823"/>
      <c r="AZ128" s="823">
        <v>0.63000000000000012</v>
      </c>
      <c r="BA128" s="823"/>
      <c r="BB128" s="823"/>
      <c r="BC128" s="823"/>
      <c r="BD128" s="823"/>
      <c r="BE128" s="823"/>
      <c r="BF128" s="823">
        <v>0.2</v>
      </c>
      <c r="BG128" s="823"/>
      <c r="BH128" s="823"/>
      <c r="BI128" s="823">
        <v>0.24</v>
      </c>
      <c r="BJ128" s="823"/>
      <c r="BK128" s="333"/>
      <c r="BL128" s="117"/>
      <c r="BM128" s="567">
        <f t="shared" si="8"/>
        <v>1.2200000000000002</v>
      </c>
    </row>
    <row r="129" spans="2:65" s="134" customFormat="1" ht="31.5" hidden="1">
      <c r="B129" s="134">
        <v>128</v>
      </c>
      <c r="D129" s="117"/>
      <c r="E129" s="135" t="s">
        <v>697</v>
      </c>
      <c r="F129" s="118" t="s">
        <v>120</v>
      </c>
      <c r="G129" s="544">
        <f t="shared" si="11"/>
        <v>7.0000000000000007E-2</v>
      </c>
      <c r="H129" s="118" t="s">
        <v>928</v>
      </c>
      <c r="I129" s="121" t="s">
        <v>33</v>
      </c>
      <c r="J129" s="118"/>
      <c r="K129" s="822">
        <f t="shared" si="7"/>
        <v>0</v>
      </c>
      <c r="L129" s="823"/>
      <c r="M129" s="823"/>
      <c r="N129" s="823"/>
      <c r="O129" s="823"/>
      <c r="P129" s="823"/>
      <c r="Q129" s="823"/>
      <c r="R129" s="823"/>
      <c r="S129" s="823"/>
      <c r="T129" s="823"/>
      <c r="U129" s="823"/>
      <c r="V129" s="823"/>
      <c r="W129" s="823"/>
      <c r="X129" s="823"/>
      <c r="Y129" s="823"/>
      <c r="Z129" s="823"/>
      <c r="AA129" s="823"/>
      <c r="AB129" s="823"/>
      <c r="AC129" s="823"/>
      <c r="AD129" s="823"/>
      <c r="AE129" s="823"/>
      <c r="AF129" s="823"/>
      <c r="AG129" s="823"/>
      <c r="AH129" s="823"/>
      <c r="AI129" s="823"/>
      <c r="AJ129" s="823"/>
      <c r="AK129" s="823"/>
      <c r="AL129" s="823"/>
      <c r="AM129" s="823"/>
      <c r="AN129" s="823"/>
      <c r="AO129" s="823"/>
      <c r="AP129" s="823"/>
      <c r="AQ129" s="823"/>
      <c r="AR129" s="823"/>
      <c r="AS129" s="823"/>
      <c r="AT129" s="823"/>
      <c r="AU129" s="823"/>
      <c r="AV129" s="823"/>
      <c r="AW129" s="823"/>
      <c r="AX129" s="823"/>
      <c r="AY129" s="823"/>
      <c r="AZ129" s="823"/>
      <c r="BA129" s="823"/>
      <c r="BB129" s="823"/>
      <c r="BC129" s="823"/>
      <c r="BD129" s="823"/>
      <c r="BE129" s="823"/>
      <c r="BF129" s="823"/>
      <c r="BG129" s="823"/>
      <c r="BH129" s="823"/>
      <c r="BI129" s="823">
        <v>7.0000000000000007E-2</v>
      </c>
      <c r="BJ129" s="823"/>
      <c r="BK129" s="333"/>
      <c r="BL129" s="117"/>
      <c r="BM129" s="567">
        <f t="shared" si="8"/>
        <v>7.0000000000000007E-2</v>
      </c>
    </row>
    <row r="130" spans="2:65" s="134" customFormat="1" hidden="1">
      <c r="B130" s="134">
        <v>129</v>
      </c>
      <c r="D130" s="117"/>
      <c r="E130" s="135" t="s">
        <v>1116</v>
      </c>
      <c r="F130" s="118" t="s">
        <v>120</v>
      </c>
      <c r="G130" s="768">
        <f t="shared" si="11"/>
        <v>0.76</v>
      </c>
      <c r="H130" s="118" t="s">
        <v>867</v>
      </c>
      <c r="I130" s="121" t="s">
        <v>31</v>
      </c>
      <c r="J130" s="118"/>
      <c r="K130" s="822">
        <f t="shared" si="7"/>
        <v>0</v>
      </c>
      <c r="L130" s="823"/>
      <c r="M130" s="823"/>
      <c r="N130" s="823"/>
      <c r="O130" s="823"/>
      <c r="P130" s="823"/>
      <c r="Q130" s="823"/>
      <c r="R130" s="823"/>
      <c r="S130" s="823"/>
      <c r="T130" s="823"/>
      <c r="U130" s="823"/>
      <c r="V130" s="823"/>
      <c r="W130" s="823"/>
      <c r="X130" s="823"/>
      <c r="Y130" s="823"/>
      <c r="Z130" s="823"/>
      <c r="AA130" s="823"/>
      <c r="AB130" s="823"/>
      <c r="AC130" s="823"/>
      <c r="AD130" s="823"/>
      <c r="AE130" s="823"/>
      <c r="AF130" s="823"/>
      <c r="AG130" s="823"/>
      <c r="AH130" s="823"/>
      <c r="AI130" s="823"/>
      <c r="AJ130" s="823"/>
      <c r="AK130" s="823">
        <v>0.76</v>
      </c>
      <c r="AL130" s="823"/>
      <c r="AM130" s="823"/>
      <c r="AN130" s="823"/>
      <c r="AO130" s="823"/>
      <c r="AP130" s="823"/>
      <c r="AQ130" s="823"/>
      <c r="AR130" s="823"/>
      <c r="AS130" s="823"/>
      <c r="AT130" s="823"/>
      <c r="AU130" s="823"/>
      <c r="AV130" s="823"/>
      <c r="AW130" s="823"/>
      <c r="AX130" s="823"/>
      <c r="AY130" s="823"/>
      <c r="AZ130" s="823"/>
      <c r="BA130" s="823"/>
      <c r="BB130" s="823"/>
      <c r="BC130" s="823"/>
      <c r="BD130" s="823"/>
      <c r="BE130" s="823"/>
      <c r="BF130" s="823"/>
      <c r="BG130" s="823"/>
      <c r="BH130" s="823"/>
      <c r="BI130" s="823"/>
      <c r="BJ130" s="823"/>
      <c r="BK130" s="333"/>
      <c r="BL130" s="117"/>
      <c r="BM130" s="567">
        <f t="shared" si="8"/>
        <v>0.76</v>
      </c>
    </row>
    <row r="131" spans="2:65" s="134" customFormat="1" ht="31.5" hidden="1">
      <c r="B131" s="134">
        <v>130</v>
      </c>
      <c r="D131" s="117"/>
      <c r="E131" s="135" t="s">
        <v>700</v>
      </c>
      <c r="F131" s="118" t="s">
        <v>120</v>
      </c>
      <c r="G131" s="544">
        <f t="shared" si="11"/>
        <v>0.1</v>
      </c>
      <c r="H131" s="118" t="s">
        <v>930</v>
      </c>
      <c r="I131" s="121" t="s">
        <v>47</v>
      </c>
      <c r="J131" s="118"/>
      <c r="K131" s="822">
        <f t="shared" ref="K131:K194" si="12">L131+M131</f>
        <v>0</v>
      </c>
      <c r="L131" s="823"/>
      <c r="M131" s="823"/>
      <c r="N131" s="823"/>
      <c r="O131" s="823"/>
      <c r="P131" s="823"/>
      <c r="Q131" s="823"/>
      <c r="R131" s="823"/>
      <c r="S131" s="823"/>
      <c r="T131" s="823"/>
      <c r="U131" s="823"/>
      <c r="V131" s="823"/>
      <c r="W131" s="823"/>
      <c r="X131" s="823"/>
      <c r="Y131" s="823"/>
      <c r="Z131" s="823"/>
      <c r="AA131" s="823"/>
      <c r="AB131" s="823"/>
      <c r="AC131" s="823"/>
      <c r="AD131" s="823"/>
      <c r="AE131" s="823"/>
      <c r="AF131" s="823"/>
      <c r="AG131" s="823"/>
      <c r="AH131" s="823"/>
      <c r="AI131" s="823"/>
      <c r="AJ131" s="823"/>
      <c r="AK131" s="823">
        <v>0.1</v>
      </c>
      <c r="AL131" s="823"/>
      <c r="AM131" s="823"/>
      <c r="AN131" s="823"/>
      <c r="AO131" s="823"/>
      <c r="AP131" s="823"/>
      <c r="AQ131" s="823"/>
      <c r="AR131" s="823"/>
      <c r="AS131" s="823"/>
      <c r="AT131" s="823"/>
      <c r="AU131" s="823"/>
      <c r="AV131" s="823"/>
      <c r="AW131" s="823"/>
      <c r="AX131" s="823"/>
      <c r="AY131" s="823"/>
      <c r="AZ131" s="823"/>
      <c r="BA131" s="823"/>
      <c r="BB131" s="823"/>
      <c r="BC131" s="823"/>
      <c r="BD131" s="823"/>
      <c r="BE131" s="823"/>
      <c r="BF131" s="823"/>
      <c r="BG131" s="823"/>
      <c r="BH131" s="823"/>
      <c r="BI131" s="823"/>
      <c r="BJ131" s="823"/>
      <c r="BK131" s="333"/>
      <c r="BL131" s="117"/>
      <c r="BM131" s="567">
        <f t="shared" ref="BM131:BM194" si="13">SUM(L131:BJ131)</f>
        <v>0.1</v>
      </c>
    </row>
    <row r="132" spans="2:65" s="134" customFormat="1" ht="47.25" hidden="1">
      <c r="B132" s="134">
        <v>131</v>
      </c>
      <c r="D132" s="117"/>
      <c r="E132" s="135" t="s">
        <v>486</v>
      </c>
      <c r="F132" s="118" t="s">
        <v>120</v>
      </c>
      <c r="G132" s="529">
        <f t="shared" si="11"/>
        <v>17.73</v>
      </c>
      <c r="H132" s="118" t="s">
        <v>931</v>
      </c>
      <c r="I132" s="121" t="s">
        <v>48</v>
      </c>
      <c r="J132" s="118"/>
      <c r="K132" s="822">
        <f t="shared" si="12"/>
        <v>0.01</v>
      </c>
      <c r="L132" s="823"/>
      <c r="M132" s="823">
        <v>0.01</v>
      </c>
      <c r="N132" s="823">
        <v>12.98</v>
      </c>
      <c r="O132" s="823">
        <v>4.67</v>
      </c>
      <c r="P132" s="823"/>
      <c r="Q132" s="823"/>
      <c r="R132" s="823"/>
      <c r="S132" s="823"/>
      <c r="T132" s="823"/>
      <c r="U132" s="823"/>
      <c r="V132" s="823"/>
      <c r="W132" s="823"/>
      <c r="X132" s="823"/>
      <c r="Y132" s="823"/>
      <c r="Z132" s="823"/>
      <c r="AA132" s="823"/>
      <c r="AB132" s="823"/>
      <c r="AC132" s="823"/>
      <c r="AD132" s="823"/>
      <c r="AE132" s="823"/>
      <c r="AF132" s="823"/>
      <c r="AG132" s="823">
        <v>0.03</v>
      </c>
      <c r="AH132" s="823"/>
      <c r="AI132" s="823"/>
      <c r="AJ132" s="823"/>
      <c r="AK132" s="823"/>
      <c r="AL132" s="823"/>
      <c r="AM132" s="823"/>
      <c r="AN132" s="823"/>
      <c r="AO132" s="823"/>
      <c r="AP132" s="823"/>
      <c r="AQ132" s="823"/>
      <c r="AR132" s="823"/>
      <c r="AS132" s="823"/>
      <c r="AT132" s="823"/>
      <c r="AU132" s="823"/>
      <c r="AV132" s="823"/>
      <c r="AW132" s="823"/>
      <c r="AX132" s="823"/>
      <c r="AY132" s="823"/>
      <c r="AZ132" s="823"/>
      <c r="BA132" s="823"/>
      <c r="BB132" s="823"/>
      <c r="BC132" s="823"/>
      <c r="BD132" s="823"/>
      <c r="BE132" s="823"/>
      <c r="BF132" s="823"/>
      <c r="BG132" s="823"/>
      <c r="BH132" s="823"/>
      <c r="BI132" s="823">
        <v>0.04</v>
      </c>
      <c r="BJ132" s="823"/>
      <c r="BK132" s="333"/>
      <c r="BL132" s="117"/>
      <c r="BM132" s="567">
        <f t="shared" si="13"/>
        <v>17.73</v>
      </c>
    </row>
    <row r="133" spans="2:65" s="125" customFormat="1" ht="47.25" hidden="1">
      <c r="B133" s="134">
        <v>132</v>
      </c>
      <c r="C133" s="134"/>
      <c r="D133" s="119"/>
      <c r="E133" s="120" t="s">
        <v>701</v>
      </c>
      <c r="F133" s="121" t="s">
        <v>120</v>
      </c>
      <c r="G133" s="532">
        <v>8.1</v>
      </c>
      <c r="H133" s="121" t="s">
        <v>932</v>
      </c>
      <c r="I133" s="121" t="s">
        <v>48</v>
      </c>
      <c r="J133" s="121" t="s">
        <v>1099</v>
      </c>
      <c r="K133" s="822">
        <f t="shared" si="12"/>
        <v>0</v>
      </c>
      <c r="L133" s="824"/>
      <c r="M133" s="824"/>
      <c r="N133" s="824"/>
      <c r="O133" s="824"/>
      <c r="P133" s="824"/>
      <c r="Q133" s="824"/>
      <c r="R133" s="824"/>
      <c r="S133" s="824"/>
      <c r="T133" s="824"/>
      <c r="U133" s="824"/>
      <c r="V133" s="824"/>
      <c r="W133" s="824"/>
      <c r="X133" s="824"/>
      <c r="Y133" s="824"/>
      <c r="Z133" s="824"/>
      <c r="AA133" s="824"/>
      <c r="AB133" s="824"/>
      <c r="AC133" s="824"/>
      <c r="AD133" s="824"/>
      <c r="AE133" s="824"/>
      <c r="AF133" s="824"/>
      <c r="AG133" s="824"/>
      <c r="AH133" s="824"/>
      <c r="AI133" s="824"/>
      <c r="AJ133" s="824"/>
      <c r="AK133" s="824"/>
      <c r="AL133" s="824"/>
      <c r="AM133" s="824"/>
      <c r="AN133" s="824"/>
      <c r="AO133" s="824"/>
      <c r="AP133" s="824"/>
      <c r="AQ133" s="824"/>
      <c r="AR133" s="824"/>
      <c r="AS133" s="824"/>
      <c r="AT133" s="824"/>
      <c r="AU133" s="824"/>
      <c r="AV133" s="824"/>
      <c r="AW133" s="824"/>
      <c r="AX133" s="824"/>
      <c r="AY133" s="824"/>
      <c r="AZ133" s="824"/>
      <c r="BA133" s="824"/>
      <c r="BB133" s="824"/>
      <c r="BC133" s="824"/>
      <c r="BD133" s="824"/>
      <c r="BE133" s="824"/>
      <c r="BF133" s="824"/>
      <c r="BG133" s="824"/>
      <c r="BH133" s="824"/>
      <c r="BI133" s="824"/>
      <c r="BJ133" s="824"/>
      <c r="BK133" s="523"/>
      <c r="BL133" s="119"/>
      <c r="BM133" s="567">
        <f t="shared" si="13"/>
        <v>0</v>
      </c>
    </row>
    <row r="134" spans="2:65" s="134" customFormat="1" hidden="1">
      <c r="B134" s="134">
        <v>133</v>
      </c>
      <c r="D134" s="117"/>
      <c r="E134" s="135" t="s">
        <v>227</v>
      </c>
      <c r="F134" s="118" t="s">
        <v>120</v>
      </c>
      <c r="G134" s="529">
        <f t="shared" ref="G134:G167" si="14">SUM(L134:BJ134)</f>
        <v>0.01</v>
      </c>
      <c r="H134" s="118" t="s">
        <v>226</v>
      </c>
      <c r="I134" s="121" t="s">
        <v>48</v>
      </c>
      <c r="J134" s="118"/>
      <c r="K134" s="822">
        <f t="shared" si="12"/>
        <v>0</v>
      </c>
      <c r="L134" s="823"/>
      <c r="M134" s="823"/>
      <c r="N134" s="823"/>
      <c r="O134" s="823"/>
      <c r="P134" s="823"/>
      <c r="Q134" s="823"/>
      <c r="R134" s="823"/>
      <c r="S134" s="823"/>
      <c r="T134" s="823"/>
      <c r="U134" s="823"/>
      <c r="V134" s="823"/>
      <c r="W134" s="823"/>
      <c r="X134" s="823"/>
      <c r="Y134" s="823"/>
      <c r="Z134" s="823"/>
      <c r="AA134" s="823"/>
      <c r="AB134" s="823"/>
      <c r="AC134" s="823"/>
      <c r="AD134" s="823"/>
      <c r="AE134" s="823"/>
      <c r="AF134" s="823"/>
      <c r="AG134" s="823"/>
      <c r="AH134" s="823"/>
      <c r="AI134" s="823"/>
      <c r="AJ134" s="823"/>
      <c r="AK134" s="823"/>
      <c r="AL134" s="823"/>
      <c r="AM134" s="823"/>
      <c r="AN134" s="823"/>
      <c r="AO134" s="823"/>
      <c r="AP134" s="823"/>
      <c r="AQ134" s="823"/>
      <c r="AR134" s="823"/>
      <c r="AS134" s="823"/>
      <c r="AT134" s="823"/>
      <c r="AU134" s="823"/>
      <c r="AV134" s="823"/>
      <c r="AW134" s="823"/>
      <c r="AX134" s="823"/>
      <c r="AY134" s="823"/>
      <c r="AZ134" s="823"/>
      <c r="BA134" s="823"/>
      <c r="BB134" s="823">
        <v>0.01</v>
      </c>
      <c r="BC134" s="823"/>
      <c r="BD134" s="823"/>
      <c r="BE134" s="823"/>
      <c r="BF134" s="823"/>
      <c r="BG134" s="823"/>
      <c r="BH134" s="823"/>
      <c r="BI134" s="823"/>
      <c r="BJ134" s="823"/>
      <c r="BK134" s="333"/>
      <c r="BL134" s="117"/>
      <c r="BM134" s="567">
        <f t="shared" si="13"/>
        <v>0.01</v>
      </c>
    </row>
    <row r="135" spans="2:65" s="134" customFormat="1" hidden="1">
      <c r="B135" s="134">
        <v>134</v>
      </c>
      <c r="D135" s="117"/>
      <c r="E135" s="135" t="s">
        <v>702</v>
      </c>
      <c r="F135" s="118" t="s">
        <v>120</v>
      </c>
      <c r="G135" s="529">
        <f t="shared" si="14"/>
        <v>2.6100000000000003</v>
      </c>
      <c r="H135" s="118" t="s">
        <v>933</v>
      </c>
      <c r="I135" s="121" t="s">
        <v>48</v>
      </c>
      <c r="J135" s="118"/>
      <c r="K135" s="822">
        <f t="shared" si="12"/>
        <v>0.95000000000000007</v>
      </c>
      <c r="L135" s="823"/>
      <c r="M135" s="823">
        <v>0.95000000000000007</v>
      </c>
      <c r="N135" s="823">
        <v>0.21</v>
      </c>
      <c r="O135" s="823">
        <v>1.4300000000000002</v>
      </c>
      <c r="P135" s="823"/>
      <c r="Q135" s="823"/>
      <c r="R135" s="823"/>
      <c r="S135" s="823"/>
      <c r="T135" s="823"/>
      <c r="U135" s="823"/>
      <c r="V135" s="823"/>
      <c r="W135" s="823"/>
      <c r="X135" s="823"/>
      <c r="Y135" s="823"/>
      <c r="Z135" s="823"/>
      <c r="AA135" s="823"/>
      <c r="AB135" s="823"/>
      <c r="AC135" s="823"/>
      <c r="AD135" s="823"/>
      <c r="AE135" s="823"/>
      <c r="AF135" s="823"/>
      <c r="AG135" s="823"/>
      <c r="AH135" s="823">
        <v>0.02</v>
      </c>
      <c r="AI135" s="823"/>
      <c r="AJ135" s="823"/>
      <c r="AK135" s="823"/>
      <c r="AL135" s="823"/>
      <c r="AM135" s="823"/>
      <c r="AN135" s="823"/>
      <c r="AO135" s="823"/>
      <c r="AP135" s="823"/>
      <c r="AQ135" s="823"/>
      <c r="AR135" s="823"/>
      <c r="AS135" s="823"/>
      <c r="AT135" s="823"/>
      <c r="AU135" s="823"/>
      <c r="AV135" s="823"/>
      <c r="AW135" s="823"/>
      <c r="AX135" s="823"/>
      <c r="AY135" s="823"/>
      <c r="AZ135" s="823"/>
      <c r="BA135" s="823"/>
      <c r="BB135" s="823"/>
      <c r="BC135" s="823"/>
      <c r="BD135" s="823"/>
      <c r="BE135" s="823"/>
      <c r="BF135" s="823"/>
      <c r="BG135" s="823"/>
      <c r="BH135" s="823"/>
      <c r="BI135" s="823"/>
      <c r="BJ135" s="823"/>
      <c r="BK135" s="333"/>
      <c r="BL135" s="117"/>
      <c r="BM135" s="567">
        <f t="shared" si="13"/>
        <v>2.6100000000000003</v>
      </c>
    </row>
    <row r="136" spans="2:65" s="134" customFormat="1" hidden="1">
      <c r="B136" s="134">
        <v>135</v>
      </c>
      <c r="D136" s="117"/>
      <c r="E136" s="135" t="s">
        <v>71</v>
      </c>
      <c r="F136" s="118" t="s">
        <v>120</v>
      </c>
      <c r="G136" s="529">
        <f t="shared" si="14"/>
        <v>0.95000000000000007</v>
      </c>
      <c r="H136" s="118" t="s">
        <v>934</v>
      </c>
      <c r="I136" s="121" t="s">
        <v>48</v>
      </c>
      <c r="J136" s="118"/>
      <c r="K136" s="822">
        <f t="shared" si="12"/>
        <v>0.73</v>
      </c>
      <c r="L136" s="823">
        <v>0.73</v>
      </c>
      <c r="M136" s="823"/>
      <c r="N136" s="823">
        <v>0.16</v>
      </c>
      <c r="O136" s="823">
        <v>0.02</v>
      </c>
      <c r="P136" s="823"/>
      <c r="Q136" s="823"/>
      <c r="R136" s="823"/>
      <c r="S136" s="823"/>
      <c r="T136" s="823"/>
      <c r="U136" s="823"/>
      <c r="V136" s="823"/>
      <c r="W136" s="823"/>
      <c r="X136" s="823"/>
      <c r="Y136" s="823"/>
      <c r="Z136" s="823"/>
      <c r="AA136" s="823"/>
      <c r="AB136" s="823"/>
      <c r="AC136" s="823"/>
      <c r="AD136" s="823"/>
      <c r="AE136" s="823"/>
      <c r="AF136" s="823"/>
      <c r="AG136" s="823"/>
      <c r="AH136" s="823">
        <v>0.01</v>
      </c>
      <c r="AI136" s="823"/>
      <c r="AJ136" s="823"/>
      <c r="AK136" s="823"/>
      <c r="AL136" s="823"/>
      <c r="AM136" s="823"/>
      <c r="AN136" s="823"/>
      <c r="AO136" s="823"/>
      <c r="AP136" s="823"/>
      <c r="AQ136" s="823"/>
      <c r="AR136" s="823"/>
      <c r="AS136" s="823"/>
      <c r="AT136" s="823"/>
      <c r="AU136" s="823"/>
      <c r="AV136" s="823"/>
      <c r="AW136" s="823"/>
      <c r="AX136" s="823"/>
      <c r="AY136" s="823"/>
      <c r="AZ136" s="823"/>
      <c r="BA136" s="823"/>
      <c r="BB136" s="823"/>
      <c r="BC136" s="823"/>
      <c r="BD136" s="823"/>
      <c r="BE136" s="823"/>
      <c r="BF136" s="823">
        <v>0.02</v>
      </c>
      <c r="BG136" s="823"/>
      <c r="BH136" s="823"/>
      <c r="BI136" s="823">
        <v>0.01</v>
      </c>
      <c r="BJ136" s="823"/>
      <c r="BK136" s="333"/>
      <c r="BL136" s="117"/>
      <c r="BM136" s="567">
        <f t="shared" si="13"/>
        <v>0.95000000000000007</v>
      </c>
    </row>
    <row r="137" spans="2:65" s="134" customFormat="1" hidden="1">
      <c r="B137" s="134">
        <v>136</v>
      </c>
      <c r="D137" s="117"/>
      <c r="E137" s="135" t="s">
        <v>703</v>
      </c>
      <c r="F137" s="118" t="s">
        <v>120</v>
      </c>
      <c r="G137" s="529">
        <f t="shared" si="14"/>
        <v>5.0599999999999996</v>
      </c>
      <c r="H137" s="118" t="s">
        <v>935</v>
      </c>
      <c r="I137" s="121" t="s">
        <v>48</v>
      </c>
      <c r="J137" s="118"/>
      <c r="K137" s="822">
        <f t="shared" si="12"/>
        <v>0</v>
      </c>
      <c r="L137" s="823"/>
      <c r="M137" s="823"/>
      <c r="N137" s="823">
        <v>1.39</v>
      </c>
      <c r="O137" s="823">
        <v>3.67</v>
      </c>
      <c r="P137" s="823"/>
      <c r="Q137" s="823"/>
      <c r="R137" s="823"/>
      <c r="S137" s="823"/>
      <c r="T137" s="823"/>
      <c r="U137" s="823"/>
      <c r="V137" s="823"/>
      <c r="W137" s="823"/>
      <c r="X137" s="823"/>
      <c r="Y137" s="823"/>
      <c r="Z137" s="823"/>
      <c r="AA137" s="823"/>
      <c r="AB137" s="823"/>
      <c r="AC137" s="823"/>
      <c r="AD137" s="823"/>
      <c r="AE137" s="823"/>
      <c r="AF137" s="823"/>
      <c r="AG137" s="823"/>
      <c r="AH137" s="823"/>
      <c r="AI137" s="823"/>
      <c r="AJ137" s="823"/>
      <c r="AK137" s="823"/>
      <c r="AL137" s="823"/>
      <c r="AM137" s="823"/>
      <c r="AN137" s="823"/>
      <c r="AO137" s="823"/>
      <c r="AP137" s="823"/>
      <c r="AQ137" s="823"/>
      <c r="AR137" s="823"/>
      <c r="AS137" s="823"/>
      <c r="AT137" s="823"/>
      <c r="AU137" s="823"/>
      <c r="AV137" s="823"/>
      <c r="AW137" s="823"/>
      <c r="AX137" s="823"/>
      <c r="AY137" s="823"/>
      <c r="AZ137" s="823"/>
      <c r="BA137" s="823"/>
      <c r="BB137" s="823"/>
      <c r="BC137" s="823"/>
      <c r="BD137" s="823"/>
      <c r="BE137" s="823"/>
      <c r="BF137" s="823"/>
      <c r="BG137" s="823"/>
      <c r="BH137" s="823"/>
      <c r="BI137" s="823"/>
      <c r="BJ137" s="823"/>
      <c r="BK137" s="333"/>
      <c r="BL137" s="117"/>
      <c r="BM137" s="567">
        <f t="shared" si="13"/>
        <v>5.0599999999999996</v>
      </c>
    </row>
    <row r="138" spans="2:65" s="134" customFormat="1" hidden="1">
      <c r="B138" s="134">
        <v>137</v>
      </c>
      <c r="D138" s="117"/>
      <c r="E138" s="135" t="s">
        <v>704</v>
      </c>
      <c r="F138" s="118" t="s">
        <v>120</v>
      </c>
      <c r="G138" s="529">
        <f t="shared" si="14"/>
        <v>1.01</v>
      </c>
      <c r="H138" s="118" t="s">
        <v>936</v>
      </c>
      <c r="I138" s="121" t="s">
        <v>48</v>
      </c>
      <c r="J138" s="118"/>
      <c r="K138" s="822">
        <f t="shared" si="12"/>
        <v>0.82000000000000006</v>
      </c>
      <c r="L138" s="823">
        <v>0.36</v>
      </c>
      <c r="M138" s="823">
        <v>0.46</v>
      </c>
      <c r="N138" s="823">
        <v>0.14000000000000001</v>
      </c>
      <c r="O138" s="823"/>
      <c r="P138" s="823"/>
      <c r="Q138" s="823"/>
      <c r="R138" s="823"/>
      <c r="S138" s="823"/>
      <c r="T138" s="823"/>
      <c r="U138" s="823"/>
      <c r="V138" s="823"/>
      <c r="W138" s="823"/>
      <c r="X138" s="823"/>
      <c r="Y138" s="823"/>
      <c r="Z138" s="823"/>
      <c r="AA138" s="823"/>
      <c r="AB138" s="823"/>
      <c r="AC138" s="823"/>
      <c r="AD138" s="823"/>
      <c r="AE138" s="823"/>
      <c r="AF138" s="823"/>
      <c r="AG138" s="823"/>
      <c r="AH138" s="823">
        <v>0.05</v>
      </c>
      <c r="AI138" s="823"/>
      <c r="AJ138" s="823"/>
      <c r="AK138" s="823"/>
      <c r="AL138" s="823"/>
      <c r="AM138" s="823"/>
      <c r="AN138" s="823"/>
      <c r="AO138" s="823"/>
      <c r="AP138" s="823"/>
      <c r="AQ138" s="823"/>
      <c r="AR138" s="823"/>
      <c r="AS138" s="823"/>
      <c r="AT138" s="823"/>
      <c r="AU138" s="823"/>
      <c r="AV138" s="823"/>
      <c r="AW138" s="823"/>
      <c r="AX138" s="823"/>
      <c r="AY138" s="823"/>
      <c r="AZ138" s="823"/>
      <c r="BA138" s="823"/>
      <c r="BB138" s="823"/>
      <c r="BC138" s="823"/>
      <c r="BD138" s="823"/>
      <c r="BE138" s="823"/>
      <c r="BF138" s="823"/>
      <c r="BG138" s="823"/>
      <c r="BH138" s="823"/>
      <c r="BI138" s="823"/>
      <c r="BJ138" s="823"/>
      <c r="BK138" s="333"/>
      <c r="BL138" s="117"/>
      <c r="BM138" s="567">
        <f t="shared" si="13"/>
        <v>1.01</v>
      </c>
    </row>
    <row r="139" spans="2:65" s="134" customFormat="1" hidden="1">
      <c r="B139" s="134">
        <v>138</v>
      </c>
      <c r="D139" s="117"/>
      <c r="E139" s="135" t="s">
        <v>705</v>
      </c>
      <c r="F139" s="118" t="s">
        <v>120</v>
      </c>
      <c r="G139" s="529">
        <f t="shared" si="14"/>
        <v>1.1600000000000001</v>
      </c>
      <c r="H139" s="118" t="s">
        <v>937</v>
      </c>
      <c r="I139" s="121" t="s">
        <v>48</v>
      </c>
      <c r="J139" s="118"/>
      <c r="K139" s="822">
        <f t="shared" si="12"/>
        <v>0</v>
      </c>
      <c r="L139" s="823"/>
      <c r="M139" s="823"/>
      <c r="N139" s="823">
        <v>1.1600000000000001</v>
      </c>
      <c r="O139" s="823"/>
      <c r="P139" s="823"/>
      <c r="Q139" s="823"/>
      <c r="R139" s="823"/>
      <c r="S139" s="823"/>
      <c r="T139" s="823"/>
      <c r="U139" s="823"/>
      <c r="V139" s="823"/>
      <c r="W139" s="823"/>
      <c r="X139" s="823"/>
      <c r="Y139" s="823"/>
      <c r="Z139" s="823"/>
      <c r="AA139" s="823"/>
      <c r="AB139" s="823"/>
      <c r="AC139" s="823"/>
      <c r="AD139" s="823"/>
      <c r="AE139" s="823"/>
      <c r="AF139" s="823"/>
      <c r="AG139" s="823"/>
      <c r="AH139" s="823"/>
      <c r="AI139" s="823"/>
      <c r="AJ139" s="823"/>
      <c r="AK139" s="823"/>
      <c r="AL139" s="823"/>
      <c r="AM139" s="823"/>
      <c r="AN139" s="823"/>
      <c r="AO139" s="823"/>
      <c r="AP139" s="823"/>
      <c r="AQ139" s="823"/>
      <c r="AR139" s="823"/>
      <c r="AS139" s="823"/>
      <c r="AT139" s="823"/>
      <c r="AU139" s="823"/>
      <c r="AV139" s="823"/>
      <c r="AW139" s="823"/>
      <c r="AX139" s="823"/>
      <c r="AY139" s="823"/>
      <c r="AZ139" s="823"/>
      <c r="BA139" s="823"/>
      <c r="BB139" s="823"/>
      <c r="BC139" s="823"/>
      <c r="BD139" s="823"/>
      <c r="BE139" s="823"/>
      <c r="BF139" s="823"/>
      <c r="BG139" s="823"/>
      <c r="BH139" s="823"/>
      <c r="BI139" s="823"/>
      <c r="BJ139" s="823"/>
      <c r="BK139" s="333"/>
      <c r="BL139" s="117"/>
      <c r="BM139" s="567">
        <f t="shared" si="13"/>
        <v>1.1600000000000001</v>
      </c>
    </row>
    <row r="140" spans="2:65" s="134" customFormat="1" hidden="1">
      <c r="B140" s="134">
        <v>139</v>
      </c>
      <c r="D140" s="117"/>
      <c r="E140" s="135" t="s">
        <v>706</v>
      </c>
      <c r="F140" s="118" t="s">
        <v>120</v>
      </c>
      <c r="G140" s="529">
        <f t="shared" si="14"/>
        <v>1.02</v>
      </c>
      <c r="H140" s="118" t="s">
        <v>933</v>
      </c>
      <c r="I140" s="121" t="s">
        <v>48</v>
      </c>
      <c r="J140" s="118"/>
      <c r="K140" s="822">
        <f t="shared" si="12"/>
        <v>0.43</v>
      </c>
      <c r="L140" s="823">
        <v>0.43</v>
      </c>
      <c r="M140" s="823"/>
      <c r="N140" s="823">
        <v>0.49</v>
      </c>
      <c r="O140" s="823">
        <v>0.1</v>
      </c>
      <c r="P140" s="823"/>
      <c r="Q140" s="823"/>
      <c r="R140" s="823"/>
      <c r="S140" s="823"/>
      <c r="T140" s="823"/>
      <c r="U140" s="823"/>
      <c r="V140" s="823"/>
      <c r="W140" s="823"/>
      <c r="X140" s="823"/>
      <c r="Y140" s="823"/>
      <c r="Z140" s="823"/>
      <c r="AA140" s="823"/>
      <c r="AB140" s="823"/>
      <c r="AC140" s="823"/>
      <c r="AD140" s="823"/>
      <c r="AE140" s="823"/>
      <c r="AF140" s="823"/>
      <c r="AG140" s="823"/>
      <c r="AH140" s="823"/>
      <c r="AI140" s="823"/>
      <c r="AJ140" s="823"/>
      <c r="AK140" s="823"/>
      <c r="AL140" s="823"/>
      <c r="AM140" s="823"/>
      <c r="AN140" s="823"/>
      <c r="AO140" s="823"/>
      <c r="AP140" s="823"/>
      <c r="AQ140" s="823"/>
      <c r="AR140" s="823"/>
      <c r="AS140" s="823"/>
      <c r="AT140" s="823"/>
      <c r="AU140" s="823"/>
      <c r="AV140" s="823"/>
      <c r="AW140" s="823"/>
      <c r="AX140" s="823"/>
      <c r="AY140" s="823"/>
      <c r="AZ140" s="823"/>
      <c r="BA140" s="823"/>
      <c r="BB140" s="823"/>
      <c r="BC140" s="823"/>
      <c r="BD140" s="823"/>
      <c r="BE140" s="823"/>
      <c r="BF140" s="823">
        <v>0</v>
      </c>
      <c r="BG140" s="823"/>
      <c r="BH140" s="823"/>
      <c r="BI140" s="823"/>
      <c r="BJ140" s="823"/>
      <c r="BK140" s="333"/>
      <c r="BL140" s="117"/>
      <c r="BM140" s="567">
        <f t="shared" si="13"/>
        <v>1.02</v>
      </c>
    </row>
    <row r="141" spans="2:65" s="134" customFormat="1" hidden="1">
      <c r="B141" s="134">
        <v>140</v>
      </c>
      <c r="D141" s="117"/>
      <c r="E141" s="135" t="s">
        <v>707</v>
      </c>
      <c r="F141" s="118" t="s">
        <v>120</v>
      </c>
      <c r="G141" s="529">
        <f t="shared" si="14"/>
        <v>1.07</v>
      </c>
      <c r="H141" s="118" t="s">
        <v>938</v>
      </c>
      <c r="I141" s="121" t="s">
        <v>48</v>
      </c>
      <c r="J141" s="118"/>
      <c r="K141" s="822">
        <f t="shared" si="12"/>
        <v>0.9900000000000001</v>
      </c>
      <c r="L141" s="823">
        <v>0.9900000000000001</v>
      </c>
      <c r="M141" s="823"/>
      <c r="N141" s="823">
        <v>0.04</v>
      </c>
      <c r="O141" s="823">
        <v>0.02</v>
      </c>
      <c r="P141" s="823"/>
      <c r="Q141" s="823"/>
      <c r="R141" s="823"/>
      <c r="S141" s="823"/>
      <c r="T141" s="823"/>
      <c r="U141" s="823"/>
      <c r="V141" s="823"/>
      <c r="W141" s="823"/>
      <c r="X141" s="823"/>
      <c r="Y141" s="823"/>
      <c r="Z141" s="823"/>
      <c r="AA141" s="823"/>
      <c r="AB141" s="823"/>
      <c r="AC141" s="823"/>
      <c r="AD141" s="823"/>
      <c r="AE141" s="823"/>
      <c r="AF141" s="823"/>
      <c r="AG141" s="823"/>
      <c r="AH141" s="823">
        <v>0.02</v>
      </c>
      <c r="AI141" s="823"/>
      <c r="AJ141" s="823"/>
      <c r="AK141" s="823"/>
      <c r="AL141" s="823"/>
      <c r="AM141" s="823"/>
      <c r="AN141" s="823"/>
      <c r="AO141" s="823"/>
      <c r="AP141" s="823"/>
      <c r="AQ141" s="823"/>
      <c r="AR141" s="823"/>
      <c r="AS141" s="823"/>
      <c r="AT141" s="823"/>
      <c r="AU141" s="823"/>
      <c r="AV141" s="823"/>
      <c r="AW141" s="823"/>
      <c r="AX141" s="823"/>
      <c r="AY141" s="823"/>
      <c r="AZ141" s="823"/>
      <c r="BA141" s="823"/>
      <c r="BB141" s="823"/>
      <c r="BC141" s="823"/>
      <c r="BD141" s="823"/>
      <c r="BE141" s="823"/>
      <c r="BF141" s="823"/>
      <c r="BG141" s="823"/>
      <c r="BH141" s="823"/>
      <c r="BI141" s="823"/>
      <c r="BJ141" s="823"/>
      <c r="BK141" s="333"/>
      <c r="BL141" s="117"/>
      <c r="BM141" s="567">
        <f t="shared" si="13"/>
        <v>1.07</v>
      </c>
    </row>
    <row r="142" spans="2:65" s="134" customFormat="1" ht="31.5" hidden="1">
      <c r="B142" s="134">
        <v>141</v>
      </c>
      <c r="D142" s="117">
        <v>30</v>
      </c>
      <c r="E142" s="304" t="s">
        <v>582</v>
      </c>
      <c r="F142" s="296" t="s">
        <v>583</v>
      </c>
      <c r="G142" s="529">
        <f t="shared" si="14"/>
        <v>0.72999999999999987</v>
      </c>
      <c r="H142" s="117" t="s">
        <v>581</v>
      </c>
      <c r="I142" s="121" t="s">
        <v>29</v>
      </c>
      <c r="J142" s="118"/>
      <c r="K142" s="822">
        <f t="shared" si="12"/>
        <v>0</v>
      </c>
      <c r="L142" s="822"/>
      <c r="M142" s="822"/>
      <c r="N142" s="822">
        <v>0.04</v>
      </c>
      <c r="O142" s="822"/>
      <c r="P142" s="822"/>
      <c r="Q142" s="822"/>
      <c r="R142" s="822"/>
      <c r="S142" s="822"/>
      <c r="T142" s="822"/>
      <c r="U142" s="822"/>
      <c r="V142" s="822"/>
      <c r="W142" s="822"/>
      <c r="X142" s="822"/>
      <c r="Y142" s="822"/>
      <c r="Z142" s="822"/>
      <c r="AA142" s="822"/>
      <c r="AB142" s="822"/>
      <c r="AC142" s="822"/>
      <c r="AD142" s="822"/>
      <c r="AE142" s="822"/>
      <c r="AF142" s="822"/>
      <c r="AG142" s="822">
        <v>0.41</v>
      </c>
      <c r="AH142" s="822">
        <v>0.05</v>
      </c>
      <c r="AI142" s="822"/>
      <c r="AJ142" s="822"/>
      <c r="AK142" s="822"/>
      <c r="AL142" s="822"/>
      <c r="AM142" s="822"/>
      <c r="AN142" s="822"/>
      <c r="AO142" s="822"/>
      <c r="AP142" s="822"/>
      <c r="AQ142" s="822"/>
      <c r="AR142" s="822"/>
      <c r="AS142" s="822"/>
      <c r="AT142" s="822"/>
      <c r="AU142" s="822"/>
      <c r="AV142" s="822"/>
      <c r="AW142" s="822"/>
      <c r="AX142" s="822"/>
      <c r="AY142" s="822"/>
      <c r="AZ142" s="822">
        <v>0.02</v>
      </c>
      <c r="BA142" s="822">
        <v>0.02</v>
      </c>
      <c r="BB142" s="822"/>
      <c r="BC142" s="822"/>
      <c r="BD142" s="822"/>
      <c r="BE142" s="822"/>
      <c r="BF142" s="822">
        <v>0.09</v>
      </c>
      <c r="BG142" s="822"/>
      <c r="BH142" s="822"/>
      <c r="BI142" s="822">
        <v>0.1</v>
      </c>
      <c r="BJ142" s="822"/>
      <c r="BK142" s="333" t="s">
        <v>580</v>
      </c>
      <c r="BL142" s="117"/>
      <c r="BM142" s="567">
        <f t="shared" si="13"/>
        <v>0.72999999999999987</v>
      </c>
    </row>
    <row r="143" spans="2:65" s="134" customFormat="1" hidden="1">
      <c r="B143" s="134">
        <v>142</v>
      </c>
      <c r="D143" s="117">
        <v>80</v>
      </c>
      <c r="E143" s="135" t="s">
        <v>477</v>
      </c>
      <c r="F143" s="117" t="s">
        <v>324</v>
      </c>
      <c r="G143" s="529">
        <f t="shared" si="14"/>
        <v>0.9900000000000001</v>
      </c>
      <c r="H143" s="117">
        <v>14</v>
      </c>
      <c r="I143" s="119" t="s">
        <v>48</v>
      </c>
      <c r="J143" s="118"/>
      <c r="K143" s="822">
        <f t="shared" si="12"/>
        <v>0.92</v>
      </c>
      <c r="L143" s="333">
        <v>0.92</v>
      </c>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v>0.05</v>
      </c>
      <c r="AH143" s="333">
        <v>0.02</v>
      </c>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t="s">
        <v>387</v>
      </c>
      <c r="BL143" s="117" t="s">
        <v>1068</v>
      </c>
      <c r="BM143" s="567">
        <f t="shared" si="13"/>
        <v>0.9900000000000001</v>
      </c>
    </row>
    <row r="144" spans="2:65" s="134" customFormat="1" hidden="1">
      <c r="B144" s="134">
        <v>143</v>
      </c>
      <c r="D144" s="117">
        <v>81</v>
      </c>
      <c r="E144" s="304" t="s">
        <v>478</v>
      </c>
      <c r="F144" s="117" t="s">
        <v>324</v>
      </c>
      <c r="G144" s="529">
        <f t="shared" si="14"/>
        <v>0</v>
      </c>
      <c r="H144" s="117"/>
      <c r="I144" s="119" t="s">
        <v>30</v>
      </c>
      <c r="J144" s="118"/>
      <c r="K144" s="822">
        <f t="shared" si="12"/>
        <v>0</v>
      </c>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t="s">
        <v>388</v>
      </c>
      <c r="BL144" s="118" t="s">
        <v>480</v>
      </c>
      <c r="BM144" s="567">
        <f t="shared" si="13"/>
        <v>0</v>
      </c>
    </row>
    <row r="145" spans="2:65" s="134" customFormat="1" ht="31.5" hidden="1">
      <c r="B145" s="134">
        <v>144</v>
      </c>
      <c r="D145" s="117">
        <v>82</v>
      </c>
      <c r="E145" s="304" t="s">
        <v>574</v>
      </c>
      <c r="F145" s="117" t="s">
        <v>324</v>
      </c>
      <c r="G145" s="529">
        <f t="shared" si="14"/>
        <v>0.03</v>
      </c>
      <c r="H145" s="117">
        <v>2</v>
      </c>
      <c r="I145" s="119" t="s">
        <v>29</v>
      </c>
      <c r="J145" s="118"/>
      <c r="K145" s="822">
        <f t="shared" si="12"/>
        <v>0</v>
      </c>
      <c r="L145" s="333"/>
      <c r="M145" s="333"/>
      <c r="N145" s="333"/>
      <c r="O145" s="333">
        <v>0.01</v>
      </c>
      <c r="P145" s="333"/>
      <c r="Q145" s="333"/>
      <c r="R145" s="333"/>
      <c r="S145" s="333"/>
      <c r="T145" s="333"/>
      <c r="U145" s="333"/>
      <c r="V145" s="333"/>
      <c r="W145" s="333"/>
      <c r="X145" s="333"/>
      <c r="Y145" s="333"/>
      <c r="Z145" s="333"/>
      <c r="AA145" s="333"/>
      <c r="AB145" s="333"/>
      <c r="AC145" s="333"/>
      <c r="AD145" s="333"/>
      <c r="AE145" s="333"/>
      <c r="AF145" s="333"/>
      <c r="AG145" s="333">
        <v>0.02</v>
      </c>
      <c r="AH145" s="333"/>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c r="BJ145" s="333"/>
      <c r="BK145" s="333" t="s">
        <v>388</v>
      </c>
      <c r="BL145" s="118" t="s">
        <v>575</v>
      </c>
      <c r="BM145" s="567">
        <f t="shared" si="13"/>
        <v>0.03</v>
      </c>
    </row>
    <row r="146" spans="2:65" s="134" customFormat="1" ht="47.25" hidden="1">
      <c r="B146" s="134">
        <v>145</v>
      </c>
      <c r="D146" s="117"/>
      <c r="E146" s="545" t="s">
        <v>1105</v>
      </c>
      <c r="F146" s="118" t="s">
        <v>124</v>
      </c>
      <c r="G146" s="529">
        <f t="shared" si="14"/>
        <v>44.87</v>
      </c>
      <c r="H146" s="546" t="s">
        <v>940</v>
      </c>
      <c r="I146" s="564" t="s">
        <v>11</v>
      </c>
      <c r="J146" s="546"/>
      <c r="K146" s="822">
        <f t="shared" si="12"/>
        <v>6.25</v>
      </c>
      <c r="L146" s="831"/>
      <c r="M146" s="831">
        <v>6.25</v>
      </c>
      <c r="N146" s="825">
        <v>38.559999999999995</v>
      </c>
      <c r="O146" s="831"/>
      <c r="P146" s="831"/>
      <c r="Q146" s="831"/>
      <c r="R146" s="831"/>
      <c r="S146" s="831"/>
      <c r="T146" s="831"/>
      <c r="U146" s="832"/>
      <c r="V146" s="831"/>
      <c r="W146" s="833"/>
      <c r="X146" s="135"/>
      <c r="Y146" s="135"/>
      <c r="Z146" s="833"/>
      <c r="AA146" s="833"/>
      <c r="AB146" s="833"/>
      <c r="AC146" s="833"/>
      <c r="AD146" s="833"/>
      <c r="AE146" s="833"/>
      <c r="AF146" s="833"/>
      <c r="AG146" s="833"/>
      <c r="AH146" s="833"/>
      <c r="AI146" s="833"/>
      <c r="AJ146" s="833"/>
      <c r="AK146" s="833"/>
      <c r="AL146" s="833"/>
      <c r="AM146" s="833"/>
      <c r="AN146" s="833"/>
      <c r="AO146" s="833"/>
      <c r="AP146" s="833"/>
      <c r="AQ146" s="833"/>
      <c r="AR146" s="833"/>
      <c r="AS146" s="833"/>
      <c r="AT146" s="833"/>
      <c r="AU146" s="833"/>
      <c r="AV146" s="833"/>
      <c r="AW146" s="833"/>
      <c r="AX146" s="833"/>
      <c r="AY146" s="833"/>
      <c r="AZ146" s="833"/>
      <c r="BA146" s="833"/>
      <c r="BB146" s="833"/>
      <c r="BC146" s="833"/>
      <c r="BD146" s="833"/>
      <c r="BE146" s="833"/>
      <c r="BF146" s="833"/>
      <c r="BG146" s="833"/>
      <c r="BH146" s="833"/>
      <c r="BI146" s="833">
        <v>6.0000000000000005E-2</v>
      </c>
      <c r="BJ146" s="825"/>
      <c r="BK146" s="333"/>
      <c r="BL146" s="117"/>
      <c r="BM146" s="567">
        <f t="shared" si="13"/>
        <v>44.87</v>
      </c>
    </row>
    <row r="147" spans="2:65" s="134" customFormat="1" ht="47.25" hidden="1">
      <c r="B147" s="134">
        <v>146</v>
      </c>
      <c r="D147" s="117"/>
      <c r="E147" s="545" t="s">
        <v>710</v>
      </c>
      <c r="F147" s="118" t="s">
        <v>124</v>
      </c>
      <c r="G147" s="529">
        <f t="shared" si="14"/>
        <v>55.030000000000015</v>
      </c>
      <c r="H147" s="546" t="s">
        <v>941</v>
      </c>
      <c r="I147" s="564" t="s">
        <v>18</v>
      </c>
      <c r="J147" s="546"/>
      <c r="K147" s="822">
        <f t="shared" si="12"/>
        <v>17.490000000000002</v>
      </c>
      <c r="L147" s="831">
        <v>17.490000000000002</v>
      </c>
      <c r="M147" s="831"/>
      <c r="N147" s="825">
        <v>18.280000000000005</v>
      </c>
      <c r="O147" s="831">
        <v>17.060000000000002</v>
      </c>
      <c r="P147" s="831"/>
      <c r="Q147" s="831"/>
      <c r="R147" s="831"/>
      <c r="S147" s="831"/>
      <c r="T147" s="831"/>
      <c r="U147" s="832"/>
      <c r="V147" s="831"/>
      <c r="W147" s="833"/>
      <c r="X147" s="135"/>
      <c r="Y147" s="135"/>
      <c r="Z147" s="833"/>
      <c r="AA147" s="833"/>
      <c r="AB147" s="833"/>
      <c r="AC147" s="833"/>
      <c r="AD147" s="833"/>
      <c r="AE147" s="833"/>
      <c r="AF147" s="833"/>
      <c r="AG147" s="833"/>
      <c r="AH147" s="833"/>
      <c r="AI147" s="833"/>
      <c r="AJ147" s="833"/>
      <c r="AK147" s="833"/>
      <c r="AL147" s="833"/>
      <c r="AM147" s="833"/>
      <c r="AN147" s="833"/>
      <c r="AO147" s="833"/>
      <c r="AP147" s="833"/>
      <c r="AQ147" s="833"/>
      <c r="AR147" s="833"/>
      <c r="AS147" s="833"/>
      <c r="AT147" s="833"/>
      <c r="AU147" s="833"/>
      <c r="AV147" s="833"/>
      <c r="AW147" s="833"/>
      <c r="AX147" s="833"/>
      <c r="AY147" s="833"/>
      <c r="AZ147" s="833"/>
      <c r="BA147" s="833"/>
      <c r="BB147" s="833"/>
      <c r="BC147" s="833"/>
      <c r="BD147" s="833"/>
      <c r="BE147" s="833"/>
      <c r="BF147" s="833"/>
      <c r="BG147" s="833"/>
      <c r="BH147" s="833"/>
      <c r="BI147" s="833">
        <v>2.2000000000000002</v>
      </c>
      <c r="BJ147" s="825"/>
      <c r="BK147" s="333"/>
      <c r="BL147" s="117"/>
      <c r="BM147" s="567">
        <f t="shared" si="13"/>
        <v>55.030000000000015</v>
      </c>
    </row>
    <row r="148" spans="2:65" s="134" customFormat="1" hidden="1">
      <c r="B148" s="134">
        <v>147</v>
      </c>
      <c r="D148" s="117"/>
      <c r="E148" s="135" t="s">
        <v>711</v>
      </c>
      <c r="F148" s="118" t="s">
        <v>124</v>
      </c>
      <c r="G148" s="529">
        <f t="shared" si="14"/>
        <v>0.1</v>
      </c>
      <c r="H148" s="118" t="s">
        <v>942</v>
      </c>
      <c r="I148" s="121" t="s">
        <v>21</v>
      </c>
      <c r="J148" s="118"/>
      <c r="K148" s="822">
        <f t="shared" si="12"/>
        <v>0</v>
      </c>
      <c r="L148" s="823"/>
      <c r="M148" s="823"/>
      <c r="N148" s="823"/>
      <c r="O148" s="823"/>
      <c r="P148" s="823"/>
      <c r="Q148" s="823"/>
      <c r="R148" s="823"/>
      <c r="S148" s="823"/>
      <c r="T148" s="823"/>
      <c r="U148" s="823"/>
      <c r="V148" s="823"/>
      <c r="W148" s="823"/>
      <c r="X148" s="823"/>
      <c r="Y148" s="823"/>
      <c r="Z148" s="823"/>
      <c r="AA148" s="823"/>
      <c r="AB148" s="823"/>
      <c r="AC148" s="823"/>
      <c r="AD148" s="823"/>
      <c r="AE148" s="823"/>
      <c r="AF148" s="823"/>
      <c r="AG148" s="823"/>
      <c r="AH148" s="823"/>
      <c r="AI148" s="823"/>
      <c r="AJ148" s="823"/>
      <c r="AK148" s="823"/>
      <c r="AL148" s="823"/>
      <c r="AM148" s="823"/>
      <c r="AN148" s="823"/>
      <c r="AO148" s="823"/>
      <c r="AP148" s="823"/>
      <c r="AQ148" s="823"/>
      <c r="AR148" s="823"/>
      <c r="AS148" s="823"/>
      <c r="AT148" s="823"/>
      <c r="AU148" s="823"/>
      <c r="AV148" s="823"/>
      <c r="AW148" s="823"/>
      <c r="AX148" s="823"/>
      <c r="AY148" s="823"/>
      <c r="AZ148" s="823"/>
      <c r="BA148" s="823"/>
      <c r="BB148" s="823">
        <v>0.1</v>
      </c>
      <c r="BC148" s="823"/>
      <c r="BD148" s="823"/>
      <c r="BE148" s="823"/>
      <c r="BF148" s="823"/>
      <c r="BG148" s="823"/>
      <c r="BH148" s="823"/>
      <c r="BI148" s="823"/>
      <c r="BJ148" s="823"/>
      <c r="BK148" s="333"/>
      <c r="BL148" s="117"/>
      <c r="BM148" s="567">
        <f t="shared" si="13"/>
        <v>0.1</v>
      </c>
    </row>
    <row r="149" spans="2:65" s="134" customFormat="1" ht="31.5" hidden="1">
      <c r="B149" s="134">
        <v>148</v>
      </c>
      <c r="D149" s="117"/>
      <c r="E149" s="135" t="s">
        <v>712</v>
      </c>
      <c r="F149" s="118" t="s">
        <v>124</v>
      </c>
      <c r="G149" s="529">
        <f t="shared" si="14"/>
        <v>0.25</v>
      </c>
      <c r="H149" s="118" t="s">
        <v>943</v>
      </c>
      <c r="I149" s="121" t="s">
        <v>24</v>
      </c>
      <c r="J149" s="118"/>
      <c r="K149" s="822">
        <f t="shared" si="12"/>
        <v>0</v>
      </c>
      <c r="L149" s="823"/>
      <c r="M149" s="823"/>
      <c r="N149" s="823">
        <v>0.25</v>
      </c>
      <c r="O149" s="823"/>
      <c r="P149" s="823"/>
      <c r="Q149" s="823"/>
      <c r="R149" s="823"/>
      <c r="S149" s="823"/>
      <c r="T149" s="823"/>
      <c r="U149" s="823"/>
      <c r="V149" s="823"/>
      <c r="W149" s="823"/>
      <c r="X149" s="823"/>
      <c r="Y149" s="823"/>
      <c r="Z149" s="823"/>
      <c r="AA149" s="823"/>
      <c r="AB149" s="823"/>
      <c r="AC149" s="823"/>
      <c r="AD149" s="823"/>
      <c r="AE149" s="823"/>
      <c r="AF149" s="823"/>
      <c r="AG149" s="823"/>
      <c r="AH149" s="823"/>
      <c r="AI149" s="823"/>
      <c r="AJ149" s="823"/>
      <c r="AK149" s="823"/>
      <c r="AL149" s="823"/>
      <c r="AM149" s="823"/>
      <c r="AN149" s="823"/>
      <c r="AO149" s="823"/>
      <c r="AP149" s="823"/>
      <c r="AQ149" s="823"/>
      <c r="AR149" s="823"/>
      <c r="AS149" s="823"/>
      <c r="AT149" s="823"/>
      <c r="AU149" s="823"/>
      <c r="AV149" s="823"/>
      <c r="AW149" s="823"/>
      <c r="AX149" s="823"/>
      <c r="AY149" s="823"/>
      <c r="AZ149" s="823"/>
      <c r="BA149" s="823"/>
      <c r="BB149" s="823"/>
      <c r="BC149" s="823"/>
      <c r="BD149" s="823"/>
      <c r="BE149" s="823"/>
      <c r="BF149" s="823"/>
      <c r="BG149" s="823"/>
      <c r="BH149" s="823"/>
      <c r="BI149" s="823"/>
      <c r="BJ149" s="823"/>
      <c r="BK149" s="333"/>
      <c r="BL149" s="117"/>
      <c r="BM149" s="567">
        <f t="shared" si="13"/>
        <v>0.25</v>
      </c>
    </row>
    <row r="150" spans="2:65" ht="31.5" hidden="1">
      <c r="B150" s="134">
        <v>149</v>
      </c>
      <c r="C150" s="134"/>
      <c r="D150" s="798"/>
      <c r="E150" s="135" t="s">
        <v>713</v>
      </c>
      <c r="F150" s="799" t="s">
        <v>124</v>
      </c>
      <c r="G150" s="798">
        <f t="shared" si="14"/>
        <v>10.18</v>
      </c>
      <c r="H150" s="118" t="s">
        <v>944</v>
      </c>
      <c r="I150" s="121" t="s">
        <v>27</v>
      </c>
      <c r="J150" s="799"/>
      <c r="K150" s="822">
        <f t="shared" si="12"/>
        <v>0</v>
      </c>
      <c r="L150" s="823"/>
      <c r="M150" s="823"/>
      <c r="N150" s="823"/>
      <c r="O150" s="823"/>
      <c r="P150" s="823"/>
      <c r="Q150" s="823"/>
      <c r="R150" s="823">
        <v>10.18</v>
      </c>
      <c r="S150" s="823"/>
      <c r="T150" s="823"/>
      <c r="U150" s="823"/>
      <c r="V150" s="823"/>
      <c r="W150" s="823"/>
      <c r="X150" s="823"/>
      <c r="Y150" s="823"/>
      <c r="Z150" s="823"/>
      <c r="AA150" s="823"/>
      <c r="AB150" s="823"/>
      <c r="AC150" s="823"/>
      <c r="AD150" s="823"/>
      <c r="AE150" s="823"/>
      <c r="AF150" s="823"/>
      <c r="AG150" s="823"/>
      <c r="AH150" s="823"/>
      <c r="AI150" s="823"/>
      <c r="AJ150" s="823"/>
      <c r="AK150" s="823"/>
      <c r="AL150" s="823"/>
      <c r="AM150" s="823"/>
      <c r="AN150" s="823"/>
      <c r="AO150" s="823"/>
      <c r="AP150" s="823"/>
      <c r="AQ150" s="823"/>
      <c r="AR150" s="823"/>
      <c r="AS150" s="823"/>
      <c r="AT150" s="823"/>
      <c r="AU150" s="823"/>
      <c r="AV150" s="823"/>
      <c r="AW150" s="823"/>
      <c r="AX150" s="823"/>
      <c r="AY150" s="823"/>
      <c r="AZ150" s="823"/>
      <c r="BA150" s="823"/>
      <c r="BB150" s="823"/>
      <c r="BC150" s="823"/>
      <c r="BD150" s="823"/>
      <c r="BE150" s="823"/>
      <c r="BF150" s="823"/>
      <c r="BG150" s="823"/>
      <c r="BH150" s="823"/>
      <c r="BI150" s="823"/>
      <c r="BJ150" s="823"/>
      <c r="BK150" s="333"/>
      <c r="BL150" s="798"/>
      <c r="BM150" s="801">
        <f t="shared" si="13"/>
        <v>10.18</v>
      </c>
    </row>
    <row r="151" spans="2:65" s="134" customFormat="1" hidden="1">
      <c r="B151" s="134">
        <v>150</v>
      </c>
      <c r="D151" s="117"/>
      <c r="E151" s="135" t="s">
        <v>714</v>
      </c>
      <c r="F151" s="118" t="s">
        <v>124</v>
      </c>
      <c r="G151" s="529">
        <f t="shared" si="14"/>
        <v>0.25</v>
      </c>
      <c r="H151" s="118" t="s">
        <v>893</v>
      </c>
      <c r="I151" s="121" t="s">
        <v>30</v>
      </c>
      <c r="J151" s="118"/>
      <c r="K151" s="822">
        <f t="shared" si="12"/>
        <v>0</v>
      </c>
      <c r="L151" s="823"/>
      <c r="M151" s="823"/>
      <c r="N151" s="823">
        <v>0.25</v>
      </c>
      <c r="O151" s="823"/>
      <c r="P151" s="823"/>
      <c r="Q151" s="823"/>
      <c r="R151" s="823"/>
      <c r="S151" s="823"/>
      <c r="T151" s="823"/>
      <c r="U151" s="823"/>
      <c r="V151" s="823"/>
      <c r="W151" s="823"/>
      <c r="X151" s="823"/>
      <c r="Y151" s="823"/>
      <c r="Z151" s="823"/>
      <c r="AA151" s="823"/>
      <c r="AB151" s="823"/>
      <c r="AC151" s="823"/>
      <c r="AD151" s="823"/>
      <c r="AE151" s="823"/>
      <c r="AF151" s="823"/>
      <c r="AG151" s="823"/>
      <c r="AH151" s="823"/>
      <c r="AI151" s="823"/>
      <c r="AJ151" s="823"/>
      <c r="AK151" s="823"/>
      <c r="AL151" s="823"/>
      <c r="AM151" s="823"/>
      <c r="AN151" s="823"/>
      <c r="AO151" s="823"/>
      <c r="AP151" s="823"/>
      <c r="AQ151" s="823"/>
      <c r="AR151" s="823"/>
      <c r="AS151" s="823"/>
      <c r="AT151" s="823"/>
      <c r="AU151" s="823"/>
      <c r="AV151" s="823"/>
      <c r="AW151" s="823"/>
      <c r="AX151" s="823"/>
      <c r="AY151" s="823"/>
      <c r="AZ151" s="823"/>
      <c r="BA151" s="823"/>
      <c r="BB151" s="823"/>
      <c r="BC151" s="823"/>
      <c r="BD151" s="823"/>
      <c r="BE151" s="823"/>
      <c r="BF151" s="823"/>
      <c r="BG151" s="823"/>
      <c r="BH151" s="823"/>
      <c r="BI151" s="823"/>
      <c r="BJ151" s="823"/>
      <c r="BK151" s="333"/>
      <c r="BL151" s="117"/>
      <c r="BM151" s="567">
        <f t="shared" si="13"/>
        <v>0.25</v>
      </c>
    </row>
    <row r="152" spans="2:65" s="134" customFormat="1" hidden="1">
      <c r="B152" s="134">
        <v>151</v>
      </c>
      <c r="D152" s="117"/>
      <c r="E152" s="135" t="s">
        <v>715</v>
      </c>
      <c r="F152" s="118" t="s">
        <v>124</v>
      </c>
      <c r="G152" s="529">
        <f t="shared" si="14"/>
        <v>3.0000000000000004</v>
      </c>
      <c r="H152" s="118" t="s">
        <v>945</v>
      </c>
      <c r="I152" s="121" t="s">
        <v>30</v>
      </c>
      <c r="J152" s="118"/>
      <c r="K152" s="822">
        <f t="shared" si="12"/>
        <v>7.0000000000000007E-2</v>
      </c>
      <c r="L152" s="823">
        <v>7.0000000000000007E-2</v>
      </c>
      <c r="M152" s="823"/>
      <c r="N152" s="823">
        <v>0.96</v>
      </c>
      <c r="O152" s="823">
        <v>0.92</v>
      </c>
      <c r="P152" s="823"/>
      <c r="Q152" s="823"/>
      <c r="R152" s="823"/>
      <c r="S152" s="823"/>
      <c r="T152" s="823"/>
      <c r="U152" s="823"/>
      <c r="V152" s="823"/>
      <c r="W152" s="823"/>
      <c r="X152" s="823"/>
      <c r="Y152" s="823"/>
      <c r="Z152" s="823"/>
      <c r="AA152" s="823"/>
      <c r="AB152" s="823"/>
      <c r="AC152" s="823"/>
      <c r="AD152" s="823"/>
      <c r="AE152" s="823"/>
      <c r="AF152" s="823"/>
      <c r="AG152" s="823">
        <v>0.18</v>
      </c>
      <c r="AH152" s="823"/>
      <c r="AI152" s="823"/>
      <c r="AJ152" s="823"/>
      <c r="AK152" s="823"/>
      <c r="AL152" s="823"/>
      <c r="AM152" s="823"/>
      <c r="AN152" s="823"/>
      <c r="AO152" s="823"/>
      <c r="AP152" s="823"/>
      <c r="AQ152" s="823"/>
      <c r="AR152" s="823"/>
      <c r="AS152" s="823"/>
      <c r="AT152" s="823"/>
      <c r="AU152" s="823"/>
      <c r="AV152" s="823"/>
      <c r="AW152" s="823"/>
      <c r="AX152" s="823"/>
      <c r="AY152" s="823"/>
      <c r="AZ152" s="823">
        <v>0.08</v>
      </c>
      <c r="BA152" s="823"/>
      <c r="BB152" s="823"/>
      <c r="BC152" s="823"/>
      <c r="BD152" s="823"/>
      <c r="BE152" s="823"/>
      <c r="BF152" s="823">
        <v>0.5</v>
      </c>
      <c r="BG152" s="823"/>
      <c r="BH152" s="823"/>
      <c r="BI152" s="823">
        <v>0.28999999999999998</v>
      </c>
      <c r="BJ152" s="823"/>
      <c r="BK152" s="333"/>
      <c r="BL152" s="117"/>
      <c r="BM152" s="567">
        <f t="shared" si="13"/>
        <v>3.0000000000000004</v>
      </c>
    </row>
    <row r="153" spans="2:65" s="134" customFormat="1" hidden="1">
      <c r="B153" s="134">
        <v>152</v>
      </c>
      <c r="D153" s="117"/>
      <c r="E153" s="535" t="s">
        <v>716</v>
      </c>
      <c r="F153" s="514" t="s">
        <v>124</v>
      </c>
      <c r="G153" s="544">
        <f t="shared" si="14"/>
        <v>0</v>
      </c>
      <c r="H153" s="514" t="s">
        <v>896</v>
      </c>
      <c r="I153" s="550" t="s">
        <v>33</v>
      </c>
      <c r="J153" s="514"/>
      <c r="K153" s="822">
        <f t="shared" si="12"/>
        <v>0</v>
      </c>
      <c r="L153" s="823"/>
      <c r="M153" s="823"/>
      <c r="N153" s="823"/>
      <c r="O153" s="823"/>
      <c r="P153" s="823"/>
      <c r="Q153" s="823"/>
      <c r="R153" s="823"/>
      <c r="S153" s="823"/>
      <c r="T153" s="823"/>
      <c r="U153" s="823"/>
      <c r="V153" s="823"/>
      <c r="W153" s="823"/>
      <c r="X153" s="823"/>
      <c r="Y153" s="823"/>
      <c r="Z153" s="823"/>
      <c r="AA153" s="823"/>
      <c r="AB153" s="823"/>
      <c r="AC153" s="823"/>
      <c r="AD153" s="823"/>
      <c r="AE153" s="823"/>
      <c r="AF153" s="823"/>
      <c r="AG153" s="823"/>
      <c r="AH153" s="823"/>
      <c r="AI153" s="823"/>
      <c r="AJ153" s="823"/>
      <c r="AK153" s="823"/>
      <c r="AL153" s="823"/>
      <c r="AM153" s="823"/>
      <c r="AN153" s="823"/>
      <c r="AO153" s="823"/>
      <c r="AP153" s="823"/>
      <c r="AQ153" s="823"/>
      <c r="AR153" s="823"/>
      <c r="AS153" s="823"/>
      <c r="AT153" s="823"/>
      <c r="AU153" s="823"/>
      <c r="AV153" s="823"/>
      <c r="AW153" s="823"/>
      <c r="AX153" s="823"/>
      <c r="AY153" s="823"/>
      <c r="AZ153" s="823"/>
      <c r="BA153" s="823"/>
      <c r="BB153" s="823"/>
      <c r="BC153" s="823"/>
      <c r="BD153" s="823"/>
      <c r="BE153" s="823"/>
      <c r="BF153" s="823"/>
      <c r="BG153" s="823"/>
      <c r="BH153" s="823"/>
      <c r="BI153" s="823"/>
      <c r="BJ153" s="823"/>
      <c r="BK153" s="333"/>
      <c r="BL153" s="117"/>
      <c r="BM153" s="567">
        <f t="shared" si="13"/>
        <v>0</v>
      </c>
    </row>
    <row r="154" spans="2:65" s="134" customFormat="1" hidden="1">
      <c r="B154" s="134">
        <v>153</v>
      </c>
      <c r="D154" s="117"/>
      <c r="E154" s="135" t="s">
        <v>717</v>
      </c>
      <c r="F154" s="118" t="s">
        <v>124</v>
      </c>
      <c r="G154" s="544">
        <f t="shared" si="14"/>
        <v>2.61</v>
      </c>
      <c r="H154" s="514" t="s">
        <v>946</v>
      </c>
      <c r="I154" s="550" t="s">
        <v>34</v>
      </c>
      <c r="J154" s="514"/>
      <c r="K154" s="822">
        <f t="shared" si="12"/>
        <v>1.05</v>
      </c>
      <c r="L154" s="823">
        <v>1.05</v>
      </c>
      <c r="M154" s="823"/>
      <c r="N154" s="823">
        <v>1.4100000000000001</v>
      </c>
      <c r="O154" s="823"/>
      <c r="P154" s="823"/>
      <c r="Q154" s="823"/>
      <c r="R154" s="823"/>
      <c r="S154" s="823"/>
      <c r="T154" s="823"/>
      <c r="U154" s="823"/>
      <c r="V154" s="823"/>
      <c r="W154" s="823"/>
      <c r="X154" s="823"/>
      <c r="Y154" s="823"/>
      <c r="Z154" s="823"/>
      <c r="AA154" s="823"/>
      <c r="AB154" s="823"/>
      <c r="AC154" s="823"/>
      <c r="AD154" s="823"/>
      <c r="AE154" s="823"/>
      <c r="AF154" s="823"/>
      <c r="AG154" s="823"/>
      <c r="AH154" s="823"/>
      <c r="AI154" s="823"/>
      <c r="AJ154" s="823"/>
      <c r="AK154" s="823"/>
      <c r="AL154" s="823"/>
      <c r="AM154" s="823"/>
      <c r="AN154" s="823"/>
      <c r="AO154" s="823"/>
      <c r="AP154" s="823"/>
      <c r="AQ154" s="823"/>
      <c r="AR154" s="823"/>
      <c r="AS154" s="823">
        <v>0.13</v>
      </c>
      <c r="AT154" s="823"/>
      <c r="AU154" s="823"/>
      <c r="AV154" s="823"/>
      <c r="AW154" s="823"/>
      <c r="AX154" s="823"/>
      <c r="AY154" s="823"/>
      <c r="AZ154" s="823"/>
      <c r="BA154" s="823"/>
      <c r="BB154" s="823"/>
      <c r="BC154" s="823"/>
      <c r="BD154" s="823"/>
      <c r="BE154" s="823"/>
      <c r="BF154" s="823"/>
      <c r="BG154" s="823"/>
      <c r="BH154" s="823"/>
      <c r="BI154" s="823">
        <v>0.02</v>
      </c>
      <c r="BJ154" s="823"/>
      <c r="BK154" s="333"/>
      <c r="BL154" s="117"/>
      <c r="BM154" s="567">
        <f t="shared" si="13"/>
        <v>2.61</v>
      </c>
    </row>
    <row r="155" spans="2:65" s="134" customFormat="1" hidden="1">
      <c r="B155" s="134">
        <v>154</v>
      </c>
      <c r="D155" s="117"/>
      <c r="E155" s="135" t="s">
        <v>718</v>
      </c>
      <c r="F155" s="118" t="s">
        <v>124</v>
      </c>
      <c r="G155" s="544">
        <f t="shared" si="14"/>
        <v>0.01</v>
      </c>
      <c r="H155" s="514" t="s">
        <v>947</v>
      </c>
      <c r="I155" s="550" t="s">
        <v>36</v>
      </c>
      <c r="J155" s="514"/>
      <c r="K155" s="822">
        <f t="shared" si="12"/>
        <v>0</v>
      </c>
      <c r="L155" s="823"/>
      <c r="M155" s="823"/>
      <c r="N155" s="823"/>
      <c r="O155" s="823"/>
      <c r="P155" s="823"/>
      <c r="Q155" s="823"/>
      <c r="R155" s="823"/>
      <c r="S155" s="823"/>
      <c r="T155" s="823"/>
      <c r="U155" s="823"/>
      <c r="V155" s="823"/>
      <c r="W155" s="823"/>
      <c r="X155" s="823"/>
      <c r="Y155" s="823"/>
      <c r="Z155" s="823"/>
      <c r="AA155" s="823"/>
      <c r="AB155" s="823"/>
      <c r="AC155" s="823"/>
      <c r="AD155" s="823"/>
      <c r="AE155" s="823"/>
      <c r="AF155" s="823"/>
      <c r="AG155" s="823"/>
      <c r="AH155" s="823"/>
      <c r="AI155" s="823"/>
      <c r="AJ155" s="823"/>
      <c r="AK155" s="823"/>
      <c r="AL155" s="823"/>
      <c r="AM155" s="823"/>
      <c r="AN155" s="823"/>
      <c r="AO155" s="823"/>
      <c r="AP155" s="823"/>
      <c r="AQ155" s="823"/>
      <c r="AR155" s="823"/>
      <c r="AS155" s="823"/>
      <c r="AT155" s="823"/>
      <c r="AU155" s="823"/>
      <c r="AV155" s="823"/>
      <c r="AW155" s="823"/>
      <c r="AX155" s="823"/>
      <c r="AY155" s="823"/>
      <c r="AZ155" s="823"/>
      <c r="BA155" s="823"/>
      <c r="BB155" s="823">
        <v>0.01</v>
      </c>
      <c r="BC155" s="823"/>
      <c r="BD155" s="823"/>
      <c r="BE155" s="823"/>
      <c r="BF155" s="823"/>
      <c r="BG155" s="823"/>
      <c r="BH155" s="823"/>
      <c r="BI155" s="823"/>
      <c r="BJ155" s="823"/>
      <c r="BK155" s="333"/>
      <c r="BL155" s="117"/>
      <c r="BM155" s="567">
        <f t="shared" si="13"/>
        <v>0.01</v>
      </c>
    </row>
    <row r="156" spans="2:65" s="134" customFormat="1" ht="31.5" hidden="1">
      <c r="B156" s="134">
        <v>155</v>
      </c>
      <c r="D156" s="117"/>
      <c r="E156" s="135" t="s">
        <v>719</v>
      </c>
      <c r="F156" s="118" t="s">
        <v>124</v>
      </c>
      <c r="G156" s="529">
        <f t="shared" si="14"/>
        <v>0.02</v>
      </c>
      <c r="H156" s="118" t="s">
        <v>948</v>
      </c>
      <c r="I156" s="121" t="s">
        <v>44</v>
      </c>
      <c r="J156" s="118"/>
      <c r="K156" s="822">
        <f t="shared" si="12"/>
        <v>0</v>
      </c>
      <c r="L156" s="823"/>
      <c r="M156" s="823"/>
      <c r="N156" s="823"/>
      <c r="O156" s="823"/>
      <c r="P156" s="823"/>
      <c r="Q156" s="823"/>
      <c r="R156" s="823"/>
      <c r="S156" s="823"/>
      <c r="T156" s="823"/>
      <c r="U156" s="823"/>
      <c r="V156" s="823"/>
      <c r="W156" s="823"/>
      <c r="X156" s="823"/>
      <c r="Y156" s="823"/>
      <c r="Z156" s="823"/>
      <c r="AA156" s="823"/>
      <c r="AB156" s="823"/>
      <c r="AC156" s="823"/>
      <c r="AD156" s="823"/>
      <c r="AE156" s="823"/>
      <c r="AF156" s="823"/>
      <c r="AG156" s="823"/>
      <c r="AH156" s="823"/>
      <c r="AI156" s="823"/>
      <c r="AJ156" s="823"/>
      <c r="AK156" s="823"/>
      <c r="AL156" s="823"/>
      <c r="AM156" s="823"/>
      <c r="AN156" s="823">
        <v>0.01</v>
      </c>
      <c r="AO156" s="823"/>
      <c r="AP156" s="823"/>
      <c r="AQ156" s="823"/>
      <c r="AR156" s="823"/>
      <c r="AS156" s="823"/>
      <c r="AT156" s="823"/>
      <c r="AU156" s="823"/>
      <c r="AV156" s="823"/>
      <c r="AW156" s="823"/>
      <c r="AX156" s="823"/>
      <c r="AY156" s="823"/>
      <c r="AZ156" s="823">
        <v>0.01</v>
      </c>
      <c r="BA156" s="823"/>
      <c r="BB156" s="823"/>
      <c r="BC156" s="823"/>
      <c r="BD156" s="823"/>
      <c r="BE156" s="823"/>
      <c r="BF156" s="823"/>
      <c r="BG156" s="823"/>
      <c r="BH156" s="823"/>
      <c r="BI156" s="823"/>
      <c r="BJ156" s="823"/>
      <c r="BK156" s="333"/>
      <c r="BL156" s="117"/>
      <c r="BM156" s="567">
        <f t="shared" si="13"/>
        <v>0.02</v>
      </c>
    </row>
    <row r="157" spans="2:65" s="134" customFormat="1" hidden="1">
      <c r="B157" s="134">
        <v>156</v>
      </c>
      <c r="D157" s="117"/>
      <c r="E157" s="135" t="s">
        <v>720</v>
      </c>
      <c r="F157" s="118" t="s">
        <v>124</v>
      </c>
      <c r="G157" s="529">
        <f t="shared" si="14"/>
        <v>0.2</v>
      </c>
      <c r="H157" s="118" t="s">
        <v>949</v>
      </c>
      <c r="I157" s="121" t="s">
        <v>44</v>
      </c>
      <c r="J157" s="118"/>
      <c r="K157" s="822">
        <f t="shared" si="12"/>
        <v>0.09</v>
      </c>
      <c r="L157" s="823">
        <v>0.09</v>
      </c>
      <c r="M157" s="823"/>
      <c r="N157" s="823">
        <v>0.11</v>
      </c>
      <c r="O157" s="823"/>
      <c r="P157" s="823"/>
      <c r="Q157" s="823"/>
      <c r="R157" s="823"/>
      <c r="S157" s="823"/>
      <c r="T157" s="823"/>
      <c r="U157" s="823"/>
      <c r="V157" s="823"/>
      <c r="W157" s="823"/>
      <c r="X157" s="823"/>
      <c r="Y157" s="823"/>
      <c r="Z157" s="823"/>
      <c r="AA157" s="823"/>
      <c r="AB157" s="823"/>
      <c r="AC157" s="823"/>
      <c r="AD157" s="823"/>
      <c r="AE157" s="823"/>
      <c r="AF157" s="823"/>
      <c r="AG157" s="823"/>
      <c r="AH157" s="823"/>
      <c r="AI157" s="823"/>
      <c r="AJ157" s="823"/>
      <c r="AK157" s="823"/>
      <c r="AL157" s="823"/>
      <c r="AM157" s="823"/>
      <c r="AN157" s="823"/>
      <c r="AO157" s="823"/>
      <c r="AP157" s="823"/>
      <c r="AQ157" s="823"/>
      <c r="AR157" s="823"/>
      <c r="AS157" s="823"/>
      <c r="AT157" s="823"/>
      <c r="AU157" s="823"/>
      <c r="AV157" s="823"/>
      <c r="AW157" s="823"/>
      <c r="AX157" s="823"/>
      <c r="AY157" s="823"/>
      <c r="AZ157" s="823"/>
      <c r="BA157" s="823"/>
      <c r="BB157" s="823"/>
      <c r="BC157" s="823"/>
      <c r="BD157" s="823"/>
      <c r="BE157" s="823"/>
      <c r="BF157" s="823"/>
      <c r="BG157" s="823"/>
      <c r="BH157" s="823"/>
      <c r="BI157" s="823"/>
      <c r="BJ157" s="823"/>
      <c r="BK157" s="333"/>
      <c r="BL157" s="117"/>
      <c r="BM157" s="567">
        <f t="shared" si="13"/>
        <v>0.2</v>
      </c>
    </row>
    <row r="158" spans="2:65" s="134" customFormat="1" hidden="1">
      <c r="B158" s="134">
        <v>157</v>
      </c>
      <c r="D158" s="117"/>
      <c r="E158" s="135" t="s">
        <v>721</v>
      </c>
      <c r="F158" s="118" t="s">
        <v>124</v>
      </c>
      <c r="G158" s="544">
        <f t="shared" si="14"/>
        <v>0.3</v>
      </c>
      <c r="H158" s="514" t="s">
        <v>870</v>
      </c>
      <c r="I158" s="550" t="s">
        <v>47</v>
      </c>
      <c r="J158" s="514"/>
      <c r="K158" s="822">
        <f t="shared" si="12"/>
        <v>0</v>
      </c>
      <c r="L158" s="823"/>
      <c r="M158" s="823"/>
      <c r="N158" s="823"/>
      <c r="O158" s="823"/>
      <c r="P158" s="823"/>
      <c r="Q158" s="823"/>
      <c r="R158" s="823"/>
      <c r="S158" s="823"/>
      <c r="T158" s="823"/>
      <c r="U158" s="823"/>
      <c r="V158" s="823"/>
      <c r="W158" s="823"/>
      <c r="X158" s="823"/>
      <c r="Y158" s="823"/>
      <c r="Z158" s="823"/>
      <c r="AA158" s="823"/>
      <c r="AB158" s="823"/>
      <c r="AC158" s="823"/>
      <c r="AD158" s="823"/>
      <c r="AE158" s="823"/>
      <c r="AF158" s="823"/>
      <c r="AG158" s="823"/>
      <c r="AH158" s="823"/>
      <c r="AI158" s="823"/>
      <c r="AJ158" s="823"/>
      <c r="AK158" s="823"/>
      <c r="AL158" s="823"/>
      <c r="AM158" s="823"/>
      <c r="AN158" s="823"/>
      <c r="AO158" s="823"/>
      <c r="AP158" s="823"/>
      <c r="AQ158" s="823"/>
      <c r="AR158" s="823"/>
      <c r="AS158" s="823">
        <v>0.3</v>
      </c>
      <c r="AT158" s="823"/>
      <c r="AU158" s="823"/>
      <c r="AV158" s="823"/>
      <c r="AW158" s="823"/>
      <c r="AX158" s="823"/>
      <c r="AY158" s="823"/>
      <c r="AZ158" s="823"/>
      <c r="BA158" s="823"/>
      <c r="BB158" s="823"/>
      <c r="BC158" s="823"/>
      <c r="BD158" s="823"/>
      <c r="BE158" s="823"/>
      <c r="BF158" s="823"/>
      <c r="BG158" s="823"/>
      <c r="BH158" s="823"/>
      <c r="BI158" s="823"/>
      <c r="BJ158" s="823"/>
      <c r="BK158" s="333"/>
      <c r="BL158" s="117"/>
      <c r="BM158" s="567">
        <f t="shared" si="13"/>
        <v>0.3</v>
      </c>
    </row>
    <row r="159" spans="2:65" s="134" customFormat="1" ht="31.5" hidden="1">
      <c r="B159" s="134">
        <v>158</v>
      </c>
      <c r="D159" s="117"/>
      <c r="E159" s="135" t="s">
        <v>722</v>
      </c>
      <c r="F159" s="118" t="s">
        <v>124</v>
      </c>
      <c r="G159" s="529">
        <f t="shared" si="14"/>
        <v>3.85</v>
      </c>
      <c r="H159" s="118" t="s">
        <v>950</v>
      </c>
      <c r="I159" s="121" t="s">
        <v>48</v>
      </c>
      <c r="J159" s="118"/>
      <c r="K159" s="822">
        <f t="shared" si="12"/>
        <v>0.22</v>
      </c>
      <c r="L159" s="823">
        <v>0.22</v>
      </c>
      <c r="M159" s="823"/>
      <c r="N159" s="823">
        <v>3.63</v>
      </c>
      <c r="O159" s="823"/>
      <c r="P159" s="823"/>
      <c r="Q159" s="823"/>
      <c r="R159" s="823"/>
      <c r="S159" s="823"/>
      <c r="T159" s="823"/>
      <c r="U159" s="823"/>
      <c r="V159" s="823"/>
      <c r="W159" s="823"/>
      <c r="X159" s="823"/>
      <c r="Y159" s="823"/>
      <c r="Z159" s="823"/>
      <c r="AA159" s="823"/>
      <c r="AB159" s="823"/>
      <c r="AC159" s="823"/>
      <c r="AD159" s="823"/>
      <c r="AE159" s="823"/>
      <c r="AF159" s="823"/>
      <c r="AG159" s="823"/>
      <c r="AH159" s="823"/>
      <c r="AI159" s="823"/>
      <c r="AJ159" s="823"/>
      <c r="AK159" s="823"/>
      <c r="AL159" s="823"/>
      <c r="AM159" s="823"/>
      <c r="AN159" s="823"/>
      <c r="AO159" s="823"/>
      <c r="AP159" s="823"/>
      <c r="AQ159" s="823"/>
      <c r="AR159" s="823"/>
      <c r="AS159" s="823"/>
      <c r="AT159" s="823"/>
      <c r="AU159" s="823"/>
      <c r="AV159" s="823"/>
      <c r="AW159" s="823"/>
      <c r="AX159" s="823"/>
      <c r="AY159" s="823"/>
      <c r="AZ159" s="823"/>
      <c r="BA159" s="823"/>
      <c r="BB159" s="823"/>
      <c r="BC159" s="823"/>
      <c r="BD159" s="823"/>
      <c r="BE159" s="823"/>
      <c r="BF159" s="823"/>
      <c r="BG159" s="823"/>
      <c r="BH159" s="823"/>
      <c r="BI159" s="823"/>
      <c r="BJ159" s="823"/>
      <c r="BK159" s="333"/>
      <c r="BL159" s="117"/>
      <c r="BM159" s="567">
        <f t="shared" si="13"/>
        <v>3.85</v>
      </c>
    </row>
    <row r="160" spans="2:65" s="134" customFormat="1" hidden="1">
      <c r="B160" s="134">
        <v>159</v>
      </c>
      <c r="D160" s="117"/>
      <c r="E160" s="135" t="s">
        <v>723</v>
      </c>
      <c r="F160" s="118" t="s">
        <v>124</v>
      </c>
      <c r="G160" s="529">
        <f t="shared" si="14"/>
        <v>0.01</v>
      </c>
      <c r="H160" s="118" t="s">
        <v>951</v>
      </c>
      <c r="I160" s="121" t="s">
        <v>48</v>
      </c>
      <c r="J160" s="118"/>
      <c r="K160" s="822">
        <f t="shared" si="12"/>
        <v>0</v>
      </c>
      <c r="L160" s="823"/>
      <c r="M160" s="823"/>
      <c r="N160" s="823"/>
      <c r="O160" s="823"/>
      <c r="P160" s="823"/>
      <c r="Q160" s="823"/>
      <c r="R160" s="823"/>
      <c r="S160" s="823"/>
      <c r="T160" s="823"/>
      <c r="U160" s="823"/>
      <c r="V160" s="823"/>
      <c r="W160" s="823"/>
      <c r="X160" s="823"/>
      <c r="Y160" s="823"/>
      <c r="Z160" s="823"/>
      <c r="AA160" s="823"/>
      <c r="AB160" s="823"/>
      <c r="AC160" s="823"/>
      <c r="AD160" s="823"/>
      <c r="AE160" s="823"/>
      <c r="AF160" s="823"/>
      <c r="AG160" s="823"/>
      <c r="AH160" s="823"/>
      <c r="AI160" s="823"/>
      <c r="AJ160" s="823"/>
      <c r="AK160" s="823"/>
      <c r="AL160" s="823"/>
      <c r="AM160" s="823"/>
      <c r="AN160" s="823"/>
      <c r="AO160" s="823"/>
      <c r="AP160" s="823"/>
      <c r="AQ160" s="823"/>
      <c r="AR160" s="823"/>
      <c r="AS160" s="823"/>
      <c r="AT160" s="823"/>
      <c r="AU160" s="823"/>
      <c r="AV160" s="823"/>
      <c r="AW160" s="823"/>
      <c r="AX160" s="823">
        <v>0.01</v>
      </c>
      <c r="AY160" s="823"/>
      <c r="AZ160" s="823"/>
      <c r="BA160" s="823"/>
      <c r="BB160" s="823"/>
      <c r="BC160" s="823"/>
      <c r="BD160" s="823"/>
      <c r="BE160" s="823"/>
      <c r="BF160" s="823"/>
      <c r="BG160" s="823"/>
      <c r="BH160" s="823"/>
      <c r="BI160" s="823"/>
      <c r="BJ160" s="823"/>
      <c r="BK160" s="333"/>
      <c r="BL160" s="117"/>
      <c r="BM160" s="567">
        <f t="shared" si="13"/>
        <v>0.01</v>
      </c>
    </row>
    <row r="161" spans="2:65" s="134" customFormat="1" hidden="1">
      <c r="B161" s="134">
        <v>160</v>
      </c>
      <c r="D161" s="117"/>
      <c r="E161" s="135" t="s">
        <v>724</v>
      </c>
      <c r="F161" s="118" t="s">
        <v>124</v>
      </c>
      <c r="G161" s="529">
        <f t="shared" si="14"/>
        <v>7.0000000000000007E-2</v>
      </c>
      <c r="H161" s="118" t="s">
        <v>878</v>
      </c>
      <c r="I161" s="121" t="s">
        <v>48</v>
      </c>
      <c r="J161" s="118"/>
      <c r="K161" s="822">
        <f t="shared" si="12"/>
        <v>0</v>
      </c>
      <c r="L161" s="135"/>
      <c r="M161" s="135"/>
      <c r="N161" s="135"/>
      <c r="O161" s="135"/>
      <c r="P161" s="135"/>
      <c r="Q161" s="135"/>
      <c r="R161" s="825"/>
      <c r="S161" s="825"/>
      <c r="T161" s="135"/>
      <c r="U161" s="135"/>
      <c r="V161" s="135"/>
      <c r="W161" s="135"/>
      <c r="X161" s="135"/>
      <c r="Y161" s="135"/>
      <c r="Z161" s="135"/>
      <c r="AA161" s="135"/>
      <c r="AB161" s="135"/>
      <c r="AC161" s="135"/>
      <c r="AD161" s="135"/>
      <c r="AE161" s="135"/>
      <c r="AF161" s="135"/>
      <c r="AG161" s="135"/>
      <c r="AH161" s="135"/>
      <c r="AI161" s="135"/>
      <c r="AJ161" s="135"/>
      <c r="AK161" s="135">
        <v>7.0000000000000007E-2</v>
      </c>
      <c r="AL161" s="135"/>
      <c r="AM161" s="135"/>
      <c r="AN161" s="135"/>
      <c r="AO161" s="135"/>
      <c r="AP161" s="135"/>
      <c r="AQ161" s="135"/>
      <c r="AR161" s="135"/>
      <c r="AS161" s="135"/>
      <c r="AT161" s="135"/>
      <c r="AU161" s="135"/>
      <c r="AV161" s="135"/>
      <c r="AW161" s="135"/>
      <c r="AX161" s="135"/>
      <c r="AY161" s="135"/>
      <c r="AZ161" s="135"/>
      <c r="BA161" s="135"/>
      <c r="BB161" s="135"/>
      <c r="BC161" s="135"/>
      <c r="BD161" s="135"/>
      <c r="BE161" s="135"/>
      <c r="BF161" s="135"/>
      <c r="BG161" s="135"/>
      <c r="BH161" s="135"/>
      <c r="BI161" s="135"/>
      <c r="BJ161" s="135"/>
      <c r="BK161" s="333"/>
      <c r="BL161" s="117"/>
      <c r="BM161" s="567">
        <f t="shared" si="13"/>
        <v>7.0000000000000007E-2</v>
      </c>
    </row>
    <row r="162" spans="2:65" s="134" customFormat="1" hidden="1">
      <c r="B162" s="134">
        <v>161</v>
      </c>
      <c r="D162" s="117"/>
      <c r="E162" s="135" t="s">
        <v>725</v>
      </c>
      <c r="F162" s="118" t="s">
        <v>124</v>
      </c>
      <c r="G162" s="529">
        <f t="shared" si="14"/>
        <v>0.55000000000000004</v>
      </c>
      <c r="H162" s="118" t="s">
        <v>862</v>
      </c>
      <c r="I162" s="121" t="s">
        <v>48</v>
      </c>
      <c r="J162" s="118"/>
      <c r="K162" s="822">
        <f t="shared" si="12"/>
        <v>0</v>
      </c>
      <c r="L162" s="823"/>
      <c r="M162" s="823"/>
      <c r="N162" s="823">
        <v>0.55000000000000004</v>
      </c>
      <c r="O162" s="823"/>
      <c r="P162" s="823"/>
      <c r="Q162" s="823"/>
      <c r="R162" s="823"/>
      <c r="S162" s="823"/>
      <c r="T162" s="823"/>
      <c r="U162" s="823"/>
      <c r="V162" s="823"/>
      <c r="W162" s="823"/>
      <c r="X162" s="823"/>
      <c r="Y162" s="823"/>
      <c r="Z162" s="823"/>
      <c r="AA162" s="823"/>
      <c r="AB162" s="823"/>
      <c r="AC162" s="823"/>
      <c r="AD162" s="823"/>
      <c r="AE162" s="823"/>
      <c r="AF162" s="823"/>
      <c r="AG162" s="823"/>
      <c r="AH162" s="823"/>
      <c r="AI162" s="823"/>
      <c r="AJ162" s="823"/>
      <c r="AK162" s="823"/>
      <c r="AL162" s="823"/>
      <c r="AM162" s="823"/>
      <c r="AN162" s="823"/>
      <c r="AO162" s="823"/>
      <c r="AP162" s="823"/>
      <c r="AQ162" s="823"/>
      <c r="AR162" s="823"/>
      <c r="AS162" s="823">
        <v>0</v>
      </c>
      <c r="AT162" s="823"/>
      <c r="AU162" s="823"/>
      <c r="AV162" s="823"/>
      <c r="AW162" s="823"/>
      <c r="AX162" s="823"/>
      <c r="AY162" s="823"/>
      <c r="AZ162" s="823"/>
      <c r="BA162" s="823"/>
      <c r="BB162" s="823"/>
      <c r="BC162" s="823"/>
      <c r="BD162" s="823"/>
      <c r="BE162" s="823"/>
      <c r="BF162" s="823"/>
      <c r="BG162" s="823"/>
      <c r="BH162" s="823"/>
      <c r="BI162" s="823"/>
      <c r="BJ162" s="823"/>
      <c r="BK162" s="333"/>
      <c r="BL162" s="117"/>
      <c r="BM162" s="567">
        <f t="shared" si="13"/>
        <v>0.55000000000000004</v>
      </c>
    </row>
    <row r="163" spans="2:65" s="134" customFormat="1" hidden="1">
      <c r="B163" s="134">
        <v>162</v>
      </c>
      <c r="D163" s="117"/>
      <c r="E163" s="135" t="s">
        <v>726</v>
      </c>
      <c r="F163" s="118" t="s">
        <v>124</v>
      </c>
      <c r="G163" s="529">
        <f t="shared" si="14"/>
        <v>2.4799999999999995</v>
      </c>
      <c r="H163" s="118" t="s">
        <v>952</v>
      </c>
      <c r="I163" s="121" t="s">
        <v>48</v>
      </c>
      <c r="J163" s="118"/>
      <c r="K163" s="822">
        <f t="shared" si="12"/>
        <v>7.0000000000000007E-2</v>
      </c>
      <c r="L163" s="823">
        <v>7.0000000000000007E-2</v>
      </c>
      <c r="M163" s="823"/>
      <c r="N163" s="823">
        <v>2.38</v>
      </c>
      <c r="O163" s="823"/>
      <c r="P163" s="823"/>
      <c r="Q163" s="823"/>
      <c r="R163" s="823"/>
      <c r="S163" s="823"/>
      <c r="T163" s="823"/>
      <c r="U163" s="823"/>
      <c r="V163" s="823"/>
      <c r="W163" s="823"/>
      <c r="X163" s="823"/>
      <c r="Y163" s="823"/>
      <c r="Z163" s="823"/>
      <c r="AA163" s="823"/>
      <c r="AB163" s="823"/>
      <c r="AC163" s="823"/>
      <c r="AD163" s="823"/>
      <c r="AE163" s="823"/>
      <c r="AF163" s="823"/>
      <c r="AG163" s="823"/>
      <c r="AH163" s="823"/>
      <c r="AI163" s="823"/>
      <c r="AJ163" s="823"/>
      <c r="AK163" s="823"/>
      <c r="AL163" s="823"/>
      <c r="AM163" s="823"/>
      <c r="AN163" s="823"/>
      <c r="AO163" s="823"/>
      <c r="AP163" s="823"/>
      <c r="AQ163" s="823"/>
      <c r="AR163" s="823"/>
      <c r="AS163" s="823">
        <v>0.02</v>
      </c>
      <c r="AT163" s="823"/>
      <c r="AU163" s="823"/>
      <c r="AV163" s="823"/>
      <c r="AW163" s="823"/>
      <c r="AX163" s="823"/>
      <c r="AY163" s="823"/>
      <c r="AZ163" s="823"/>
      <c r="BA163" s="823"/>
      <c r="BB163" s="823"/>
      <c r="BC163" s="823"/>
      <c r="BD163" s="823"/>
      <c r="BE163" s="823"/>
      <c r="BF163" s="823"/>
      <c r="BG163" s="823"/>
      <c r="BH163" s="823"/>
      <c r="BI163" s="823">
        <v>0.01</v>
      </c>
      <c r="BJ163" s="823"/>
      <c r="BK163" s="333"/>
      <c r="BL163" s="117"/>
      <c r="BM163" s="567">
        <f t="shared" si="13"/>
        <v>2.4799999999999995</v>
      </c>
    </row>
    <row r="164" spans="2:65" s="134" customFormat="1" hidden="1">
      <c r="B164" s="134">
        <v>163</v>
      </c>
      <c r="D164" s="117"/>
      <c r="E164" s="135" t="s">
        <v>727</v>
      </c>
      <c r="F164" s="118" t="s">
        <v>124</v>
      </c>
      <c r="G164" s="529">
        <f t="shared" si="14"/>
        <v>1.9500000000000002</v>
      </c>
      <c r="H164" s="118" t="s">
        <v>953</v>
      </c>
      <c r="I164" s="121" t="s">
        <v>48</v>
      </c>
      <c r="J164" s="118"/>
      <c r="K164" s="822">
        <f t="shared" si="12"/>
        <v>0.82000000000000006</v>
      </c>
      <c r="L164" s="823">
        <v>0.82000000000000006</v>
      </c>
      <c r="M164" s="823"/>
      <c r="N164" s="823">
        <v>1.07</v>
      </c>
      <c r="O164" s="823">
        <v>0.05</v>
      </c>
      <c r="P164" s="823"/>
      <c r="Q164" s="823"/>
      <c r="R164" s="823"/>
      <c r="S164" s="823"/>
      <c r="T164" s="823"/>
      <c r="U164" s="823"/>
      <c r="V164" s="823"/>
      <c r="W164" s="823"/>
      <c r="X164" s="823"/>
      <c r="Y164" s="823"/>
      <c r="Z164" s="823"/>
      <c r="AA164" s="823"/>
      <c r="AB164" s="823"/>
      <c r="AC164" s="823"/>
      <c r="AD164" s="823"/>
      <c r="AE164" s="823"/>
      <c r="AF164" s="823"/>
      <c r="AG164" s="823">
        <v>0</v>
      </c>
      <c r="AH164" s="823">
        <v>0</v>
      </c>
      <c r="AI164" s="823"/>
      <c r="AJ164" s="823"/>
      <c r="AK164" s="823"/>
      <c r="AL164" s="823"/>
      <c r="AM164" s="823"/>
      <c r="AN164" s="823"/>
      <c r="AO164" s="823"/>
      <c r="AP164" s="823"/>
      <c r="AQ164" s="823"/>
      <c r="AR164" s="823"/>
      <c r="AS164" s="823">
        <v>0.01</v>
      </c>
      <c r="AT164" s="823"/>
      <c r="AU164" s="823"/>
      <c r="AV164" s="823"/>
      <c r="AW164" s="823"/>
      <c r="AX164" s="823"/>
      <c r="AY164" s="823"/>
      <c r="AZ164" s="823"/>
      <c r="BA164" s="823"/>
      <c r="BB164" s="823"/>
      <c r="BC164" s="823"/>
      <c r="BD164" s="823"/>
      <c r="BE164" s="823"/>
      <c r="BF164" s="823"/>
      <c r="BG164" s="823"/>
      <c r="BH164" s="823"/>
      <c r="BI164" s="823"/>
      <c r="BJ164" s="823"/>
      <c r="BK164" s="333"/>
      <c r="BL164" s="117"/>
      <c r="BM164" s="567">
        <f t="shared" si="13"/>
        <v>1.9500000000000002</v>
      </c>
    </row>
    <row r="165" spans="2:65" s="134" customFormat="1" hidden="1">
      <c r="B165" s="134">
        <v>164</v>
      </c>
      <c r="D165" s="117"/>
      <c r="E165" s="135" t="s">
        <v>728</v>
      </c>
      <c r="F165" s="118" t="s">
        <v>124</v>
      </c>
      <c r="G165" s="529">
        <f t="shared" si="14"/>
        <v>2.5</v>
      </c>
      <c r="H165" s="118" t="s">
        <v>954</v>
      </c>
      <c r="I165" s="121" t="s">
        <v>48</v>
      </c>
      <c r="J165" s="118"/>
      <c r="K165" s="822">
        <f t="shared" si="12"/>
        <v>0</v>
      </c>
      <c r="L165" s="135"/>
      <c r="M165" s="135"/>
      <c r="N165" s="135">
        <v>2.5</v>
      </c>
      <c r="O165" s="135"/>
      <c r="P165" s="135"/>
      <c r="Q165" s="135"/>
      <c r="R165" s="825"/>
      <c r="S165" s="82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5"/>
      <c r="BG165" s="135"/>
      <c r="BH165" s="135"/>
      <c r="BI165" s="135"/>
      <c r="BJ165" s="135"/>
      <c r="BK165" s="333"/>
      <c r="BL165" s="117"/>
      <c r="BM165" s="567">
        <f t="shared" si="13"/>
        <v>2.5</v>
      </c>
    </row>
    <row r="166" spans="2:65" s="134" customFormat="1" hidden="1">
      <c r="B166" s="134">
        <v>165</v>
      </c>
      <c r="D166" s="117"/>
      <c r="E166" s="304" t="s">
        <v>729</v>
      </c>
      <c r="F166" s="118" t="s">
        <v>124</v>
      </c>
      <c r="G166" s="529">
        <f t="shared" si="14"/>
        <v>2.2799999999999998</v>
      </c>
      <c r="H166" s="118" t="s">
        <v>862</v>
      </c>
      <c r="I166" s="121" t="s">
        <v>48</v>
      </c>
      <c r="J166" s="118"/>
      <c r="K166" s="822">
        <f t="shared" si="12"/>
        <v>0.44</v>
      </c>
      <c r="L166" s="823">
        <v>0.44</v>
      </c>
      <c r="M166" s="823"/>
      <c r="N166" s="823">
        <v>1.8399999999999999</v>
      </c>
      <c r="O166" s="823"/>
      <c r="P166" s="823"/>
      <c r="Q166" s="823"/>
      <c r="R166" s="823"/>
      <c r="S166" s="823"/>
      <c r="T166" s="823"/>
      <c r="U166" s="823"/>
      <c r="V166" s="823"/>
      <c r="W166" s="823"/>
      <c r="X166" s="823"/>
      <c r="Y166" s="823"/>
      <c r="Z166" s="823"/>
      <c r="AA166" s="823"/>
      <c r="AB166" s="823"/>
      <c r="AC166" s="823"/>
      <c r="AD166" s="823"/>
      <c r="AE166" s="823"/>
      <c r="AF166" s="823"/>
      <c r="AG166" s="823">
        <v>0</v>
      </c>
      <c r="AH166" s="823">
        <v>0</v>
      </c>
      <c r="AI166" s="823"/>
      <c r="AJ166" s="823"/>
      <c r="AK166" s="823"/>
      <c r="AL166" s="823"/>
      <c r="AM166" s="823"/>
      <c r="AN166" s="823"/>
      <c r="AO166" s="823"/>
      <c r="AP166" s="823"/>
      <c r="AQ166" s="823"/>
      <c r="AR166" s="823"/>
      <c r="AS166" s="823"/>
      <c r="AT166" s="823"/>
      <c r="AU166" s="823"/>
      <c r="AV166" s="823"/>
      <c r="AW166" s="823"/>
      <c r="AX166" s="823"/>
      <c r="AY166" s="823"/>
      <c r="AZ166" s="823"/>
      <c r="BA166" s="823"/>
      <c r="BB166" s="823"/>
      <c r="BC166" s="823"/>
      <c r="BD166" s="823"/>
      <c r="BE166" s="823"/>
      <c r="BF166" s="823"/>
      <c r="BG166" s="823"/>
      <c r="BH166" s="823"/>
      <c r="BI166" s="823"/>
      <c r="BJ166" s="823"/>
      <c r="BK166" s="333"/>
      <c r="BL166" s="117"/>
      <c r="BM166" s="567">
        <f t="shared" si="13"/>
        <v>2.2799999999999998</v>
      </c>
    </row>
    <row r="167" spans="2:65" s="134" customFormat="1" hidden="1">
      <c r="B167" s="134">
        <v>166</v>
      </c>
      <c r="D167" s="117"/>
      <c r="E167" s="135" t="s">
        <v>730</v>
      </c>
      <c r="F167" s="118" t="s">
        <v>124</v>
      </c>
      <c r="G167" s="529">
        <f t="shared" si="14"/>
        <v>0.57999999999999996</v>
      </c>
      <c r="H167" s="118" t="s">
        <v>955</v>
      </c>
      <c r="I167" s="121" t="s">
        <v>48</v>
      </c>
      <c r="J167" s="118"/>
      <c r="K167" s="822">
        <f t="shared" si="12"/>
        <v>0</v>
      </c>
      <c r="L167" s="823"/>
      <c r="M167" s="823"/>
      <c r="N167" s="823">
        <v>0.57999999999999996</v>
      </c>
      <c r="O167" s="823"/>
      <c r="P167" s="823"/>
      <c r="Q167" s="823"/>
      <c r="R167" s="823"/>
      <c r="S167" s="823"/>
      <c r="T167" s="823"/>
      <c r="U167" s="823"/>
      <c r="V167" s="823"/>
      <c r="W167" s="823"/>
      <c r="X167" s="823"/>
      <c r="Y167" s="823"/>
      <c r="Z167" s="823"/>
      <c r="AA167" s="823"/>
      <c r="AB167" s="823"/>
      <c r="AC167" s="823"/>
      <c r="AD167" s="823"/>
      <c r="AE167" s="823"/>
      <c r="AF167" s="823"/>
      <c r="AG167" s="823"/>
      <c r="AH167" s="823">
        <v>0</v>
      </c>
      <c r="AI167" s="823"/>
      <c r="AJ167" s="823"/>
      <c r="AK167" s="823"/>
      <c r="AL167" s="823"/>
      <c r="AM167" s="823"/>
      <c r="AN167" s="823"/>
      <c r="AO167" s="823"/>
      <c r="AP167" s="823"/>
      <c r="AQ167" s="823"/>
      <c r="AR167" s="823"/>
      <c r="AS167" s="823"/>
      <c r="AT167" s="823"/>
      <c r="AU167" s="823"/>
      <c r="AV167" s="823"/>
      <c r="AW167" s="823"/>
      <c r="AX167" s="823"/>
      <c r="AY167" s="823"/>
      <c r="AZ167" s="823"/>
      <c r="BA167" s="823"/>
      <c r="BB167" s="823"/>
      <c r="BC167" s="823"/>
      <c r="BD167" s="823"/>
      <c r="BE167" s="823"/>
      <c r="BF167" s="823"/>
      <c r="BG167" s="823"/>
      <c r="BH167" s="823"/>
      <c r="BI167" s="823"/>
      <c r="BJ167" s="823"/>
      <c r="BK167" s="333"/>
      <c r="BL167" s="117"/>
      <c r="BM167" s="567">
        <f t="shared" si="13"/>
        <v>0.57999999999999996</v>
      </c>
    </row>
    <row r="168" spans="2:65" s="125" customFormat="1" hidden="1">
      <c r="B168" s="134">
        <v>167</v>
      </c>
      <c r="C168" s="134"/>
      <c r="D168" s="119">
        <v>154</v>
      </c>
      <c r="E168" s="523" t="s">
        <v>327</v>
      </c>
      <c r="F168" s="119" t="s">
        <v>587</v>
      </c>
      <c r="G168" s="769">
        <v>10.149999999999999</v>
      </c>
      <c r="H168" s="119"/>
      <c r="I168" s="119" t="s">
        <v>49</v>
      </c>
      <c r="J168" s="121" t="s">
        <v>1099</v>
      </c>
      <c r="K168" s="822">
        <f t="shared" si="12"/>
        <v>0</v>
      </c>
      <c r="L168" s="523"/>
      <c r="M168" s="523"/>
      <c r="N168" s="523"/>
      <c r="O168" s="523"/>
      <c r="P168" s="523"/>
      <c r="Q168" s="523"/>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3"/>
      <c r="AM168" s="523"/>
      <c r="AN168" s="523"/>
      <c r="AO168" s="523"/>
      <c r="AP168" s="523"/>
      <c r="AQ168" s="523"/>
      <c r="AR168" s="523"/>
      <c r="AS168" s="523"/>
      <c r="AT168" s="523"/>
      <c r="AU168" s="523"/>
      <c r="AV168" s="523"/>
      <c r="AW168" s="523"/>
      <c r="AX168" s="523"/>
      <c r="AY168" s="523"/>
      <c r="AZ168" s="523"/>
      <c r="BA168" s="523"/>
      <c r="BB168" s="523"/>
      <c r="BC168" s="523"/>
      <c r="BD168" s="523"/>
      <c r="BE168" s="523"/>
      <c r="BF168" s="523"/>
      <c r="BG168" s="523"/>
      <c r="BH168" s="523"/>
      <c r="BI168" s="523"/>
      <c r="BJ168" s="523"/>
      <c r="BK168" s="523"/>
      <c r="BL168" s="119"/>
      <c r="BM168" s="567">
        <f t="shared" si="13"/>
        <v>0</v>
      </c>
    </row>
    <row r="169" spans="2:65" s="134" customFormat="1" ht="31.5" hidden="1">
      <c r="B169" s="134">
        <v>168</v>
      </c>
      <c r="D169" s="117">
        <v>58</v>
      </c>
      <c r="E169" s="135" t="s">
        <v>434</v>
      </c>
      <c r="F169" s="118" t="s">
        <v>435</v>
      </c>
      <c r="G169" s="544">
        <f t="shared" ref="G169:G175" si="15">SUM(L169:BJ169)</f>
        <v>0.1</v>
      </c>
      <c r="H169" s="118">
        <v>8</v>
      </c>
      <c r="I169" s="119" t="s">
        <v>33</v>
      </c>
      <c r="J169" s="118"/>
      <c r="K169" s="822">
        <f t="shared" si="12"/>
        <v>0</v>
      </c>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v>0.1</v>
      </c>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c r="BJ169" s="333"/>
      <c r="BK169" s="333" t="s">
        <v>448</v>
      </c>
      <c r="BL169" s="118" t="s">
        <v>560</v>
      </c>
      <c r="BM169" s="567">
        <f t="shared" si="13"/>
        <v>0.1</v>
      </c>
    </row>
    <row r="170" spans="2:65" s="134" customFormat="1" hidden="1">
      <c r="B170" s="134">
        <v>169</v>
      </c>
      <c r="D170" s="117"/>
      <c r="E170" s="135" t="s">
        <v>731</v>
      </c>
      <c r="F170" s="118" t="s">
        <v>122</v>
      </c>
      <c r="G170" s="529">
        <f t="shared" si="15"/>
        <v>15.7</v>
      </c>
      <c r="H170" s="118" t="s">
        <v>872</v>
      </c>
      <c r="I170" s="121" t="s">
        <v>18</v>
      </c>
      <c r="J170" s="118"/>
      <c r="K170" s="822">
        <f t="shared" si="12"/>
        <v>0.80999999999999994</v>
      </c>
      <c r="L170" s="823">
        <v>0.80999999999999994</v>
      </c>
      <c r="M170" s="823"/>
      <c r="N170" s="823">
        <v>7.46</v>
      </c>
      <c r="O170" s="823">
        <v>7.43</v>
      </c>
      <c r="P170" s="823"/>
      <c r="Q170" s="823"/>
      <c r="R170" s="823"/>
      <c r="S170" s="823"/>
      <c r="T170" s="823"/>
      <c r="U170" s="823"/>
      <c r="V170" s="823"/>
      <c r="W170" s="823"/>
      <c r="X170" s="823"/>
      <c r="Y170" s="823"/>
      <c r="Z170" s="823"/>
      <c r="AA170" s="823"/>
      <c r="AB170" s="823"/>
      <c r="AC170" s="823"/>
      <c r="AD170" s="823"/>
      <c r="AE170" s="823"/>
      <c r="AF170" s="823"/>
      <c r="AG170" s="823"/>
      <c r="AH170" s="823"/>
      <c r="AI170" s="823"/>
      <c r="AJ170" s="823"/>
      <c r="AK170" s="823"/>
      <c r="AL170" s="823"/>
      <c r="AM170" s="823"/>
      <c r="AN170" s="823"/>
      <c r="AO170" s="823"/>
      <c r="AP170" s="823"/>
      <c r="AQ170" s="823"/>
      <c r="AR170" s="823"/>
      <c r="AS170" s="823"/>
      <c r="AT170" s="823"/>
      <c r="AU170" s="823"/>
      <c r="AV170" s="823"/>
      <c r="AW170" s="823"/>
      <c r="AX170" s="823"/>
      <c r="AY170" s="823"/>
      <c r="AZ170" s="823"/>
      <c r="BA170" s="823"/>
      <c r="BB170" s="823"/>
      <c r="BC170" s="823"/>
      <c r="BD170" s="823"/>
      <c r="BE170" s="823"/>
      <c r="BF170" s="823"/>
      <c r="BG170" s="823"/>
      <c r="BH170" s="823"/>
      <c r="BI170" s="823"/>
      <c r="BJ170" s="823"/>
      <c r="BK170" s="333"/>
      <c r="BL170" s="117"/>
      <c r="BM170" s="567">
        <f t="shared" si="13"/>
        <v>15.7</v>
      </c>
    </row>
    <row r="171" spans="2:65" hidden="1">
      <c r="B171" s="134">
        <v>170</v>
      </c>
      <c r="C171" s="134"/>
      <c r="D171" s="798"/>
      <c r="E171" s="135" t="s">
        <v>732</v>
      </c>
      <c r="F171" s="799" t="s">
        <v>122</v>
      </c>
      <c r="G171" s="800">
        <f t="shared" si="15"/>
        <v>1.43</v>
      </c>
      <c r="H171" s="118" t="s">
        <v>908</v>
      </c>
      <c r="I171" s="121" t="s">
        <v>20</v>
      </c>
      <c r="J171" s="799"/>
      <c r="K171" s="822">
        <f t="shared" si="12"/>
        <v>0</v>
      </c>
      <c r="L171" s="823"/>
      <c r="M171" s="823"/>
      <c r="N171" s="823"/>
      <c r="O171" s="823"/>
      <c r="P171" s="823"/>
      <c r="Q171" s="823"/>
      <c r="R171" s="823">
        <v>1.43</v>
      </c>
      <c r="S171" s="823"/>
      <c r="T171" s="823"/>
      <c r="U171" s="823"/>
      <c r="V171" s="823"/>
      <c r="W171" s="823"/>
      <c r="X171" s="823"/>
      <c r="Y171" s="823"/>
      <c r="Z171" s="823"/>
      <c r="AA171" s="823"/>
      <c r="AB171" s="823"/>
      <c r="AC171" s="823"/>
      <c r="AD171" s="823"/>
      <c r="AE171" s="823"/>
      <c r="AF171" s="823"/>
      <c r="AG171" s="823"/>
      <c r="AH171" s="823"/>
      <c r="AI171" s="823"/>
      <c r="AJ171" s="823"/>
      <c r="AK171" s="823"/>
      <c r="AL171" s="823"/>
      <c r="AM171" s="823"/>
      <c r="AN171" s="823"/>
      <c r="AO171" s="823"/>
      <c r="AP171" s="823"/>
      <c r="AQ171" s="823"/>
      <c r="AR171" s="823"/>
      <c r="AS171" s="823"/>
      <c r="AT171" s="823"/>
      <c r="AU171" s="823"/>
      <c r="AV171" s="823"/>
      <c r="AW171" s="823"/>
      <c r="AX171" s="823"/>
      <c r="AY171" s="823"/>
      <c r="AZ171" s="823"/>
      <c r="BA171" s="823"/>
      <c r="BB171" s="823"/>
      <c r="BC171" s="823"/>
      <c r="BD171" s="823"/>
      <c r="BE171" s="823"/>
      <c r="BF171" s="823"/>
      <c r="BG171" s="823"/>
      <c r="BH171" s="823"/>
      <c r="BI171" s="823"/>
      <c r="BJ171" s="823"/>
      <c r="BK171" s="333"/>
      <c r="BL171" s="798"/>
      <c r="BM171" s="801">
        <f t="shared" si="13"/>
        <v>1.43</v>
      </c>
    </row>
    <row r="172" spans="2:65" hidden="1">
      <c r="B172" s="134">
        <v>171</v>
      </c>
      <c r="C172" s="134"/>
      <c r="D172" s="798"/>
      <c r="E172" s="135" t="s">
        <v>733</v>
      </c>
      <c r="F172" s="799" t="s">
        <v>122</v>
      </c>
      <c r="G172" s="806">
        <f t="shared" si="15"/>
        <v>64.09</v>
      </c>
      <c r="H172" s="118" t="s">
        <v>930</v>
      </c>
      <c r="I172" s="121" t="s">
        <v>24</v>
      </c>
      <c r="J172" s="799"/>
      <c r="K172" s="822">
        <f t="shared" si="12"/>
        <v>0</v>
      </c>
      <c r="L172" s="823"/>
      <c r="M172" s="823"/>
      <c r="N172" s="823"/>
      <c r="O172" s="823">
        <v>16.36</v>
      </c>
      <c r="P172" s="823"/>
      <c r="Q172" s="823"/>
      <c r="R172" s="823">
        <v>47.199999999999996</v>
      </c>
      <c r="S172" s="823"/>
      <c r="T172" s="823"/>
      <c r="U172" s="823"/>
      <c r="V172" s="823"/>
      <c r="W172" s="823"/>
      <c r="X172" s="823"/>
      <c r="Y172" s="823"/>
      <c r="Z172" s="823"/>
      <c r="AA172" s="823"/>
      <c r="AB172" s="823"/>
      <c r="AC172" s="823"/>
      <c r="AD172" s="823"/>
      <c r="AE172" s="823"/>
      <c r="AF172" s="823"/>
      <c r="AG172" s="823"/>
      <c r="AH172" s="823"/>
      <c r="AI172" s="823"/>
      <c r="AJ172" s="823"/>
      <c r="AK172" s="823"/>
      <c r="AL172" s="823"/>
      <c r="AM172" s="823"/>
      <c r="AN172" s="823"/>
      <c r="AO172" s="823"/>
      <c r="AP172" s="823"/>
      <c r="AQ172" s="823"/>
      <c r="AR172" s="823"/>
      <c r="AS172" s="823">
        <v>0.33999999999999997</v>
      </c>
      <c r="AT172" s="823"/>
      <c r="AU172" s="823"/>
      <c r="AV172" s="823"/>
      <c r="AW172" s="823"/>
      <c r="AX172" s="823"/>
      <c r="AY172" s="823"/>
      <c r="AZ172" s="823">
        <v>0.19</v>
      </c>
      <c r="BA172" s="823"/>
      <c r="BB172" s="823"/>
      <c r="BC172" s="823"/>
      <c r="BD172" s="823"/>
      <c r="BE172" s="823"/>
      <c r="BF172" s="823"/>
      <c r="BG172" s="823"/>
      <c r="BH172" s="823"/>
      <c r="BI172" s="823"/>
      <c r="BJ172" s="823"/>
      <c r="BK172" s="333"/>
      <c r="BL172" s="798"/>
      <c r="BM172" s="801">
        <f t="shared" si="13"/>
        <v>64.09</v>
      </c>
    </row>
    <row r="173" spans="2:65" s="134" customFormat="1" hidden="1">
      <c r="B173" s="134">
        <v>172</v>
      </c>
      <c r="D173" s="117"/>
      <c r="E173" s="135" t="s">
        <v>734</v>
      </c>
      <c r="F173" s="118" t="s">
        <v>122</v>
      </c>
      <c r="G173" s="766">
        <f t="shared" si="15"/>
        <v>18</v>
      </c>
      <c r="H173" s="118" t="s">
        <v>938</v>
      </c>
      <c r="I173" s="121" t="s">
        <v>25</v>
      </c>
      <c r="J173" s="118"/>
      <c r="K173" s="822">
        <f t="shared" si="12"/>
        <v>0</v>
      </c>
      <c r="L173" s="823"/>
      <c r="M173" s="823"/>
      <c r="N173" s="823">
        <v>1.97</v>
      </c>
      <c r="O173" s="823">
        <v>13.07</v>
      </c>
      <c r="P173" s="823"/>
      <c r="Q173" s="823"/>
      <c r="R173" s="823"/>
      <c r="S173" s="823"/>
      <c r="T173" s="823"/>
      <c r="U173" s="823"/>
      <c r="V173" s="823"/>
      <c r="W173" s="823"/>
      <c r="X173" s="823"/>
      <c r="Y173" s="823"/>
      <c r="Z173" s="823"/>
      <c r="AA173" s="823"/>
      <c r="AB173" s="823"/>
      <c r="AC173" s="823"/>
      <c r="AD173" s="823"/>
      <c r="AE173" s="823"/>
      <c r="AF173" s="823"/>
      <c r="AG173" s="823"/>
      <c r="AH173" s="823">
        <v>0.46</v>
      </c>
      <c r="AI173" s="823"/>
      <c r="AJ173" s="823"/>
      <c r="AK173" s="823"/>
      <c r="AL173" s="823"/>
      <c r="AM173" s="823"/>
      <c r="AN173" s="823"/>
      <c r="AO173" s="823"/>
      <c r="AP173" s="823"/>
      <c r="AQ173" s="823"/>
      <c r="AR173" s="823"/>
      <c r="AS173" s="823">
        <v>0.01</v>
      </c>
      <c r="AT173" s="823"/>
      <c r="AU173" s="823"/>
      <c r="AV173" s="823"/>
      <c r="AW173" s="823"/>
      <c r="AX173" s="823"/>
      <c r="AY173" s="823"/>
      <c r="AZ173" s="823">
        <v>2.4900000000000002</v>
      </c>
      <c r="BA173" s="823"/>
      <c r="BB173" s="823"/>
      <c r="BC173" s="823"/>
      <c r="BD173" s="823"/>
      <c r="BE173" s="823"/>
      <c r="BF173" s="823"/>
      <c r="BG173" s="823"/>
      <c r="BH173" s="823"/>
      <c r="BI173" s="823"/>
      <c r="BJ173" s="823"/>
      <c r="BK173" s="333"/>
      <c r="BL173" s="117"/>
      <c r="BM173" s="567">
        <f t="shared" si="13"/>
        <v>18</v>
      </c>
    </row>
    <row r="174" spans="2:65" s="134" customFormat="1" ht="31.5" hidden="1">
      <c r="B174" s="134">
        <v>173</v>
      </c>
      <c r="D174" s="117"/>
      <c r="E174" s="135" t="s">
        <v>735</v>
      </c>
      <c r="F174" s="118" t="s">
        <v>122</v>
      </c>
      <c r="G174" s="766">
        <f t="shared" si="15"/>
        <v>3.32</v>
      </c>
      <c r="H174" s="118" t="s">
        <v>956</v>
      </c>
      <c r="I174" s="121" t="s">
        <v>27</v>
      </c>
      <c r="J174" s="118"/>
      <c r="K174" s="822">
        <f t="shared" si="12"/>
        <v>0</v>
      </c>
      <c r="L174" s="823"/>
      <c r="M174" s="823"/>
      <c r="N174" s="823"/>
      <c r="O174" s="823">
        <v>3.32</v>
      </c>
      <c r="P174" s="823"/>
      <c r="Q174" s="823"/>
      <c r="R174" s="823"/>
      <c r="S174" s="823"/>
      <c r="T174" s="823"/>
      <c r="U174" s="823"/>
      <c r="V174" s="823"/>
      <c r="W174" s="823"/>
      <c r="X174" s="823"/>
      <c r="Y174" s="823"/>
      <c r="Z174" s="823"/>
      <c r="AA174" s="823"/>
      <c r="AB174" s="823"/>
      <c r="AC174" s="823"/>
      <c r="AD174" s="823"/>
      <c r="AE174" s="823"/>
      <c r="AF174" s="823"/>
      <c r="AG174" s="823"/>
      <c r="AH174" s="823"/>
      <c r="AI174" s="823"/>
      <c r="AJ174" s="823"/>
      <c r="AK174" s="823"/>
      <c r="AL174" s="823"/>
      <c r="AM174" s="823"/>
      <c r="AN174" s="823"/>
      <c r="AO174" s="823"/>
      <c r="AP174" s="823"/>
      <c r="AQ174" s="823"/>
      <c r="AR174" s="823"/>
      <c r="AS174" s="823"/>
      <c r="AT174" s="823"/>
      <c r="AU174" s="823"/>
      <c r="AV174" s="823"/>
      <c r="AW174" s="823"/>
      <c r="AX174" s="823"/>
      <c r="AY174" s="823"/>
      <c r="AZ174" s="823"/>
      <c r="BA174" s="823"/>
      <c r="BB174" s="823"/>
      <c r="BC174" s="823"/>
      <c r="BD174" s="823"/>
      <c r="BE174" s="823"/>
      <c r="BF174" s="823"/>
      <c r="BG174" s="823"/>
      <c r="BH174" s="823"/>
      <c r="BI174" s="823"/>
      <c r="BJ174" s="823"/>
      <c r="BK174" s="333"/>
      <c r="BL174" s="117"/>
      <c r="BM174" s="567">
        <f t="shared" si="13"/>
        <v>3.32</v>
      </c>
    </row>
    <row r="175" spans="2:65" ht="31.5" hidden="1">
      <c r="B175" s="134">
        <v>174</v>
      </c>
      <c r="C175" s="134"/>
      <c r="D175" s="798"/>
      <c r="E175" s="135" t="s">
        <v>736</v>
      </c>
      <c r="F175" s="799" t="s">
        <v>122</v>
      </c>
      <c r="G175" s="798">
        <f t="shared" si="15"/>
        <v>11.55</v>
      </c>
      <c r="H175" s="118" t="s">
        <v>957</v>
      </c>
      <c r="I175" s="121" t="s">
        <v>27</v>
      </c>
      <c r="J175" s="799"/>
      <c r="K175" s="822">
        <f t="shared" si="12"/>
        <v>0</v>
      </c>
      <c r="L175" s="823"/>
      <c r="M175" s="823"/>
      <c r="N175" s="823"/>
      <c r="O175" s="823"/>
      <c r="P175" s="823"/>
      <c r="Q175" s="823"/>
      <c r="R175" s="823">
        <v>11.55</v>
      </c>
      <c r="S175" s="823"/>
      <c r="T175" s="823"/>
      <c r="U175" s="823"/>
      <c r="V175" s="823"/>
      <c r="W175" s="823"/>
      <c r="X175" s="823"/>
      <c r="Y175" s="823"/>
      <c r="Z175" s="823"/>
      <c r="AA175" s="823"/>
      <c r="AB175" s="823"/>
      <c r="AC175" s="823"/>
      <c r="AD175" s="823"/>
      <c r="AE175" s="823"/>
      <c r="AF175" s="823"/>
      <c r="AG175" s="823"/>
      <c r="AH175" s="823"/>
      <c r="AI175" s="823"/>
      <c r="AJ175" s="823"/>
      <c r="AK175" s="823"/>
      <c r="AL175" s="823"/>
      <c r="AM175" s="823"/>
      <c r="AN175" s="823"/>
      <c r="AO175" s="823"/>
      <c r="AP175" s="823"/>
      <c r="AQ175" s="823"/>
      <c r="AR175" s="823"/>
      <c r="AS175" s="823"/>
      <c r="AT175" s="823"/>
      <c r="AU175" s="823"/>
      <c r="AV175" s="823"/>
      <c r="AW175" s="823"/>
      <c r="AX175" s="823"/>
      <c r="AY175" s="823"/>
      <c r="AZ175" s="823"/>
      <c r="BA175" s="823"/>
      <c r="BB175" s="823"/>
      <c r="BC175" s="823"/>
      <c r="BD175" s="823"/>
      <c r="BE175" s="823"/>
      <c r="BF175" s="823"/>
      <c r="BG175" s="823"/>
      <c r="BH175" s="823"/>
      <c r="BI175" s="823"/>
      <c r="BJ175" s="823"/>
      <c r="BK175" s="333"/>
      <c r="BL175" s="798"/>
      <c r="BM175" s="801">
        <f t="shared" si="13"/>
        <v>11.55</v>
      </c>
    </row>
    <row r="176" spans="2:65" s="125" customFormat="1" hidden="1">
      <c r="B176" s="134">
        <v>175</v>
      </c>
      <c r="C176" s="134"/>
      <c r="D176" s="119"/>
      <c r="E176" s="539" t="s">
        <v>737</v>
      </c>
      <c r="F176" s="550" t="s">
        <v>122</v>
      </c>
      <c r="G176" s="532">
        <v>0.05</v>
      </c>
      <c r="H176" s="550" t="s">
        <v>958</v>
      </c>
      <c r="I176" s="550" t="s">
        <v>30</v>
      </c>
      <c r="J176" s="550" t="s">
        <v>1099</v>
      </c>
      <c r="K176" s="822">
        <f t="shared" si="12"/>
        <v>0</v>
      </c>
      <c r="L176" s="824"/>
      <c r="M176" s="824"/>
      <c r="N176" s="824"/>
      <c r="O176" s="824"/>
      <c r="P176" s="824"/>
      <c r="Q176" s="824"/>
      <c r="R176" s="824"/>
      <c r="S176" s="824"/>
      <c r="T176" s="824"/>
      <c r="U176" s="824"/>
      <c r="V176" s="824"/>
      <c r="W176" s="824"/>
      <c r="X176" s="824"/>
      <c r="Y176" s="824"/>
      <c r="Z176" s="824"/>
      <c r="AA176" s="824"/>
      <c r="AB176" s="824"/>
      <c r="AC176" s="824"/>
      <c r="AD176" s="824"/>
      <c r="AE176" s="824"/>
      <c r="AF176" s="824"/>
      <c r="AG176" s="824"/>
      <c r="AH176" s="824"/>
      <c r="AI176" s="824"/>
      <c r="AJ176" s="824"/>
      <c r="AK176" s="824"/>
      <c r="AL176" s="824"/>
      <c r="AM176" s="824"/>
      <c r="AN176" s="824"/>
      <c r="AO176" s="824"/>
      <c r="AP176" s="824"/>
      <c r="AQ176" s="824"/>
      <c r="AR176" s="824"/>
      <c r="AS176" s="824"/>
      <c r="AT176" s="824"/>
      <c r="AU176" s="824"/>
      <c r="AV176" s="824"/>
      <c r="AW176" s="824"/>
      <c r="AX176" s="824"/>
      <c r="AY176" s="824"/>
      <c r="AZ176" s="824"/>
      <c r="BA176" s="824"/>
      <c r="BB176" s="824"/>
      <c r="BC176" s="824"/>
      <c r="BD176" s="824"/>
      <c r="BE176" s="824"/>
      <c r="BF176" s="824"/>
      <c r="BG176" s="824"/>
      <c r="BH176" s="824"/>
      <c r="BI176" s="824"/>
      <c r="BJ176" s="824"/>
      <c r="BK176" s="523"/>
      <c r="BL176" s="119"/>
      <c r="BM176" s="567">
        <f t="shared" si="13"/>
        <v>0</v>
      </c>
    </row>
    <row r="177" spans="2:65" s="134" customFormat="1" ht="47.25" hidden="1">
      <c r="B177" s="134">
        <v>176</v>
      </c>
      <c r="D177" s="117"/>
      <c r="E177" s="135" t="s">
        <v>738</v>
      </c>
      <c r="F177" s="118" t="s">
        <v>122</v>
      </c>
      <c r="G177" s="768">
        <f t="shared" ref="G177:G185" si="16">SUM(L177:BJ177)</f>
        <v>0.38</v>
      </c>
      <c r="H177" s="118" t="s">
        <v>959</v>
      </c>
      <c r="I177" s="121" t="s">
        <v>31</v>
      </c>
      <c r="J177" s="118"/>
      <c r="K177" s="822">
        <f t="shared" si="12"/>
        <v>0</v>
      </c>
      <c r="L177" s="823"/>
      <c r="M177" s="823"/>
      <c r="N177" s="823">
        <v>0.09</v>
      </c>
      <c r="O177" s="823"/>
      <c r="P177" s="823"/>
      <c r="Q177" s="823"/>
      <c r="R177" s="823"/>
      <c r="S177" s="823"/>
      <c r="T177" s="823"/>
      <c r="U177" s="823"/>
      <c r="V177" s="823"/>
      <c r="W177" s="823"/>
      <c r="X177" s="823"/>
      <c r="Y177" s="823"/>
      <c r="Z177" s="823"/>
      <c r="AA177" s="823"/>
      <c r="AB177" s="823"/>
      <c r="AC177" s="823"/>
      <c r="AD177" s="823"/>
      <c r="AE177" s="823"/>
      <c r="AF177" s="823"/>
      <c r="AG177" s="823"/>
      <c r="AH177" s="823"/>
      <c r="AI177" s="823"/>
      <c r="AJ177" s="823"/>
      <c r="AK177" s="823"/>
      <c r="AL177" s="823"/>
      <c r="AM177" s="823"/>
      <c r="AN177" s="823"/>
      <c r="AO177" s="823"/>
      <c r="AP177" s="823"/>
      <c r="AQ177" s="823"/>
      <c r="AR177" s="823"/>
      <c r="AS177" s="823">
        <v>0.28999999999999998</v>
      </c>
      <c r="AT177" s="823"/>
      <c r="AU177" s="823"/>
      <c r="AV177" s="823"/>
      <c r="AW177" s="823"/>
      <c r="AX177" s="823"/>
      <c r="AY177" s="823"/>
      <c r="AZ177" s="823"/>
      <c r="BA177" s="823"/>
      <c r="BB177" s="823"/>
      <c r="BC177" s="823"/>
      <c r="BD177" s="823"/>
      <c r="BE177" s="823"/>
      <c r="BF177" s="823"/>
      <c r="BG177" s="823"/>
      <c r="BH177" s="823"/>
      <c r="BI177" s="823"/>
      <c r="BJ177" s="823"/>
      <c r="BK177" s="333"/>
      <c r="BL177" s="117"/>
      <c r="BM177" s="567">
        <f t="shared" si="13"/>
        <v>0.38</v>
      </c>
    </row>
    <row r="178" spans="2:65" s="134" customFormat="1" ht="31.5" hidden="1">
      <c r="B178" s="134">
        <v>177</v>
      </c>
      <c r="D178" s="117"/>
      <c r="E178" s="135" t="s">
        <v>221</v>
      </c>
      <c r="F178" s="118" t="s">
        <v>122</v>
      </c>
      <c r="G178" s="529">
        <f t="shared" si="16"/>
        <v>0.01</v>
      </c>
      <c r="H178" s="118" t="s">
        <v>220</v>
      </c>
      <c r="I178" s="121" t="s">
        <v>48</v>
      </c>
      <c r="J178" s="118"/>
      <c r="K178" s="822">
        <f t="shared" si="12"/>
        <v>0</v>
      </c>
      <c r="L178" s="823"/>
      <c r="M178" s="823"/>
      <c r="N178" s="823"/>
      <c r="O178" s="823"/>
      <c r="P178" s="823"/>
      <c r="Q178" s="823"/>
      <c r="R178" s="823"/>
      <c r="S178" s="823"/>
      <c r="T178" s="823"/>
      <c r="U178" s="823"/>
      <c r="V178" s="823"/>
      <c r="W178" s="823"/>
      <c r="X178" s="823"/>
      <c r="Y178" s="823"/>
      <c r="Z178" s="823"/>
      <c r="AA178" s="823"/>
      <c r="AB178" s="823"/>
      <c r="AC178" s="823"/>
      <c r="AD178" s="823"/>
      <c r="AE178" s="823"/>
      <c r="AF178" s="823"/>
      <c r="AG178" s="823"/>
      <c r="AH178" s="823"/>
      <c r="AI178" s="823"/>
      <c r="AJ178" s="823"/>
      <c r="AK178" s="823"/>
      <c r="AL178" s="823"/>
      <c r="AM178" s="823"/>
      <c r="AN178" s="823"/>
      <c r="AO178" s="823"/>
      <c r="AP178" s="823"/>
      <c r="AQ178" s="823"/>
      <c r="AR178" s="823"/>
      <c r="AS178" s="823"/>
      <c r="AT178" s="823"/>
      <c r="AU178" s="823"/>
      <c r="AV178" s="823"/>
      <c r="AW178" s="823"/>
      <c r="AX178" s="823"/>
      <c r="AY178" s="823"/>
      <c r="AZ178" s="823"/>
      <c r="BA178" s="823"/>
      <c r="BB178" s="823">
        <v>0.01</v>
      </c>
      <c r="BC178" s="823"/>
      <c r="BD178" s="823"/>
      <c r="BE178" s="823"/>
      <c r="BF178" s="823"/>
      <c r="BG178" s="823"/>
      <c r="BH178" s="823"/>
      <c r="BI178" s="823"/>
      <c r="BJ178" s="823"/>
      <c r="BK178" s="333"/>
      <c r="BL178" s="117"/>
      <c r="BM178" s="567">
        <f t="shared" si="13"/>
        <v>0.01</v>
      </c>
    </row>
    <row r="179" spans="2:65" s="134" customFormat="1" ht="47.25" hidden="1">
      <c r="B179" s="134">
        <v>178</v>
      </c>
      <c r="D179" s="117"/>
      <c r="E179" s="135" t="s">
        <v>565</v>
      </c>
      <c r="F179" s="118" t="s">
        <v>122</v>
      </c>
      <c r="G179" s="529">
        <f t="shared" si="16"/>
        <v>17.64</v>
      </c>
      <c r="H179" s="118" t="s">
        <v>1096</v>
      </c>
      <c r="I179" s="121" t="s">
        <v>48</v>
      </c>
      <c r="J179" s="118"/>
      <c r="K179" s="822">
        <f t="shared" si="12"/>
        <v>0.12000000000000001</v>
      </c>
      <c r="L179" s="823">
        <v>0.12000000000000001</v>
      </c>
      <c r="M179" s="823"/>
      <c r="N179" s="823">
        <v>9.9800000000000022</v>
      </c>
      <c r="O179" s="823">
        <v>7.4599999999999991</v>
      </c>
      <c r="P179" s="823"/>
      <c r="Q179" s="823"/>
      <c r="R179" s="823"/>
      <c r="S179" s="823"/>
      <c r="T179" s="823"/>
      <c r="U179" s="823"/>
      <c r="V179" s="823"/>
      <c r="W179" s="823"/>
      <c r="X179" s="823"/>
      <c r="Y179" s="823"/>
      <c r="Z179" s="823"/>
      <c r="AA179" s="823"/>
      <c r="AB179" s="823"/>
      <c r="AC179" s="823"/>
      <c r="AD179" s="823"/>
      <c r="AE179" s="823"/>
      <c r="AF179" s="823"/>
      <c r="AG179" s="823"/>
      <c r="AH179" s="823"/>
      <c r="AI179" s="823"/>
      <c r="AJ179" s="823"/>
      <c r="AK179" s="823"/>
      <c r="AL179" s="823"/>
      <c r="AM179" s="823"/>
      <c r="AN179" s="823"/>
      <c r="AO179" s="823"/>
      <c r="AP179" s="823"/>
      <c r="AQ179" s="823"/>
      <c r="AR179" s="823"/>
      <c r="AS179" s="823">
        <v>0.08</v>
      </c>
      <c r="AT179" s="823"/>
      <c r="AU179" s="823"/>
      <c r="AV179" s="823"/>
      <c r="AW179" s="823"/>
      <c r="AX179" s="823"/>
      <c r="AY179" s="823"/>
      <c r="AZ179" s="823"/>
      <c r="BA179" s="823"/>
      <c r="BB179" s="823"/>
      <c r="BC179" s="823"/>
      <c r="BD179" s="823"/>
      <c r="BE179" s="823"/>
      <c r="BF179" s="823"/>
      <c r="BG179" s="823"/>
      <c r="BH179" s="823"/>
      <c r="BI179" s="823"/>
      <c r="BJ179" s="823"/>
      <c r="BK179" s="333" t="s">
        <v>388</v>
      </c>
      <c r="BL179" s="117" t="s">
        <v>1087</v>
      </c>
      <c r="BM179" s="567">
        <f t="shared" si="13"/>
        <v>17.64</v>
      </c>
    </row>
    <row r="180" spans="2:65" s="134" customFormat="1" ht="31.5" hidden="1">
      <c r="B180" s="134">
        <v>179</v>
      </c>
      <c r="D180" s="117"/>
      <c r="E180" s="135" t="s">
        <v>1106</v>
      </c>
      <c r="F180" s="118" t="s">
        <v>122</v>
      </c>
      <c r="G180" s="529">
        <f t="shared" si="16"/>
        <v>1.05</v>
      </c>
      <c r="H180" s="118" t="s">
        <v>960</v>
      </c>
      <c r="I180" s="121" t="s">
        <v>48</v>
      </c>
      <c r="J180" s="118"/>
      <c r="K180" s="822">
        <f t="shared" si="12"/>
        <v>1.05</v>
      </c>
      <c r="L180" s="823">
        <v>1.05</v>
      </c>
      <c r="M180" s="823"/>
      <c r="N180" s="823"/>
      <c r="O180" s="823"/>
      <c r="P180" s="823"/>
      <c r="Q180" s="823"/>
      <c r="R180" s="823"/>
      <c r="S180" s="823"/>
      <c r="T180" s="823"/>
      <c r="U180" s="823"/>
      <c r="V180" s="823"/>
      <c r="W180" s="823"/>
      <c r="X180" s="823"/>
      <c r="Y180" s="823"/>
      <c r="Z180" s="823"/>
      <c r="AA180" s="823"/>
      <c r="AB180" s="823"/>
      <c r="AC180" s="823"/>
      <c r="AD180" s="823"/>
      <c r="AE180" s="823"/>
      <c r="AF180" s="823"/>
      <c r="AG180" s="823"/>
      <c r="AH180" s="823"/>
      <c r="AI180" s="823"/>
      <c r="AJ180" s="823"/>
      <c r="AK180" s="823"/>
      <c r="AL180" s="823"/>
      <c r="AM180" s="823"/>
      <c r="AN180" s="823"/>
      <c r="AO180" s="823"/>
      <c r="AP180" s="823"/>
      <c r="AQ180" s="823"/>
      <c r="AR180" s="823"/>
      <c r="AS180" s="823"/>
      <c r="AT180" s="823"/>
      <c r="AU180" s="823"/>
      <c r="AV180" s="823"/>
      <c r="AW180" s="823"/>
      <c r="AX180" s="823"/>
      <c r="AY180" s="823"/>
      <c r="AZ180" s="823"/>
      <c r="BA180" s="823"/>
      <c r="BB180" s="823"/>
      <c r="BC180" s="823"/>
      <c r="BD180" s="823"/>
      <c r="BE180" s="823"/>
      <c r="BF180" s="823"/>
      <c r="BG180" s="823"/>
      <c r="BH180" s="823"/>
      <c r="BI180" s="823"/>
      <c r="BJ180" s="823"/>
      <c r="BK180" s="333"/>
      <c r="BL180" s="117"/>
      <c r="BM180" s="567">
        <f t="shared" si="13"/>
        <v>1.05</v>
      </c>
    </row>
    <row r="181" spans="2:65" s="134" customFormat="1" hidden="1">
      <c r="B181" s="134">
        <v>180</v>
      </c>
      <c r="D181" s="117">
        <v>31</v>
      </c>
      <c r="E181" s="135" t="s">
        <v>413</v>
      </c>
      <c r="F181" s="298" t="s">
        <v>414</v>
      </c>
      <c r="G181" s="529">
        <f t="shared" si="16"/>
        <v>0.21</v>
      </c>
      <c r="H181" s="512">
        <v>10</v>
      </c>
      <c r="I181" s="121" t="s">
        <v>24</v>
      </c>
      <c r="J181" s="118"/>
      <c r="K181" s="822">
        <f t="shared" si="12"/>
        <v>0</v>
      </c>
      <c r="L181" s="822"/>
      <c r="M181" s="822"/>
      <c r="N181" s="822">
        <v>0.21</v>
      </c>
      <c r="O181" s="822"/>
      <c r="P181" s="822"/>
      <c r="Q181" s="822"/>
      <c r="R181" s="822"/>
      <c r="S181" s="822"/>
      <c r="T181" s="822"/>
      <c r="U181" s="822"/>
      <c r="V181" s="822"/>
      <c r="W181" s="822"/>
      <c r="X181" s="822"/>
      <c r="Y181" s="822"/>
      <c r="Z181" s="822"/>
      <c r="AA181" s="822"/>
      <c r="AB181" s="822"/>
      <c r="AC181" s="822"/>
      <c r="AD181" s="822"/>
      <c r="AE181" s="822"/>
      <c r="AF181" s="822"/>
      <c r="AG181" s="822"/>
      <c r="AH181" s="822"/>
      <c r="AI181" s="822"/>
      <c r="AJ181" s="822"/>
      <c r="AK181" s="822"/>
      <c r="AL181" s="822"/>
      <c r="AM181" s="822"/>
      <c r="AN181" s="822"/>
      <c r="AO181" s="822"/>
      <c r="AP181" s="822"/>
      <c r="AQ181" s="822"/>
      <c r="AR181" s="822"/>
      <c r="AS181" s="822"/>
      <c r="AT181" s="822"/>
      <c r="AU181" s="822"/>
      <c r="AV181" s="822"/>
      <c r="AW181" s="822"/>
      <c r="AX181" s="822"/>
      <c r="AY181" s="822"/>
      <c r="AZ181" s="822"/>
      <c r="BA181" s="822"/>
      <c r="BB181" s="822"/>
      <c r="BC181" s="822"/>
      <c r="BD181" s="822"/>
      <c r="BE181" s="822"/>
      <c r="BF181" s="822"/>
      <c r="BG181" s="822"/>
      <c r="BH181" s="822"/>
      <c r="BI181" s="822"/>
      <c r="BJ181" s="822"/>
      <c r="BK181" s="333" t="s">
        <v>387</v>
      </c>
      <c r="BL181" s="117" t="s">
        <v>1067</v>
      </c>
      <c r="BM181" s="567">
        <f t="shared" si="13"/>
        <v>0.21</v>
      </c>
    </row>
    <row r="182" spans="2:65" s="134" customFormat="1" hidden="1">
      <c r="B182" s="134">
        <v>181</v>
      </c>
      <c r="D182" s="117">
        <v>32</v>
      </c>
      <c r="E182" s="135" t="s">
        <v>415</v>
      </c>
      <c r="F182" s="298" t="s">
        <v>414</v>
      </c>
      <c r="G182" s="768">
        <f t="shared" si="16"/>
        <v>0.17</v>
      </c>
      <c r="H182" s="512">
        <v>15</v>
      </c>
      <c r="I182" s="121" t="s">
        <v>31</v>
      </c>
      <c r="J182" s="118"/>
      <c r="K182" s="822">
        <f t="shared" si="12"/>
        <v>0</v>
      </c>
      <c r="L182" s="822"/>
      <c r="M182" s="822"/>
      <c r="N182" s="822"/>
      <c r="O182" s="822"/>
      <c r="P182" s="822"/>
      <c r="Q182" s="822"/>
      <c r="R182" s="822"/>
      <c r="S182" s="822"/>
      <c r="T182" s="822"/>
      <c r="U182" s="822"/>
      <c r="V182" s="822"/>
      <c r="W182" s="822"/>
      <c r="X182" s="822"/>
      <c r="Y182" s="822"/>
      <c r="Z182" s="822"/>
      <c r="AA182" s="822"/>
      <c r="AB182" s="822"/>
      <c r="AC182" s="822"/>
      <c r="AD182" s="822"/>
      <c r="AE182" s="822"/>
      <c r="AF182" s="822"/>
      <c r="AG182" s="822"/>
      <c r="AH182" s="822"/>
      <c r="AI182" s="822"/>
      <c r="AJ182" s="822"/>
      <c r="AK182" s="822">
        <v>0.17</v>
      </c>
      <c r="AL182" s="822"/>
      <c r="AM182" s="822"/>
      <c r="AN182" s="822"/>
      <c r="AO182" s="822"/>
      <c r="AP182" s="822"/>
      <c r="AQ182" s="822"/>
      <c r="AR182" s="822"/>
      <c r="AS182" s="822"/>
      <c r="AT182" s="822"/>
      <c r="AU182" s="822"/>
      <c r="AV182" s="822"/>
      <c r="AW182" s="822"/>
      <c r="AX182" s="822"/>
      <c r="AY182" s="822"/>
      <c r="AZ182" s="822"/>
      <c r="BA182" s="822"/>
      <c r="BB182" s="822"/>
      <c r="BC182" s="822"/>
      <c r="BD182" s="822"/>
      <c r="BE182" s="822"/>
      <c r="BF182" s="822"/>
      <c r="BG182" s="822"/>
      <c r="BH182" s="822"/>
      <c r="BI182" s="822"/>
      <c r="BJ182" s="822"/>
      <c r="BK182" s="333" t="s">
        <v>387</v>
      </c>
      <c r="BL182" s="117" t="s">
        <v>1070</v>
      </c>
      <c r="BM182" s="567">
        <f t="shared" si="13"/>
        <v>0.17</v>
      </c>
    </row>
    <row r="183" spans="2:65" s="134" customFormat="1" hidden="1">
      <c r="B183" s="134">
        <v>182</v>
      </c>
      <c r="D183" s="117">
        <v>33</v>
      </c>
      <c r="E183" s="135" t="s">
        <v>416</v>
      </c>
      <c r="F183" s="298" t="s">
        <v>414</v>
      </c>
      <c r="G183" s="529">
        <f t="shared" si="16"/>
        <v>0.04</v>
      </c>
      <c r="H183" s="512">
        <v>10</v>
      </c>
      <c r="I183" s="121" t="s">
        <v>48</v>
      </c>
      <c r="J183" s="118"/>
      <c r="K183" s="822">
        <f t="shared" si="12"/>
        <v>0</v>
      </c>
      <c r="L183" s="822"/>
      <c r="M183" s="822"/>
      <c r="N183" s="822"/>
      <c r="O183" s="822"/>
      <c r="P183" s="822"/>
      <c r="Q183" s="822"/>
      <c r="R183" s="822"/>
      <c r="S183" s="822"/>
      <c r="T183" s="822"/>
      <c r="U183" s="822"/>
      <c r="V183" s="822"/>
      <c r="W183" s="822"/>
      <c r="X183" s="822"/>
      <c r="Y183" s="822"/>
      <c r="Z183" s="822"/>
      <c r="AA183" s="822"/>
      <c r="AB183" s="822"/>
      <c r="AC183" s="822"/>
      <c r="AD183" s="822"/>
      <c r="AE183" s="822"/>
      <c r="AF183" s="822"/>
      <c r="AG183" s="822"/>
      <c r="AH183" s="822"/>
      <c r="AI183" s="822">
        <v>0.04</v>
      </c>
      <c r="AJ183" s="822"/>
      <c r="AK183" s="822"/>
      <c r="AL183" s="822"/>
      <c r="AM183" s="822"/>
      <c r="AN183" s="822"/>
      <c r="AO183" s="822"/>
      <c r="AP183" s="822"/>
      <c r="AQ183" s="822"/>
      <c r="AR183" s="822"/>
      <c r="AS183" s="822"/>
      <c r="AT183" s="822"/>
      <c r="AU183" s="822"/>
      <c r="AV183" s="822"/>
      <c r="AW183" s="822"/>
      <c r="AX183" s="822"/>
      <c r="AY183" s="822"/>
      <c r="AZ183" s="822"/>
      <c r="BA183" s="822"/>
      <c r="BB183" s="822"/>
      <c r="BC183" s="822"/>
      <c r="BD183" s="822"/>
      <c r="BE183" s="822"/>
      <c r="BF183" s="822"/>
      <c r="BG183" s="822"/>
      <c r="BH183" s="822"/>
      <c r="BI183" s="822"/>
      <c r="BJ183" s="822"/>
      <c r="BK183" s="333" t="s">
        <v>387</v>
      </c>
      <c r="BL183" s="117" t="s">
        <v>1067</v>
      </c>
      <c r="BM183" s="567">
        <f t="shared" si="13"/>
        <v>0.04</v>
      </c>
    </row>
    <row r="184" spans="2:65" s="134" customFormat="1" hidden="1">
      <c r="B184" s="134">
        <v>183</v>
      </c>
      <c r="D184" s="117">
        <v>34</v>
      </c>
      <c r="E184" s="135" t="s">
        <v>417</v>
      </c>
      <c r="F184" s="298" t="s">
        <v>414</v>
      </c>
      <c r="G184" s="529">
        <f t="shared" si="16"/>
        <v>0.18</v>
      </c>
      <c r="H184" s="512">
        <v>12</v>
      </c>
      <c r="I184" s="121" t="s">
        <v>48</v>
      </c>
      <c r="J184" s="118"/>
      <c r="K184" s="822">
        <f t="shared" si="12"/>
        <v>0</v>
      </c>
      <c r="L184" s="822"/>
      <c r="M184" s="822"/>
      <c r="N184" s="822"/>
      <c r="O184" s="822"/>
      <c r="P184" s="822"/>
      <c r="Q184" s="822"/>
      <c r="R184" s="822"/>
      <c r="S184" s="822"/>
      <c r="T184" s="822"/>
      <c r="U184" s="822"/>
      <c r="V184" s="822"/>
      <c r="W184" s="822"/>
      <c r="X184" s="822"/>
      <c r="Y184" s="822"/>
      <c r="Z184" s="822"/>
      <c r="AA184" s="822"/>
      <c r="AB184" s="822"/>
      <c r="AC184" s="822"/>
      <c r="AD184" s="822"/>
      <c r="AE184" s="822"/>
      <c r="AF184" s="822"/>
      <c r="AG184" s="822"/>
      <c r="AH184" s="822"/>
      <c r="AI184" s="822"/>
      <c r="AJ184" s="822"/>
      <c r="AK184" s="822">
        <v>0.18</v>
      </c>
      <c r="AL184" s="822"/>
      <c r="AM184" s="822"/>
      <c r="AN184" s="822"/>
      <c r="AO184" s="822"/>
      <c r="AP184" s="822"/>
      <c r="AQ184" s="822"/>
      <c r="AR184" s="822"/>
      <c r="AS184" s="822"/>
      <c r="AT184" s="822"/>
      <c r="AU184" s="822"/>
      <c r="AV184" s="822"/>
      <c r="AW184" s="822"/>
      <c r="AX184" s="822"/>
      <c r="AY184" s="822"/>
      <c r="AZ184" s="822"/>
      <c r="BA184" s="822"/>
      <c r="BB184" s="822"/>
      <c r="BC184" s="822"/>
      <c r="BD184" s="822"/>
      <c r="BE184" s="822"/>
      <c r="BF184" s="822"/>
      <c r="BG184" s="822"/>
      <c r="BH184" s="822"/>
      <c r="BI184" s="822"/>
      <c r="BJ184" s="822"/>
      <c r="BK184" s="333" t="s">
        <v>387</v>
      </c>
      <c r="BL184" s="117" t="s">
        <v>1067</v>
      </c>
      <c r="BM184" s="567">
        <f t="shared" si="13"/>
        <v>0.18</v>
      </c>
    </row>
    <row r="185" spans="2:65" s="134" customFormat="1" hidden="1">
      <c r="B185" s="134">
        <v>184</v>
      </c>
      <c r="D185" s="117">
        <v>35</v>
      </c>
      <c r="E185" s="135" t="s">
        <v>418</v>
      </c>
      <c r="F185" s="298" t="s">
        <v>414</v>
      </c>
      <c r="G185" s="529">
        <f t="shared" si="16"/>
        <v>0.39400000000000002</v>
      </c>
      <c r="H185" s="512">
        <v>17</v>
      </c>
      <c r="I185" s="121" t="s">
        <v>48</v>
      </c>
      <c r="J185" s="118"/>
      <c r="K185" s="822">
        <f t="shared" si="12"/>
        <v>0.02</v>
      </c>
      <c r="L185" s="822">
        <v>0.02</v>
      </c>
      <c r="M185" s="822"/>
      <c r="N185" s="822">
        <v>0.37</v>
      </c>
      <c r="O185" s="822"/>
      <c r="P185" s="822"/>
      <c r="Q185" s="822"/>
      <c r="R185" s="822"/>
      <c r="S185" s="822"/>
      <c r="T185" s="822"/>
      <c r="U185" s="822"/>
      <c r="V185" s="822"/>
      <c r="W185" s="822"/>
      <c r="X185" s="822"/>
      <c r="Y185" s="822"/>
      <c r="Z185" s="822"/>
      <c r="AA185" s="822"/>
      <c r="AB185" s="822"/>
      <c r="AC185" s="822"/>
      <c r="AD185" s="822"/>
      <c r="AE185" s="822"/>
      <c r="AF185" s="822"/>
      <c r="AG185" s="822"/>
      <c r="AH185" s="822"/>
      <c r="AI185" s="822"/>
      <c r="AJ185" s="822"/>
      <c r="AK185" s="822"/>
      <c r="AL185" s="822"/>
      <c r="AM185" s="822"/>
      <c r="AN185" s="822"/>
      <c r="AO185" s="822"/>
      <c r="AP185" s="822"/>
      <c r="AQ185" s="822"/>
      <c r="AR185" s="822"/>
      <c r="AS185" s="822"/>
      <c r="AT185" s="822"/>
      <c r="AU185" s="822"/>
      <c r="AV185" s="822"/>
      <c r="AW185" s="822"/>
      <c r="AX185" s="822"/>
      <c r="AY185" s="822"/>
      <c r="AZ185" s="822"/>
      <c r="BA185" s="822"/>
      <c r="BB185" s="822"/>
      <c r="BC185" s="822"/>
      <c r="BD185" s="822"/>
      <c r="BE185" s="822"/>
      <c r="BF185" s="822"/>
      <c r="BG185" s="822"/>
      <c r="BH185" s="822"/>
      <c r="BI185" s="834">
        <v>4.0000000000000001E-3</v>
      </c>
      <c r="BJ185" s="834"/>
      <c r="BK185" s="333" t="s">
        <v>387</v>
      </c>
      <c r="BL185" s="117" t="s">
        <v>1067</v>
      </c>
      <c r="BM185" s="567">
        <f t="shared" si="13"/>
        <v>0.39400000000000002</v>
      </c>
    </row>
    <row r="186" spans="2:65" s="125" customFormat="1" hidden="1">
      <c r="B186" s="134">
        <v>185</v>
      </c>
      <c r="C186" s="134"/>
      <c r="D186" s="119">
        <v>36</v>
      </c>
      <c r="E186" s="120" t="s">
        <v>1103</v>
      </c>
      <c r="F186" s="525" t="s">
        <v>414</v>
      </c>
      <c r="G186" s="532">
        <v>0.73</v>
      </c>
      <c r="H186" s="519" t="s">
        <v>420</v>
      </c>
      <c r="I186" s="121" t="s">
        <v>48</v>
      </c>
      <c r="J186" s="121" t="s">
        <v>1099</v>
      </c>
      <c r="K186" s="822">
        <f t="shared" si="12"/>
        <v>0</v>
      </c>
      <c r="L186" s="830"/>
      <c r="M186" s="830"/>
      <c r="N186" s="830"/>
      <c r="O186" s="830"/>
      <c r="P186" s="830"/>
      <c r="Q186" s="830"/>
      <c r="R186" s="830"/>
      <c r="S186" s="830"/>
      <c r="T186" s="830"/>
      <c r="U186" s="830"/>
      <c r="V186" s="830"/>
      <c r="W186" s="830"/>
      <c r="X186" s="830"/>
      <c r="Y186" s="830"/>
      <c r="Z186" s="830"/>
      <c r="AA186" s="830"/>
      <c r="AB186" s="830"/>
      <c r="AC186" s="830"/>
      <c r="AD186" s="830"/>
      <c r="AE186" s="830"/>
      <c r="AF186" s="830"/>
      <c r="AG186" s="830"/>
      <c r="AH186" s="830"/>
      <c r="AI186" s="830"/>
      <c r="AJ186" s="830"/>
      <c r="AK186" s="830"/>
      <c r="AL186" s="830"/>
      <c r="AM186" s="830"/>
      <c r="AN186" s="830"/>
      <c r="AO186" s="830"/>
      <c r="AP186" s="830"/>
      <c r="AQ186" s="830"/>
      <c r="AR186" s="830"/>
      <c r="AS186" s="830"/>
      <c r="AT186" s="830"/>
      <c r="AU186" s="830"/>
      <c r="AV186" s="830"/>
      <c r="AW186" s="830"/>
      <c r="AX186" s="830"/>
      <c r="AY186" s="830"/>
      <c r="AZ186" s="830"/>
      <c r="BA186" s="830"/>
      <c r="BB186" s="830"/>
      <c r="BC186" s="830"/>
      <c r="BD186" s="830"/>
      <c r="BE186" s="830"/>
      <c r="BF186" s="830"/>
      <c r="BG186" s="830"/>
      <c r="BH186" s="830"/>
      <c r="BI186" s="830"/>
      <c r="BJ186" s="830"/>
      <c r="BK186" s="523" t="s">
        <v>387</v>
      </c>
      <c r="BL186" s="119" t="s">
        <v>1068</v>
      </c>
      <c r="BM186" s="567">
        <f t="shared" si="13"/>
        <v>0</v>
      </c>
    </row>
    <row r="187" spans="2:65" s="134" customFormat="1" hidden="1">
      <c r="B187" s="134">
        <v>186</v>
      </c>
      <c r="D187" s="117">
        <v>37</v>
      </c>
      <c r="E187" s="135" t="s">
        <v>419</v>
      </c>
      <c r="F187" s="298" t="s">
        <v>414</v>
      </c>
      <c r="G187" s="529">
        <f t="shared" ref="G187:G205" si="17">SUM(L187:BJ187)</f>
        <v>7.0000000000000007E-2</v>
      </c>
      <c r="H187" s="512">
        <v>11</v>
      </c>
      <c r="I187" s="121" t="s">
        <v>29</v>
      </c>
      <c r="J187" s="118"/>
      <c r="K187" s="822">
        <f t="shared" si="12"/>
        <v>0</v>
      </c>
      <c r="L187" s="822"/>
      <c r="M187" s="822"/>
      <c r="N187" s="822">
        <v>7.0000000000000007E-2</v>
      </c>
      <c r="O187" s="822"/>
      <c r="P187" s="822"/>
      <c r="Q187" s="822"/>
      <c r="R187" s="822"/>
      <c r="S187" s="822"/>
      <c r="T187" s="822"/>
      <c r="U187" s="822"/>
      <c r="V187" s="822"/>
      <c r="W187" s="822"/>
      <c r="X187" s="822"/>
      <c r="Y187" s="822"/>
      <c r="Z187" s="822"/>
      <c r="AA187" s="822"/>
      <c r="AB187" s="822"/>
      <c r="AC187" s="822"/>
      <c r="AD187" s="822"/>
      <c r="AE187" s="822"/>
      <c r="AF187" s="822"/>
      <c r="AG187" s="822"/>
      <c r="AH187" s="822"/>
      <c r="AI187" s="822"/>
      <c r="AJ187" s="822"/>
      <c r="AK187" s="822"/>
      <c r="AL187" s="822"/>
      <c r="AM187" s="822"/>
      <c r="AN187" s="822"/>
      <c r="AO187" s="822"/>
      <c r="AP187" s="822"/>
      <c r="AQ187" s="822"/>
      <c r="AR187" s="822"/>
      <c r="AS187" s="822"/>
      <c r="AT187" s="822"/>
      <c r="AU187" s="822"/>
      <c r="AV187" s="822"/>
      <c r="AW187" s="822"/>
      <c r="AX187" s="822"/>
      <c r="AY187" s="822"/>
      <c r="AZ187" s="822"/>
      <c r="BA187" s="822"/>
      <c r="BB187" s="822"/>
      <c r="BC187" s="822"/>
      <c r="BD187" s="822"/>
      <c r="BE187" s="822"/>
      <c r="BF187" s="822"/>
      <c r="BG187" s="822"/>
      <c r="BH187" s="822"/>
      <c r="BI187" s="822"/>
      <c r="BJ187" s="822"/>
      <c r="BK187" s="333" t="s">
        <v>387</v>
      </c>
      <c r="BL187" s="117" t="s">
        <v>1067</v>
      </c>
      <c r="BM187" s="567">
        <f t="shared" si="13"/>
        <v>7.0000000000000007E-2</v>
      </c>
    </row>
    <row r="188" spans="2:65" s="134" customFormat="1" hidden="1">
      <c r="B188" s="134">
        <v>187</v>
      </c>
      <c r="D188" s="117">
        <v>39</v>
      </c>
      <c r="E188" s="304" t="s">
        <v>437</v>
      </c>
      <c r="F188" s="117" t="s">
        <v>414</v>
      </c>
      <c r="G188" s="529">
        <f t="shared" si="17"/>
        <v>0.11</v>
      </c>
      <c r="H188" s="117">
        <v>4</v>
      </c>
      <c r="I188" s="121" t="s">
        <v>31</v>
      </c>
      <c r="J188" s="118"/>
      <c r="K188" s="822">
        <f t="shared" si="12"/>
        <v>0.11</v>
      </c>
      <c r="L188" s="822">
        <v>0.11</v>
      </c>
      <c r="M188" s="822"/>
      <c r="N188" s="822"/>
      <c r="O188" s="822"/>
      <c r="P188" s="822"/>
      <c r="Q188" s="822"/>
      <c r="R188" s="822"/>
      <c r="S188" s="822"/>
      <c r="T188" s="822"/>
      <c r="U188" s="822"/>
      <c r="V188" s="822"/>
      <c r="W188" s="822"/>
      <c r="X188" s="822"/>
      <c r="Y188" s="822"/>
      <c r="Z188" s="822"/>
      <c r="AA188" s="822"/>
      <c r="AB188" s="822"/>
      <c r="AC188" s="822"/>
      <c r="AD188" s="822"/>
      <c r="AE188" s="822"/>
      <c r="AF188" s="822"/>
      <c r="AG188" s="822"/>
      <c r="AH188" s="822"/>
      <c r="AI188" s="822"/>
      <c r="AJ188" s="822"/>
      <c r="AK188" s="822"/>
      <c r="AL188" s="822"/>
      <c r="AM188" s="822"/>
      <c r="AN188" s="822"/>
      <c r="AO188" s="822"/>
      <c r="AP188" s="822"/>
      <c r="AQ188" s="822"/>
      <c r="AR188" s="822"/>
      <c r="AS188" s="822"/>
      <c r="AT188" s="822"/>
      <c r="AU188" s="822"/>
      <c r="AV188" s="822"/>
      <c r="AW188" s="822"/>
      <c r="AX188" s="822"/>
      <c r="AY188" s="822"/>
      <c r="AZ188" s="822"/>
      <c r="BA188" s="822"/>
      <c r="BB188" s="822"/>
      <c r="BC188" s="822"/>
      <c r="BD188" s="822"/>
      <c r="BE188" s="822"/>
      <c r="BF188" s="822"/>
      <c r="BG188" s="822"/>
      <c r="BH188" s="822"/>
      <c r="BI188" s="822"/>
      <c r="BJ188" s="822"/>
      <c r="BK188" s="333" t="s">
        <v>388</v>
      </c>
      <c r="BL188" s="117"/>
      <c r="BM188" s="567">
        <f t="shared" si="13"/>
        <v>0.11</v>
      </c>
    </row>
    <row r="189" spans="2:65" s="134" customFormat="1" hidden="1">
      <c r="B189" s="134">
        <v>188</v>
      </c>
      <c r="D189" s="117">
        <v>40</v>
      </c>
      <c r="E189" s="304" t="s">
        <v>438</v>
      </c>
      <c r="F189" s="117" t="s">
        <v>414</v>
      </c>
      <c r="G189" s="529">
        <f t="shared" si="17"/>
        <v>0.08</v>
      </c>
      <c r="H189" s="117">
        <v>10</v>
      </c>
      <c r="I189" s="121" t="s">
        <v>31</v>
      </c>
      <c r="J189" s="118"/>
      <c r="K189" s="822">
        <f t="shared" si="12"/>
        <v>0</v>
      </c>
      <c r="L189" s="822"/>
      <c r="M189" s="822"/>
      <c r="N189" s="822">
        <v>0.08</v>
      </c>
      <c r="O189" s="822"/>
      <c r="P189" s="822"/>
      <c r="Q189" s="822"/>
      <c r="R189" s="822"/>
      <c r="S189" s="822"/>
      <c r="T189" s="822"/>
      <c r="U189" s="822"/>
      <c r="V189" s="822"/>
      <c r="W189" s="822"/>
      <c r="X189" s="822"/>
      <c r="Y189" s="822"/>
      <c r="Z189" s="822"/>
      <c r="AA189" s="822"/>
      <c r="AB189" s="822"/>
      <c r="AC189" s="822"/>
      <c r="AD189" s="822"/>
      <c r="AE189" s="822"/>
      <c r="AF189" s="822"/>
      <c r="AG189" s="822"/>
      <c r="AH189" s="822"/>
      <c r="AI189" s="822"/>
      <c r="AJ189" s="822"/>
      <c r="AK189" s="822"/>
      <c r="AL189" s="822"/>
      <c r="AM189" s="822"/>
      <c r="AN189" s="822"/>
      <c r="AO189" s="822"/>
      <c r="AP189" s="822"/>
      <c r="AQ189" s="822"/>
      <c r="AR189" s="822"/>
      <c r="AS189" s="822"/>
      <c r="AT189" s="822"/>
      <c r="AU189" s="822"/>
      <c r="AV189" s="822"/>
      <c r="AW189" s="822"/>
      <c r="AX189" s="822"/>
      <c r="AY189" s="822"/>
      <c r="AZ189" s="822"/>
      <c r="BA189" s="822"/>
      <c r="BB189" s="822"/>
      <c r="BC189" s="822"/>
      <c r="BD189" s="822"/>
      <c r="BE189" s="822"/>
      <c r="BF189" s="822"/>
      <c r="BG189" s="822"/>
      <c r="BH189" s="822"/>
      <c r="BI189" s="822"/>
      <c r="BJ189" s="822"/>
      <c r="BK189" s="333" t="s">
        <v>388</v>
      </c>
      <c r="BL189" s="117"/>
      <c r="BM189" s="567">
        <f t="shared" si="13"/>
        <v>0.08</v>
      </c>
    </row>
    <row r="190" spans="2:65" s="134" customFormat="1" hidden="1">
      <c r="B190" s="134">
        <v>189</v>
      </c>
      <c r="D190" s="117">
        <v>41</v>
      </c>
      <c r="E190" s="304" t="s">
        <v>439</v>
      </c>
      <c r="F190" s="117" t="s">
        <v>414</v>
      </c>
      <c r="G190" s="544">
        <f t="shared" si="17"/>
        <v>0.28000000000000003</v>
      </c>
      <c r="H190" s="117">
        <v>10</v>
      </c>
      <c r="I190" s="121" t="s">
        <v>34</v>
      </c>
      <c r="J190" s="118"/>
      <c r="K190" s="822">
        <f t="shared" si="12"/>
        <v>0</v>
      </c>
      <c r="L190" s="822"/>
      <c r="M190" s="822"/>
      <c r="N190" s="822"/>
      <c r="O190" s="822"/>
      <c r="P190" s="822"/>
      <c r="Q190" s="822"/>
      <c r="R190" s="822"/>
      <c r="S190" s="822"/>
      <c r="T190" s="822"/>
      <c r="U190" s="822"/>
      <c r="V190" s="822"/>
      <c r="W190" s="822"/>
      <c r="X190" s="822"/>
      <c r="Y190" s="822"/>
      <c r="Z190" s="822"/>
      <c r="AA190" s="822"/>
      <c r="AB190" s="822"/>
      <c r="AC190" s="822"/>
      <c r="AD190" s="822"/>
      <c r="AE190" s="822"/>
      <c r="AF190" s="822"/>
      <c r="AG190" s="822"/>
      <c r="AH190" s="822"/>
      <c r="AI190" s="822"/>
      <c r="AJ190" s="822"/>
      <c r="AK190" s="822"/>
      <c r="AL190" s="822"/>
      <c r="AM190" s="822"/>
      <c r="AN190" s="822"/>
      <c r="AO190" s="822"/>
      <c r="AP190" s="822"/>
      <c r="AQ190" s="822"/>
      <c r="AR190" s="822"/>
      <c r="AS190" s="822">
        <v>0.28000000000000003</v>
      </c>
      <c r="AT190" s="822"/>
      <c r="AU190" s="822"/>
      <c r="AV190" s="822"/>
      <c r="AW190" s="822"/>
      <c r="AX190" s="822"/>
      <c r="AY190" s="822"/>
      <c r="AZ190" s="822"/>
      <c r="BA190" s="822"/>
      <c r="BB190" s="822"/>
      <c r="BC190" s="822"/>
      <c r="BD190" s="822"/>
      <c r="BE190" s="822"/>
      <c r="BF190" s="822"/>
      <c r="BG190" s="822"/>
      <c r="BH190" s="822"/>
      <c r="BI190" s="822"/>
      <c r="BJ190" s="822"/>
      <c r="BK190" s="333" t="s">
        <v>388</v>
      </c>
      <c r="BL190" s="117"/>
      <c r="BM190" s="567">
        <f t="shared" si="13"/>
        <v>0.28000000000000003</v>
      </c>
    </row>
    <row r="191" spans="2:65" s="134" customFormat="1" hidden="1">
      <c r="B191" s="134">
        <v>190</v>
      </c>
      <c r="D191" s="117">
        <v>42</v>
      </c>
      <c r="E191" s="304" t="s">
        <v>422</v>
      </c>
      <c r="F191" s="117" t="s">
        <v>414</v>
      </c>
      <c r="G191" s="529">
        <f t="shared" si="17"/>
        <v>0.505</v>
      </c>
      <c r="H191" s="117">
        <v>4</v>
      </c>
      <c r="I191" s="121" t="s">
        <v>48</v>
      </c>
      <c r="J191" s="118"/>
      <c r="K191" s="822">
        <f t="shared" si="12"/>
        <v>0.41</v>
      </c>
      <c r="L191" s="822">
        <v>0.41</v>
      </c>
      <c r="M191" s="822"/>
      <c r="N191" s="822">
        <v>0.09</v>
      </c>
      <c r="O191" s="822"/>
      <c r="P191" s="822"/>
      <c r="Q191" s="822"/>
      <c r="R191" s="822"/>
      <c r="S191" s="822"/>
      <c r="T191" s="822"/>
      <c r="U191" s="822"/>
      <c r="V191" s="822"/>
      <c r="W191" s="822"/>
      <c r="X191" s="822"/>
      <c r="Y191" s="822"/>
      <c r="Z191" s="822"/>
      <c r="AA191" s="822"/>
      <c r="AB191" s="822"/>
      <c r="AC191" s="822"/>
      <c r="AD191" s="822"/>
      <c r="AE191" s="822"/>
      <c r="AF191" s="822"/>
      <c r="AG191" s="822">
        <v>5.0000000000000001E-3</v>
      </c>
      <c r="AH191" s="822"/>
      <c r="AI191" s="822"/>
      <c r="AJ191" s="822"/>
      <c r="AK191" s="822"/>
      <c r="AL191" s="822"/>
      <c r="AM191" s="822"/>
      <c r="AN191" s="822"/>
      <c r="AO191" s="822"/>
      <c r="AP191" s="822"/>
      <c r="AQ191" s="822"/>
      <c r="AR191" s="822"/>
      <c r="AS191" s="822"/>
      <c r="AT191" s="822"/>
      <c r="AU191" s="822"/>
      <c r="AV191" s="822"/>
      <c r="AW191" s="822"/>
      <c r="AX191" s="822"/>
      <c r="AY191" s="822"/>
      <c r="AZ191" s="822"/>
      <c r="BA191" s="822"/>
      <c r="BB191" s="822"/>
      <c r="BC191" s="822"/>
      <c r="BD191" s="822"/>
      <c r="BE191" s="822"/>
      <c r="BF191" s="822"/>
      <c r="BG191" s="822"/>
      <c r="BH191" s="822"/>
      <c r="BI191" s="822"/>
      <c r="BJ191" s="822"/>
      <c r="BK191" s="333" t="s">
        <v>388</v>
      </c>
      <c r="BL191" s="117"/>
      <c r="BM191" s="567">
        <f t="shared" si="13"/>
        <v>0.505</v>
      </c>
    </row>
    <row r="192" spans="2:65" s="134" customFormat="1" hidden="1">
      <c r="B192" s="134">
        <v>191</v>
      </c>
      <c r="D192" s="117">
        <v>43</v>
      </c>
      <c r="E192" s="304" t="s">
        <v>423</v>
      </c>
      <c r="F192" s="117" t="s">
        <v>414</v>
      </c>
      <c r="G192" s="529">
        <f t="shared" si="17"/>
        <v>0.17700000000000002</v>
      </c>
      <c r="H192" s="117">
        <v>14</v>
      </c>
      <c r="I192" s="121" t="s">
        <v>48</v>
      </c>
      <c r="J192" s="118"/>
      <c r="K192" s="822">
        <f t="shared" si="12"/>
        <v>0.17</v>
      </c>
      <c r="L192" s="822">
        <v>0.17</v>
      </c>
      <c r="M192" s="822"/>
      <c r="N192" s="822"/>
      <c r="O192" s="822"/>
      <c r="P192" s="822"/>
      <c r="Q192" s="822"/>
      <c r="R192" s="822"/>
      <c r="S192" s="822"/>
      <c r="T192" s="822"/>
      <c r="U192" s="822"/>
      <c r="V192" s="822"/>
      <c r="W192" s="822"/>
      <c r="X192" s="822"/>
      <c r="Y192" s="822"/>
      <c r="Z192" s="822"/>
      <c r="AA192" s="822"/>
      <c r="AB192" s="822"/>
      <c r="AC192" s="822"/>
      <c r="AD192" s="822"/>
      <c r="AE192" s="822"/>
      <c r="AF192" s="822"/>
      <c r="AG192" s="822"/>
      <c r="AH192" s="822"/>
      <c r="AI192" s="822"/>
      <c r="AJ192" s="822"/>
      <c r="AK192" s="822"/>
      <c r="AL192" s="822"/>
      <c r="AM192" s="822"/>
      <c r="AN192" s="822"/>
      <c r="AO192" s="822"/>
      <c r="AP192" s="822"/>
      <c r="AQ192" s="822"/>
      <c r="AR192" s="822"/>
      <c r="AS192" s="822"/>
      <c r="AT192" s="822"/>
      <c r="AU192" s="822"/>
      <c r="AV192" s="822"/>
      <c r="AW192" s="822"/>
      <c r="AX192" s="822"/>
      <c r="AY192" s="822"/>
      <c r="AZ192" s="822"/>
      <c r="BA192" s="822"/>
      <c r="BB192" s="822"/>
      <c r="BC192" s="822"/>
      <c r="BD192" s="822"/>
      <c r="BE192" s="822"/>
      <c r="BF192" s="822"/>
      <c r="BG192" s="822"/>
      <c r="BH192" s="822"/>
      <c r="BI192" s="822">
        <v>7.0000000000000001E-3</v>
      </c>
      <c r="BJ192" s="822"/>
      <c r="BK192" s="333" t="s">
        <v>388</v>
      </c>
      <c r="BL192" s="117"/>
      <c r="BM192" s="567">
        <f t="shared" si="13"/>
        <v>0.17700000000000002</v>
      </c>
    </row>
    <row r="193" spans="2:65" s="134" customFormat="1" hidden="1">
      <c r="B193" s="134">
        <v>192</v>
      </c>
      <c r="D193" s="117">
        <v>44</v>
      </c>
      <c r="E193" s="304" t="s">
        <v>424</v>
      </c>
      <c r="F193" s="117" t="s">
        <v>414</v>
      </c>
      <c r="G193" s="529">
        <f t="shared" si="17"/>
        <v>0.5</v>
      </c>
      <c r="H193" s="117">
        <v>8</v>
      </c>
      <c r="I193" s="121" t="s">
        <v>48</v>
      </c>
      <c r="J193" s="118"/>
      <c r="K193" s="822">
        <f t="shared" si="12"/>
        <v>0</v>
      </c>
      <c r="L193" s="822"/>
      <c r="M193" s="822"/>
      <c r="N193" s="822">
        <v>0.5</v>
      </c>
      <c r="O193" s="822"/>
      <c r="P193" s="822"/>
      <c r="Q193" s="822"/>
      <c r="R193" s="822"/>
      <c r="S193" s="822"/>
      <c r="T193" s="822"/>
      <c r="U193" s="822"/>
      <c r="V193" s="822"/>
      <c r="W193" s="822"/>
      <c r="X193" s="822"/>
      <c r="Y193" s="822"/>
      <c r="Z193" s="822"/>
      <c r="AA193" s="822"/>
      <c r="AB193" s="822"/>
      <c r="AC193" s="822"/>
      <c r="AD193" s="822"/>
      <c r="AE193" s="822"/>
      <c r="AF193" s="822"/>
      <c r="AG193" s="822"/>
      <c r="AH193" s="822"/>
      <c r="AI193" s="822"/>
      <c r="AJ193" s="822"/>
      <c r="AK193" s="822"/>
      <c r="AL193" s="822"/>
      <c r="AM193" s="822"/>
      <c r="AN193" s="822"/>
      <c r="AO193" s="822"/>
      <c r="AP193" s="822"/>
      <c r="AQ193" s="822"/>
      <c r="AR193" s="822"/>
      <c r="AS193" s="822"/>
      <c r="AT193" s="822"/>
      <c r="AU193" s="822"/>
      <c r="AV193" s="822"/>
      <c r="AW193" s="822"/>
      <c r="AX193" s="822"/>
      <c r="AY193" s="822"/>
      <c r="AZ193" s="822"/>
      <c r="BA193" s="822"/>
      <c r="BB193" s="822"/>
      <c r="BC193" s="822"/>
      <c r="BD193" s="822"/>
      <c r="BE193" s="822"/>
      <c r="BF193" s="822"/>
      <c r="BG193" s="822"/>
      <c r="BH193" s="822"/>
      <c r="BI193" s="822"/>
      <c r="BJ193" s="822"/>
      <c r="BK193" s="333" t="s">
        <v>388</v>
      </c>
      <c r="BL193" s="117"/>
      <c r="BM193" s="567">
        <f t="shared" si="13"/>
        <v>0.5</v>
      </c>
    </row>
    <row r="194" spans="2:65" s="134" customFormat="1" hidden="1">
      <c r="B194" s="134">
        <v>193</v>
      </c>
      <c r="D194" s="117">
        <v>45</v>
      </c>
      <c r="E194" s="304" t="s">
        <v>425</v>
      </c>
      <c r="F194" s="117" t="s">
        <v>414</v>
      </c>
      <c r="G194" s="529">
        <f t="shared" si="17"/>
        <v>0.33999999999999997</v>
      </c>
      <c r="H194" s="117" t="s">
        <v>390</v>
      </c>
      <c r="I194" s="121" t="s">
        <v>48</v>
      </c>
      <c r="J194" s="118"/>
      <c r="K194" s="822">
        <f t="shared" si="12"/>
        <v>0</v>
      </c>
      <c r="L194" s="333"/>
      <c r="M194" s="333"/>
      <c r="N194" s="333">
        <v>0.21</v>
      </c>
      <c r="O194" s="333">
        <v>0.13</v>
      </c>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t="s">
        <v>388</v>
      </c>
      <c r="BL194" s="117"/>
      <c r="BM194" s="567">
        <f t="shared" si="13"/>
        <v>0.33999999999999997</v>
      </c>
    </row>
    <row r="195" spans="2:65" s="134" customFormat="1" hidden="1">
      <c r="B195" s="134">
        <v>194</v>
      </c>
      <c r="D195" s="117">
        <v>46</v>
      </c>
      <c r="E195" s="304" t="s">
        <v>441</v>
      </c>
      <c r="F195" s="117" t="s">
        <v>414</v>
      </c>
      <c r="G195" s="529">
        <f t="shared" si="17"/>
        <v>0.18</v>
      </c>
      <c r="H195" s="117">
        <v>10</v>
      </c>
      <c r="I195" s="119" t="s">
        <v>48</v>
      </c>
      <c r="J195" s="118"/>
      <c r="K195" s="822">
        <f t="shared" ref="K195:K258" si="18">L195+M195</f>
        <v>0</v>
      </c>
      <c r="L195" s="333"/>
      <c r="M195" s="333"/>
      <c r="N195" s="333">
        <v>0.02</v>
      </c>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v>0.16</v>
      </c>
      <c r="AT195" s="333"/>
      <c r="AU195" s="333"/>
      <c r="AV195" s="333"/>
      <c r="AW195" s="333"/>
      <c r="AX195" s="333"/>
      <c r="AY195" s="333"/>
      <c r="AZ195" s="333"/>
      <c r="BA195" s="333"/>
      <c r="BB195" s="333"/>
      <c r="BC195" s="333"/>
      <c r="BD195" s="333"/>
      <c r="BE195" s="333"/>
      <c r="BF195" s="333"/>
      <c r="BG195" s="333"/>
      <c r="BH195" s="333"/>
      <c r="BI195" s="333"/>
      <c r="BJ195" s="333"/>
      <c r="BK195" s="333" t="s">
        <v>388</v>
      </c>
      <c r="BL195" s="117"/>
      <c r="BM195" s="567">
        <f t="shared" ref="BM195:BM258" si="19">SUM(L195:BJ195)</f>
        <v>0.18</v>
      </c>
    </row>
    <row r="196" spans="2:65" hidden="1">
      <c r="B196" s="134">
        <v>195</v>
      </c>
      <c r="C196" s="134"/>
      <c r="D196" s="798">
        <v>47</v>
      </c>
      <c r="E196" s="304" t="s">
        <v>426</v>
      </c>
      <c r="F196" s="798" t="s">
        <v>414</v>
      </c>
      <c r="G196" s="800">
        <f t="shared" si="17"/>
        <v>1.28</v>
      </c>
      <c r="H196" s="117">
        <v>10</v>
      </c>
      <c r="I196" s="119" t="s">
        <v>48</v>
      </c>
      <c r="J196" s="799"/>
      <c r="K196" s="822">
        <f t="shared" si="18"/>
        <v>0</v>
      </c>
      <c r="L196" s="333"/>
      <c r="M196" s="333"/>
      <c r="N196" s="333"/>
      <c r="O196" s="333">
        <v>0.54</v>
      </c>
      <c r="P196" s="333"/>
      <c r="Q196" s="333"/>
      <c r="R196" s="333">
        <v>0.74</v>
      </c>
      <c r="S196" s="333"/>
      <c r="T196" s="333"/>
      <c r="U196" s="333"/>
      <c r="V196" s="333"/>
      <c r="W196" s="333"/>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c r="BJ196" s="333"/>
      <c r="BK196" s="333" t="s">
        <v>388</v>
      </c>
      <c r="BL196" s="798"/>
      <c r="BM196" s="801">
        <f t="shared" si="19"/>
        <v>1.28</v>
      </c>
    </row>
    <row r="197" spans="2:65" s="134" customFormat="1" hidden="1">
      <c r="B197" s="134">
        <v>196</v>
      </c>
      <c r="D197" s="117">
        <v>48</v>
      </c>
      <c r="E197" s="304" t="s">
        <v>427</v>
      </c>
      <c r="F197" s="117" t="s">
        <v>414</v>
      </c>
      <c r="G197" s="529">
        <f t="shared" si="17"/>
        <v>2.0500000000000003</v>
      </c>
      <c r="H197" s="117">
        <v>10</v>
      </c>
      <c r="I197" s="119" t="s">
        <v>48</v>
      </c>
      <c r="J197" s="118"/>
      <c r="K197" s="822">
        <f t="shared" si="18"/>
        <v>0</v>
      </c>
      <c r="L197" s="333"/>
      <c r="M197" s="333"/>
      <c r="N197" s="333">
        <v>1.86</v>
      </c>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v>0.19</v>
      </c>
      <c r="AT197" s="333"/>
      <c r="AU197" s="333"/>
      <c r="AV197" s="333"/>
      <c r="AW197" s="333"/>
      <c r="AX197" s="333"/>
      <c r="AY197" s="333"/>
      <c r="AZ197" s="333"/>
      <c r="BA197" s="333"/>
      <c r="BB197" s="333"/>
      <c r="BC197" s="333"/>
      <c r="BD197" s="333"/>
      <c r="BE197" s="333"/>
      <c r="BF197" s="333"/>
      <c r="BG197" s="333"/>
      <c r="BH197" s="333"/>
      <c r="BI197" s="333"/>
      <c r="BJ197" s="333"/>
      <c r="BK197" s="333" t="s">
        <v>388</v>
      </c>
      <c r="BL197" s="117"/>
      <c r="BM197" s="567">
        <f t="shared" si="19"/>
        <v>2.0500000000000003</v>
      </c>
    </row>
    <row r="198" spans="2:65" s="134" customFormat="1" hidden="1">
      <c r="B198" s="134">
        <v>197</v>
      </c>
      <c r="D198" s="117">
        <v>49</v>
      </c>
      <c r="E198" s="304" t="s">
        <v>428</v>
      </c>
      <c r="F198" s="117" t="s">
        <v>414</v>
      </c>
      <c r="G198" s="529">
        <f t="shared" si="17"/>
        <v>0.57000000000000006</v>
      </c>
      <c r="H198" s="117">
        <v>27</v>
      </c>
      <c r="I198" s="119" t="s">
        <v>48</v>
      </c>
      <c r="J198" s="118"/>
      <c r="K198" s="822">
        <f t="shared" si="18"/>
        <v>0</v>
      </c>
      <c r="L198" s="333"/>
      <c r="M198" s="333"/>
      <c r="N198" s="333">
        <v>0.24</v>
      </c>
      <c r="O198" s="333"/>
      <c r="P198" s="333"/>
      <c r="Q198" s="333"/>
      <c r="R198" s="333"/>
      <c r="S198" s="333"/>
      <c r="T198" s="333"/>
      <c r="U198" s="333"/>
      <c r="V198" s="333"/>
      <c r="W198" s="333"/>
      <c r="X198" s="333"/>
      <c r="Y198" s="333"/>
      <c r="Z198" s="333"/>
      <c r="AA198" s="333"/>
      <c r="AB198" s="333"/>
      <c r="AC198" s="333"/>
      <c r="AD198" s="333"/>
      <c r="AE198" s="333"/>
      <c r="AF198" s="333"/>
      <c r="AG198" s="333">
        <v>0.02</v>
      </c>
      <c r="AH198" s="333"/>
      <c r="AI198" s="333"/>
      <c r="AJ198" s="333"/>
      <c r="AK198" s="333"/>
      <c r="AL198" s="333"/>
      <c r="AM198" s="333"/>
      <c r="AN198" s="333"/>
      <c r="AO198" s="333"/>
      <c r="AP198" s="333"/>
      <c r="AQ198" s="333"/>
      <c r="AR198" s="333"/>
      <c r="AS198" s="333">
        <v>0.26</v>
      </c>
      <c r="AT198" s="333"/>
      <c r="AU198" s="333"/>
      <c r="AV198" s="333"/>
      <c r="AW198" s="333"/>
      <c r="AX198" s="333"/>
      <c r="AY198" s="333"/>
      <c r="AZ198" s="333">
        <v>0.05</v>
      </c>
      <c r="BA198" s="333"/>
      <c r="BB198" s="333"/>
      <c r="BC198" s="333"/>
      <c r="BD198" s="333"/>
      <c r="BE198" s="333"/>
      <c r="BF198" s="333"/>
      <c r="BG198" s="333"/>
      <c r="BH198" s="333"/>
      <c r="BI198" s="333"/>
      <c r="BJ198" s="333"/>
      <c r="BK198" s="333" t="s">
        <v>388</v>
      </c>
      <c r="BL198" s="117"/>
      <c r="BM198" s="567">
        <f t="shared" si="19"/>
        <v>0.57000000000000006</v>
      </c>
    </row>
    <row r="199" spans="2:65" s="134" customFormat="1" hidden="1">
      <c r="B199" s="134">
        <v>198</v>
      </c>
      <c r="D199" s="117">
        <v>50</v>
      </c>
      <c r="E199" s="304" t="s">
        <v>429</v>
      </c>
      <c r="F199" s="117" t="s">
        <v>414</v>
      </c>
      <c r="G199" s="529">
        <f t="shared" si="17"/>
        <v>1.5</v>
      </c>
      <c r="H199" s="117">
        <v>10</v>
      </c>
      <c r="I199" s="119" t="s">
        <v>44</v>
      </c>
      <c r="J199" s="118"/>
      <c r="K199" s="822">
        <f t="shared" si="18"/>
        <v>0</v>
      </c>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c r="AI199" s="333"/>
      <c r="AJ199" s="333"/>
      <c r="AK199" s="333"/>
      <c r="AL199" s="333"/>
      <c r="AM199" s="333"/>
      <c r="AN199" s="333"/>
      <c r="AO199" s="333"/>
      <c r="AP199" s="333"/>
      <c r="AQ199" s="333"/>
      <c r="AR199" s="333"/>
      <c r="AS199" s="333">
        <v>1.5</v>
      </c>
      <c r="AT199" s="333"/>
      <c r="AU199" s="333"/>
      <c r="AV199" s="333"/>
      <c r="AW199" s="333"/>
      <c r="AX199" s="333"/>
      <c r="AY199" s="333"/>
      <c r="AZ199" s="333"/>
      <c r="BA199" s="333"/>
      <c r="BB199" s="333"/>
      <c r="BC199" s="333"/>
      <c r="BD199" s="333"/>
      <c r="BE199" s="333"/>
      <c r="BF199" s="333"/>
      <c r="BG199" s="333"/>
      <c r="BH199" s="333"/>
      <c r="BI199" s="333"/>
      <c r="BJ199" s="333"/>
      <c r="BK199" s="333" t="s">
        <v>388</v>
      </c>
      <c r="BL199" s="117"/>
      <c r="BM199" s="567">
        <f t="shared" si="19"/>
        <v>1.5</v>
      </c>
    </row>
    <row r="200" spans="2:65" s="134" customFormat="1" hidden="1">
      <c r="B200" s="134">
        <v>199</v>
      </c>
      <c r="D200" s="117">
        <v>51</v>
      </c>
      <c r="E200" s="304" t="s">
        <v>430</v>
      </c>
      <c r="F200" s="117" t="s">
        <v>414</v>
      </c>
      <c r="G200" s="544">
        <f t="shared" si="17"/>
        <v>0.5</v>
      </c>
      <c r="H200" s="117" t="s">
        <v>442</v>
      </c>
      <c r="I200" s="119" t="s">
        <v>34</v>
      </c>
      <c r="J200" s="118"/>
      <c r="K200" s="822">
        <f t="shared" si="18"/>
        <v>0</v>
      </c>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c r="AI200" s="333"/>
      <c r="AJ200" s="333"/>
      <c r="AK200" s="333"/>
      <c r="AL200" s="333"/>
      <c r="AM200" s="333"/>
      <c r="AN200" s="333"/>
      <c r="AO200" s="333"/>
      <c r="AP200" s="333"/>
      <c r="AQ200" s="333"/>
      <c r="AR200" s="333"/>
      <c r="AS200" s="333">
        <v>0.5</v>
      </c>
      <c r="AT200" s="333"/>
      <c r="AU200" s="333"/>
      <c r="AV200" s="333"/>
      <c r="AW200" s="333"/>
      <c r="AX200" s="333"/>
      <c r="AY200" s="333"/>
      <c r="AZ200" s="333"/>
      <c r="BA200" s="333"/>
      <c r="BB200" s="333"/>
      <c r="BC200" s="333"/>
      <c r="BD200" s="333"/>
      <c r="BE200" s="333"/>
      <c r="BF200" s="333"/>
      <c r="BG200" s="333"/>
      <c r="BH200" s="333"/>
      <c r="BI200" s="333"/>
      <c r="BJ200" s="333"/>
      <c r="BK200" s="333" t="s">
        <v>388</v>
      </c>
      <c r="BL200" s="117"/>
      <c r="BM200" s="567">
        <f t="shared" si="19"/>
        <v>0.5</v>
      </c>
    </row>
    <row r="201" spans="2:65" s="134" customFormat="1" ht="31.5" hidden="1">
      <c r="B201" s="134">
        <v>200</v>
      </c>
      <c r="D201" s="117">
        <v>52</v>
      </c>
      <c r="E201" s="304" t="s">
        <v>444</v>
      </c>
      <c r="F201" s="117" t="s">
        <v>414</v>
      </c>
      <c r="G201" s="529">
        <f t="shared" si="17"/>
        <v>23.56</v>
      </c>
      <c r="H201" s="117" t="s">
        <v>443</v>
      </c>
      <c r="I201" s="119" t="s">
        <v>18</v>
      </c>
      <c r="J201" s="118"/>
      <c r="K201" s="822">
        <f t="shared" si="18"/>
        <v>0</v>
      </c>
      <c r="L201" s="333"/>
      <c r="M201" s="333"/>
      <c r="N201" s="333">
        <v>10.88</v>
      </c>
      <c r="O201" s="333">
        <v>12.2</v>
      </c>
      <c r="P201" s="333"/>
      <c r="Q201" s="333"/>
      <c r="R201" s="333"/>
      <c r="S201" s="333"/>
      <c r="T201" s="333"/>
      <c r="U201" s="333"/>
      <c r="V201" s="333"/>
      <c r="W201" s="333"/>
      <c r="X201" s="333"/>
      <c r="Y201" s="333"/>
      <c r="Z201" s="333"/>
      <c r="AA201" s="333"/>
      <c r="AB201" s="333"/>
      <c r="AC201" s="333"/>
      <c r="AD201" s="333"/>
      <c r="AE201" s="333"/>
      <c r="AF201" s="333"/>
      <c r="AG201" s="333">
        <v>0.4</v>
      </c>
      <c r="AH201" s="333">
        <v>0.01</v>
      </c>
      <c r="AI201" s="333"/>
      <c r="AJ201" s="333"/>
      <c r="AK201" s="333"/>
      <c r="AL201" s="333"/>
      <c r="AM201" s="333"/>
      <c r="AN201" s="333"/>
      <c r="AO201" s="333"/>
      <c r="AP201" s="333"/>
      <c r="AQ201" s="333"/>
      <c r="AR201" s="333"/>
      <c r="AS201" s="333">
        <v>0.05</v>
      </c>
      <c r="AT201" s="333"/>
      <c r="AU201" s="333"/>
      <c r="AV201" s="333"/>
      <c r="AW201" s="333"/>
      <c r="AX201" s="333"/>
      <c r="AY201" s="333"/>
      <c r="AZ201" s="333"/>
      <c r="BA201" s="333"/>
      <c r="BB201" s="333"/>
      <c r="BC201" s="333"/>
      <c r="BD201" s="333"/>
      <c r="BE201" s="333"/>
      <c r="BF201" s="333"/>
      <c r="BG201" s="333"/>
      <c r="BH201" s="333"/>
      <c r="BI201" s="333">
        <v>0.02</v>
      </c>
      <c r="BJ201" s="333"/>
      <c r="BK201" s="333" t="s">
        <v>388</v>
      </c>
      <c r="BL201" s="117"/>
      <c r="BM201" s="567">
        <f t="shared" si="19"/>
        <v>23.56</v>
      </c>
    </row>
    <row r="202" spans="2:65" hidden="1">
      <c r="B202" s="134">
        <v>201</v>
      </c>
      <c r="C202" s="134"/>
      <c r="D202" s="798">
        <v>53</v>
      </c>
      <c r="E202" s="304" t="s">
        <v>431</v>
      </c>
      <c r="F202" s="798" t="s">
        <v>414</v>
      </c>
      <c r="G202" s="800">
        <f t="shared" si="17"/>
        <v>14.21</v>
      </c>
      <c r="H202" s="117" t="s">
        <v>445</v>
      </c>
      <c r="I202" s="119" t="s">
        <v>18</v>
      </c>
      <c r="J202" s="799"/>
      <c r="K202" s="822">
        <f t="shared" si="18"/>
        <v>0</v>
      </c>
      <c r="L202" s="333"/>
      <c r="M202" s="333"/>
      <c r="N202" s="333">
        <v>0.94</v>
      </c>
      <c r="O202" s="333"/>
      <c r="P202" s="333"/>
      <c r="Q202" s="333"/>
      <c r="R202" s="333">
        <v>12.88</v>
      </c>
      <c r="S202" s="333"/>
      <c r="T202" s="333"/>
      <c r="U202" s="333"/>
      <c r="V202" s="333"/>
      <c r="W202" s="333"/>
      <c r="X202" s="333"/>
      <c r="Y202" s="333"/>
      <c r="Z202" s="333"/>
      <c r="AA202" s="333"/>
      <c r="AB202" s="333"/>
      <c r="AC202" s="333"/>
      <c r="AD202" s="333"/>
      <c r="AE202" s="333"/>
      <c r="AF202" s="333"/>
      <c r="AG202" s="333">
        <v>0.39</v>
      </c>
      <c r="AH202" s="333"/>
      <c r="AI202" s="333"/>
      <c r="AJ202" s="333"/>
      <c r="AK202" s="333"/>
      <c r="AL202" s="333"/>
      <c r="AM202" s="333"/>
      <c r="AN202" s="333"/>
      <c r="AO202" s="333"/>
      <c r="AP202" s="333"/>
      <c r="AQ202" s="333"/>
      <c r="AR202" s="333"/>
      <c r="AS202" s="333"/>
      <c r="AT202" s="333"/>
      <c r="AU202" s="333"/>
      <c r="AV202" s="333"/>
      <c r="AW202" s="333"/>
      <c r="AX202" s="333"/>
      <c r="AY202" s="333"/>
      <c r="AZ202" s="333"/>
      <c r="BA202" s="333"/>
      <c r="BB202" s="333"/>
      <c r="BC202" s="333"/>
      <c r="BD202" s="333"/>
      <c r="BE202" s="333"/>
      <c r="BF202" s="333"/>
      <c r="BG202" s="333"/>
      <c r="BH202" s="333"/>
      <c r="BI202" s="333"/>
      <c r="BJ202" s="333"/>
      <c r="BK202" s="333" t="s">
        <v>388</v>
      </c>
      <c r="BL202" s="798"/>
      <c r="BM202" s="801">
        <f t="shared" si="19"/>
        <v>14.21</v>
      </c>
    </row>
    <row r="203" spans="2:65" hidden="1">
      <c r="B203" s="134">
        <v>202</v>
      </c>
      <c r="C203" s="134"/>
      <c r="D203" s="798">
        <v>54</v>
      </c>
      <c r="E203" s="304" t="s">
        <v>432</v>
      </c>
      <c r="F203" s="798" t="s">
        <v>414</v>
      </c>
      <c r="G203" s="800">
        <f t="shared" si="17"/>
        <v>11.98</v>
      </c>
      <c r="H203" s="117" t="s">
        <v>446</v>
      </c>
      <c r="I203" s="119" t="s">
        <v>18</v>
      </c>
      <c r="J203" s="799"/>
      <c r="K203" s="822">
        <f t="shared" si="18"/>
        <v>0</v>
      </c>
      <c r="L203" s="333"/>
      <c r="M203" s="333"/>
      <c r="N203" s="333">
        <v>6.5</v>
      </c>
      <c r="O203" s="333">
        <v>2.9</v>
      </c>
      <c r="P203" s="333"/>
      <c r="Q203" s="333"/>
      <c r="R203" s="333">
        <v>1.35</v>
      </c>
      <c r="S203" s="333"/>
      <c r="T203" s="333"/>
      <c r="U203" s="333"/>
      <c r="V203" s="333"/>
      <c r="W203" s="333"/>
      <c r="X203" s="333"/>
      <c r="Y203" s="333"/>
      <c r="Z203" s="333"/>
      <c r="AA203" s="333"/>
      <c r="AB203" s="333"/>
      <c r="AC203" s="333"/>
      <c r="AD203" s="333"/>
      <c r="AE203" s="333"/>
      <c r="AF203" s="333"/>
      <c r="AG203" s="333"/>
      <c r="AH203" s="333"/>
      <c r="AI203" s="333"/>
      <c r="AJ203" s="333"/>
      <c r="AK203" s="333"/>
      <c r="AL203" s="333"/>
      <c r="AM203" s="333"/>
      <c r="AN203" s="333"/>
      <c r="AO203" s="333"/>
      <c r="AP203" s="333"/>
      <c r="AQ203" s="333"/>
      <c r="AR203" s="333"/>
      <c r="AS203" s="333">
        <v>0.11</v>
      </c>
      <c r="AT203" s="333"/>
      <c r="AU203" s="333"/>
      <c r="AV203" s="333"/>
      <c r="AW203" s="333"/>
      <c r="AX203" s="333"/>
      <c r="AY203" s="333"/>
      <c r="AZ203" s="333">
        <v>1.1200000000000001</v>
      </c>
      <c r="BA203" s="333"/>
      <c r="BB203" s="333"/>
      <c r="BC203" s="333"/>
      <c r="BD203" s="333"/>
      <c r="BE203" s="333"/>
      <c r="BF203" s="333"/>
      <c r="BG203" s="333"/>
      <c r="BH203" s="333"/>
      <c r="BI203" s="333"/>
      <c r="BJ203" s="333"/>
      <c r="BK203" s="333" t="s">
        <v>388</v>
      </c>
      <c r="BL203" s="798"/>
      <c r="BM203" s="801">
        <f t="shared" si="19"/>
        <v>11.98</v>
      </c>
    </row>
    <row r="204" spans="2:65" s="134" customFormat="1" hidden="1">
      <c r="B204" s="134">
        <v>203</v>
      </c>
      <c r="D204" s="117">
        <v>55</v>
      </c>
      <c r="E204" s="304" t="s">
        <v>433</v>
      </c>
      <c r="F204" s="117" t="s">
        <v>414</v>
      </c>
      <c r="G204" s="529">
        <f t="shared" si="17"/>
        <v>8.4420000000000002</v>
      </c>
      <c r="H204" s="117">
        <v>9</v>
      </c>
      <c r="I204" s="119" t="s">
        <v>18</v>
      </c>
      <c r="J204" s="118"/>
      <c r="K204" s="822">
        <f t="shared" si="18"/>
        <v>0.24</v>
      </c>
      <c r="L204" s="333">
        <v>0.24</v>
      </c>
      <c r="M204" s="333"/>
      <c r="N204" s="333">
        <v>8.19</v>
      </c>
      <c r="O204" s="333"/>
      <c r="P204" s="333"/>
      <c r="Q204" s="333"/>
      <c r="R204" s="333"/>
      <c r="S204" s="333"/>
      <c r="T204" s="333"/>
      <c r="U204" s="333"/>
      <c r="V204" s="333"/>
      <c r="W204" s="333"/>
      <c r="X204" s="333"/>
      <c r="Y204" s="333"/>
      <c r="Z204" s="333"/>
      <c r="AA204" s="333"/>
      <c r="AB204" s="333"/>
      <c r="AC204" s="333"/>
      <c r="AD204" s="333"/>
      <c r="AE204" s="333"/>
      <c r="AF204" s="333"/>
      <c r="AG204" s="333">
        <v>2E-3</v>
      </c>
      <c r="AH204" s="333"/>
      <c r="AI204" s="333"/>
      <c r="AJ204" s="333"/>
      <c r="AK204" s="333"/>
      <c r="AL204" s="333"/>
      <c r="AM204" s="333"/>
      <c r="AN204" s="333"/>
      <c r="AO204" s="333"/>
      <c r="AP204" s="333"/>
      <c r="AQ204" s="333"/>
      <c r="AR204" s="333"/>
      <c r="AS204" s="333">
        <v>0.01</v>
      </c>
      <c r="AT204" s="333"/>
      <c r="AU204" s="333"/>
      <c r="AV204" s="333"/>
      <c r="AW204" s="333"/>
      <c r="AX204" s="333"/>
      <c r="AY204" s="333"/>
      <c r="AZ204" s="333"/>
      <c r="BA204" s="333"/>
      <c r="BB204" s="333"/>
      <c r="BC204" s="333"/>
      <c r="BD204" s="333"/>
      <c r="BE204" s="333"/>
      <c r="BF204" s="333"/>
      <c r="BG204" s="333"/>
      <c r="BH204" s="333"/>
      <c r="BI204" s="333"/>
      <c r="BJ204" s="333"/>
      <c r="BK204" s="333" t="s">
        <v>388</v>
      </c>
      <c r="BL204" s="117"/>
      <c r="BM204" s="567">
        <f t="shared" si="19"/>
        <v>8.4420000000000002</v>
      </c>
    </row>
    <row r="205" spans="2:65" s="134" customFormat="1" hidden="1">
      <c r="B205" s="134">
        <v>204</v>
      </c>
      <c r="D205" s="117">
        <v>56</v>
      </c>
      <c r="E205" s="304" t="s">
        <v>573</v>
      </c>
      <c r="F205" s="117" t="s">
        <v>414</v>
      </c>
      <c r="G205" s="529">
        <f t="shared" si="17"/>
        <v>0.1</v>
      </c>
      <c r="H205" s="117">
        <v>26</v>
      </c>
      <c r="I205" s="119" t="s">
        <v>21</v>
      </c>
      <c r="J205" s="118"/>
      <c r="K205" s="822">
        <f t="shared" si="18"/>
        <v>0</v>
      </c>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c r="AI205" s="333"/>
      <c r="AJ205" s="333"/>
      <c r="AK205" s="333"/>
      <c r="AL205" s="333"/>
      <c r="AM205" s="333"/>
      <c r="AN205" s="333"/>
      <c r="AO205" s="333"/>
      <c r="AP205" s="333"/>
      <c r="AQ205" s="333"/>
      <c r="AR205" s="333"/>
      <c r="AS205" s="333"/>
      <c r="AT205" s="333"/>
      <c r="AU205" s="333"/>
      <c r="AV205" s="333"/>
      <c r="AW205" s="333"/>
      <c r="AX205" s="333"/>
      <c r="AY205" s="333"/>
      <c r="AZ205" s="333"/>
      <c r="BA205" s="333"/>
      <c r="BB205" s="333">
        <v>0.1</v>
      </c>
      <c r="BC205" s="333"/>
      <c r="BD205" s="333"/>
      <c r="BE205" s="333"/>
      <c r="BF205" s="333"/>
      <c r="BG205" s="333"/>
      <c r="BH205" s="333"/>
      <c r="BI205" s="333"/>
      <c r="BJ205" s="333"/>
      <c r="BK205" s="333" t="s">
        <v>388</v>
      </c>
      <c r="BL205" s="117"/>
      <c r="BM205" s="567">
        <f t="shared" si="19"/>
        <v>0.1</v>
      </c>
    </row>
    <row r="206" spans="2:65" s="125" customFormat="1" ht="31.5" hidden="1">
      <c r="B206" s="134">
        <v>205</v>
      </c>
      <c r="C206" s="134"/>
      <c r="D206" s="119">
        <v>59</v>
      </c>
      <c r="E206" s="120" t="s">
        <v>577</v>
      </c>
      <c r="F206" s="121" t="s">
        <v>578</v>
      </c>
      <c r="G206" s="532">
        <v>1.48</v>
      </c>
      <c r="H206" s="121" t="s">
        <v>579</v>
      </c>
      <c r="I206" s="119" t="s">
        <v>29</v>
      </c>
      <c r="J206" s="121" t="s">
        <v>1099</v>
      </c>
      <c r="K206" s="822">
        <f t="shared" si="18"/>
        <v>0</v>
      </c>
      <c r="L206" s="523"/>
      <c r="M206" s="523"/>
      <c r="N206" s="523"/>
      <c r="O206" s="523"/>
      <c r="P206" s="523"/>
      <c r="Q206" s="523"/>
      <c r="R206" s="523"/>
      <c r="S206" s="523"/>
      <c r="T206" s="523"/>
      <c r="U206" s="523"/>
      <c r="V206" s="523"/>
      <c r="W206" s="523"/>
      <c r="X206" s="523"/>
      <c r="Y206" s="523"/>
      <c r="Z206" s="523"/>
      <c r="AA206" s="523"/>
      <c r="AB206" s="523"/>
      <c r="AC206" s="523"/>
      <c r="AD206" s="523"/>
      <c r="AE206" s="523"/>
      <c r="AF206" s="523"/>
      <c r="AG206" s="523"/>
      <c r="AH206" s="523"/>
      <c r="AI206" s="523"/>
      <c r="AJ206" s="523"/>
      <c r="AK206" s="523"/>
      <c r="AL206" s="523"/>
      <c r="AM206" s="523"/>
      <c r="AN206" s="523"/>
      <c r="AO206" s="523"/>
      <c r="AP206" s="523"/>
      <c r="AQ206" s="523"/>
      <c r="AR206" s="523"/>
      <c r="AS206" s="523"/>
      <c r="AT206" s="523"/>
      <c r="AU206" s="523"/>
      <c r="AV206" s="523"/>
      <c r="AW206" s="523"/>
      <c r="AX206" s="523"/>
      <c r="AY206" s="523"/>
      <c r="AZ206" s="523"/>
      <c r="BA206" s="523"/>
      <c r="BB206" s="523"/>
      <c r="BC206" s="523"/>
      <c r="BD206" s="523"/>
      <c r="BE206" s="523"/>
      <c r="BF206" s="523"/>
      <c r="BG206" s="523"/>
      <c r="BH206" s="523"/>
      <c r="BI206" s="523"/>
      <c r="BJ206" s="523"/>
      <c r="BK206" s="523" t="s">
        <v>580</v>
      </c>
      <c r="BL206" s="119"/>
      <c r="BM206" s="567">
        <f t="shared" si="19"/>
        <v>0</v>
      </c>
    </row>
    <row r="207" spans="2:65" s="134" customFormat="1" ht="31.5" hidden="1">
      <c r="B207" s="134">
        <v>206</v>
      </c>
      <c r="D207" s="117">
        <v>116</v>
      </c>
      <c r="E207" s="135" t="s">
        <v>564</v>
      </c>
      <c r="F207" s="117" t="s">
        <v>306</v>
      </c>
      <c r="G207" s="766">
        <v>2.8</v>
      </c>
      <c r="H207" s="117" t="s">
        <v>523</v>
      </c>
      <c r="I207" s="119" t="s">
        <v>30</v>
      </c>
      <c r="J207" s="118"/>
      <c r="K207" s="822">
        <f t="shared" si="18"/>
        <v>0</v>
      </c>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c r="AI207" s="333"/>
      <c r="AJ207" s="333"/>
      <c r="AK207" s="333"/>
      <c r="AL207" s="333"/>
      <c r="AM207" s="333"/>
      <c r="AN207" s="333"/>
      <c r="AO207" s="333"/>
      <c r="AP207" s="333"/>
      <c r="AQ207" s="333"/>
      <c r="AR207" s="333"/>
      <c r="AS207" s="333"/>
      <c r="AT207" s="333"/>
      <c r="AU207" s="333"/>
      <c r="AV207" s="333"/>
      <c r="AW207" s="333"/>
      <c r="AX207" s="333"/>
      <c r="AY207" s="333"/>
      <c r="AZ207" s="333"/>
      <c r="BA207" s="333"/>
      <c r="BB207" s="333"/>
      <c r="BC207" s="333"/>
      <c r="BD207" s="333"/>
      <c r="BE207" s="333"/>
      <c r="BF207" s="333"/>
      <c r="BG207" s="333"/>
      <c r="BH207" s="333"/>
      <c r="BI207" s="333"/>
      <c r="BJ207" s="333"/>
      <c r="BK207" s="333" t="s">
        <v>387</v>
      </c>
      <c r="BL207" s="118" t="s">
        <v>1071</v>
      </c>
      <c r="BM207" s="567">
        <f t="shared" si="19"/>
        <v>0</v>
      </c>
    </row>
    <row r="208" spans="2:65" s="134" customFormat="1" hidden="1">
      <c r="B208" s="134">
        <v>207</v>
      </c>
      <c r="D208" s="117">
        <v>117</v>
      </c>
      <c r="E208" s="135" t="s">
        <v>230</v>
      </c>
      <c r="F208" s="117" t="s">
        <v>306</v>
      </c>
      <c r="G208" s="529">
        <f t="shared" ref="G208:G238" si="20">SUM(L208:BJ208)</f>
        <v>0.03</v>
      </c>
      <c r="H208" s="117">
        <v>28</v>
      </c>
      <c r="I208" s="119" t="s">
        <v>48</v>
      </c>
      <c r="J208" s="118"/>
      <c r="K208" s="822">
        <f t="shared" si="18"/>
        <v>0</v>
      </c>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c r="AI208" s="333"/>
      <c r="AJ208" s="333"/>
      <c r="AK208" s="333">
        <v>0.03</v>
      </c>
      <c r="AL208" s="333"/>
      <c r="AM208" s="333"/>
      <c r="AN208" s="333"/>
      <c r="AO208" s="333"/>
      <c r="AP208" s="333"/>
      <c r="AQ208" s="333"/>
      <c r="AR208" s="333"/>
      <c r="AS208" s="333"/>
      <c r="AT208" s="333"/>
      <c r="AU208" s="333"/>
      <c r="AV208" s="333"/>
      <c r="AW208" s="333"/>
      <c r="AX208" s="333"/>
      <c r="AY208" s="333"/>
      <c r="AZ208" s="333"/>
      <c r="BA208" s="333"/>
      <c r="BB208" s="333"/>
      <c r="BC208" s="333"/>
      <c r="BD208" s="333"/>
      <c r="BE208" s="333"/>
      <c r="BF208" s="333"/>
      <c r="BG208" s="333"/>
      <c r="BH208" s="333"/>
      <c r="BI208" s="333"/>
      <c r="BJ208" s="333"/>
      <c r="BK208" s="333" t="s">
        <v>387</v>
      </c>
      <c r="BL208" s="117" t="s">
        <v>1068</v>
      </c>
      <c r="BM208" s="567">
        <f t="shared" si="19"/>
        <v>0.03</v>
      </c>
    </row>
    <row r="209" spans="2:65" s="134" customFormat="1" hidden="1">
      <c r="B209" s="134">
        <v>208</v>
      </c>
      <c r="D209" s="117">
        <v>118</v>
      </c>
      <c r="E209" s="304" t="s">
        <v>1114</v>
      </c>
      <c r="F209" s="117" t="s">
        <v>306</v>
      </c>
      <c r="G209" s="529">
        <f t="shared" si="20"/>
        <v>7.0000000000000007E-2</v>
      </c>
      <c r="H209" s="117">
        <v>6</v>
      </c>
      <c r="I209" s="119" t="s">
        <v>48</v>
      </c>
      <c r="J209" s="118"/>
      <c r="K209" s="822">
        <f t="shared" si="18"/>
        <v>0</v>
      </c>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c r="AI209" s="333"/>
      <c r="AJ209" s="333"/>
      <c r="AK209" s="333"/>
      <c r="AL209" s="333"/>
      <c r="AM209" s="333"/>
      <c r="AN209" s="333"/>
      <c r="AO209" s="333"/>
      <c r="AP209" s="333"/>
      <c r="AQ209" s="333"/>
      <c r="AR209" s="333"/>
      <c r="AS209" s="333"/>
      <c r="AT209" s="333"/>
      <c r="AU209" s="333"/>
      <c r="AV209" s="333"/>
      <c r="AW209" s="333"/>
      <c r="AX209" s="333"/>
      <c r="AY209" s="333"/>
      <c r="AZ209" s="333">
        <v>7.0000000000000007E-2</v>
      </c>
      <c r="BA209" s="333"/>
      <c r="BB209" s="333"/>
      <c r="BC209" s="333"/>
      <c r="BD209" s="333"/>
      <c r="BE209" s="333"/>
      <c r="BF209" s="333"/>
      <c r="BG209" s="333"/>
      <c r="BH209" s="333"/>
      <c r="BI209" s="333"/>
      <c r="BJ209" s="333"/>
      <c r="BK209" s="333" t="s">
        <v>388</v>
      </c>
      <c r="BL209" s="117"/>
      <c r="BM209" s="567">
        <f t="shared" si="19"/>
        <v>7.0000000000000007E-2</v>
      </c>
    </row>
    <row r="210" spans="2:65" s="134" customFormat="1" hidden="1">
      <c r="B210" s="134">
        <v>209</v>
      </c>
      <c r="D210" s="117">
        <v>119</v>
      </c>
      <c r="E210" s="304" t="s">
        <v>526</v>
      </c>
      <c r="F210" s="117" t="s">
        <v>306</v>
      </c>
      <c r="G210" s="529">
        <f t="shared" si="20"/>
        <v>0.88</v>
      </c>
      <c r="H210" s="117">
        <v>6</v>
      </c>
      <c r="I210" s="119" t="s">
        <v>48</v>
      </c>
      <c r="J210" s="118"/>
      <c r="K210" s="822">
        <f t="shared" si="18"/>
        <v>0.86</v>
      </c>
      <c r="L210" s="333">
        <v>0.86</v>
      </c>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v>0.02</v>
      </c>
      <c r="AT210" s="333"/>
      <c r="AU210" s="333"/>
      <c r="AV210" s="333"/>
      <c r="AW210" s="333"/>
      <c r="AX210" s="333"/>
      <c r="AY210" s="333"/>
      <c r="AZ210" s="333"/>
      <c r="BA210" s="333"/>
      <c r="BB210" s="333"/>
      <c r="BC210" s="333"/>
      <c r="BD210" s="333"/>
      <c r="BE210" s="333"/>
      <c r="BF210" s="333"/>
      <c r="BG210" s="333"/>
      <c r="BH210" s="333"/>
      <c r="BI210" s="333"/>
      <c r="BJ210" s="333"/>
      <c r="BK210" s="333" t="s">
        <v>388</v>
      </c>
      <c r="BL210" s="117"/>
      <c r="BM210" s="567">
        <f t="shared" si="19"/>
        <v>0.88</v>
      </c>
    </row>
    <row r="211" spans="2:65" s="134" customFormat="1" hidden="1">
      <c r="B211" s="134">
        <v>210</v>
      </c>
      <c r="D211" s="117">
        <v>120</v>
      </c>
      <c r="E211" s="304" t="s">
        <v>1109</v>
      </c>
      <c r="F211" s="117" t="s">
        <v>306</v>
      </c>
      <c r="G211" s="529">
        <f t="shared" si="20"/>
        <v>1.85</v>
      </c>
      <c r="H211" s="117" t="s">
        <v>554</v>
      </c>
      <c r="I211" s="119" t="s">
        <v>48</v>
      </c>
      <c r="J211" s="118"/>
      <c r="K211" s="822">
        <f t="shared" si="18"/>
        <v>1.8</v>
      </c>
      <c r="L211" s="333">
        <v>1.8</v>
      </c>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v>0.05</v>
      </c>
      <c r="AI211" s="333"/>
      <c r="AJ211" s="333"/>
      <c r="AK211" s="333"/>
      <c r="AL211" s="333"/>
      <c r="AM211" s="333"/>
      <c r="AN211" s="333"/>
      <c r="AO211" s="333"/>
      <c r="AP211" s="333"/>
      <c r="AQ211" s="333"/>
      <c r="AR211" s="333"/>
      <c r="AS211" s="333"/>
      <c r="AT211" s="333"/>
      <c r="AU211" s="333"/>
      <c r="AV211" s="333"/>
      <c r="AW211" s="333"/>
      <c r="AX211" s="333"/>
      <c r="AY211" s="333"/>
      <c r="AZ211" s="333"/>
      <c r="BA211" s="333"/>
      <c r="BB211" s="333"/>
      <c r="BC211" s="333"/>
      <c r="BD211" s="333"/>
      <c r="BE211" s="333"/>
      <c r="BF211" s="333"/>
      <c r="BG211" s="333"/>
      <c r="BH211" s="333"/>
      <c r="BI211" s="333"/>
      <c r="BJ211" s="333"/>
      <c r="BK211" s="333" t="s">
        <v>388</v>
      </c>
      <c r="BL211" s="117"/>
      <c r="BM211" s="567">
        <f t="shared" si="19"/>
        <v>1.85</v>
      </c>
    </row>
    <row r="212" spans="2:65" s="134" customFormat="1" hidden="1">
      <c r="B212" s="134">
        <v>211</v>
      </c>
      <c r="D212" s="117">
        <v>121</v>
      </c>
      <c r="E212" s="304" t="s">
        <v>1111</v>
      </c>
      <c r="F212" s="117" t="s">
        <v>306</v>
      </c>
      <c r="G212" s="529">
        <f t="shared" si="20"/>
        <v>0.09</v>
      </c>
      <c r="H212" s="117">
        <v>32</v>
      </c>
      <c r="I212" s="119" t="s">
        <v>48</v>
      </c>
      <c r="J212" s="118"/>
      <c r="K212" s="822">
        <f t="shared" si="18"/>
        <v>0</v>
      </c>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c r="AI212" s="333"/>
      <c r="AJ212" s="333"/>
      <c r="AK212" s="333">
        <v>0.09</v>
      </c>
      <c r="AL212" s="333"/>
      <c r="AM212" s="333"/>
      <c r="AN212" s="333"/>
      <c r="AO212" s="333"/>
      <c r="AP212" s="333"/>
      <c r="AQ212" s="333"/>
      <c r="AR212" s="333"/>
      <c r="AS212" s="333"/>
      <c r="AT212" s="333"/>
      <c r="AU212" s="333"/>
      <c r="AV212" s="333"/>
      <c r="AW212" s="333"/>
      <c r="AX212" s="333"/>
      <c r="AY212" s="333"/>
      <c r="AZ212" s="333"/>
      <c r="BA212" s="333"/>
      <c r="BB212" s="333"/>
      <c r="BC212" s="333"/>
      <c r="BD212" s="333"/>
      <c r="BE212" s="333"/>
      <c r="BF212" s="333"/>
      <c r="BG212" s="333"/>
      <c r="BH212" s="333"/>
      <c r="BI212" s="333"/>
      <c r="BJ212" s="333"/>
      <c r="BK212" s="333" t="s">
        <v>388</v>
      </c>
      <c r="BL212" s="117"/>
      <c r="BM212" s="567">
        <f t="shared" si="19"/>
        <v>0.09</v>
      </c>
    </row>
    <row r="213" spans="2:65" s="134" customFormat="1" hidden="1">
      <c r="B213" s="134">
        <v>212</v>
      </c>
      <c r="D213" s="117">
        <v>122</v>
      </c>
      <c r="E213" s="304" t="s">
        <v>1112</v>
      </c>
      <c r="F213" s="117" t="s">
        <v>306</v>
      </c>
      <c r="G213" s="529">
        <f t="shared" si="20"/>
        <v>0.02</v>
      </c>
      <c r="H213" s="117">
        <v>17</v>
      </c>
      <c r="I213" s="119" t="s">
        <v>48</v>
      </c>
      <c r="J213" s="118"/>
      <c r="K213" s="822">
        <f t="shared" si="18"/>
        <v>0</v>
      </c>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c r="AI213" s="333"/>
      <c r="AJ213" s="333"/>
      <c r="AK213" s="333">
        <v>0.02</v>
      </c>
      <c r="AL213" s="333"/>
      <c r="AM213" s="333"/>
      <c r="AN213" s="333"/>
      <c r="AO213" s="333"/>
      <c r="AP213" s="333"/>
      <c r="AQ213" s="333"/>
      <c r="AR213" s="333"/>
      <c r="AS213" s="333"/>
      <c r="AT213" s="333"/>
      <c r="AU213" s="333"/>
      <c r="AV213" s="333"/>
      <c r="AW213" s="333"/>
      <c r="AX213" s="333"/>
      <c r="AY213" s="333"/>
      <c r="AZ213" s="333"/>
      <c r="BA213" s="333"/>
      <c r="BB213" s="333"/>
      <c r="BC213" s="333"/>
      <c r="BD213" s="333"/>
      <c r="BE213" s="333"/>
      <c r="BF213" s="333"/>
      <c r="BG213" s="333"/>
      <c r="BH213" s="333"/>
      <c r="BI213" s="333"/>
      <c r="BJ213" s="333"/>
      <c r="BK213" s="333" t="s">
        <v>388</v>
      </c>
      <c r="BL213" s="117"/>
      <c r="BM213" s="567">
        <f t="shared" si="19"/>
        <v>0.02</v>
      </c>
    </row>
    <row r="214" spans="2:65" s="134" customFormat="1" hidden="1">
      <c r="B214" s="134">
        <v>213</v>
      </c>
      <c r="D214" s="117">
        <v>123</v>
      </c>
      <c r="E214" s="304" t="s">
        <v>530</v>
      </c>
      <c r="F214" s="117" t="s">
        <v>306</v>
      </c>
      <c r="G214" s="529">
        <f t="shared" si="20"/>
        <v>0.05</v>
      </c>
      <c r="H214" s="117">
        <v>9</v>
      </c>
      <c r="I214" s="119" t="s">
        <v>48</v>
      </c>
      <c r="J214" s="118"/>
      <c r="K214" s="822">
        <f t="shared" si="18"/>
        <v>0</v>
      </c>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c r="AI214" s="333"/>
      <c r="AJ214" s="333"/>
      <c r="AK214" s="333"/>
      <c r="AL214" s="333"/>
      <c r="AM214" s="333"/>
      <c r="AN214" s="333"/>
      <c r="AO214" s="333"/>
      <c r="AP214" s="333"/>
      <c r="AQ214" s="333"/>
      <c r="AR214" s="333"/>
      <c r="AS214" s="333"/>
      <c r="AT214" s="333"/>
      <c r="AU214" s="333"/>
      <c r="AV214" s="333"/>
      <c r="AW214" s="333"/>
      <c r="AX214" s="333"/>
      <c r="AY214" s="333"/>
      <c r="AZ214" s="333">
        <v>0.05</v>
      </c>
      <c r="BA214" s="333"/>
      <c r="BB214" s="333"/>
      <c r="BC214" s="333"/>
      <c r="BD214" s="333"/>
      <c r="BE214" s="333"/>
      <c r="BF214" s="333"/>
      <c r="BG214" s="333"/>
      <c r="BH214" s="333"/>
      <c r="BI214" s="333"/>
      <c r="BJ214" s="333"/>
      <c r="BK214" s="333" t="s">
        <v>388</v>
      </c>
      <c r="BL214" s="117"/>
      <c r="BM214" s="567">
        <f t="shared" si="19"/>
        <v>0.05</v>
      </c>
    </row>
    <row r="215" spans="2:65" s="134" customFormat="1" hidden="1">
      <c r="B215" s="134">
        <v>214</v>
      </c>
      <c r="D215" s="117">
        <v>124</v>
      </c>
      <c r="E215" s="304" t="s">
        <v>1113</v>
      </c>
      <c r="F215" s="117" t="s">
        <v>306</v>
      </c>
      <c r="G215" s="529">
        <f t="shared" si="20"/>
        <v>0.04</v>
      </c>
      <c r="H215" s="117">
        <v>20</v>
      </c>
      <c r="I215" s="119" t="s">
        <v>48</v>
      </c>
      <c r="J215" s="118"/>
      <c r="K215" s="822">
        <f t="shared" si="18"/>
        <v>0</v>
      </c>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c r="AI215" s="333"/>
      <c r="AJ215" s="333"/>
      <c r="AK215" s="333">
        <v>0.04</v>
      </c>
      <c r="AL215" s="333"/>
      <c r="AM215" s="333"/>
      <c r="AN215" s="333"/>
      <c r="AO215" s="333"/>
      <c r="AP215" s="333"/>
      <c r="AQ215" s="333"/>
      <c r="AR215" s="333"/>
      <c r="AS215" s="333"/>
      <c r="AT215" s="333"/>
      <c r="AU215" s="333"/>
      <c r="AV215" s="333"/>
      <c r="AW215" s="333"/>
      <c r="AX215" s="333"/>
      <c r="AY215" s="333"/>
      <c r="AZ215" s="333"/>
      <c r="BA215" s="333"/>
      <c r="BB215" s="333"/>
      <c r="BC215" s="333"/>
      <c r="BD215" s="333"/>
      <c r="BE215" s="333"/>
      <c r="BF215" s="333"/>
      <c r="BG215" s="333"/>
      <c r="BH215" s="333"/>
      <c r="BI215" s="333"/>
      <c r="BJ215" s="333"/>
      <c r="BK215" s="333" t="s">
        <v>388</v>
      </c>
      <c r="BL215" s="117"/>
      <c r="BM215" s="567">
        <f t="shared" si="19"/>
        <v>0.04</v>
      </c>
    </row>
    <row r="216" spans="2:65" s="134" customFormat="1" hidden="1">
      <c r="B216" s="134">
        <v>215</v>
      </c>
      <c r="D216" s="117">
        <v>125</v>
      </c>
      <c r="E216" s="304" t="s">
        <v>1108</v>
      </c>
      <c r="F216" s="117" t="s">
        <v>306</v>
      </c>
      <c r="G216" s="529">
        <f t="shared" si="20"/>
        <v>0.16999999999999998</v>
      </c>
      <c r="H216" s="117">
        <v>20</v>
      </c>
      <c r="I216" s="119" t="s">
        <v>48</v>
      </c>
      <c r="J216" s="118"/>
      <c r="K216" s="822">
        <f t="shared" si="18"/>
        <v>0</v>
      </c>
      <c r="L216" s="333"/>
      <c r="M216" s="333"/>
      <c r="N216" s="333">
        <v>0.09</v>
      </c>
      <c r="O216" s="333"/>
      <c r="P216" s="333"/>
      <c r="Q216" s="333"/>
      <c r="R216" s="333"/>
      <c r="S216" s="333"/>
      <c r="T216" s="333"/>
      <c r="U216" s="333"/>
      <c r="V216" s="333"/>
      <c r="W216" s="333"/>
      <c r="X216" s="333"/>
      <c r="Y216" s="333"/>
      <c r="Z216" s="333"/>
      <c r="AA216" s="333"/>
      <c r="AB216" s="333"/>
      <c r="AC216" s="333"/>
      <c r="AD216" s="333"/>
      <c r="AE216" s="333"/>
      <c r="AF216" s="333"/>
      <c r="AG216" s="333"/>
      <c r="AH216" s="333"/>
      <c r="AI216" s="333"/>
      <c r="AJ216" s="333"/>
      <c r="AK216" s="333"/>
      <c r="AL216" s="333"/>
      <c r="AM216" s="333"/>
      <c r="AN216" s="333"/>
      <c r="AO216" s="333"/>
      <c r="AP216" s="333"/>
      <c r="AQ216" s="333"/>
      <c r="AR216" s="333"/>
      <c r="AS216" s="333"/>
      <c r="AT216" s="333"/>
      <c r="AU216" s="333"/>
      <c r="AV216" s="333"/>
      <c r="AW216" s="333"/>
      <c r="AX216" s="333"/>
      <c r="AY216" s="333"/>
      <c r="AZ216" s="333">
        <v>0.08</v>
      </c>
      <c r="BA216" s="333"/>
      <c r="BB216" s="333"/>
      <c r="BC216" s="333"/>
      <c r="BD216" s="333"/>
      <c r="BE216" s="333"/>
      <c r="BF216" s="333"/>
      <c r="BG216" s="333"/>
      <c r="BH216" s="333"/>
      <c r="BI216" s="333"/>
      <c r="BJ216" s="333"/>
      <c r="BK216" s="333" t="s">
        <v>388</v>
      </c>
      <c r="BL216" s="117"/>
      <c r="BM216" s="567">
        <f t="shared" si="19"/>
        <v>0.16999999999999998</v>
      </c>
    </row>
    <row r="217" spans="2:65" s="134" customFormat="1" hidden="1">
      <c r="B217" s="134">
        <v>216</v>
      </c>
      <c r="D217" s="117">
        <v>126</v>
      </c>
      <c r="E217" s="304" t="s">
        <v>533</v>
      </c>
      <c r="F217" s="117" t="s">
        <v>306</v>
      </c>
      <c r="G217" s="529">
        <f t="shared" si="20"/>
        <v>0.1</v>
      </c>
      <c r="H217" s="117">
        <v>13</v>
      </c>
      <c r="I217" s="119" t="s">
        <v>48</v>
      </c>
      <c r="J217" s="118"/>
      <c r="K217" s="822">
        <f t="shared" si="18"/>
        <v>0.1</v>
      </c>
      <c r="L217" s="333">
        <v>0.1</v>
      </c>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3"/>
      <c r="AS217" s="333"/>
      <c r="AT217" s="333"/>
      <c r="AU217" s="333"/>
      <c r="AV217" s="333"/>
      <c r="AW217" s="333"/>
      <c r="AX217" s="333"/>
      <c r="AY217" s="333"/>
      <c r="AZ217" s="333"/>
      <c r="BA217" s="333"/>
      <c r="BB217" s="333"/>
      <c r="BC217" s="333"/>
      <c r="BD217" s="333"/>
      <c r="BE217" s="333"/>
      <c r="BF217" s="333"/>
      <c r="BG217" s="333"/>
      <c r="BH217" s="333"/>
      <c r="BI217" s="333"/>
      <c r="BJ217" s="333"/>
      <c r="BK217" s="333" t="s">
        <v>388</v>
      </c>
      <c r="BL217" s="117"/>
      <c r="BM217" s="567">
        <f t="shared" si="19"/>
        <v>0.1</v>
      </c>
    </row>
    <row r="218" spans="2:65" s="134" customFormat="1" hidden="1">
      <c r="B218" s="134">
        <v>217</v>
      </c>
      <c r="D218" s="117">
        <v>127</v>
      </c>
      <c r="E218" s="304" t="s">
        <v>534</v>
      </c>
      <c r="F218" s="117" t="s">
        <v>306</v>
      </c>
      <c r="G218" s="529">
        <f t="shared" si="20"/>
        <v>0.06</v>
      </c>
      <c r="H218" s="117">
        <v>30</v>
      </c>
      <c r="I218" s="119" t="s">
        <v>48</v>
      </c>
      <c r="J218" s="118"/>
      <c r="K218" s="822">
        <f t="shared" si="18"/>
        <v>0</v>
      </c>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c r="AI218" s="333"/>
      <c r="AJ218" s="333"/>
      <c r="AK218" s="333">
        <v>0.06</v>
      </c>
      <c r="AL218" s="333"/>
      <c r="AM218" s="333"/>
      <c r="AN218" s="333"/>
      <c r="AO218" s="333"/>
      <c r="AP218" s="333"/>
      <c r="AQ218" s="333"/>
      <c r="AR218" s="333"/>
      <c r="AS218" s="333"/>
      <c r="AT218" s="333"/>
      <c r="AU218" s="333"/>
      <c r="AV218" s="333"/>
      <c r="AW218" s="333"/>
      <c r="AX218" s="333"/>
      <c r="AY218" s="333"/>
      <c r="AZ218" s="333"/>
      <c r="BA218" s="333"/>
      <c r="BB218" s="333"/>
      <c r="BC218" s="333"/>
      <c r="BD218" s="333"/>
      <c r="BE218" s="333"/>
      <c r="BF218" s="333"/>
      <c r="BG218" s="333"/>
      <c r="BH218" s="333"/>
      <c r="BI218" s="333"/>
      <c r="BJ218" s="333"/>
      <c r="BK218" s="333" t="s">
        <v>388</v>
      </c>
      <c r="BL218" s="117"/>
      <c r="BM218" s="567">
        <f t="shared" si="19"/>
        <v>0.06</v>
      </c>
    </row>
    <row r="219" spans="2:65" s="134" customFormat="1" hidden="1">
      <c r="B219" s="134">
        <v>218</v>
      </c>
      <c r="D219" s="117">
        <v>128</v>
      </c>
      <c r="E219" s="304" t="s">
        <v>535</v>
      </c>
      <c r="F219" s="117" t="s">
        <v>306</v>
      </c>
      <c r="G219" s="529">
        <f t="shared" si="20"/>
        <v>0.04</v>
      </c>
      <c r="H219" s="117">
        <v>34</v>
      </c>
      <c r="I219" s="119" t="s">
        <v>48</v>
      </c>
      <c r="J219" s="118"/>
      <c r="K219" s="822">
        <f t="shared" si="18"/>
        <v>0</v>
      </c>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c r="AI219" s="333"/>
      <c r="AJ219" s="333"/>
      <c r="AK219" s="333"/>
      <c r="AL219" s="333"/>
      <c r="AM219" s="333"/>
      <c r="AN219" s="333"/>
      <c r="AO219" s="333"/>
      <c r="AP219" s="333"/>
      <c r="AQ219" s="333"/>
      <c r="AR219" s="333"/>
      <c r="AS219" s="333"/>
      <c r="AT219" s="333"/>
      <c r="AU219" s="333"/>
      <c r="AV219" s="333">
        <v>0.04</v>
      </c>
      <c r="AW219" s="333"/>
      <c r="AX219" s="333"/>
      <c r="AY219" s="333"/>
      <c r="AZ219" s="333"/>
      <c r="BA219" s="333"/>
      <c r="BB219" s="333"/>
      <c r="BC219" s="333"/>
      <c r="BD219" s="333"/>
      <c r="BE219" s="333"/>
      <c r="BF219" s="333"/>
      <c r="BG219" s="333"/>
      <c r="BH219" s="333"/>
      <c r="BI219" s="333"/>
      <c r="BJ219" s="333"/>
      <c r="BK219" s="333" t="s">
        <v>388</v>
      </c>
      <c r="BL219" s="117"/>
      <c r="BM219" s="567">
        <f t="shared" si="19"/>
        <v>0.04</v>
      </c>
    </row>
    <row r="220" spans="2:65" s="134" customFormat="1" hidden="1">
      <c r="B220" s="134">
        <v>219</v>
      </c>
      <c r="D220" s="117">
        <v>129</v>
      </c>
      <c r="E220" s="304" t="s">
        <v>536</v>
      </c>
      <c r="F220" s="117" t="s">
        <v>306</v>
      </c>
      <c r="G220" s="529">
        <f t="shared" si="20"/>
        <v>0.17</v>
      </c>
      <c r="H220" s="117">
        <v>17</v>
      </c>
      <c r="I220" s="119" t="s">
        <v>48</v>
      </c>
      <c r="J220" s="118"/>
      <c r="K220" s="822">
        <f t="shared" si="18"/>
        <v>0</v>
      </c>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c r="AI220" s="333"/>
      <c r="AJ220" s="333"/>
      <c r="AK220" s="333">
        <v>0.17</v>
      </c>
      <c r="AL220" s="333"/>
      <c r="AM220" s="333"/>
      <c r="AN220" s="333"/>
      <c r="AO220" s="333"/>
      <c r="AP220" s="333"/>
      <c r="AQ220" s="333"/>
      <c r="AR220" s="333"/>
      <c r="AS220" s="333"/>
      <c r="AT220" s="333"/>
      <c r="AU220" s="333"/>
      <c r="AV220" s="333"/>
      <c r="AW220" s="333"/>
      <c r="AX220" s="333"/>
      <c r="AY220" s="333"/>
      <c r="AZ220" s="333"/>
      <c r="BA220" s="333"/>
      <c r="BB220" s="333"/>
      <c r="BC220" s="333"/>
      <c r="BD220" s="333"/>
      <c r="BE220" s="333"/>
      <c r="BF220" s="333"/>
      <c r="BG220" s="333"/>
      <c r="BH220" s="333"/>
      <c r="BI220" s="333"/>
      <c r="BJ220" s="333"/>
      <c r="BK220" s="333" t="s">
        <v>388</v>
      </c>
      <c r="BL220" s="117"/>
      <c r="BM220" s="567">
        <f t="shared" si="19"/>
        <v>0.17</v>
      </c>
    </row>
    <row r="221" spans="2:65" s="134" customFormat="1" hidden="1">
      <c r="B221" s="134">
        <v>220</v>
      </c>
      <c r="D221" s="117">
        <v>130</v>
      </c>
      <c r="E221" s="304" t="s">
        <v>537</v>
      </c>
      <c r="F221" s="117" t="s">
        <v>306</v>
      </c>
      <c r="G221" s="529">
        <f t="shared" si="20"/>
        <v>0.3</v>
      </c>
      <c r="H221" s="117">
        <v>17</v>
      </c>
      <c r="I221" s="119" t="s">
        <v>48</v>
      </c>
      <c r="J221" s="118"/>
      <c r="K221" s="822">
        <f t="shared" si="18"/>
        <v>0</v>
      </c>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c r="AI221" s="333"/>
      <c r="AJ221" s="333"/>
      <c r="AK221" s="333"/>
      <c r="AL221" s="333"/>
      <c r="AM221" s="333"/>
      <c r="AN221" s="333"/>
      <c r="AO221" s="333"/>
      <c r="AP221" s="333"/>
      <c r="AQ221" s="333"/>
      <c r="AR221" s="333"/>
      <c r="AS221" s="333"/>
      <c r="AT221" s="333"/>
      <c r="AU221" s="333"/>
      <c r="AV221" s="333"/>
      <c r="AW221" s="333"/>
      <c r="AX221" s="333">
        <v>0.3</v>
      </c>
      <c r="AY221" s="333"/>
      <c r="AZ221" s="333"/>
      <c r="BA221" s="333"/>
      <c r="BB221" s="333"/>
      <c r="BC221" s="333"/>
      <c r="BD221" s="333"/>
      <c r="BE221" s="333"/>
      <c r="BF221" s="333"/>
      <c r="BG221" s="333"/>
      <c r="BH221" s="333"/>
      <c r="BI221" s="333"/>
      <c r="BJ221" s="333"/>
      <c r="BK221" s="333" t="s">
        <v>388</v>
      </c>
      <c r="BL221" s="117"/>
      <c r="BM221" s="567">
        <f t="shared" si="19"/>
        <v>0.3</v>
      </c>
    </row>
    <row r="222" spans="2:65" hidden="1">
      <c r="B222" s="134">
        <v>221</v>
      </c>
      <c r="C222" s="134"/>
      <c r="D222" s="798">
        <v>131</v>
      </c>
      <c r="E222" s="304" t="s">
        <v>538</v>
      </c>
      <c r="F222" s="798" t="s">
        <v>306</v>
      </c>
      <c r="G222" s="798">
        <f t="shared" si="20"/>
        <v>3.22</v>
      </c>
      <c r="H222" s="117" t="s">
        <v>555</v>
      </c>
      <c r="I222" s="119" t="s">
        <v>41</v>
      </c>
      <c r="J222" s="799"/>
      <c r="K222" s="822">
        <f t="shared" si="18"/>
        <v>0</v>
      </c>
      <c r="L222" s="333"/>
      <c r="M222" s="333"/>
      <c r="N222" s="333"/>
      <c r="O222" s="333"/>
      <c r="P222" s="333"/>
      <c r="Q222" s="333"/>
      <c r="R222" s="333">
        <v>3.2</v>
      </c>
      <c r="S222" s="333"/>
      <c r="T222" s="333"/>
      <c r="U222" s="333"/>
      <c r="V222" s="333"/>
      <c r="W222" s="333"/>
      <c r="X222" s="333"/>
      <c r="Y222" s="333"/>
      <c r="Z222" s="333"/>
      <c r="AA222" s="333"/>
      <c r="AB222" s="333"/>
      <c r="AC222" s="333"/>
      <c r="AD222" s="333"/>
      <c r="AE222" s="333"/>
      <c r="AF222" s="333"/>
      <c r="AG222" s="333"/>
      <c r="AH222" s="333"/>
      <c r="AI222" s="333"/>
      <c r="AJ222" s="333"/>
      <c r="AK222" s="333"/>
      <c r="AL222" s="333"/>
      <c r="AM222" s="333"/>
      <c r="AN222" s="333"/>
      <c r="AO222" s="333"/>
      <c r="AP222" s="333"/>
      <c r="AQ222" s="333"/>
      <c r="AR222" s="333"/>
      <c r="AS222" s="333">
        <v>0.02</v>
      </c>
      <c r="AT222" s="333"/>
      <c r="AU222" s="333"/>
      <c r="AV222" s="333"/>
      <c r="AW222" s="333"/>
      <c r="AX222" s="333"/>
      <c r="AY222" s="333"/>
      <c r="AZ222" s="333"/>
      <c r="BA222" s="333"/>
      <c r="BB222" s="333"/>
      <c r="BC222" s="333"/>
      <c r="BD222" s="333"/>
      <c r="BE222" s="333"/>
      <c r="BF222" s="333"/>
      <c r="BG222" s="333"/>
      <c r="BH222" s="333"/>
      <c r="BI222" s="333"/>
      <c r="BJ222" s="333"/>
      <c r="BK222" s="333" t="s">
        <v>388</v>
      </c>
      <c r="BL222" s="798"/>
      <c r="BM222" s="801">
        <f t="shared" si="19"/>
        <v>3.22</v>
      </c>
    </row>
    <row r="223" spans="2:65" s="134" customFormat="1" hidden="1">
      <c r="B223" s="134">
        <v>222</v>
      </c>
      <c r="D223" s="117">
        <v>132</v>
      </c>
      <c r="E223" s="304" t="s">
        <v>539</v>
      </c>
      <c r="F223" s="117" t="s">
        <v>306</v>
      </c>
      <c r="G223" s="766">
        <f t="shared" si="20"/>
        <v>2.21</v>
      </c>
      <c r="H223" s="117">
        <v>10</v>
      </c>
      <c r="I223" s="119" t="s">
        <v>41</v>
      </c>
      <c r="J223" s="118"/>
      <c r="K223" s="822">
        <f t="shared" si="18"/>
        <v>0.56999999999999995</v>
      </c>
      <c r="L223" s="333">
        <v>0.56999999999999995</v>
      </c>
      <c r="M223" s="333"/>
      <c r="N223" s="333"/>
      <c r="O223" s="333">
        <v>0.45</v>
      </c>
      <c r="P223" s="333"/>
      <c r="Q223" s="333"/>
      <c r="R223" s="333"/>
      <c r="S223" s="333"/>
      <c r="T223" s="333"/>
      <c r="U223" s="333"/>
      <c r="V223" s="333"/>
      <c r="W223" s="333"/>
      <c r="X223" s="333"/>
      <c r="Y223" s="333"/>
      <c r="Z223" s="333"/>
      <c r="AA223" s="333"/>
      <c r="AB223" s="333"/>
      <c r="AC223" s="333"/>
      <c r="AD223" s="333"/>
      <c r="AE223" s="333"/>
      <c r="AF223" s="333"/>
      <c r="AG223" s="333">
        <v>0.04</v>
      </c>
      <c r="AH223" s="333">
        <v>0.04</v>
      </c>
      <c r="AI223" s="333"/>
      <c r="AJ223" s="333"/>
      <c r="AK223" s="333"/>
      <c r="AL223" s="333"/>
      <c r="AM223" s="333"/>
      <c r="AN223" s="333"/>
      <c r="AO223" s="333"/>
      <c r="AP223" s="333"/>
      <c r="AQ223" s="333"/>
      <c r="AR223" s="333"/>
      <c r="AS223" s="333"/>
      <c r="AT223" s="333"/>
      <c r="AU223" s="333"/>
      <c r="AV223" s="333"/>
      <c r="AW223" s="333"/>
      <c r="AX223" s="333"/>
      <c r="AY223" s="333"/>
      <c r="AZ223" s="333">
        <v>0.25</v>
      </c>
      <c r="BA223" s="333"/>
      <c r="BB223" s="333"/>
      <c r="BC223" s="333"/>
      <c r="BD223" s="333"/>
      <c r="BE223" s="333"/>
      <c r="BF223" s="333"/>
      <c r="BG223" s="333"/>
      <c r="BH223" s="333"/>
      <c r="BI223" s="333">
        <v>0.86</v>
      </c>
      <c r="BJ223" s="333"/>
      <c r="BK223" s="333" t="s">
        <v>388</v>
      </c>
      <c r="BL223" s="117"/>
      <c r="BM223" s="567">
        <f t="shared" si="19"/>
        <v>2.21</v>
      </c>
    </row>
    <row r="224" spans="2:65" s="134" customFormat="1" hidden="1">
      <c r="B224" s="134">
        <v>223</v>
      </c>
      <c r="D224" s="117">
        <v>133</v>
      </c>
      <c r="E224" s="304" t="s">
        <v>540</v>
      </c>
      <c r="F224" s="117" t="s">
        <v>306</v>
      </c>
      <c r="G224" s="544">
        <f t="shared" si="20"/>
        <v>0.47</v>
      </c>
      <c r="H224" s="117">
        <v>29</v>
      </c>
      <c r="I224" s="119" t="s">
        <v>33</v>
      </c>
      <c r="J224" s="118"/>
      <c r="K224" s="822">
        <f t="shared" si="18"/>
        <v>0</v>
      </c>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c r="AI224" s="333"/>
      <c r="AJ224" s="333"/>
      <c r="AK224" s="333">
        <v>0.47</v>
      </c>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333"/>
      <c r="BI224" s="333"/>
      <c r="BJ224" s="333"/>
      <c r="BK224" s="333" t="s">
        <v>388</v>
      </c>
      <c r="BL224" s="117"/>
      <c r="BM224" s="567">
        <f t="shared" si="19"/>
        <v>0.47</v>
      </c>
    </row>
    <row r="225" spans="2:65" s="134" customFormat="1" hidden="1">
      <c r="B225" s="134">
        <v>224</v>
      </c>
      <c r="D225" s="117">
        <v>134</v>
      </c>
      <c r="E225" s="304" t="s">
        <v>541</v>
      </c>
      <c r="F225" s="117" t="s">
        <v>306</v>
      </c>
      <c r="G225" s="544">
        <f t="shared" si="20"/>
        <v>0.27</v>
      </c>
      <c r="H225" s="117">
        <v>33</v>
      </c>
      <c r="I225" s="119" t="s">
        <v>33</v>
      </c>
      <c r="J225" s="118"/>
      <c r="K225" s="822">
        <f t="shared" si="18"/>
        <v>0</v>
      </c>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3"/>
      <c r="AS225" s="333">
        <v>0.27</v>
      </c>
      <c r="AT225" s="333"/>
      <c r="AU225" s="333"/>
      <c r="AV225" s="333"/>
      <c r="AW225" s="333"/>
      <c r="AX225" s="333"/>
      <c r="AY225" s="333"/>
      <c r="AZ225" s="333"/>
      <c r="BA225" s="333"/>
      <c r="BB225" s="333"/>
      <c r="BC225" s="333"/>
      <c r="BD225" s="333"/>
      <c r="BE225" s="333"/>
      <c r="BF225" s="333"/>
      <c r="BG225" s="333"/>
      <c r="BH225" s="333"/>
      <c r="BI225" s="333"/>
      <c r="BJ225" s="333"/>
      <c r="BK225" s="333" t="s">
        <v>388</v>
      </c>
      <c r="BL225" s="117"/>
      <c r="BM225" s="567">
        <f t="shared" si="19"/>
        <v>0.27</v>
      </c>
    </row>
    <row r="226" spans="2:65" s="134" customFormat="1" hidden="1">
      <c r="B226" s="134">
        <v>225</v>
      </c>
      <c r="D226" s="117">
        <v>135</v>
      </c>
      <c r="E226" s="304" t="s">
        <v>542</v>
      </c>
      <c r="F226" s="117" t="s">
        <v>306</v>
      </c>
      <c r="G226" s="529">
        <f t="shared" si="20"/>
        <v>0.01</v>
      </c>
      <c r="H226" s="117">
        <v>6</v>
      </c>
      <c r="I226" s="119" t="s">
        <v>48</v>
      </c>
      <c r="J226" s="118"/>
      <c r="K226" s="822">
        <f t="shared" si="18"/>
        <v>0</v>
      </c>
      <c r="L226" s="333"/>
      <c r="M226" s="333"/>
      <c r="N226" s="333">
        <v>0.01</v>
      </c>
      <c r="O226" s="333"/>
      <c r="P226" s="333"/>
      <c r="Q226" s="333"/>
      <c r="R226" s="333"/>
      <c r="S226" s="333"/>
      <c r="T226" s="333"/>
      <c r="U226" s="333"/>
      <c r="V226" s="333"/>
      <c r="W226" s="333"/>
      <c r="X226" s="333"/>
      <c r="Y226" s="333"/>
      <c r="Z226" s="333"/>
      <c r="AA226" s="333"/>
      <c r="AB226" s="333"/>
      <c r="AC226" s="333"/>
      <c r="AD226" s="333"/>
      <c r="AE226" s="333"/>
      <c r="AF226" s="333"/>
      <c r="AG226" s="333"/>
      <c r="AH226" s="333"/>
      <c r="AI226" s="333"/>
      <c r="AJ226" s="333"/>
      <c r="AK226" s="333"/>
      <c r="AL226" s="333"/>
      <c r="AM226" s="333"/>
      <c r="AN226" s="333"/>
      <c r="AO226" s="333"/>
      <c r="AP226" s="333"/>
      <c r="AQ226" s="333"/>
      <c r="AR226" s="333"/>
      <c r="AS226" s="333"/>
      <c r="AT226" s="333"/>
      <c r="AU226" s="333"/>
      <c r="AV226" s="333"/>
      <c r="AW226" s="333"/>
      <c r="AX226" s="333"/>
      <c r="AY226" s="333"/>
      <c r="AZ226" s="333"/>
      <c r="BA226" s="333"/>
      <c r="BB226" s="333"/>
      <c r="BC226" s="333"/>
      <c r="BD226" s="333"/>
      <c r="BE226" s="333"/>
      <c r="BF226" s="333"/>
      <c r="BG226" s="333"/>
      <c r="BH226" s="333"/>
      <c r="BI226" s="333"/>
      <c r="BJ226" s="333"/>
      <c r="BK226" s="333" t="s">
        <v>388</v>
      </c>
      <c r="BL226" s="117"/>
      <c r="BM226" s="567">
        <f t="shared" si="19"/>
        <v>0.01</v>
      </c>
    </row>
    <row r="227" spans="2:65" s="134" customFormat="1" hidden="1">
      <c r="B227" s="134">
        <v>226</v>
      </c>
      <c r="D227" s="117">
        <v>136</v>
      </c>
      <c r="E227" s="304" t="s">
        <v>543</v>
      </c>
      <c r="F227" s="117" t="s">
        <v>306</v>
      </c>
      <c r="G227" s="529">
        <f t="shared" si="20"/>
        <v>0.68</v>
      </c>
      <c r="H227" s="117" t="s">
        <v>556</v>
      </c>
      <c r="I227" s="119" t="s">
        <v>48</v>
      </c>
      <c r="J227" s="118"/>
      <c r="K227" s="822">
        <f t="shared" si="18"/>
        <v>0</v>
      </c>
      <c r="L227" s="333"/>
      <c r="M227" s="333"/>
      <c r="N227" s="333">
        <v>0.67</v>
      </c>
      <c r="O227" s="333"/>
      <c r="P227" s="333"/>
      <c r="Q227" s="333"/>
      <c r="R227" s="333"/>
      <c r="S227" s="333"/>
      <c r="T227" s="333"/>
      <c r="U227" s="333"/>
      <c r="V227" s="333"/>
      <c r="W227" s="333"/>
      <c r="X227" s="333"/>
      <c r="Y227" s="333"/>
      <c r="Z227" s="333"/>
      <c r="AA227" s="333"/>
      <c r="AB227" s="333"/>
      <c r="AC227" s="333"/>
      <c r="AD227" s="333"/>
      <c r="AE227" s="333"/>
      <c r="AF227" s="333"/>
      <c r="AG227" s="333"/>
      <c r="AH227" s="333"/>
      <c r="AI227" s="333"/>
      <c r="AJ227" s="333"/>
      <c r="AK227" s="333"/>
      <c r="AL227" s="333"/>
      <c r="AM227" s="333"/>
      <c r="AN227" s="333"/>
      <c r="AO227" s="333"/>
      <c r="AP227" s="333"/>
      <c r="AQ227" s="333"/>
      <c r="AR227" s="333"/>
      <c r="AS227" s="333">
        <v>0.01</v>
      </c>
      <c r="AT227" s="333"/>
      <c r="AU227" s="333"/>
      <c r="AV227" s="333"/>
      <c r="AW227" s="333"/>
      <c r="AX227" s="333"/>
      <c r="AY227" s="333"/>
      <c r="AZ227" s="333"/>
      <c r="BA227" s="333"/>
      <c r="BB227" s="333"/>
      <c r="BC227" s="333"/>
      <c r="BD227" s="333"/>
      <c r="BE227" s="333"/>
      <c r="BF227" s="333"/>
      <c r="BG227" s="333"/>
      <c r="BH227" s="333"/>
      <c r="BI227" s="333"/>
      <c r="BJ227" s="333"/>
      <c r="BK227" s="333" t="s">
        <v>388</v>
      </c>
      <c r="BL227" s="117"/>
      <c r="BM227" s="567">
        <f t="shared" si="19"/>
        <v>0.68</v>
      </c>
    </row>
    <row r="228" spans="2:65" s="134" customFormat="1" hidden="1">
      <c r="B228" s="134">
        <v>227</v>
      </c>
      <c r="D228" s="117">
        <v>137</v>
      </c>
      <c r="E228" s="304" t="s">
        <v>544</v>
      </c>
      <c r="F228" s="117" t="s">
        <v>306</v>
      </c>
      <c r="G228" s="529">
        <f t="shared" si="20"/>
        <v>0.26</v>
      </c>
      <c r="H228" s="117">
        <v>20</v>
      </c>
      <c r="I228" s="119" t="s">
        <v>48</v>
      </c>
      <c r="J228" s="118"/>
      <c r="K228" s="822">
        <f t="shared" si="18"/>
        <v>0</v>
      </c>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v>0.01</v>
      </c>
      <c r="AH228" s="333"/>
      <c r="AI228" s="333"/>
      <c r="AJ228" s="333"/>
      <c r="AK228" s="333"/>
      <c r="AL228" s="333"/>
      <c r="AM228" s="333"/>
      <c r="AN228" s="333"/>
      <c r="AO228" s="333"/>
      <c r="AP228" s="333"/>
      <c r="AQ228" s="333"/>
      <c r="AR228" s="333"/>
      <c r="AS228" s="333"/>
      <c r="AT228" s="333"/>
      <c r="AU228" s="333"/>
      <c r="AV228" s="333"/>
      <c r="AW228" s="333"/>
      <c r="AX228" s="333"/>
      <c r="AY228" s="333"/>
      <c r="AZ228" s="333">
        <v>0.25</v>
      </c>
      <c r="BA228" s="333"/>
      <c r="BB228" s="333"/>
      <c r="BC228" s="333"/>
      <c r="BD228" s="333"/>
      <c r="BE228" s="333"/>
      <c r="BF228" s="333"/>
      <c r="BG228" s="333"/>
      <c r="BH228" s="333"/>
      <c r="BI228" s="333"/>
      <c r="BJ228" s="333"/>
      <c r="BK228" s="333" t="s">
        <v>388</v>
      </c>
      <c r="BL228" s="117"/>
      <c r="BM228" s="567">
        <f t="shared" si="19"/>
        <v>0.26</v>
      </c>
    </row>
    <row r="229" spans="2:65" s="134" customFormat="1" ht="31.5" hidden="1">
      <c r="B229" s="134">
        <v>228</v>
      </c>
      <c r="D229" s="117">
        <v>138</v>
      </c>
      <c r="E229" s="304" t="s">
        <v>545</v>
      </c>
      <c r="F229" s="117" t="s">
        <v>306</v>
      </c>
      <c r="G229" s="529">
        <f t="shared" si="20"/>
        <v>2</v>
      </c>
      <c r="H229" s="117">
        <v>20</v>
      </c>
      <c r="I229" s="119" t="s">
        <v>18</v>
      </c>
      <c r="J229" s="118"/>
      <c r="K229" s="822">
        <f t="shared" si="18"/>
        <v>0</v>
      </c>
      <c r="L229" s="333"/>
      <c r="M229" s="333"/>
      <c r="N229" s="333"/>
      <c r="O229" s="333">
        <v>2</v>
      </c>
      <c r="P229" s="333"/>
      <c r="Q229" s="333"/>
      <c r="R229" s="333"/>
      <c r="S229" s="333"/>
      <c r="T229" s="333"/>
      <c r="U229" s="333"/>
      <c r="V229" s="333"/>
      <c r="W229" s="333"/>
      <c r="X229" s="333"/>
      <c r="Y229" s="333"/>
      <c r="Z229" s="333"/>
      <c r="AA229" s="333"/>
      <c r="AB229" s="333"/>
      <c r="AC229" s="333"/>
      <c r="AD229" s="333"/>
      <c r="AE229" s="333"/>
      <c r="AF229" s="333"/>
      <c r="AG229" s="333"/>
      <c r="AH229" s="333"/>
      <c r="AI229" s="333"/>
      <c r="AJ229" s="333"/>
      <c r="AK229" s="333"/>
      <c r="AL229" s="333"/>
      <c r="AM229" s="333"/>
      <c r="AN229" s="333"/>
      <c r="AO229" s="333"/>
      <c r="AP229" s="333"/>
      <c r="AQ229" s="333"/>
      <c r="AR229" s="333"/>
      <c r="AS229" s="333"/>
      <c r="AT229" s="333"/>
      <c r="AU229" s="333"/>
      <c r="AV229" s="333"/>
      <c r="AW229" s="333"/>
      <c r="AX229" s="333"/>
      <c r="AY229" s="333"/>
      <c r="AZ229" s="333"/>
      <c r="BA229" s="333"/>
      <c r="BB229" s="333"/>
      <c r="BC229" s="333"/>
      <c r="BD229" s="333"/>
      <c r="BE229" s="333"/>
      <c r="BF229" s="333"/>
      <c r="BG229" s="333"/>
      <c r="BH229" s="333"/>
      <c r="BI229" s="333"/>
      <c r="BJ229" s="333"/>
      <c r="BK229" s="333" t="s">
        <v>388</v>
      </c>
      <c r="BL229" s="117"/>
      <c r="BM229" s="567">
        <f t="shared" si="19"/>
        <v>2</v>
      </c>
    </row>
    <row r="230" spans="2:65" s="134" customFormat="1" ht="31.5" hidden="1">
      <c r="B230" s="134">
        <v>229</v>
      </c>
      <c r="D230" s="117">
        <v>139</v>
      </c>
      <c r="E230" s="304" t="s">
        <v>546</v>
      </c>
      <c r="F230" s="117" t="s">
        <v>306</v>
      </c>
      <c r="G230" s="529">
        <f t="shared" si="20"/>
        <v>1.6500000000000001</v>
      </c>
      <c r="H230" s="117">
        <v>20</v>
      </c>
      <c r="I230" s="119" t="s">
        <v>18</v>
      </c>
      <c r="J230" s="118"/>
      <c r="K230" s="822">
        <f t="shared" si="18"/>
        <v>0.11</v>
      </c>
      <c r="L230" s="333">
        <v>0.11</v>
      </c>
      <c r="M230" s="333"/>
      <c r="N230" s="333"/>
      <c r="O230" s="333">
        <v>1.48</v>
      </c>
      <c r="P230" s="333"/>
      <c r="Q230" s="333"/>
      <c r="R230" s="333"/>
      <c r="S230" s="333"/>
      <c r="T230" s="333"/>
      <c r="U230" s="333"/>
      <c r="V230" s="333"/>
      <c r="W230" s="333"/>
      <c r="X230" s="333"/>
      <c r="Y230" s="333"/>
      <c r="Z230" s="333"/>
      <c r="AA230" s="333"/>
      <c r="AB230" s="333"/>
      <c r="AC230" s="333"/>
      <c r="AD230" s="333"/>
      <c r="AE230" s="333"/>
      <c r="AF230" s="333"/>
      <c r="AG230" s="333">
        <v>0.01</v>
      </c>
      <c r="AH230" s="333">
        <v>0.05</v>
      </c>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t="s">
        <v>388</v>
      </c>
      <c r="BL230" s="117"/>
      <c r="BM230" s="567">
        <f t="shared" si="19"/>
        <v>1.6500000000000001</v>
      </c>
    </row>
    <row r="231" spans="2:65" ht="31.5" hidden="1">
      <c r="B231" s="134">
        <v>230</v>
      </c>
      <c r="C231" s="134"/>
      <c r="D231" s="798">
        <v>140</v>
      </c>
      <c r="E231" s="304" t="s">
        <v>557</v>
      </c>
      <c r="F231" s="798" t="s">
        <v>306</v>
      </c>
      <c r="G231" s="800">
        <f t="shared" si="20"/>
        <v>13.399999999999999</v>
      </c>
      <c r="H231" s="117">
        <v>20</v>
      </c>
      <c r="I231" s="119" t="s">
        <v>11</v>
      </c>
      <c r="J231" s="799"/>
      <c r="K231" s="822">
        <f t="shared" si="18"/>
        <v>0</v>
      </c>
      <c r="L231" s="333"/>
      <c r="M231" s="333"/>
      <c r="N231" s="333">
        <v>0.25</v>
      </c>
      <c r="O231" s="333">
        <v>13.03</v>
      </c>
      <c r="P231" s="333"/>
      <c r="Q231" s="333"/>
      <c r="R231" s="333">
        <v>0.03</v>
      </c>
      <c r="S231" s="333"/>
      <c r="T231" s="333"/>
      <c r="U231" s="333"/>
      <c r="V231" s="333"/>
      <c r="W231" s="333"/>
      <c r="X231" s="333"/>
      <c r="Y231" s="333"/>
      <c r="Z231" s="333"/>
      <c r="AA231" s="333"/>
      <c r="AB231" s="333"/>
      <c r="AC231" s="333"/>
      <c r="AD231" s="333"/>
      <c r="AE231" s="333"/>
      <c r="AF231" s="333"/>
      <c r="AG231" s="333"/>
      <c r="AH231" s="333">
        <v>7.0000000000000007E-2</v>
      </c>
      <c r="AI231" s="333"/>
      <c r="AJ231" s="333"/>
      <c r="AK231" s="333"/>
      <c r="AL231" s="333"/>
      <c r="AM231" s="333"/>
      <c r="AN231" s="333"/>
      <c r="AO231" s="333"/>
      <c r="AP231" s="333"/>
      <c r="AQ231" s="333"/>
      <c r="AR231" s="333"/>
      <c r="AS231" s="333">
        <v>0.02</v>
      </c>
      <c r="AT231" s="333"/>
      <c r="AU231" s="333"/>
      <c r="AV231" s="333"/>
      <c r="AW231" s="333"/>
      <c r="AX231" s="333"/>
      <c r="AY231" s="333"/>
      <c r="AZ231" s="333"/>
      <c r="BA231" s="333"/>
      <c r="BB231" s="333"/>
      <c r="BC231" s="333"/>
      <c r="BD231" s="333"/>
      <c r="BE231" s="333"/>
      <c r="BF231" s="333"/>
      <c r="BG231" s="333"/>
      <c r="BH231" s="333"/>
      <c r="BI231" s="333"/>
      <c r="BJ231" s="333"/>
      <c r="BK231" s="333" t="s">
        <v>388</v>
      </c>
      <c r="BL231" s="798"/>
      <c r="BM231" s="801">
        <f t="shared" si="19"/>
        <v>13.399999999999999</v>
      </c>
    </row>
    <row r="232" spans="2:65" s="134" customFormat="1" hidden="1">
      <c r="B232" s="134">
        <v>231</v>
      </c>
      <c r="D232" s="117">
        <v>141</v>
      </c>
      <c r="E232" s="304" t="s">
        <v>547</v>
      </c>
      <c r="F232" s="117" t="s">
        <v>306</v>
      </c>
      <c r="G232" s="529">
        <f t="shared" si="20"/>
        <v>8.23</v>
      </c>
      <c r="H232" s="117">
        <v>24</v>
      </c>
      <c r="I232" s="119" t="s">
        <v>11</v>
      </c>
      <c r="J232" s="118"/>
      <c r="K232" s="822">
        <f t="shared" si="18"/>
        <v>0.11</v>
      </c>
      <c r="L232" s="333">
        <v>0.11</v>
      </c>
      <c r="M232" s="333"/>
      <c r="N232" s="333">
        <v>5.32</v>
      </c>
      <c r="O232" s="333">
        <v>2.79</v>
      </c>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v>0.01</v>
      </c>
      <c r="AT232" s="333"/>
      <c r="AU232" s="333"/>
      <c r="AV232" s="333"/>
      <c r="AW232" s="333"/>
      <c r="AX232" s="333"/>
      <c r="AY232" s="333"/>
      <c r="AZ232" s="333"/>
      <c r="BA232" s="333"/>
      <c r="BB232" s="333"/>
      <c r="BC232" s="333"/>
      <c r="BD232" s="333"/>
      <c r="BE232" s="333"/>
      <c r="BF232" s="333"/>
      <c r="BG232" s="333"/>
      <c r="BH232" s="333"/>
      <c r="BI232" s="333"/>
      <c r="BJ232" s="333"/>
      <c r="BK232" s="333" t="s">
        <v>388</v>
      </c>
      <c r="BL232" s="117"/>
      <c r="BM232" s="567">
        <f t="shared" si="19"/>
        <v>8.23</v>
      </c>
    </row>
    <row r="233" spans="2:65" s="134" customFormat="1" ht="31.5" hidden="1">
      <c r="B233" s="134">
        <v>232</v>
      </c>
      <c r="D233" s="117">
        <v>142</v>
      </c>
      <c r="E233" s="304" t="s">
        <v>548</v>
      </c>
      <c r="F233" s="117" t="s">
        <v>306</v>
      </c>
      <c r="G233" s="529">
        <f t="shared" si="20"/>
        <v>2.1599999999999997</v>
      </c>
      <c r="H233" s="117">
        <v>20</v>
      </c>
      <c r="I233" s="119" t="s">
        <v>11</v>
      </c>
      <c r="J233" s="118"/>
      <c r="K233" s="822">
        <f t="shared" si="18"/>
        <v>2.06</v>
      </c>
      <c r="L233" s="333">
        <v>2.06</v>
      </c>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v>0.01</v>
      </c>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v>0.09</v>
      </c>
      <c r="BJ233" s="333"/>
      <c r="BK233" s="333" t="s">
        <v>388</v>
      </c>
      <c r="BL233" s="117"/>
      <c r="BM233" s="567">
        <f t="shared" si="19"/>
        <v>2.1599999999999997</v>
      </c>
    </row>
    <row r="234" spans="2:65" s="134" customFormat="1" ht="31.5" hidden="1">
      <c r="B234" s="134">
        <v>233</v>
      </c>
      <c r="D234" s="117">
        <v>143</v>
      </c>
      <c r="E234" s="304" t="s">
        <v>549</v>
      </c>
      <c r="F234" s="117" t="s">
        <v>306</v>
      </c>
      <c r="G234" s="529">
        <f t="shared" si="20"/>
        <v>4</v>
      </c>
      <c r="H234" s="117">
        <v>30</v>
      </c>
      <c r="I234" s="119" t="s">
        <v>11</v>
      </c>
      <c r="J234" s="118"/>
      <c r="K234" s="822">
        <f t="shared" si="18"/>
        <v>3.77</v>
      </c>
      <c r="L234" s="333">
        <v>3.77</v>
      </c>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v>7.0000000000000007E-2</v>
      </c>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v>0.16</v>
      </c>
      <c r="BJ234" s="333"/>
      <c r="BK234" s="333" t="s">
        <v>388</v>
      </c>
      <c r="BL234" s="117"/>
      <c r="BM234" s="567">
        <f t="shared" si="19"/>
        <v>4</v>
      </c>
    </row>
    <row r="235" spans="2:65" s="134" customFormat="1" hidden="1">
      <c r="B235" s="134">
        <v>234</v>
      </c>
      <c r="D235" s="117">
        <v>144</v>
      </c>
      <c r="E235" s="304" t="s">
        <v>550</v>
      </c>
      <c r="F235" s="117" t="s">
        <v>306</v>
      </c>
      <c r="G235" s="766">
        <f t="shared" si="20"/>
        <v>0.63</v>
      </c>
      <c r="H235" s="117">
        <v>24</v>
      </c>
      <c r="I235" s="119" t="s">
        <v>25</v>
      </c>
      <c r="J235" s="118"/>
      <c r="K235" s="822">
        <f t="shared" si="18"/>
        <v>0</v>
      </c>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c r="AI235" s="333"/>
      <c r="AJ235" s="333"/>
      <c r="AK235" s="333"/>
      <c r="AL235" s="333"/>
      <c r="AM235" s="333"/>
      <c r="AN235" s="333"/>
      <c r="AO235" s="333"/>
      <c r="AP235" s="333"/>
      <c r="AQ235" s="333"/>
      <c r="AR235" s="333"/>
      <c r="AS235" s="333"/>
      <c r="AT235" s="333"/>
      <c r="AU235" s="333"/>
      <c r="AV235" s="333"/>
      <c r="AW235" s="333"/>
      <c r="AX235" s="333"/>
      <c r="AY235" s="333"/>
      <c r="AZ235" s="333"/>
      <c r="BA235" s="333"/>
      <c r="BB235" s="333"/>
      <c r="BC235" s="333"/>
      <c r="BD235" s="333"/>
      <c r="BE235" s="333"/>
      <c r="BF235" s="333"/>
      <c r="BG235" s="333"/>
      <c r="BH235" s="333">
        <v>0.63</v>
      </c>
      <c r="BI235" s="333"/>
      <c r="BJ235" s="333"/>
      <c r="BK235" s="333" t="s">
        <v>388</v>
      </c>
      <c r="BL235" s="117"/>
      <c r="BM235" s="567">
        <f t="shared" si="19"/>
        <v>0.63</v>
      </c>
    </row>
    <row r="236" spans="2:65" s="134" customFormat="1" hidden="1">
      <c r="B236" s="134">
        <v>235</v>
      </c>
      <c r="D236" s="117">
        <v>145</v>
      </c>
      <c r="E236" s="304" t="s">
        <v>558</v>
      </c>
      <c r="F236" s="117" t="s">
        <v>306</v>
      </c>
      <c r="G236" s="529">
        <f t="shared" si="20"/>
        <v>1.84</v>
      </c>
      <c r="H236" s="117">
        <v>17</v>
      </c>
      <c r="I236" s="119" t="s">
        <v>31</v>
      </c>
      <c r="J236" s="118"/>
      <c r="K236" s="822">
        <f t="shared" si="18"/>
        <v>1.83</v>
      </c>
      <c r="L236" s="333">
        <v>1.83</v>
      </c>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v>0.01</v>
      </c>
      <c r="AI236" s="333"/>
      <c r="AJ236" s="333"/>
      <c r="AK236" s="333"/>
      <c r="AL236" s="333"/>
      <c r="AM236" s="333"/>
      <c r="AN236" s="333"/>
      <c r="AO236" s="333"/>
      <c r="AP236" s="333"/>
      <c r="AQ236" s="333"/>
      <c r="AR236" s="333"/>
      <c r="AS236" s="333"/>
      <c r="AT236" s="333"/>
      <c r="AU236" s="333"/>
      <c r="AV236" s="333"/>
      <c r="AW236" s="333"/>
      <c r="AX236" s="333"/>
      <c r="AY236" s="333"/>
      <c r="AZ236" s="333"/>
      <c r="BA236" s="333"/>
      <c r="BB236" s="333"/>
      <c r="BC236" s="333"/>
      <c r="BD236" s="333"/>
      <c r="BE236" s="333"/>
      <c r="BF236" s="333"/>
      <c r="BG236" s="333"/>
      <c r="BH236" s="333"/>
      <c r="BI236" s="333"/>
      <c r="BJ236" s="333"/>
      <c r="BK236" s="333" t="s">
        <v>388</v>
      </c>
      <c r="BL236" s="117"/>
      <c r="BM236" s="567">
        <f t="shared" si="19"/>
        <v>1.84</v>
      </c>
    </row>
    <row r="237" spans="2:65" s="134" customFormat="1" hidden="1">
      <c r="B237" s="134">
        <v>236</v>
      </c>
      <c r="D237" s="117">
        <v>146</v>
      </c>
      <c r="E237" s="304" t="s">
        <v>559</v>
      </c>
      <c r="F237" s="117" t="s">
        <v>306</v>
      </c>
      <c r="G237" s="529">
        <f t="shared" si="20"/>
        <v>7.0000000000000007E-2</v>
      </c>
      <c r="H237" s="117">
        <v>5</v>
      </c>
      <c r="I237" s="119" t="s">
        <v>24</v>
      </c>
      <c r="J237" s="118"/>
      <c r="K237" s="822">
        <f t="shared" si="18"/>
        <v>7.0000000000000007E-2</v>
      </c>
      <c r="L237" s="333">
        <v>7.0000000000000007E-2</v>
      </c>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t="s">
        <v>388</v>
      </c>
      <c r="BL237" s="117"/>
      <c r="BM237" s="567">
        <f t="shared" si="19"/>
        <v>7.0000000000000007E-2</v>
      </c>
    </row>
    <row r="238" spans="2:65" s="134" customFormat="1" hidden="1">
      <c r="B238" s="134">
        <v>237</v>
      </c>
      <c r="D238" s="117">
        <v>147</v>
      </c>
      <c r="E238" s="304" t="s">
        <v>551</v>
      </c>
      <c r="F238" s="117" t="s">
        <v>306</v>
      </c>
      <c r="G238" s="529">
        <f t="shared" si="20"/>
        <v>0.1</v>
      </c>
      <c r="H238" s="117">
        <v>29</v>
      </c>
      <c r="I238" s="119" t="s">
        <v>48</v>
      </c>
      <c r="J238" s="118"/>
      <c r="K238" s="822">
        <f t="shared" si="18"/>
        <v>0.1</v>
      </c>
      <c r="L238" s="333">
        <v>0.1</v>
      </c>
      <c r="M238" s="333"/>
      <c r="N238" s="333"/>
      <c r="O238" s="333"/>
      <c r="P238" s="333"/>
      <c r="Q238" s="333"/>
      <c r="R238" s="333"/>
      <c r="S238" s="333"/>
      <c r="T238" s="333"/>
      <c r="U238" s="333"/>
      <c r="V238" s="333"/>
      <c r="W238" s="333"/>
      <c r="X238" s="333"/>
      <c r="Y238" s="333"/>
      <c r="Z238" s="333"/>
      <c r="AA238" s="333"/>
      <c r="AB238" s="333"/>
      <c r="AC238" s="333"/>
      <c r="AD238" s="333"/>
      <c r="AE238" s="333"/>
      <c r="AF238" s="333"/>
      <c r="AG238" s="333"/>
      <c r="AH238" s="333"/>
      <c r="AI238" s="333"/>
      <c r="AJ238" s="333"/>
      <c r="AK238" s="333"/>
      <c r="AL238" s="333"/>
      <c r="AM238" s="333"/>
      <c r="AN238" s="333"/>
      <c r="AO238" s="333"/>
      <c r="AP238" s="333"/>
      <c r="AQ238" s="333"/>
      <c r="AR238" s="333"/>
      <c r="AS238" s="333"/>
      <c r="AT238" s="333"/>
      <c r="AU238" s="333"/>
      <c r="AV238" s="333"/>
      <c r="AW238" s="333"/>
      <c r="AX238" s="333"/>
      <c r="AY238" s="333"/>
      <c r="AZ238" s="333"/>
      <c r="BA238" s="333"/>
      <c r="BB238" s="333"/>
      <c r="BC238" s="333"/>
      <c r="BD238" s="333"/>
      <c r="BE238" s="333"/>
      <c r="BF238" s="333"/>
      <c r="BG238" s="333"/>
      <c r="BH238" s="333"/>
      <c r="BI238" s="333"/>
      <c r="BJ238" s="333"/>
      <c r="BK238" s="333" t="s">
        <v>388</v>
      </c>
      <c r="BL238" s="117"/>
      <c r="BM238" s="567">
        <f t="shared" si="19"/>
        <v>0.1</v>
      </c>
    </row>
    <row r="239" spans="2:65" s="134" customFormat="1" hidden="1">
      <c r="B239" s="134">
        <v>238</v>
      </c>
      <c r="D239" s="117">
        <v>148</v>
      </c>
      <c r="E239" s="135" t="s">
        <v>552</v>
      </c>
      <c r="F239" s="117" t="s">
        <v>306</v>
      </c>
      <c r="G239" s="766">
        <v>2.5</v>
      </c>
      <c r="H239" s="117"/>
      <c r="I239" s="119" t="s">
        <v>27</v>
      </c>
      <c r="J239" s="118"/>
      <c r="K239" s="822">
        <f t="shared" si="18"/>
        <v>0</v>
      </c>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c r="AH239" s="333"/>
      <c r="AI239" s="333"/>
      <c r="AJ239" s="333"/>
      <c r="AK239" s="333"/>
      <c r="AL239" s="333"/>
      <c r="AM239" s="333"/>
      <c r="AN239" s="333"/>
      <c r="AO239" s="333"/>
      <c r="AP239" s="333"/>
      <c r="AQ239" s="333"/>
      <c r="AR239" s="333"/>
      <c r="AS239" s="333"/>
      <c r="AT239" s="333"/>
      <c r="AU239" s="333"/>
      <c r="AV239" s="333"/>
      <c r="AW239" s="333"/>
      <c r="AX239" s="333"/>
      <c r="AY239" s="333"/>
      <c r="AZ239" s="333"/>
      <c r="BA239" s="333"/>
      <c r="BB239" s="333"/>
      <c r="BC239" s="333"/>
      <c r="BD239" s="333"/>
      <c r="BE239" s="333"/>
      <c r="BF239" s="333"/>
      <c r="BG239" s="333"/>
      <c r="BH239" s="333"/>
      <c r="BI239" s="333"/>
      <c r="BJ239" s="333"/>
      <c r="BK239" s="333" t="s">
        <v>448</v>
      </c>
      <c r="BL239" s="117"/>
      <c r="BM239" s="567">
        <f t="shared" si="19"/>
        <v>0</v>
      </c>
    </row>
    <row r="240" spans="2:65" s="134" customFormat="1" ht="31.5" hidden="1">
      <c r="B240" s="134">
        <v>239</v>
      </c>
      <c r="D240" s="117">
        <v>149</v>
      </c>
      <c r="E240" s="135" t="s">
        <v>553</v>
      </c>
      <c r="F240" s="117" t="s">
        <v>306</v>
      </c>
      <c r="G240" s="766">
        <v>1.7</v>
      </c>
      <c r="H240" s="117"/>
      <c r="I240" s="119" t="s">
        <v>27</v>
      </c>
      <c r="J240" s="118"/>
      <c r="K240" s="822">
        <f t="shared" si="18"/>
        <v>0</v>
      </c>
      <c r="L240" s="333"/>
      <c r="M240" s="333"/>
      <c r="N240" s="333"/>
      <c r="O240" s="333"/>
      <c r="P240" s="333"/>
      <c r="Q240" s="333"/>
      <c r="R240" s="333"/>
      <c r="S240" s="333"/>
      <c r="T240" s="333"/>
      <c r="U240" s="333"/>
      <c r="V240" s="333"/>
      <c r="W240" s="333"/>
      <c r="X240" s="333"/>
      <c r="Y240" s="333"/>
      <c r="Z240" s="333"/>
      <c r="AA240" s="333"/>
      <c r="AB240" s="333"/>
      <c r="AC240" s="333"/>
      <c r="AD240" s="333"/>
      <c r="AE240" s="333"/>
      <c r="AF240" s="333"/>
      <c r="AG240" s="333"/>
      <c r="AH240" s="333"/>
      <c r="AI240" s="333"/>
      <c r="AJ240" s="333"/>
      <c r="AK240" s="333"/>
      <c r="AL240" s="333"/>
      <c r="AM240" s="333"/>
      <c r="AN240" s="333"/>
      <c r="AO240" s="333"/>
      <c r="AP240" s="333"/>
      <c r="AQ240" s="333"/>
      <c r="AR240" s="333"/>
      <c r="AS240" s="333"/>
      <c r="AT240" s="333"/>
      <c r="AU240" s="333"/>
      <c r="AV240" s="333"/>
      <c r="AW240" s="333"/>
      <c r="AX240" s="333"/>
      <c r="AY240" s="333"/>
      <c r="AZ240" s="333"/>
      <c r="BA240" s="333"/>
      <c r="BB240" s="333"/>
      <c r="BC240" s="333"/>
      <c r="BD240" s="333"/>
      <c r="BE240" s="333"/>
      <c r="BF240" s="333"/>
      <c r="BG240" s="333"/>
      <c r="BH240" s="333"/>
      <c r="BI240" s="333"/>
      <c r="BJ240" s="333"/>
      <c r="BK240" s="333" t="s">
        <v>448</v>
      </c>
      <c r="BL240" s="117"/>
      <c r="BM240" s="567">
        <f t="shared" si="19"/>
        <v>0</v>
      </c>
    </row>
    <row r="241" spans="2:65" s="125" customFormat="1" hidden="1">
      <c r="B241" s="134">
        <v>240</v>
      </c>
      <c r="C241" s="134"/>
      <c r="D241" s="119">
        <v>150</v>
      </c>
      <c r="E241" s="120" t="s">
        <v>585</v>
      </c>
      <c r="F241" s="119" t="s">
        <v>306</v>
      </c>
      <c r="G241" s="532">
        <v>5.24</v>
      </c>
      <c r="H241" s="119" t="s">
        <v>586</v>
      </c>
      <c r="I241" s="119" t="s">
        <v>48</v>
      </c>
      <c r="J241" s="121" t="s">
        <v>1099</v>
      </c>
      <c r="K241" s="822">
        <f t="shared" si="18"/>
        <v>0</v>
      </c>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3"/>
      <c r="AI241" s="523"/>
      <c r="AJ241" s="523"/>
      <c r="AK241" s="523"/>
      <c r="AL241" s="523"/>
      <c r="AM241" s="523"/>
      <c r="AN241" s="523"/>
      <c r="AO241" s="523"/>
      <c r="AP241" s="523"/>
      <c r="AQ241" s="523"/>
      <c r="AR241" s="523"/>
      <c r="AS241" s="523"/>
      <c r="AT241" s="523"/>
      <c r="AU241" s="523"/>
      <c r="AV241" s="523"/>
      <c r="AW241" s="523"/>
      <c r="AX241" s="523"/>
      <c r="AY241" s="523"/>
      <c r="AZ241" s="523"/>
      <c r="BA241" s="523"/>
      <c r="BB241" s="523"/>
      <c r="BC241" s="523"/>
      <c r="BD241" s="523"/>
      <c r="BE241" s="523"/>
      <c r="BF241" s="523"/>
      <c r="BG241" s="523"/>
      <c r="BH241" s="523"/>
      <c r="BI241" s="523"/>
      <c r="BJ241" s="523"/>
      <c r="BK241" s="523"/>
      <c r="BL241" s="119"/>
      <c r="BM241" s="567">
        <f t="shared" si="19"/>
        <v>0</v>
      </c>
    </row>
    <row r="242" spans="2:65" s="134" customFormat="1" ht="31.5" hidden="1">
      <c r="B242" s="134">
        <v>241</v>
      </c>
      <c r="D242" s="117">
        <v>165</v>
      </c>
      <c r="E242" s="345" t="s">
        <v>305</v>
      </c>
      <c r="F242" s="346" t="s">
        <v>306</v>
      </c>
      <c r="G242" s="766">
        <f t="shared" ref="G242:G252" si="21">SUM(L242:BJ242)</f>
        <v>1.06</v>
      </c>
      <c r="H242" s="117"/>
      <c r="I242" s="119" t="s">
        <v>30</v>
      </c>
      <c r="J242" s="118"/>
      <c r="K242" s="822">
        <f t="shared" si="18"/>
        <v>0</v>
      </c>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v>0.09</v>
      </c>
      <c r="AH242" s="333"/>
      <c r="AI242" s="333"/>
      <c r="AJ242" s="333"/>
      <c r="AK242" s="333"/>
      <c r="AL242" s="333"/>
      <c r="AM242" s="333"/>
      <c r="AN242" s="333"/>
      <c r="AO242" s="333"/>
      <c r="AP242" s="333"/>
      <c r="AQ242" s="333"/>
      <c r="AR242" s="333"/>
      <c r="AS242" s="333"/>
      <c r="AT242" s="333"/>
      <c r="AU242" s="333"/>
      <c r="AV242" s="333"/>
      <c r="AW242" s="333"/>
      <c r="AX242" s="333"/>
      <c r="AY242" s="333"/>
      <c r="AZ242" s="333">
        <v>0.01</v>
      </c>
      <c r="BA242" s="333"/>
      <c r="BB242" s="333"/>
      <c r="BC242" s="333"/>
      <c r="BD242" s="333"/>
      <c r="BE242" s="333"/>
      <c r="BF242" s="333">
        <v>0.59</v>
      </c>
      <c r="BG242" s="333"/>
      <c r="BH242" s="333"/>
      <c r="BI242" s="333">
        <v>0.37</v>
      </c>
      <c r="BJ242" s="333"/>
      <c r="BK242" s="333"/>
      <c r="BL242" s="117"/>
      <c r="BM242" s="567">
        <f t="shared" si="19"/>
        <v>1.06</v>
      </c>
    </row>
    <row r="243" spans="2:65" s="134" customFormat="1" hidden="1">
      <c r="B243" s="134">
        <v>242</v>
      </c>
      <c r="D243" s="117"/>
      <c r="E243" s="135" t="s">
        <v>740</v>
      </c>
      <c r="F243" s="118" t="s">
        <v>125</v>
      </c>
      <c r="G243" s="529">
        <f t="shared" si="21"/>
        <v>1.06</v>
      </c>
      <c r="H243" s="118" t="s">
        <v>961</v>
      </c>
      <c r="I243" s="121" t="s">
        <v>11</v>
      </c>
      <c r="J243" s="118"/>
      <c r="K243" s="822">
        <f t="shared" si="18"/>
        <v>0.42</v>
      </c>
      <c r="L243" s="823"/>
      <c r="M243" s="823">
        <v>0.42</v>
      </c>
      <c r="N243" s="823"/>
      <c r="O243" s="823"/>
      <c r="P243" s="823"/>
      <c r="Q243" s="823"/>
      <c r="R243" s="823"/>
      <c r="S243" s="823"/>
      <c r="T243" s="823"/>
      <c r="U243" s="823"/>
      <c r="V243" s="823"/>
      <c r="W243" s="823"/>
      <c r="X243" s="823"/>
      <c r="Y243" s="823"/>
      <c r="Z243" s="823"/>
      <c r="AA243" s="823"/>
      <c r="AB243" s="823"/>
      <c r="AC243" s="823"/>
      <c r="AD243" s="823"/>
      <c r="AE243" s="823"/>
      <c r="AF243" s="823"/>
      <c r="AG243" s="823"/>
      <c r="AH243" s="823"/>
      <c r="AI243" s="823"/>
      <c r="AJ243" s="823"/>
      <c r="AK243" s="823"/>
      <c r="AL243" s="823"/>
      <c r="AM243" s="823"/>
      <c r="AN243" s="823"/>
      <c r="AO243" s="823"/>
      <c r="AP243" s="823"/>
      <c r="AQ243" s="823"/>
      <c r="AR243" s="823"/>
      <c r="AS243" s="823"/>
      <c r="AT243" s="823"/>
      <c r="AU243" s="823"/>
      <c r="AV243" s="823"/>
      <c r="AW243" s="823"/>
      <c r="AX243" s="823"/>
      <c r="AY243" s="823"/>
      <c r="AZ243" s="823"/>
      <c r="BA243" s="823"/>
      <c r="BB243" s="823"/>
      <c r="BC243" s="823"/>
      <c r="BD243" s="823"/>
      <c r="BE243" s="823"/>
      <c r="BF243" s="823"/>
      <c r="BG243" s="823"/>
      <c r="BH243" s="823"/>
      <c r="BI243" s="823">
        <v>0.64</v>
      </c>
      <c r="BJ243" s="823"/>
      <c r="BK243" s="333"/>
      <c r="BL243" s="117"/>
      <c r="BM243" s="567">
        <f t="shared" si="19"/>
        <v>1.06</v>
      </c>
    </row>
    <row r="244" spans="2:65" s="134" customFormat="1" hidden="1">
      <c r="B244" s="134">
        <v>243</v>
      </c>
      <c r="D244" s="117"/>
      <c r="E244" s="135" t="s">
        <v>741</v>
      </c>
      <c r="F244" s="118" t="s">
        <v>125</v>
      </c>
      <c r="G244" s="529">
        <f t="shared" si="21"/>
        <v>2.16</v>
      </c>
      <c r="H244" s="118" t="s">
        <v>962</v>
      </c>
      <c r="I244" s="121" t="s">
        <v>11</v>
      </c>
      <c r="J244" s="118"/>
      <c r="K244" s="822">
        <f t="shared" si="18"/>
        <v>2.16</v>
      </c>
      <c r="L244" s="823"/>
      <c r="M244" s="823">
        <v>2.16</v>
      </c>
      <c r="N244" s="823"/>
      <c r="O244" s="823"/>
      <c r="P244" s="823"/>
      <c r="Q244" s="823"/>
      <c r="R244" s="823"/>
      <c r="S244" s="823"/>
      <c r="T244" s="823"/>
      <c r="U244" s="823"/>
      <c r="V244" s="823"/>
      <c r="W244" s="823"/>
      <c r="X244" s="823"/>
      <c r="Y244" s="823"/>
      <c r="Z244" s="823"/>
      <c r="AA244" s="823"/>
      <c r="AB244" s="823"/>
      <c r="AC244" s="823"/>
      <c r="AD244" s="823"/>
      <c r="AE244" s="823"/>
      <c r="AF244" s="823"/>
      <c r="AG244" s="823"/>
      <c r="AH244" s="823"/>
      <c r="AI244" s="823"/>
      <c r="AJ244" s="823"/>
      <c r="AK244" s="823"/>
      <c r="AL244" s="823"/>
      <c r="AM244" s="823"/>
      <c r="AN244" s="823"/>
      <c r="AO244" s="823"/>
      <c r="AP244" s="823"/>
      <c r="AQ244" s="823"/>
      <c r="AR244" s="823"/>
      <c r="AS244" s="823"/>
      <c r="AT244" s="823"/>
      <c r="AU244" s="823"/>
      <c r="AV244" s="823"/>
      <c r="AW244" s="823"/>
      <c r="AX244" s="823"/>
      <c r="AY244" s="823"/>
      <c r="AZ244" s="823"/>
      <c r="BA244" s="823"/>
      <c r="BB244" s="823"/>
      <c r="BC244" s="823"/>
      <c r="BD244" s="823"/>
      <c r="BE244" s="823"/>
      <c r="BF244" s="823"/>
      <c r="BG244" s="823"/>
      <c r="BH244" s="823"/>
      <c r="BI244" s="823"/>
      <c r="BJ244" s="823"/>
      <c r="BK244" s="333"/>
      <c r="BL244" s="117"/>
      <c r="BM244" s="567">
        <f t="shared" si="19"/>
        <v>2.16</v>
      </c>
    </row>
    <row r="245" spans="2:65" s="134" customFormat="1" hidden="1">
      <c r="B245" s="134">
        <v>244</v>
      </c>
      <c r="D245" s="117"/>
      <c r="E245" s="552" t="s">
        <v>742</v>
      </c>
      <c r="F245" s="118" t="s">
        <v>125</v>
      </c>
      <c r="G245" s="529">
        <f t="shared" si="21"/>
        <v>0.1</v>
      </c>
      <c r="H245" s="514" t="s">
        <v>963</v>
      </c>
      <c r="I245" s="550" t="s">
        <v>21</v>
      </c>
      <c r="J245" s="514"/>
      <c r="K245" s="822">
        <f t="shared" si="18"/>
        <v>0</v>
      </c>
      <c r="L245" s="823"/>
      <c r="M245" s="823"/>
      <c r="N245" s="823"/>
      <c r="O245" s="823"/>
      <c r="P245" s="823"/>
      <c r="Q245" s="823"/>
      <c r="R245" s="823"/>
      <c r="S245" s="823"/>
      <c r="T245" s="823"/>
      <c r="U245" s="823"/>
      <c r="V245" s="823"/>
      <c r="W245" s="823"/>
      <c r="X245" s="823"/>
      <c r="Y245" s="823"/>
      <c r="Z245" s="823"/>
      <c r="AA245" s="823"/>
      <c r="AB245" s="823"/>
      <c r="AC245" s="823"/>
      <c r="AD245" s="823"/>
      <c r="AE245" s="823"/>
      <c r="AF245" s="823"/>
      <c r="AG245" s="823"/>
      <c r="AH245" s="823"/>
      <c r="AI245" s="823"/>
      <c r="AJ245" s="823"/>
      <c r="AK245" s="823"/>
      <c r="AL245" s="823"/>
      <c r="AM245" s="823"/>
      <c r="AN245" s="823"/>
      <c r="AO245" s="823"/>
      <c r="AP245" s="823"/>
      <c r="AQ245" s="823"/>
      <c r="AR245" s="823"/>
      <c r="AS245" s="823"/>
      <c r="AT245" s="823"/>
      <c r="AU245" s="823"/>
      <c r="AV245" s="823"/>
      <c r="AW245" s="823"/>
      <c r="AX245" s="823"/>
      <c r="AY245" s="823"/>
      <c r="AZ245" s="823"/>
      <c r="BA245" s="823"/>
      <c r="BB245" s="823">
        <v>0.1</v>
      </c>
      <c r="BC245" s="823"/>
      <c r="BD245" s="823"/>
      <c r="BE245" s="823"/>
      <c r="BF245" s="823"/>
      <c r="BG245" s="823"/>
      <c r="BH245" s="823"/>
      <c r="BI245" s="823"/>
      <c r="BJ245" s="823"/>
      <c r="BK245" s="333"/>
      <c r="BL245" s="117"/>
      <c r="BM245" s="567">
        <f t="shared" si="19"/>
        <v>0.1</v>
      </c>
    </row>
    <row r="246" spans="2:65" s="134" customFormat="1" hidden="1">
      <c r="B246" s="134">
        <v>245</v>
      </c>
      <c r="D246" s="117"/>
      <c r="E246" s="135" t="s">
        <v>743</v>
      </c>
      <c r="F246" s="118" t="s">
        <v>125</v>
      </c>
      <c r="G246" s="529">
        <f t="shared" si="21"/>
        <v>0.21</v>
      </c>
      <c r="H246" s="118" t="s">
        <v>964</v>
      </c>
      <c r="I246" s="121" t="s">
        <v>24</v>
      </c>
      <c r="J246" s="118"/>
      <c r="K246" s="822">
        <f t="shared" si="18"/>
        <v>0.21</v>
      </c>
      <c r="L246" s="823">
        <v>0.21</v>
      </c>
      <c r="M246" s="823"/>
      <c r="N246" s="823"/>
      <c r="O246" s="823"/>
      <c r="P246" s="823"/>
      <c r="Q246" s="823"/>
      <c r="R246" s="823"/>
      <c r="S246" s="823"/>
      <c r="T246" s="823"/>
      <c r="U246" s="823"/>
      <c r="V246" s="823"/>
      <c r="W246" s="823"/>
      <c r="X246" s="823"/>
      <c r="Y246" s="823"/>
      <c r="Z246" s="823"/>
      <c r="AA246" s="823"/>
      <c r="AB246" s="823"/>
      <c r="AC246" s="823"/>
      <c r="AD246" s="823"/>
      <c r="AE246" s="823"/>
      <c r="AF246" s="823"/>
      <c r="AG246" s="823"/>
      <c r="AH246" s="823"/>
      <c r="AI246" s="823"/>
      <c r="AJ246" s="823"/>
      <c r="AK246" s="823"/>
      <c r="AL246" s="823"/>
      <c r="AM246" s="823"/>
      <c r="AN246" s="823"/>
      <c r="AO246" s="823"/>
      <c r="AP246" s="823"/>
      <c r="AQ246" s="823"/>
      <c r="AR246" s="823"/>
      <c r="AS246" s="823"/>
      <c r="AT246" s="823"/>
      <c r="AU246" s="823"/>
      <c r="AV246" s="823"/>
      <c r="AW246" s="823"/>
      <c r="AX246" s="823"/>
      <c r="AY246" s="823"/>
      <c r="AZ246" s="823"/>
      <c r="BA246" s="823"/>
      <c r="BB246" s="823"/>
      <c r="BC246" s="823"/>
      <c r="BD246" s="823"/>
      <c r="BE246" s="823"/>
      <c r="BF246" s="823"/>
      <c r="BG246" s="823"/>
      <c r="BH246" s="823"/>
      <c r="BI246" s="823"/>
      <c r="BJ246" s="823"/>
      <c r="BK246" s="333"/>
      <c r="BL246" s="117"/>
      <c r="BM246" s="567">
        <f t="shared" si="19"/>
        <v>0.21</v>
      </c>
    </row>
    <row r="247" spans="2:65" s="134" customFormat="1" hidden="1">
      <c r="B247" s="134">
        <v>246</v>
      </c>
      <c r="D247" s="117"/>
      <c r="E247" s="135" t="s">
        <v>94</v>
      </c>
      <c r="F247" s="514" t="s">
        <v>125</v>
      </c>
      <c r="G247" s="529">
        <f t="shared" si="21"/>
        <v>5.87</v>
      </c>
      <c r="H247" s="514" t="s">
        <v>965</v>
      </c>
      <c r="I247" s="550" t="s">
        <v>24</v>
      </c>
      <c r="J247" s="514"/>
      <c r="K247" s="822">
        <f t="shared" si="18"/>
        <v>0</v>
      </c>
      <c r="L247" s="823"/>
      <c r="M247" s="823"/>
      <c r="N247" s="823"/>
      <c r="O247" s="823"/>
      <c r="P247" s="823"/>
      <c r="Q247" s="823"/>
      <c r="R247" s="823"/>
      <c r="S247" s="823"/>
      <c r="T247" s="823"/>
      <c r="U247" s="823"/>
      <c r="V247" s="823"/>
      <c r="W247" s="823"/>
      <c r="X247" s="823"/>
      <c r="Y247" s="823"/>
      <c r="Z247" s="823"/>
      <c r="AA247" s="823"/>
      <c r="AB247" s="823"/>
      <c r="AC247" s="823"/>
      <c r="AD247" s="823"/>
      <c r="AE247" s="823"/>
      <c r="AF247" s="823"/>
      <c r="AG247" s="823"/>
      <c r="AH247" s="823"/>
      <c r="AI247" s="823"/>
      <c r="AJ247" s="823"/>
      <c r="AK247" s="823"/>
      <c r="AL247" s="823"/>
      <c r="AM247" s="823"/>
      <c r="AN247" s="823"/>
      <c r="AO247" s="823"/>
      <c r="AP247" s="823"/>
      <c r="AQ247" s="823"/>
      <c r="AR247" s="823"/>
      <c r="AS247" s="823"/>
      <c r="AT247" s="823"/>
      <c r="AU247" s="823"/>
      <c r="AV247" s="823"/>
      <c r="AW247" s="823"/>
      <c r="AX247" s="823"/>
      <c r="AY247" s="823"/>
      <c r="AZ247" s="823"/>
      <c r="BA247" s="823"/>
      <c r="BB247" s="823"/>
      <c r="BC247" s="823"/>
      <c r="BD247" s="823"/>
      <c r="BE247" s="823"/>
      <c r="BF247" s="823"/>
      <c r="BG247" s="823">
        <v>5.87</v>
      </c>
      <c r="BH247" s="823"/>
      <c r="BI247" s="823"/>
      <c r="BJ247" s="823"/>
      <c r="BK247" s="333"/>
      <c r="BL247" s="117"/>
      <c r="BM247" s="567">
        <f t="shared" si="19"/>
        <v>5.87</v>
      </c>
    </row>
    <row r="248" spans="2:65" s="134" customFormat="1" hidden="1">
      <c r="B248" s="134">
        <v>247</v>
      </c>
      <c r="D248" s="117"/>
      <c r="E248" s="135" t="s">
        <v>744</v>
      </c>
      <c r="F248" s="118" t="s">
        <v>125</v>
      </c>
      <c r="G248" s="529">
        <f t="shared" si="21"/>
        <v>1.1000000000000001</v>
      </c>
      <c r="H248" s="118" t="s">
        <v>966</v>
      </c>
      <c r="I248" s="121" t="s">
        <v>56</v>
      </c>
      <c r="J248" s="118"/>
      <c r="K248" s="822">
        <f t="shared" si="18"/>
        <v>0</v>
      </c>
      <c r="L248" s="823"/>
      <c r="M248" s="823"/>
      <c r="N248" s="823"/>
      <c r="O248" s="823"/>
      <c r="P248" s="823"/>
      <c r="Q248" s="823"/>
      <c r="R248" s="823"/>
      <c r="S248" s="823"/>
      <c r="T248" s="823"/>
      <c r="U248" s="823"/>
      <c r="V248" s="823"/>
      <c r="W248" s="823"/>
      <c r="X248" s="823"/>
      <c r="Y248" s="823"/>
      <c r="Z248" s="823"/>
      <c r="AA248" s="823"/>
      <c r="AB248" s="823"/>
      <c r="AC248" s="823"/>
      <c r="AD248" s="823"/>
      <c r="AE248" s="823"/>
      <c r="AF248" s="823"/>
      <c r="AG248" s="823"/>
      <c r="AH248" s="823"/>
      <c r="AI248" s="823"/>
      <c r="AJ248" s="823"/>
      <c r="AK248" s="823"/>
      <c r="AL248" s="823"/>
      <c r="AM248" s="823"/>
      <c r="AN248" s="823"/>
      <c r="AO248" s="823"/>
      <c r="AP248" s="823"/>
      <c r="AQ248" s="823"/>
      <c r="AR248" s="823"/>
      <c r="AS248" s="823"/>
      <c r="AT248" s="823"/>
      <c r="AU248" s="823"/>
      <c r="AV248" s="823"/>
      <c r="AW248" s="823"/>
      <c r="AX248" s="823"/>
      <c r="AY248" s="823"/>
      <c r="AZ248" s="823"/>
      <c r="BA248" s="823"/>
      <c r="BB248" s="823"/>
      <c r="BC248" s="823"/>
      <c r="BD248" s="823"/>
      <c r="BE248" s="823"/>
      <c r="BF248" s="823"/>
      <c r="BG248" s="823"/>
      <c r="BH248" s="823"/>
      <c r="BI248" s="823">
        <v>1.1000000000000001</v>
      </c>
      <c r="BJ248" s="823"/>
      <c r="BK248" s="333"/>
      <c r="BL248" s="117"/>
      <c r="BM248" s="567">
        <f t="shared" si="19"/>
        <v>1.1000000000000001</v>
      </c>
    </row>
    <row r="249" spans="2:65" ht="31.5" hidden="1">
      <c r="B249" s="134">
        <v>248</v>
      </c>
      <c r="C249" s="134"/>
      <c r="D249" s="798"/>
      <c r="E249" s="135" t="s">
        <v>745</v>
      </c>
      <c r="F249" s="799" t="s">
        <v>125</v>
      </c>
      <c r="G249" s="798">
        <f t="shared" si="21"/>
        <v>40</v>
      </c>
      <c r="H249" s="118" t="s">
        <v>967</v>
      </c>
      <c r="I249" s="121" t="s">
        <v>27</v>
      </c>
      <c r="J249" s="799"/>
      <c r="K249" s="822">
        <f t="shared" si="18"/>
        <v>0</v>
      </c>
      <c r="L249" s="823"/>
      <c r="M249" s="823"/>
      <c r="N249" s="823"/>
      <c r="O249" s="823"/>
      <c r="P249" s="823"/>
      <c r="Q249" s="823"/>
      <c r="R249" s="823">
        <v>40</v>
      </c>
      <c r="S249" s="823"/>
      <c r="T249" s="823"/>
      <c r="U249" s="823"/>
      <c r="V249" s="823"/>
      <c r="W249" s="823"/>
      <c r="X249" s="823"/>
      <c r="Y249" s="823"/>
      <c r="Z249" s="823"/>
      <c r="AA249" s="823"/>
      <c r="AB249" s="823"/>
      <c r="AC249" s="823"/>
      <c r="AD249" s="823"/>
      <c r="AE249" s="823"/>
      <c r="AF249" s="823"/>
      <c r="AG249" s="823"/>
      <c r="AH249" s="823"/>
      <c r="AI249" s="823"/>
      <c r="AJ249" s="823"/>
      <c r="AK249" s="823"/>
      <c r="AL249" s="823"/>
      <c r="AM249" s="823"/>
      <c r="AN249" s="823"/>
      <c r="AO249" s="823"/>
      <c r="AP249" s="823"/>
      <c r="AQ249" s="823"/>
      <c r="AR249" s="823"/>
      <c r="AS249" s="823"/>
      <c r="AT249" s="823"/>
      <c r="AU249" s="823"/>
      <c r="AV249" s="823"/>
      <c r="AW249" s="823"/>
      <c r="AX249" s="823"/>
      <c r="AY249" s="823"/>
      <c r="AZ249" s="823"/>
      <c r="BA249" s="823"/>
      <c r="BB249" s="823"/>
      <c r="BC249" s="823"/>
      <c r="BD249" s="823"/>
      <c r="BE249" s="823"/>
      <c r="BF249" s="823"/>
      <c r="BG249" s="823"/>
      <c r="BH249" s="823"/>
      <c r="BI249" s="823"/>
      <c r="BJ249" s="823"/>
      <c r="BK249" s="333"/>
      <c r="BL249" s="798"/>
      <c r="BM249" s="801">
        <f t="shared" si="19"/>
        <v>40</v>
      </c>
    </row>
    <row r="250" spans="2:65" s="134" customFormat="1" hidden="1">
      <c r="B250" s="134">
        <v>249</v>
      </c>
      <c r="D250" s="117"/>
      <c r="E250" s="135" t="s">
        <v>746</v>
      </c>
      <c r="F250" s="118" t="s">
        <v>125</v>
      </c>
      <c r="G250" s="529">
        <f t="shared" si="21"/>
        <v>0.06</v>
      </c>
      <c r="H250" s="118" t="s">
        <v>968</v>
      </c>
      <c r="I250" s="121" t="s">
        <v>38</v>
      </c>
      <c r="J250" s="118"/>
      <c r="K250" s="822">
        <f t="shared" si="18"/>
        <v>0.06</v>
      </c>
      <c r="L250" s="823">
        <v>0.06</v>
      </c>
      <c r="M250" s="823"/>
      <c r="N250" s="823"/>
      <c r="O250" s="823"/>
      <c r="P250" s="823"/>
      <c r="Q250" s="823"/>
      <c r="R250" s="823"/>
      <c r="S250" s="823"/>
      <c r="T250" s="823"/>
      <c r="U250" s="823"/>
      <c r="V250" s="823"/>
      <c r="W250" s="823"/>
      <c r="X250" s="823"/>
      <c r="Y250" s="823"/>
      <c r="Z250" s="823"/>
      <c r="AA250" s="823"/>
      <c r="AB250" s="823"/>
      <c r="AC250" s="823"/>
      <c r="AD250" s="823"/>
      <c r="AE250" s="823"/>
      <c r="AF250" s="823"/>
      <c r="AG250" s="823"/>
      <c r="AH250" s="823"/>
      <c r="AI250" s="823"/>
      <c r="AJ250" s="823"/>
      <c r="AK250" s="823"/>
      <c r="AL250" s="823"/>
      <c r="AM250" s="823"/>
      <c r="AN250" s="823"/>
      <c r="AO250" s="823"/>
      <c r="AP250" s="823"/>
      <c r="AQ250" s="823"/>
      <c r="AR250" s="823"/>
      <c r="AS250" s="823"/>
      <c r="AT250" s="823"/>
      <c r="AU250" s="823"/>
      <c r="AV250" s="823"/>
      <c r="AW250" s="823"/>
      <c r="AX250" s="823"/>
      <c r="AY250" s="823"/>
      <c r="AZ250" s="823"/>
      <c r="BA250" s="823"/>
      <c r="BB250" s="823"/>
      <c r="BC250" s="823"/>
      <c r="BD250" s="823"/>
      <c r="BE250" s="823"/>
      <c r="BF250" s="823"/>
      <c r="BG250" s="823"/>
      <c r="BH250" s="823"/>
      <c r="BI250" s="823"/>
      <c r="BJ250" s="823"/>
      <c r="BK250" s="333"/>
      <c r="BL250" s="117"/>
      <c r="BM250" s="567">
        <f t="shared" si="19"/>
        <v>0.06</v>
      </c>
    </row>
    <row r="251" spans="2:65" s="134" customFormat="1" hidden="1">
      <c r="B251" s="134">
        <v>250</v>
      </c>
      <c r="D251" s="117"/>
      <c r="E251" s="135" t="s">
        <v>747</v>
      </c>
      <c r="F251" s="118" t="s">
        <v>125</v>
      </c>
      <c r="G251" s="766">
        <f t="shared" si="21"/>
        <v>0.1</v>
      </c>
      <c r="H251" s="118" t="s">
        <v>961</v>
      </c>
      <c r="I251" s="121" t="s">
        <v>41</v>
      </c>
      <c r="J251" s="118"/>
      <c r="K251" s="822">
        <f t="shared" si="18"/>
        <v>0.1</v>
      </c>
      <c r="L251" s="823">
        <v>0.1</v>
      </c>
      <c r="M251" s="823"/>
      <c r="N251" s="823"/>
      <c r="O251" s="823"/>
      <c r="P251" s="823"/>
      <c r="Q251" s="823"/>
      <c r="R251" s="823"/>
      <c r="S251" s="823"/>
      <c r="T251" s="823"/>
      <c r="U251" s="823"/>
      <c r="V251" s="823"/>
      <c r="W251" s="823"/>
      <c r="X251" s="823"/>
      <c r="Y251" s="823"/>
      <c r="Z251" s="823"/>
      <c r="AA251" s="823"/>
      <c r="AB251" s="823"/>
      <c r="AC251" s="823"/>
      <c r="AD251" s="823"/>
      <c r="AE251" s="823"/>
      <c r="AF251" s="823"/>
      <c r="AG251" s="823"/>
      <c r="AH251" s="823"/>
      <c r="AI251" s="823"/>
      <c r="AJ251" s="823"/>
      <c r="AK251" s="823"/>
      <c r="AL251" s="823"/>
      <c r="AM251" s="823"/>
      <c r="AN251" s="823"/>
      <c r="AO251" s="823"/>
      <c r="AP251" s="823"/>
      <c r="AQ251" s="823"/>
      <c r="AR251" s="823"/>
      <c r="AS251" s="823"/>
      <c r="AT251" s="823"/>
      <c r="AU251" s="823"/>
      <c r="AV251" s="823"/>
      <c r="AW251" s="823"/>
      <c r="AX251" s="823"/>
      <c r="AY251" s="823"/>
      <c r="AZ251" s="823"/>
      <c r="BA251" s="823"/>
      <c r="BB251" s="823"/>
      <c r="BC251" s="823"/>
      <c r="BD251" s="823"/>
      <c r="BE251" s="823"/>
      <c r="BF251" s="823"/>
      <c r="BG251" s="823"/>
      <c r="BH251" s="823"/>
      <c r="BI251" s="823"/>
      <c r="BJ251" s="823"/>
      <c r="BK251" s="333"/>
      <c r="BL251" s="117"/>
      <c r="BM251" s="567">
        <f t="shared" si="19"/>
        <v>0.1</v>
      </c>
    </row>
    <row r="252" spans="2:65" s="134" customFormat="1" hidden="1">
      <c r="B252" s="134">
        <v>251</v>
      </c>
      <c r="D252" s="117"/>
      <c r="E252" s="135" t="s">
        <v>748</v>
      </c>
      <c r="F252" s="118" t="s">
        <v>125</v>
      </c>
      <c r="G252" s="768">
        <f t="shared" si="21"/>
        <v>0.24</v>
      </c>
      <c r="H252" s="118" t="s">
        <v>969</v>
      </c>
      <c r="I252" s="121" t="s">
        <v>31</v>
      </c>
      <c r="J252" s="118"/>
      <c r="K252" s="822">
        <f t="shared" si="18"/>
        <v>0</v>
      </c>
      <c r="L252" s="823"/>
      <c r="M252" s="823"/>
      <c r="N252" s="823">
        <v>0.24</v>
      </c>
      <c r="O252" s="823"/>
      <c r="P252" s="823"/>
      <c r="Q252" s="823"/>
      <c r="R252" s="823"/>
      <c r="S252" s="823"/>
      <c r="T252" s="823"/>
      <c r="U252" s="823"/>
      <c r="V252" s="823"/>
      <c r="W252" s="823"/>
      <c r="X252" s="823"/>
      <c r="Y252" s="823"/>
      <c r="Z252" s="823"/>
      <c r="AA252" s="823"/>
      <c r="AB252" s="823"/>
      <c r="AC252" s="823"/>
      <c r="AD252" s="823"/>
      <c r="AE252" s="823"/>
      <c r="AF252" s="823"/>
      <c r="AG252" s="823"/>
      <c r="AH252" s="823"/>
      <c r="AI252" s="823"/>
      <c r="AJ252" s="823"/>
      <c r="AK252" s="823"/>
      <c r="AL252" s="823"/>
      <c r="AM252" s="823"/>
      <c r="AN252" s="823"/>
      <c r="AO252" s="823"/>
      <c r="AP252" s="823"/>
      <c r="AQ252" s="823"/>
      <c r="AR252" s="823"/>
      <c r="AS252" s="823"/>
      <c r="AT252" s="823"/>
      <c r="AU252" s="823"/>
      <c r="AV252" s="823"/>
      <c r="AW252" s="823"/>
      <c r="AX252" s="823"/>
      <c r="AY252" s="823"/>
      <c r="AZ252" s="823"/>
      <c r="BA252" s="823"/>
      <c r="BB252" s="823"/>
      <c r="BC252" s="823"/>
      <c r="BD252" s="823"/>
      <c r="BE252" s="823"/>
      <c r="BF252" s="823"/>
      <c r="BG252" s="823"/>
      <c r="BH252" s="823"/>
      <c r="BI252" s="823"/>
      <c r="BJ252" s="823"/>
      <c r="BK252" s="333"/>
      <c r="BL252" s="117"/>
      <c r="BM252" s="567">
        <f t="shared" si="19"/>
        <v>0.24</v>
      </c>
    </row>
    <row r="253" spans="2:65" s="125" customFormat="1" hidden="1">
      <c r="B253" s="134">
        <v>252</v>
      </c>
      <c r="C253" s="134"/>
      <c r="D253" s="119"/>
      <c r="E253" s="120" t="s">
        <v>1100</v>
      </c>
      <c r="F253" s="121" t="s">
        <v>125</v>
      </c>
      <c r="G253" s="532">
        <v>0.03</v>
      </c>
      <c r="H253" s="121" t="s">
        <v>970</v>
      </c>
      <c r="I253" s="121" t="s">
        <v>48</v>
      </c>
      <c r="J253" s="121" t="s">
        <v>1099</v>
      </c>
      <c r="K253" s="822">
        <f t="shared" si="18"/>
        <v>0</v>
      </c>
      <c r="L253" s="824"/>
      <c r="M253" s="824"/>
      <c r="N253" s="824"/>
      <c r="O253" s="824"/>
      <c r="P253" s="824"/>
      <c r="Q253" s="824"/>
      <c r="R253" s="824"/>
      <c r="S253" s="824"/>
      <c r="T253" s="824"/>
      <c r="U253" s="824"/>
      <c r="V253" s="824"/>
      <c r="W253" s="824"/>
      <c r="X253" s="824"/>
      <c r="Y253" s="824"/>
      <c r="Z253" s="824"/>
      <c r="AA253" s="824"/>
      <c r="AB253" s="824"/>
      <c r="AC253" s="824"/>
      <c r="AD253" s="824"/>
      <c r="AE253" s="824"/>
      <c r="AF253" s="824"/>
      <c r="AG253" s="824"/>
      <c r="AH253" s="824"/>
      <c r="AI253" s="824"/>
      <c r="AJ253" s="824"/>
      <c r="AK253" s="824"/>
      <c r="AL253" s="824"/>
      <c r="AM253" s="824"/>
      <c r="AN253" s="824"/>
      <c r="AO253" s="824"/>
      <c r="AP253" s="824"/>
      <c r="AQ253" s="824"/>
      <c r="AR253" s="824"/>
      <c r="AS253" s="824"/>
      <c r="AT253" s="824"/>
      <c r="AU253" s="824"/>
      <c r="AV253" s="824"/>
      <c r="AW253" s="824"/>
      <c r="AX253" s="824"/>
      <c r="AY253" s="824"/>
      <c r="AZ253" s="824"/>
      <c r="BA253" s="824"/>
      <c r="BB253" s="824"/>
      <c r="BC253" s="824"/>
      <c r="BD253" s="824"/>
      <c r="BE253" s="824"/>
      <c r="BF253" s="824"/>
      <c r="BG253" s="824"/>
      <c r="BH253" s="824"/>
      <c r="BI253" s="824"/>
      <c r="BJ253" s="824"/>
      <c r="BK253" s="523"/>
      <c r="BL253" s="119"/>
      <c r="BM253" s="567">
        <f t="shared" si="19"/>
        <v>0</v>
      </c>
    </row>
    <row r="254" spans="2:65" s="134" customFormat="1" ht="47.25" hidden="1">
      <c r="B254" s="134">
        <v>253</v>
      </c>
      <c r="D254" s="117"/>
      <c r="E254" s="135" t="s">
        <v>486</v>
      </c>
      <c r="F254" s="118" t="s">
        <v>125</v>
      </c>
      <c r="G254" s="529">
        <f>SUM(L254:BJ254)</f>
        <v>10.14</v>
      </c>
      <c r="H254" s="118" t="s">
        <v>971</v>
      </c>
      <c r="I254" s="121" t="s">
        <v>48</v>
      </c>
      <c r="J254" s="118"/>
      <c r="K254" s="822">
        <f t="shared" si="18"/>
        <v>0.33</v>
      </c>
      <c r="L254" s="823">
        <v>0.33</v>
      </c>
      <c r="M254" s="823"/>
      <c r="N254" s="823">
        <v>9.81</v>
      </c>
      <c r="O254" s="823"/>
      <c r="P254" s="823"/>
      <c r="Q254" s="823"/>
      <c r="R254" s="823"/>
      <c r="S254" s="823"/>
      <c r="T254" s="823"/>
      <c r="U254" s="823"/>
      <c r="V254" s="823"/>
      <c r="W254" s="823"/>
      <c r="X254" s="823"/>
      <c r="Y254" s="823"/>
      <c r="Z254" s="823"/>
      <c r="AA254" s="823"/>
      <c r="AB254" s="823"/>
      <c r="AC254" s="823"/>
      <c r="AD254" s="823"/>
      <c r="AE254" s="823"/>
      <c r="AF254" s="823"/>
      <c r="AG254" s="823"/>
      <c r="AH254" s="823"/>
      <c r="AI254" s="823"/>
      <c r="AJ254" s="823"/>
      <c r="AK254" s="823"/>
      <c r="AL254" s="823"/>
      <c r="AM254" s="823"/>
      <c r="AN254" s="823"/>
      <c r="AO254" s="823"/>
      <c r="AP254" s="823"/>
      <c r="AQ254" s="823"/>
      <c r="AR254" s="823"/>
      <c r="AS254" s="823"/>
      <c r="AT254" s="823"/>
      <c r="AU254" s="823"/>
      <c r="AV254" s="823"/>
      <c r="AW254" s="823"/>
      <c r="AX254" s="823"/>
      <c r="AY254" s="823"/>
      <c r="AZ254" s="823"/>
      <c r="BA254" s="823"/>
      <c r="BB254" s="823"/>
      <c r="BC254" s="823"/>
      <c r="BD254" s="823"/>
      <c r="BE254" s="823"/>
      <c r="BF254" s="823"/>
      <c r="BG254" s="823"/>
      <c r="BH254" s="823"/>
      <c r="BI254" s="823"/>
      <c r="BJ254" s="823"/>
      <c r="BK254" s="333"/>
      <c r="BL254" s="117"/>
      <c r="BM254" s="567">
        <f t="shared" si="19"/>
        <v>10.14</v>
      </c>
    </row>
    <row r="255" spans="2:65" s="134" customFormat="1" hidden="1">
      <c r="B255" s="134">
        <v>254</v>
      </c>
      <c r="D255" s="117"/>
      <c r="E255" s="135" t="s">
        <v>750</v>
      </c>
      <c r="F255" s="118" t="s">
        <v>125</v>
      </c>
      <c r="G255" s="529">
        <f>SUM(L255:BJ255)</f>
        <v>0.85</v>
      </c>
      <c r="H255" s="118" t="s">
        <v>867</v>
      </c>
      <c r="I255" s="121" t="s">
        <v>48</v>
      </c>
      <c r="J255" s="118"/>
      <c r="K255" s="822">
        <f t="shared" si="18"/>
        <v>0</v>
      </c>
      <c r="L255" s="823"/>
      <c r="M255" s="823"/>
      <c r="N255" s="823">
        <v>0.75</v>
      </c>
      <c r="O255" s="823"/>
      <c r="P255" s="823"/>
      <c r="Q255" s="823"/>
      <c r="R255" s="823"/>
      <c r="S255" s="823"/>
      <c r="T255" s="823"/>
      <c r="U255" s="823"/>
      <c r="V255" s="823"/>
      <c r="W255" s="823"/>
      <c r="X255" s="823"/>
      <c r="Y255" s="823"/>
      <c r="Z255" s="823"/>
      <c r="AA255" s="823"/>
      <c r="AB255" s="823"/>
      <c r="AC255" s="823"/>
      <c r="AD255" s="823"/>
      <c r="AE255" s="823"/>
      <c r="AF255" s="823"/>
      <c r="AG255" s="823"/>
      <c r="AH255" s="823"/>
      <c r="AI255" s="823"/>
      <c r="AJ255" s="823"/>
      <c r="AK255" s="823"/>
      <c r="AL255" s="823"/>
      <c r="AM255" s="823"/>
      <c r="AN255" s="823"/>
      <c r="AO255" s="823"/>
      <c r="AP255" s="823"/>
      <c r="AQ255" s="823"/>
      <c r="AR255" s="823"/>
      <c r="AS255" s="823">
        <v>0.1</v>
      </c>
      <c r="AT255" s="823"/>
      <c r="AU255" s="823"/>
      <c r="AV255" s="823"/>
      <c r="AW255" s="823"/>
      <c r="AX255" s="823"/>
      <c r="AY255" s="823"/>
      <c r="AZ255" s="823"/>
      <c r="BA255" s="823"/>
      <c r="BB255" s="823"/>
      <c r="BC255" s="823"/>
      <c r="BD255" s="823"/>
      <c r="BE255" s="823"/>
      <c r="BF255" s="823"/>
      <c r="BG255" s="823"/>
      <c r="BH255" s="823"/>
      <c r="BI255" s="823"/>
      <c r="BJ255" s="823"/>
      <c r="BK255" s="333"/>
      <c r="BL255" s="117"/>
      <c r="BM255" s="567">
        <f t="shared" si="19"/>
        <v>0.85</v>
      </c>
    </row>
    <row r="256" spans="2:65" s="134" customFormat="1" hidden="1">
      <c r="B256" s="134">
        <v>255</v>
      </c>
      <c r="D256" s="117"/>
      <c r="E256" s="135" t="s">
        <v>751</v>
      </c>
      <c r="F256" s="118" t="s">
        <v>125</v>
      </c>
      <c r="G256" s="529">
        <f>SUM(L256:BJ256)</f>
        <v>0.59</v>
      </c>
      <c r="H256" s="118" t="s">
        <v>972</v>
      </c>
      <c r="I256" s="121" t="s">
        <v>48</v>
      </c>
      <c r="J256" s="118"/>
      <c r="K256" s="822">
        <f t="shared" si="18"/>
        <v>0.59</v>
      </c>
      <c r="L256" s="823">
        <v>0.59</v>
      </c>
      <c r="M256" s="823"/>
      <c r="N256" s="823"/>
      <c r="O256" s="823"/>
      <c r="P256" s="823"/>
      <c r="Q256" s="823"/>
      <c r="R256" s="823"/>
      <c r="S256" s="823"/>
      <c r="T256" s="823"/>
      <c r="U256" s="823"/>
      <c r="V256" s="823"/>
      <c r="W256" s="823"/>
      <c r="X256" s="823"/>
      <c r="Y256" s="823"/>
      <c r="Z256" s="823"/>
      <c r="AA256" s="823"/>
      <c r="AB256" s="823"/>
      <c r="AC256" s="823"/>
      <c r="AD256" s="823"/>
      <c r="AE256" s="823"/>
      <c r="AF256" s="823"/>
      <c r="AG256" s="823"/>
      <c r="AH256" s="823"/>
      <c r="AI256" s="823"/>
      <c r="AJ256" s="823"/>
      <c r="AK256" s="823"/>
      <c r="AL256" s="823"/>
      <c r="AM256" s="823"/>
      <c r="AN256" s="823"/>
      <c r="AO256" s="823"/>
      <c r="AP256" s="823"/>
      <c r="AQ256" s="823"/>
      <c r="AR256" s="823"/>
      <c r="AS256" s="823"/>
      <c r="AT256" s="823"/>
      <c r="AU256" s="823"/>
      <c r="AV256" s="823"/>
      <c r="AW256" s="823"/>
      <c r="AX256" s="823"/>
      <c r="AY256" s="823"/>
      <c r="AZ256" s="823"/>
      <c r="BA256" s="823"/>
      <c r="BB256" s="823"/>
      <c r="BC256" s="823"/>
      <c r="BD256" s="823"/>
      <c r="BE256" s="823"/>
      <c r="BF256" s="823"/>
      <c r="BG256" s="823"/>
      <c r="BH256" s="823"/>
      <c r="BI256" s="823"/>
      <c r="BJ256" s="823"/>
      <c r="BK256" s="333"/>
      <c r="BL256" s="117"/>
      <c r="BM256" s="567">
        <f t="shared" si="19"/>
        <v>0.59</v>
      </c>
    </row>
    <row r="257" spans="2:65" s="134" customFormat="1" hidden="1">
      <c r="B257" s="134">
        <v>256</v>
      </c>
      <c r="D257" s="117"/>
      <c r="E257" s="135" t="s">
        <v>752</v>
      </c>
      <c r="F257" s="118" t="s">
        <v>125</v>
      </c>
      <c r="G257" s="529">
        <f>SUM(L257:BJ257)</f>
        <v>0.38</v>
      </c>
      <c r="H257" s="118" t="s">
        <v>865</v>
      </c>
      <c r="I257" s="121" t="s">
        <v>48</v>
      </c>
      <c r="J257" s="118"/>
      <c r="K257" s="822">
        <f t="shared" si="18"/>
        <v>0</v>
      </c>
      <c r="L257" s="823"/>
      <c r="M257" s="823"/>
      <c r="N257" s="823">
        <v>0.38</v>
      </c>
      <c r="O257" s="823"/>
      <c r="P257" s="823"/>
      <c r="Q257" s="823"/>
      <c r="R257" s="823"/>
      <c r="S257" s="823"/>
      <c r="T257" s="823"/>
      <c r="U257" s="823"/>
      <c r="V257" s="823"/>
      <c r="W257" s="823"/>
      <c r="X257" s="823"/>
      <c r="Y257" s="823"/>
      <c r="Z257" s="823"/>
      <c r="AA257" s="823"/>
      <c r="AB257" s="823"/>
      <c r="AC257" s="823"/>
      <c r="AD257" s="823"/>
      <c r="AE257" s="823"/>
      <c r="AF257" s="823"/>
      <c r="AG257" s="823"/>
      <c r="AH257" s="823"/>
      <c r="AI257" s="823"/>
      <c r="AJ257" s="823"/>
      <c r="AK257" s="823"/>
      <c r="AL257" s="823"/>
      <c r="AM257" s="823"/>
      <c r="AN257" s="823"/>
      <c r="AO257" s="823"/>
      <c r="AP257" s="823"/>
      <c r="AQ257" s="823"/>
      <c r="AR257" s="823"/>
      <c r="AS257" s="823"/>
      <c r="AT257" s="823"/>
      <c r="AU257" s="823"/>
      <c r="AV257" s="823"/>
      <c r="AW257" s="823"/>
      <c r="AX257" s="823"/>
      <c r="AY257" s="823"/>
      <c r="AZ257" s="823"/>
      <c r="BA257" s="823"/>
      <c r="BB257" s="823"/>
      <c r="BC257" s="823"/>
      <c r="BD257" s="823"/>
      <c r="BE257" s="823"/>
      <c r="BF257" s="823"/>
      <c r="BG257" s="823"/>
      <c r="BH257" s="823"/>
      <c r="BI257" s="823"/>
      <c r="BJ257" s="823"/>
      <c r="BK257" s="333"/>
      <c r="BL257" s="117"/>
      <c r="BM257" s="567">
        <f t="shared" si="19"/>
        <v>0.38</v>
      </c>
    </row>
    <row r="258" spans="2:65" s="134" customFormat="1" hidden="1">
      <c r="B258" s="134">
        <v>257</v>
      </c>
      <c r="D258" s="117"/>
      <c r="E258" s="135" t="s">
        <v>753</v>
      </c>
      <c r="F258" s="118" t="s">
        <v>125</v>
      </c>
      <c r="G258" s="529">
        <f>SUM(L258:BJ258)</f>
        <v>0.45</v>
      </c>
      <c r="H258" s="118" t="s">
        <v>960</v>
      </c>
      <c r="I258" s="121" t="s">
        <v>48</v>
      </c>
      <c r="J258" s="118"/>
      <c r="K258" s="822">
        <f t="shared" si="18"/>
        <v>0</v>
      </c>
      <c r="L258" s="823"/>
      <c r="M258" s="823"/>
      <c r="N258" s="823">
        <v>0.45</v>
      </c>
      <c r="O258" s="823"/>
      <c r="P258" s="823"/>
      <c r="Q258" s="823"/>
      <c r="R258" s="823"/>
      <c r="S258" s="823"/>
      <c r="T258" s="823"/>
      <c r="U258" s="823"/>
      <c r="V258" s="823"/>
      <c r="W258" s="823"/>
      <c r="X258" s="823"/>
      <c r="Y258" s="823"/>
      <c r="Z258" s="823"/>
      <c r="AA258" s="823"/>
      <c r="AB258" s="823"/>
      <c r="AC258" s="823"/>
      <c r="AD258" s="823"/>
      <c r="AE258" s="823"/>
      <c r="AF258" s="823"/>
      <c r="AG258" s="823"/>
      <c r="AH258" s="823"/>
      <c r="AI258" s="823"/>
      <c r="AJ258" s="823"/>
      <c r="AK258" s="823"/>
      <c r="AL258" s="823"/>
      <c r="AM258" s="823"/>
      <c r="AN258" s="823"/>
      <c r="AO258" s="823"/>
      <c r="AP258" s="823"/>
      <c r="AQ258" s="823"/>
      <c r="AR258" s="823"/>
      <c r="AS258" s="823"/>
      <c r="AT258" s="823"/>
      <c r="AU258" s="823"/>
      <c r="AV258" s="823"/>
      <c r="AW258" s="823"/>
      <c r="AX258" s="823"/>
      <c r="AY258" s="823"/>
      <c r="AZ258" s="823"/>
      <c r="BA258" s="823"/>
      <c r="BB258" s="823"/>
      <c r="BC258" s="823"/>
      <c r="BD258" s="823"/>
      <c r="BE258" s="823"/>
      <c r="BF258" s="823"/>
      <c r="BG258" s="823"/>
      <c r="BH258" s="823"/>
      <c r="BI258" s="823"/>
      <c r="BJ258" s="823"/>
      <c r="BK258" s="333"/>
      <c r="BL258" s="117"/>
      <c r="BM258" s="567">
        <f t="shared" si="19"/>
        <v>0.45</v>
      </c>
    </row>
    <row r="259" spans="2:65" s="134" customFormat="1" hidden="1">
      <c r="B259" s="134">
        <v>258</v>
      </c>
      <c r="D259" s="117">
        <v>168</v>
      </c>
      <c r="E259" s="347" t="s">
        <v>344</v>
      </c>
      <c r="F259" s="348" t="s">
        <v>607</v>
      </c>
      <c r="G259" s="766">
        <v>0.26</v>
      </c>
      <c r="H259" s="117"/>
      <c r="I259" s="119" t="s">
        <v>35</v>
      </c>
      <c r="J259" s="118"/>
      <c r="K259" s="822">
        <f t="shared" ref="K259:K322" si="22">L259+M259</f>
        <v>0.26</v>
      </c>
      <c r="L259" s="333">
        <v>0.26</v>
      </c>
      <c r="M259" s="333"/>
      <c r="N259" s="333"/>
      <c r="O259" s="333"/>
      <c r="P259" s="333"/>
      <c r="Q259" s="333"/>
      <c r="R259" s="333"/>
      <c r="S259" s="333"/>
      <c r="T259" s="333"/>
      <c r="U259" s="333"/>
      <c r="V259" s="333"/>
      <c r="W259" s="333"/>
      <c r="X259" s="333"/>
      <c r="Y259" s="333"/>
      <c r="Z259" s="333"/>
      <c r="AA259" s="333"/>
      <c r="AB259" s="333"/>
      <c r="AC259" s="333"/>
      <c r="AD259" s="333"/>
      <c r="AE259" s="333"/>
      <c r="AF259" s="333"/>
      <c r="AG259" s="333"/>
      <c r="AH259" s="333"/>
      <c r="AI259" s="333"/>
      <c r="AJ259" s="333"/>
      <c r="AK259" s="333"/>
      <c r="AL259" s="333"/>
      <c r="AM259" s="333"/>
      <c r="AN259" s="333"/>
      <c r="AO259" s="333"/>
      <c r="AP259" s="333"/>
      <c r="AQ259" s="333"/>
      <c r="AR259" s="333"/>
      <c r="AS259" s="333"/>
      <c r="AT259" s="333"/>
      <c r="AU259" s="333"/>
      <c r="AV259" s="333"/>
      <c r="AW259" s="333"/>
      <c r="AX259" s="333"/>
      <c r="AY259" s="333"/>
      <c r="AZ259" s="333"/>
      <c r="BA259" s="333"/>
      <c r="BB259" s="333"/>
      <c r="BC259" s="333"/>
      <c r="BD259" s="333"/>
      <c r="BE259" s="333"/>
      <c r="BF259" s="333"/>
      <c r="BG259" s="333"/>
      <c r="BH259" s="333"/>
      <c r="BI259" s="333"/>
      <c r="BJ259" s="333"/>
      <c r="BK259" s="333"/>
      <c r="BL259" s="117"/>
      <c r="BM259" s="567">
        <f t="shared" ref="BM259:BM322" si="23">SUM(L259:BJ259)</f>
        <v>0.26</v>
      </c>
    </row>
    <row r="260" spans="2:65" s="134" customFormat="1" ht="31.5" hidden="1">
      <c r="B260" s="134">
        <v>259</v>
      </c>
      <c r="D260" s="117">
        <v>100</v>
      </c>
      <c r="E260" s="304" t="s">
        <v>499</v>
      </c>
      <c r="F260" s="117" t="s">
        <v>298</v>
      </c>
      <c r="G260" s="766">
        <f t="shared" ref="G260:G270" si="24">SUM(L260:BJ260)</f>
        <v>19.329999999999998</v>
      </c>
      <c r="H260" s="117" t="s">
        <v>504</v>
      </c>
      <c r="I260" s="119" t="s">
        <v>10</v>
      </c>
      <c r="J260" s="118"/>
      <c r="K260" s="822">
        <f t="shared" si="22"/>
        <v>0</v>
      </c>
      <c r="L260" s="333"/>
      <c r="M260" s="333"/>
      <c r="N260" s="333"/>
      <c r="O260" s="333"/>
      <c r="P260" s="333"/>
      <c r="Q260" s="333"/>
      <c r="R260" s="333"/>
      <c r="S260" s="333"/>
      <c r="T260" s="333"/>
      <c r="U260" s="333"/>
      <c r="V260" s="333"/>
      <c r="W260" s="333"/>
      <c r="X260" s="333"/>
      <c r="Y260" s="333"/>
      <c r="Z260" s="333"/>
      <c r="AA260" s="333"/>
      <c r="AB260" s="333"/>
      <c r="AC260" s="333"/>
      <c r="AD260" s="333"/>
      <c r="AE260" s="333"/>
      <c r="AF260" s="333"/>
      <c r="AG260" s="333"/>
      <c r="AH260" s="333"/>
      <c r="AI260" s="333"/>
      <c r="AJ260" s="333"/>
      <c r="AK260" s="333"/>
      <c r="AL260" s="333"/>
      <c r="AM260" s="333"/>
      <c r="AN260" s="333"/>
      <c r="AO260" s="333"/>
      <c r="AP260" s="333"/>
      <c r="AQ260" s="333"/>
      <c r="AR260" s="333"/>
      <c r="AS260" s="333"/>
      <c r="AT260" s="333"/>
      <c r="AU260" s="333"/>
      <c r="AV260" s="333"/>
      <c r="AW260" s="333"/>
      <c r="AX260" s="333"/>
      <c r="AY260" s="333"/>
      <c r="AZ260" s="333"/>
      <c r="BA260" s="333"/>
      <c r="BB260" s="333"/>
      <c r="BC260" s="333"/>
      <c r="BD260" s="333"/>
      <c r="BE260" s="333"/>
      <c r="BF260" s="333"/>
      <c r="BG260" s="333"/>
      <c r="BH260" s="333"/>
      <c r="BI260" s="333">
        <v>19.329999999999998</v>
      </c>
      <c r="BJ260" s="333"/>
      <c r="BK260" s="333" t="s">
        <v>387</v>
      </c>
      <c r="BL260" s="118" t="s">
        <v>1073</v>
      </c>
      <c r="BM260" s="567">
        <f t="shared" si="23"/>
        <v>19.329999999999998</v>
      </c>
    </row>
    <row r="261" spans="2:65" s="134" customFormat="1" hidden="1">
      <c r="B261" s="134">
        <v>260</v>
      </c>
      <c r="D261" s="117">
        <v>101</v>
      </c>
      <c r="E261" s="304" t="s">
        <v>500</v>
      </c>
      <c r="F261" s="117" t="s">
        <v>298</v>
      </c>
      <c r="G261" s="766">
        <f t="shared" si="24"/>
        <v>0.6</v>
      </c>
      <c r="H261" s="117">
        <v>5</v>
      </c>
      <c r="I261" s="119" t="s">
        <v>41</v>
      </c>
      <c r="J261" s="118"/>
      <c r="K261" s="822">
        <f t="shared" si="22"/>
        <v>0</v>
      </c>
      <c r="L261" s="333"/>
      <c r="M261" s="333"/>
      <c r="N261" s="333"/>
      <c r="O261" s="333">
        <v>0.6</v>
      </c>
      <c r="P261" s="333"/>
      <c r="Q261" s="333"/>
      <c r="R261" s="333"/>
      <c r="S261" s="333"/>
      <c r="T261" s="333"/>
      <c r="U261" s="333"/>
      <c r="V261" s="333"/>
      <c r="W261" s="333"/>
      <c r="X261" s="333"/>
      <c r="Y261" s="333"/>
      <c r="Z261" s="333"/>
      <c r="AA261" s="333"/>
      <c r="AB261" s="333"/>
      <c r="AC261" s="333"/>
      <c r="AD261" s="333"/>
      <c r="AE261" s="333"/>
      <c r="AF261" s="333"/>
      <c r="AG261" s="333"/>
      <c r="AH261" s="333"/>
      <c r="AI261" s="333"/>
      <c r="AJ261" s="333"/>
      <c r="AK261" s="333"/>
      <c r="AL261" s="333"/>
      <c r="AM261" s="333"/>
      <c r="AN261" s="333"/>
      <c r="AO261" s="333"/>
      <c r="AP261" s="333"/>
      <c r="AQ261" s="333"/>
      <c r="AR261" s="333"/>
      <c r="AS261" s="333"/>
      <c r="AT261" s="333"/>
      <c r="AU261" s="333"/>
      <c r="AV261" s="333"/>
      <c r="AW261" s="333"/>
      <c r="AX261" s="333"/>
      <c r="AY261" s="333"/>
      <c r="AZ261" s="333"/>
      <c r="BA261" s="333"/>
      <c r="BB261" s="333"/>
      <c r="BC261" s="333"/>
      <c r="BD261" s="333"/>
      <c r="BE261" s="333"/>
      <c r="BF261" s="333"/>
      <c r="BG261" s="333"/>
      <c r="BH261" s="333"/>
      <c r="BI261" s="333"/>
      <c r="BJ261" s="333"/>
      <c r="BK261" s="333" t="s">
        <v>387</v>
      </c>
      <c r="BL261" s="117" t="s">
        <v>1068</v>
      </c>
      <c r="BM261" s="567">
        <f t="shared" si="23"/>
        <v>0.6</v>
      </c>
    </row>
    <row r="262" spans="2:65" s="134" customFormat="1" hidden="1">
      <c r="B262" s="134">
        <v>261</v>
      </c>
      <c r="D262" s="117">
        <v>102</v>
      </c>
      <c r="E262" s="304" t="s">
        <v>503</v>
      </c>
      <c r="F262" s="117" t="s">
        <v>298</v>
      </c>
      <c r="G262" s="529">
        <f t="shared" si="24"/>
        <v>3</v>
      </c>
      <c r="H262" s="117">
        <v>10</v>
      </c>
      <c r="I262" s="119" t="s">
        <v>48</v>
      </c>
      <c r="J262" s="118"/>
      <c r="K262" s="822">
        <f t="shared" si="22"/>
        <v>0</v>
      </c>
      <c r="L262" s="333"/>
      <c r="M262" s="333"/>
      <c r="N262" s="333">
        <v>3</v>
      </c>
      <c r="O262" s="333"/>
      <c r="P262" s="333"/>
      <c r="Q262" s="333"/>
      <c r="R262" s="333"/>
      <c r="S262" s="333"/>
      <c r="T262" s="333"/>
      <c r="U262" s="333"/>
      <c r="V262" s="333"/>
      <c r="W262" s="333"/>
      <c r="X262" s="333"/>
      <c r="Y262" s="333"/>
      <c r="Z262" s="333"/>
      <c r="AA262" s="333"/>
      <c r="AB262" s="333"/>
      <c r="AC262" s="333"/>
      <c r="AD262" s="333"/>
      <c r="AE262" s="333"/>
      <c r="AF262" s="333"/>
      <c r="AG262" s="333"/>
      <c r="AH262" s="333"/>
      <c r="AI262" s="333"/>
      <c r="AJ262" s="333"/>
      <c r="AK262" s="333"/>
      <c r="AL262" s="333"/>
      <c r="AM262" s="333"/>
      <c r="AN262" s="333"/>
      <c r="AO262" s="333"/>
      <c r="AP262" s="333"/>
      <c r="AQ262" s="333"/>
      <c r="AR262" s="333"/>
      <c r="AS262" s="333"/>
      <c r="AT262" s="333"/>
      <c r="AU262" s="333"/>
      <c r="AV262" s="333"/>
      <c r="AW262" s="333"/>
      <c r="AX262" s="333"/>
      <c r="AY262" s="333"/>
      <c r="AZ262" s="333"/>
      <c r="BA262" s="333"/>
      <c r="BB262" s="333"/>
      <c r="BC262" s="333"/>
      <c r="BD262" s="333"/>
      <c r="BE262" s="333"/>
      <c r="BF262" s="333"/>
      <c r="BG262" s="333"/>
      <c r="BH262" s="333"/>
      <c r="BI262" s="333"/>
      <c r="BJ262" s="333"/>
      <c r="BK262" s="333" t="s">
        <v>387</v>
      </c>
      <c r="BL262" s="117" t="s">
        <v>1074</v>
      </c>
      <c r="BM262" s="567">
        <f t="shared" si="23"/>
        <v>3</v>
      </c>
    </row>
    <row r="263" spans="2:65" s="134" customFormat="1" hidden="1">
      <c r="B263" s="134">
        <v>262</v>
      </c>
      <c r="D263" s="117">
        <v>103</v>
      </c>
      <c r="E263" s="304" t="s">
        <v>501</v>
      </c>
      <c r="F263" s="117" t="s">
        <v>298</v>
      </c>
      <c r="G263" s="529">
        <f t="shared" si="24"/>
        <v>1.5400000000000003</v>
      </c>
      <c r="H263" s="117" t="s">
        <v>506</v>
      </c>
      <c r="I263" s="119" t="s">
        <v>48</v>
      </c>
      <c r="J263" s="118"/>
      <c r="K263" s="822">
        <f t="shared" si="22"/>
        <v>1.04</v>
      </c>
      <c r="L263" s="333">
        <v>0.99</v>
      </c>
      <c r="M263" s="333">
        <v>0.05</v>
      </c>
      <c r="N263" s="333">
        <v>0.1</v>
      </c>
      <c r="O263" s="333">
        <v>0.06</v>
      </c>
      <c r="P263" s="333"/>
      <c r="Q263" s="333"/>
      <c r="R263" s="333"/>
      <c r="S263" s="333"/>
      <c r="T263" s="333"/>
      <c r="U263" s="333"/>
      <c r="V263" s="333"/>
      <c r="W263" s="333"/>
      <c r="X263" s="333"/>
      <c r="Y263" s="333"/>
      <c r="Z263" s="333"/>
      <c r="AA263" s="333"/>
      <c r="AB263" s="333"/>
      <c r="AC263" s="333"/>
      <c r="AD263" s="333"/>
      <c r="AE263" s="333"/>
      <c r="AF263" s="333"/>
      <c r="AG263" s="333"/>
      <c r="AH263" s="333">
        <v>0.06</v>
      </c>
      <c r="AI263" s="333"/>
      <c r="AJ263" s="333"/>
      <c r="AK263" s="333">
        <v>0.1</v>
      </c>
      <c r="AL263" s="333"/>
      <c r="AM263" s="333"/>
      <c r="AN263" s="333"/>
      <c r="AO263" s="333"/>
      <c r="AP263" s="333"/>
      <c r="AQ263" s="333"/>
      <c r="AR263" s="333"/>
      <c r="AS263" s="333"/>
      <c r="AT263" s="333"/>
      <c r="AU263" s="333"/>
      <c r="AV263" s="333"/>
      <c r="AW263" s="333"/>
      <c r="AX263" s="333"/>
      <c r="AY263" s="333"/>
      <c r="AZ263" s="333">
        <v>0.18</v>
      </c>
      <c r="BA263" s="333"/>
      <c r="BB263" s="333"/>
      <c r="BC263" s="333"/>
      <c r="BD263" s="333"/>
      <c r="BE263" s="333"/>
      <c r="BF263" s="333"/>
      <c r="BG263" s="333"/>
      <c r="BH263" s="333"/>
      <c r="BI263" s="333"/>
      <c r="BJ263" s="333"/>
      <c r="BK263" s="333" t="s">
        <v>387</v>
      </c>
      <c r="BL263" s="117" t="s">
        <v>1068</v>
      </c>
      <c r="BM263" s="567">
        <f t="shared" si="23"/>
        <v>1.5400000000000003</v>
      </c>
    </row>
    <row r="264" spans="2:65" s="134" customFormat="1" hidden="1">
      <c r="B264" s="134">
        <v>263</v>
      </c>
      <c r="D264" s="117">
        <v>105</v>
      </c>
      <c r="E264" s="304" t="s">
        <v>509</v>
      </c>
      <c r="F264" s="117" t="s">
        <v>298</v>
      </c>
      <c r="G264" s="544">
        <f t="shared" si="24"/>
        <v>0.5</v>
      </c>
      <c r="H264" s="117">
        <v>10</v>
      </c>
      <c r="I264" s="119" t="s">
        <v>47</v>
      </c>
      <c r="J264" s="118"/>
      <c r="K264" s="822">
        <f t="shared" si="22"/>
        <v>0</v>
      </c>
      <c r="L264" s="333"/>
      <c r="M264" s="333"/>
      <c r="N264" s="333">
        <v>0.5</v>
      </c>
      <c r="O264" s="333"/>
      <c r="P264" s="333"/>
      <c r="Q264" s="333"/>
      <c r="R264" s="333"/>
      <c r="S264" s="333"/>
      <c r="T264" s="333"/>
      <c r="U264" s="333"/>
      <c r="V264" s="333"/>
      <c r="W264" s="333"/>
      <c r="X264" s="333"/>
      <c r="Y264" s="333"/>
      <c r="Z264" s="333"/>
      <c r="AA264" s="333"/>
      <c r="AB264" s="333"/>
      <c r="AC264" s="333"/>
      <c r="AD264" s="333"/>
      <c r="AE264" s="333"/>
      <c r="AF264" s="333"/>
      <c r="AG264" s="333"/>
      <c r="AH264" s="333"/>
      <c r="AI264" s="333"/>
      <c r="AJ264" s="333"/>
      <c r="AK264" s="333"/>
      <c r="AL264" s="333"/>
      <c r="AM264" s="333"/>
      <c r="AN264" s="333"/>
      <c r="AO264" s="333"/>
      <c r="AP264" s="333"/>
      <c r="AQ264" s="333"/>
      <c r="AR264" s="333"/>
      <c r="AS264" s="333"/>
      <c r="AT264" s="333"/>
      <c r="AU264" s="333"/>
      <c r="AV264" s="333"/>
      <c r="AW264" s="333"/>
      <c r="AX264" s="333"/>
      <c r="AY264" s="333"/>
      <c r="AZ264" s="333"/>
      <c r="BA264" s="333"/>
      <c r="BB264" s="333"/>
      <c r="BC264" s="333"/>
      <c r="BD264" s="333"/>
      <c r="BE264" s="333"/>
      <c r="BF264" s="333"/>
      <c r="BG264" s="333"/>
      <c r="BH264" s="333"/>
      <c r="BI264" s="333"/>
      <c r="BJ264" s="333"/>
      <c r="BK264" s="333" t="s">
        <v>388</v>
      </c>
      <c r="BL264" s="117"/>
      <c r="BM264" s="567">
        <f t="shared" si="23"/>
        <v>0.5</v>
      </c>
    </row>
    <row r="265" spans="2:65" s="134" customFormat="1" hidden="1">
      <c r="B265" s="134">
        <v>264</v>
      </c>
      <c r="D265" s="117">
        <v>106</v>
      </c>
      <c r="E265" s="304" t="s">
        <v>510</v>
      </c>
      <c r="F265" s="117" t="s">
        <v>298</v>
      </c>
      <c r="G265" s="529">
        <f t="shared" si="24"/>
        <v>0.17</v>
      </c>
      <c r="H265" s="117">
        <v>23</v>
      </c>
      <c r="I265" s="119" t="s">
        <v>31</v>
      </c>
      <c r="J265" s="118"/>
      <c r="K265" s="822">
        <f t="shared" si="22"/>
        <v>0</v>
      </c>
      <c r="L265" s="333"/>
      <c r="M265" s="333"/>
      <c r="N265" s="333"/>
      <c r="O265" s="333"/>
      <c r="P265" s="333"/>
      <c r="Q265" s="333"/>
      <c r="R265" s="333"/>
      <c r="S265" s="333"/>
      <c r="T265" s="333"/>
      <c r="U265" s="333"/>
      <c r="V265" s="333"/>
      <c r="W265" s="333"/>
      <c r="X265" s="333"/>
      <c r="Y265" s="333"/>
      <c r="Z265" s="333"/>
      <c r="AA265" s="333"/>
      <c r="AB265" s="333"/>
      <c r="AC265" s="333"/>
      <c r="AD265" s="333"/>
      <c r="AE265" s="333"/>
      <c r="AF265" s="333"/>
      <c r="AG265" s="333"/>
      <c r="AH265" s="333"/>
      <c r="AI265" s="333"/>
      <c r="AJ265" s="333"/>
      <c r="AK265" s="333">
        <v>0.17</v>
      </c>
      <c r="AL265" s="333"/>
      <c r="AM265" s="333"/>
      <c r="AN265" s="333"/>
      <c r="AO265" s="333"/>
      <c r="AP265" s="333"/>
      <c r="AQ265" s="333"/>
      <c r="AR265" s="333"/>
      <c r="AS265" s="333"/>
      <c r="AT265" s="333"/>
      <c r="AU265" s="333"/>
      <c r="AV265" s="333"/>
      <c r="AW265" s="333"/>
      <c r="AX265" s="333"/>
      <c r="AY265" s="333"/>
      <c r="AZ265" s="333"/>
      <c r="BA265" s="333"/>
      <c r="BB265" s="333"/>
      <c r="BC265" s="333"/>
      <c r="BD265" s="333"/>
      <c r="BE265" s="333"/>
      <c r="BF265" s="333"/>
      <c r="BG265" s="333"/>
      <c r="BH265" s="333"/>
      <c r="BI265" s="333"/>
      <c r="BJ265" s="333"/>
      <c r="BK265" s="333" t="s">
        <v>388</v>
      </c>
      <c r="BL265" s="117"/>
      <c r="BM265" s="567">
        <f t="shared" si="23"/>
        <v>0.17</v>
      </c>
    </row>
    <row r="266" spans="2:65" hidden="1">
      <c r="B266" s="134">
        <v>265</v>
      </c>
      <c r="C266" s="134"/>
      <c r="D266" s="798">
        <v>111</v>
      </c>
      <c r="E266" s="304" t="s">
        <v>515</v>
      </c>
      <c r="F266" s="798" t="s">
        <v>298</v>
      </c>
      <c r="G266" s="806">
        <f t="shared" si="24"/>
        <v>13.610000000000001</v>
      </c>
      <c r="H266" s="117"/>
      <c r="I266" s="119" t="s">
        <v>24</v>
      </c>
      <c r="J266" s="799"/>
      <c r="K266" s="822">
        <f t="shared" si="22"/>
        <v>3.4400000000000004</v>
      </c>
      <c r="L266" s="333">
        <v>2.68</v>
      </c>
      <c r="M266" s="333">
        <v>0.76</v>
      </c>
      <c r="N266" s="333">
        <v>1.6</v>
      </c>
      <c r="O266" s="333">
        <v>1.46</v>
      </c>
      <c r="P266" s="333"/>
      <c r="Q266" s="333"/>
      <c r="R266" s="333">
        <v>4.37</v>
      </c>
      <c r="S266" s="333"/>
      <c r="T266" s="333">
        <v>1.22</v>
      </c>
      <c r="U266" s="333"/>
      <c r="V266" s="333"/>
      <c r="W266" s="333"/>
      <c r="X266" s="333"/>
      <c r="Y266" s="333"/>
      <c r="Z266" s="333"/>
      <c r="AA266" s="333"/>
      <c r="AB266" s="333"/>
      <c r="AC266" s="333"/>
      <c r="AD266" s="333"/>
      <c r="AE266" s="333"/>
      <c r="AF266" s="333"/>
      <c r="AG266" s="333">
        <v>0.11</v>
      </c>
      <c r="AH266" s="333">
        <v>0.35</v>
      </c>
      <c r="AI266" s="333"/>
      <c r="AJ266" s="333"/>
      <c r="AK266" s="333"/>
      <c r="AL266" s="333"/>
      <c r="AM266" s="333"/>
      <c r="AN266" s="333"/>
      <c r="AO266" s="333"/>
      <c r="AP266" s="333"/>
      <c r="AQ266" s="333"/>
      <c r="AR266" s="333"/>
      <c r="AS266" s="333"/>
      <c r="AT266" s="333"/>
      <c r="AU266" s="333"/>
      <c r="AV266" s="333"/>
      <c r="AW266" s="333"/>
      <c r="AX266" s="333"/>
      <c r="AY266" s="333"/>
      <c r="AZ266" s="333">
        <v>0.91</v>
      </c>
      <c r="BA266" s="333"/>
      <c r="BB266" s="333"/>
      <c r="BC266" s="333"/>
      <c r="BD266" s="333"/>
      <c r="BE266" s="333"/>
      <c r="BF266" s="333"/>
      <c r="BG266" s="333"/>
      <c r="BH266" s="333"/>
      <c r="BI266" s="333">
        <v>0.15</v>
      </c>
      <c r="BJ266" s="333"/>
      <c r="BK266" s="333" t="s">
        <v>388</v>
      </c>
      <c r="BL266" s="798"/>
      <c r="BM266" s="801">
        <f t="shared" si="23"/>
        <v>13.610000000000001</v>
      </c>
    </row>
    <row r="267" spans="2:65" s="134" customFormat="1" hidden="1">
      <c r="B267" s="134">
        <v>266</v>
      </c>
      <c r="D267" s="117">
        <v>112</v>
      </c>
      <c r="E267" s="304" t="s">
        <v>1446</v>
      </c>
      <c r="F267" s="117" t="s">
        <v>298</v>
      </c>
      <c r="G267" s="766">
        <f t="shared" si="24"/>
        <v>0.06</v>
      </c>
      <c r="H267" s="117">
        <v>15</v>
      </c>
      <c r="I267" s="119" t="s">
        <v>32</v>
      </c>
      <c r="J267" s="118"/>
      <c r="K267" s="822">
        <f t="shared" si="22"/>
        <v>0.03</v>
      </c>
      <c r="L267" s="333">
        <v>0.03</v>
      </c>
      <c r="M267" s="333"/>
      <c r="N267" s="333">
        <v>0.03</v>
      </c>
      <c r="O267" s="333"/>
      <c r="P267" s="333"/>
      <c r="Q267" s="333"/>
      <c r="R267" s="333"/>
      <c r="S267" s="333"/>
      <c r="T267" s="333"/>
      <c r="U267" s="333"/>
      <c r="V267" s="333"/>
      <c r="W267" s="333"/>
      <c r="X267" s="333"/>
      <c r="Y267" s="333"/>
      <c r="Z267" s="333"/>
      <c r="AA267" s="333"/>
      <c r="AB267" s="333"/>
      <c r="AC267" s="333"/>
      <c r="AD267" s="333"/>
      <c r="AE267" s="333"/>
      <c r="AF267" s="333"/>
      <c r="AG267" s="333"/>
      <c r="AH267" s="333"/>
      <c r="AI267" s="333"/>
      <c r="AJ267" s="333"/>
      <c r="AK267" s="333"/>
      <c r="AL267" s="333"/>
      <c r="AM267" s="333"/>
      <c r="AN267" s="333"/>
      <c r="AO267" s="333"/>
      <c r="AP267" s="333"/>
      <c r="AQ267" s="333"/>
      <c r="AR267" s="333"/>
      <c r="AS267" s="333"/>
      <c r="AT267" s="333"/>
      <c r="AU267" s="333"/>
      <c r="AV267" s="333"/>
      <c r="AW267" s="333"/>
      <c r="AX267" s="333"/>
      <c r="AY267" s="333"/>
      <c r="AZ267" s="333"/>
      <c r="BA267" s="333"/>
      <c r="BB267" s="333"/>
      <c r="BC267" s="333"/>
      <c r="BD267" s="333"/>
      <c r="BE267" s="333"/>
      <c r="BF267" s="333"/>
      <c r="BG267" s="333"/>
      <c r="BH267" s="333"/>
      <c r="BI267" s="333"/>
      <c r="BJ267" s="333"/>
      <c r="BK267" s="333" t="s">
        <v>388</v>
      </c>
      <c r="BL267" s="117"/>
      <c r="BM267" s="567">
        <f t="shared" si="23"/>
        <v>0.06</v>
      </c>
    </row>
    <row r="268" spans="2:65" s="134" customFormat="1" hidden="1">
      <c r="B268" s="134">
        <v>267</v>
      </c>
      <c r="D268" s="117">
        <v>113</v>
      </c>
      <c r="E268" s="304" t="s">
        <v>517</v>
      </c>
      <c r="F268" s="117" t="s">
        <v>298</v>
      </c>
      <c r="G268" s="529">
        <f t="shared" si="24"/>
        <v>0.21000000000000002</v>
      </c>
      <c r="H268" s="117">
        <v>8</v>
      </c>
      <c r="I268" s="119" t="s">
        <v>31</v>
      </c>
      <c r="J268" s="118"/>
      <c r="K268" s="822">
        <f t="shared" si="22"/>
        <v>0.1</v>
      </c>
      <c r="L268" s="333">
        <v>0.1</v>
      </c>
      <c r="M268" s="333"/>
      <c r="N268" s="333">
        <v>0.06</v>
      </c>
      <c r="O268" s="333"/>
      <c r="P268" s="333"/>
      <c r="Q268" s="333"/>
      <c r="R268" s="333"/>
      <c r="S268" s="333"/>
      <c r="T268" s="333"/>
      <c r="U268" s="333"/>
      <c r="V268" s="333"/>
      <c r="W268" s="333"/>
      <c r="X268" s="333"/>
      <c r="Y268" s="333"/>
      <c r="Z268" s="333"/>
      <c r="AA268" s="333"/>
      <c r="AB268" s="333"/>
      <c r="AC268" s="333"/>
      <c r="AD268" s="333"/>
      <c r="AE268" s="333"/>
      <c r="AF268" s="333"/>
      <c r="AG268" s="333"/>
      <c r="AH268" s="333">
        <v>0.01</v>
      </c>
      <c r="AI268" s="333"/>
      <c r="AJ268" s="333"/>
      <c r="AK268" s="333">
        <v>0.04</v>
      </c>
      <c r="AL268" s="333"/>
      <c r="AM268" s="333"/>
      <c r="AN268" s="333"/>
      <c r="AO268" s="333"/>
      <c r="AP268" s="333"/>
      <c r="AQ268" s="333"/>
      <c r="AR268" s="333"/>
      <c r="AS268" s="333"/>
      <c r="AT268" s="333"/>
      <c r="AU268" s="333"/>
      <c r="AV268" s="333"/>
      <c r="AW268" s="333"/>
      <c r="AX268" s="333"/>
      <c r="AY268" s="333"/>
      <c r="AZ268" s="333"/>
      <c r="BA268" s="333"/>
      <c r="BB268" s="333"/>
      <c r="BC268" s="333"/>
      <c r="BD268" s="333"/>
      <c r="BE268" s="333"/>
      <c r="BF268" s="333"/>
      <c r="BG268" s="333"/>
      <c r="BH268" s="333"/>
      <c r="BI268" s="333"/>
      <c r="BJ268" s="333"/>
      <c r="BK268" s="333" t="s">
        <v>388</v>
      </c>
      <c r="BL268" s="117"/>
      <c r="BM268" s="567">
        <f t="shared" si="23"/>
        <v>0.21000000000000002</v>
      </c>
    </row>
    <row r="269" spans="2:65" s="134" customFormat="1" ht="31.5" hidden="1">
      <c r="B269" s="134">
        <v>268</v>
      </c>
      <c r="D269" s="117">
        <v>114</v>
      </c>
      <c r="E269" s="304" t="s">
        <v>518</v>
      </c>
      <c r="F269" s="117" t="s">
        <v>298</v>
      </c>
      <c r="G269" s="544">
        <f t="shared" si="24"/>
        <v>1.1099999999999999</v>
      </c>
      <c r="H269" s="117">
        <v>11</v>
      </c>
      <c r="I269" s="119" t="s">
        <v>34</v>
      </c>
      <c r="J269" s="118"/>
      <c r="K269" s="822">
        <f t="shared" si="22"/>
        <v>0.28999999999999998</v>
      </c>
      <c r="L269" s="333">
        <v>0.28999999999999998</v>
      </c>
      <c r="M269" s="333"/>
      <c r="N269" s="333"/>
      <c r="O269" s="333"/>
      <c r="P269" s="333"/>
      <c r="Q269" s="333"/>
      <c r="R269" s="333"/>
      <c r="S269" s="333"/>
      <c r="T269" s="333"/>
      <c r="U269" s="333"/>
      <c r="V269" s="333"/>
      <c r="W269" s="333"/>
      <c r="X269" s="333"/>
      <c r="Y269" s="333"/>
      <c r="Z269" s="333"/>
      <c r="AA269" s="333"/>
      <c r="AB269" s="333"/>
      <c r="AC269" s="333"/>
      <c r="AD269" s="333"/>
      <c r="AE269" s="333"/>
      <c r="AF269" s="333"/>
      <c r="AG269" s="333"/>
      <c r="AH269" s="333"/>
      <c r="AI269" s="333"/>
      <c r="AJ269" s="333"/>
      <c r="AK269" s="333"/>
      <c r="AL269" s="333">
        <v>0.82</v>
      </c>
      <c r="AM269" s="333"/>
      <c r="AN269" s="333"/>
      <c r="AO269" s="333"/>
      <c r="AP269" s="333"/>
      <c r="AQ269" s="333"/>
      <c r="AR269" s="333"/>
      <c r="AS269" s="333"/>
      <c r="AT269" s="333"/>
      <c r="AU269" s="333"/>
      <c r="AV269" s="333"/>
      <c r="AW269" s="333"/>
      <c r="AX269" s="333"/>
      <c r="AY269" s="333"/>
      <c r="AZ269" s="333"/>
      <c r="BA269" s="333"/>
      <c r="BB269" s="333"/>
      <c r="BC269" s="333"/>
      <c r="BD269" s="333"/>
      <c r="BE269" s="333"/>
      <c r="BF269" s="333"/>
      <c r="BG269" s="333"/>
      <c r="BH269" s="333"/>
      <c r="BI269" s="333"/>
      <c r="BJ269" s="333"/>
      <c r="BK269" s="333" t="s">
        <v>388</v>
      </c>
      <c r="BL269" s="117"/>
      <c r="BM269" s="567">
        <f t="shared" si="23"/>
        <v>1.1099999999999999</v>
      </c>
    </row>
    <row r="270" spans="2:65" s="134" customFormat="1" hidden="1">
      <c r="B270" s="134">
        <v>269</v>
      </c>
      <c r="D270" s="117">
        <v>115</v>
      </c>
      <c r="E270" s="135" t="s">
        <v>521</v>
      </c>
      <c r="F270" s="117" t="s">
        <v>298</v>
      </c>
      <c r="G270" s="766">
        <f t="shared" si="24"/>
        <v>15.78</v>
      </c>
      <c r="H270" s="117">
        <v>10</v>
      </c>
      <c r="I270" s="119" t="s">
        <v>25</v>
      </c>
      <c r="J270" s="118"/>
      <c r="K270" s="822">
        <f t="shared" si="22"/>
        <v>0</v>
      </c>
      <c r="L270" s="333"/>
      <c r="M270" s="333"/>
      <c r="N270" s="333">
        <v>15.6</v>
      </c>
      <c r="O270" s="333"/>
      <c r="P270" s="333"/>
      <c r="Q270" s="333"/>
      <c r="R270" s="333"/>
      <c r="S270" s="333"/>
      <c r="T270" s="333"/>
      <c r="U270" s="333"/>
      <c r="V270" s="333"/>
      <c r="W270" s="333"/>
      <c r="X270" s="333"/>
      <c r="Y270" s="333"/>
      <c r="Z270" s="333"/>
      <c r="AA270" s="333"/>
      <c r="AB270" s="333"/>
      <c r="AC270" s="333"/>
      <c r="AD270" s="333"/>
      <c r="AE270" s="333"/>
      <c r="AF270" s="333"/>
      <c r="AG270" s="333">
        <v>0.18</v>
      </c>
      <c r="AH270" s="333"/>
      <c r="AI270" s="333"/>
      <c r="AJ270" s="333"/>
      <c r="AK270" s="333"/>
      <c r="AL270" s="333"/>
      <c r="AM270" s="333"/>
      <c r="AN270" s="333"/>
      <c r="AO270" s="333"/>
      <c r="AP270" s="333"/>
      <c r="AQ270" s="333"/>
      <c r="AR270" s="333"/>
      <c r="AS270" s="333"/>
      <c r="AT270" s="333"/>
      <c r="AU270" s="333"/>
      <c r="AV270" s="333"/>
      <c r="AW270" s="333"/>
      <c r="AX270" s="333"/>
      <c r="AY270" s="333"/>
      <c r="AZ270" s="333"/>
      <c r="BA270" s="333"/>
      <c r="BB270" s="333"/>
      <c r="BC270" s="333"/>
      <c r="BD270" s="333"/>
      <c r="BE270" s="333"/>
      <c r="BF270" s="333"/>
      <c r="BG270" s="333"/>
      <c r="BH270" s="333"/>
      <c r="BI270" s="333"/>
      <c r="BJ270" s="333"/>
      <c r="BK270" s="333" t="s">
        <v>388</v>
      </c>
      <c r="BL270" s="117"/>
      <c r="BM270" s="567">
        <f t="shared" si="23"/>
        <v>15.78</v>
      </c>
    </row>
    <row r="271" spans="2:65" s="125" customFormat="1" hidden="1">
      <c r="B271" s="134">
        <v>270</v>
      </c>
      <c r="C271" s="134"/>
      <c r="D271" s="119">
        <v>163</v>
      </c>
      <c r="E271" s="526" t="s">
        <v>297</v>
      </c>
      <c r="F271" s="527" t="s">
        <v>298</v>
      </c>
      <c r="G271" s="541">
        <v>0.42</v>
      </c>
      <c r="H271" s="119"/>
      <c r="I271" s="119" t="s">
        <v>33</v>
      </c>
      <c r="J271" s="121" t="s">
        <v>1099</v>
      </c>
      <c r="K271" s="822">
        <f t="shared" si="22"/>
        <v>0</v>
      </c>
      <c r="L271" s="523"/>
      <c r="M271" s="523"/>
      <c r="N271" s="523"/>
      <c r="O271" s="523"/>
      <c r="P271" s="523"/>
      <c r="Q271" s="523"/>
      <c r="R271" s="523"/>
      <c r="S271" s="523"/>
      <c r="T271" s="523"/>
      <c r="U271" s="523"/>
      <c r="V271" s="523"/>
      <c r="W271" s="523"/>
      <c r="X271" s="523"/>
      <c r="Y271" s="523"/>
      <c r="Z271" s="523"/>
      <c r="AA271" s="523"/>
      <c r="AB271" s="523"/>
      <c r="AC271" s="523"/>
      <c r="AD271" s="523"/>
      <c r="AE271" s="523"/>
      <c r="AF271" s="523"/>
      <c r="AG271" s="523"/>
      <c r="AH271" s="523"/>
      <c r="AI271" s="523"/>
      <c r="AJ271" s="523"/>
      <c r="AK271" s="523"/>
      <c r="AL271" s="523"/>
      <c r="AM271" s="523"/>
      <c r="AN271" s="523"/>
      <c r="AO271" s="523"/>
      <c r="AP271" s="523"/>
      <c r="AQ271" s="523"/>
      <c r="AR271" s="523"/>
      <c r="AS271" s="523"/>
      <c r="AT271" s="523"/>
      <c r="AU271" s="523"/>
      <c r="AV271" s="523"/>
      <c r="AW271" s="523"/>
      <c r="AX271" s="523"/>
      <c r="AY271" s="523"/>
      <c r="AZ271" s="523"/>
      <c r="BA271" s="523"/>
      <c r="BB271" s="523"/>
      <c r="BC271" s="523"/>
      <c r="BD271" s="523"/>
      <c r="BE271" s="523"/>
      <c r="BF271" s="523"/>
      <c r="BG271" s="523"/>
      <c r="BH271" s="523"/>
      <c r="BI271" s="523"/>
      <c r="BJ271" s="523"/>
      <c r="BK271" s="523"/>
      <c r="BL271" s="119"/>
      <c r="BM271" s="567">
        <f t="shared" si="23"/>
        <v>0</v>
      </c>
    </row>
    <row r="272" spans="2:65" s="134" customFormat="1" hidden="1">
      <c r="B272" s="134">
        <v>271</v>
      </c>
      <c r="D272" s="117"/>
      <c r="E272" s="135" t="s">
        <v>786</v>
      </c>
      <c r="F272" s="543" t="s">
        <v>126</v>
      </c>
      <c r="G272" s="529">
        <f t="shared" ref="G272:G279" si="25">SUM(L272:BJ272)</f>
        <v>8.1</v>
      </c>
      <c r="H272" s="543" t="s">
        <v>1002</v>
      </c>
      <c r="I272" s="563" t="s">
        <v>18</v>
      </c>
      <c r="J272" s="543"/>
      <c r="K272" s="822">
        <f t="shared" si="22"/>
        <v>0</v>
      </c>
      <c r="L272" s="823"/>
      <c r="M272" s="823"/>
      <c r="N272" s="823">
        <v>8.1</v>
      </c>
      <c r="O272" s="823"/>
      <c r="P272" s="823"/>
      <c r="Q272" s="823"/>
      <c r="R272" s="823"/>
      <c r="S272" s="823"/>
      <c r="T272" s="823"/>
      <c r="U272" s="823"/>
      <c r="V272" s="823"/>
      <c r="W272" s="823"/>
      <c r="X272" s="823"/>
      <c r="Y272" s="823"/>
      <c r="Z272" s="823"/>
      <c r="AA272" s="823"/>
      <c r="AB272" s="823"/>
      <c r="AC272" s="823"/>
      <c r="AD272" s="823"/>
      <c r="AE272" s="823"/>
      <c r="AF272" s="823"/>
      <c r="AG272" s="823"/>
      <c r="AH272" s="823"/>
      <c r="AI272" s="823"/>
      <c r="AJ272" s="823"/>
      <c r="AK272" s="823"/>
      <c r="AL272" s="823"/>
      <c r="AM272" s="823"/>
      <c r="AN272" s="823"/>
      <c r="AO272" s="823"/>
      <c r="AP272" s="823"/>
      <c r="AQ272" s="823"/>
      <c r="AR272" s="823"/>
      <c r="AS272" s="823"/>
      <c r="AT272" s="823"/>
      <c r="AU272" s="823"/>
      <c r="AV272" s="823"/>
      <c r="AW272" s="823"/>
      <c r="AX272" s="823"/>
      <c r="AY272" s="823"/>
      <c r="AZ272" s="823"/>
      <c r="BA272" s="823"/>
      <c r="BB272" s="823"/>
      <c r="BC272" s="823"/>
      <c r="BD272" s="823"/>
      <c r="BE272" s="823"/>
      <c r="BF272" s="823"/>
      <c r="BG272" s="823"/>
      <c r="BH272" s="823"/>
      <c r="BI272" s="823"/>
      <c r="BJ272" s="823"/>
      <c r="BK272" s="333"/>
      <c r="BL272" s="117"/>
      <c r="BM272" s="567">
        <f t="shared" si="23"/>
        <v>8.1</v>
      </c>
    </row>
    <row r="273" spans="2:65" s="134" customFormat="1" hidden="1">
      <c r="B273" s="134">
        <v>272</v>
      </c>
      <c r="D273" s="117"/>
      <c r="E273" s="135" t="s">
        <v>787</v>
      </c>
      <c r="F273" s="543" t="s">
        <v>126</v>
      </c>
      <c r="G273" s="529">
        <f t="shared" si="25"/>
        <v>4.3</v>
      </c>
      <c r="H273" s="543" t="s">
        <v>1003</v>
      </c>
      <c r="I273" s="563" t="s">
        <v>18</v>
      </c>
      <c r="J273" s="543"/>
      <c r="K273" s="822">
        <f t="shared" si="22"/>
        <v>0</v>
      </c>
      <c r="L273" s="823"/>
      <c r="M273" s="823"/>
      <c r="N273" s="823"/>
      <c r="O273" s="823">
        <v>4.3</v>
      </c>
      <c r="P273" s="823"/>
      <c r="Q273" s="823"/>
      <c r="R273" s="823"/>
      <c r="S273" s="823"/>
      <c r="T273" s="823"/>
      <c r="U273" s="823"/>
      <c r="V273" s="823"/>
      <c r="W273" s="823"/>
      <c r="X273" s="823"/>
      <c r="Y273" s="823"/>
      <c r="Z273" s="823"/>
      <c r="AA273" s="823"/>
      <c r="AB273" s="823"/>
      <c r="AC273" s="823"/>
      <c r="AD273" s="823"/>
      <c r="AE273" s="823"/>
      <c r="AF273" s="823"/>
      <c r="AG273" s="823"/>
      <c r="AH273" s="823"/>
      <c r="AI273" s="823"/>
      <c r="AJ273" s="823"/>
      <c r="AK273" s="823"/>
      <c r="AL273" s="823"/>
      <c r="AM273" s="823"/>
      <c r="AN273" s="823"/>
      <c r="AO273" s="823"/>
      <c r="AP273" s="823"/>
      <c r="AQ273" s="823"/>
      <c r="AR273" s="823"/>
      <c r="AS273" s="823"/>
      <c r="AT273" s="823"/>
      <c r="AU273" s="823"/>
      <c r="AV273" s="823"/>
      <c r="AW273" s="823"/>
      <c r="AX273" s="823"/>
      <c r="AY273" s="823"/>
      <c r="AZ273" s="823"/>
      <c r="BA273" s="823"/>
      <c r="BB273" s="823"/>
      <c r="BC273" s="823"/>
      <c r="BD273" s="823"/>
      <c r="BE273" s="823"/>
      <c r="BF273" s="823"/>
      <c r="BG273" s="823"/>
      <c r="BH273" s="823"/>
      <c r="BI273" s="823"/>
      <c r="BJ273" s="823"/>
      <c r="BK273" s="333"/>
      <c r="BL273" s="117"/>
      <c r="BM273" s="567">
        <f t="shared" si="23"/>
        <v>4.3</v>
      </c>
    </row>
    <row r="274" spans="2:65" s="134" customFormat="1" hidden="1">
      <c r="B274" s="134">
        <v>273</v>
      </c>
      <c r="D274" s="117"/>
      <c r="E274" s="135" t="s">
        <v>788</v>
      </c>
      <c r="F274" s="543" t="s">
        <v>126</v>
      </c>
      <c r="G274" s="529">
        <f t="shared" si="25"/>
        <v>15.86</v>
      </c>
      <c r="H274" s="543" t="s">
        <v>938</v>
      </c>
      <c r="I274" s="563" t="s">
        <v>18</v>
      </c>
      <c r="J274" s="543"/>
      <c r="K274" s="822">
        <f t="shared" si="22"/>
        <v>0</v>
      </c>
      <c r="L274" s="823"/>
      <c r="M274" s="823"/>
      <c r="N274" s="823">
        <v>5.75</v>
      </c>
      <c r="O274" s="823">
        <v>10.11</v>
      </c>
      <c r="P274" s="823"/>
      <c r="Q274" s="823"/>
      <c r="R274" s="823"/>
      <c r="S274" s="823"/>
      <c r="T274" s="823"/>
      <c r="U274" s="823"/>
      <c r="V274" s="823"/>
      <c r="W274" s="823"/>
      <c r="X274" s="823"/>
      <c r="Y274" s="823"/>
      <c r="Z274" s="823"/>
      <c r="AA274" s="823"/>
      <c r="AB274" s="823"/>
      <c r="AC274" s="823"/>
      <c r="AD274" s="823"/>
      <c r="AE274" s="823"/>
      <c r="AF274" s="823"/>
      <c r="AG274" s="823"/>
      <c r="AH274" s="823"/>
      <c r="AI274" s="823"/>
      <c r="AJ274" s="823"/>
      <c r="AK274" s="823"/>
      <c r="AL274" s="823"/>
      <c r="AM274" s="823"/>
      <c r="AN274" s="823"/>
      <c r="AO274" s="823"/>
      <c r="AP274" s="823"/>
      <c r="AQ274" s="823"/>
      <c r="AR274" s="823"/>
      <c r="AS274" s="823"/>
      <c r="AT274" s="823"/>
      <c r="AU274" s="823"/>
      <c r="AV274" s="823"/>
      <c r="AW274" s="823"/>
      <c r="AX274" s="823"/>
      <c r="AY274" s="823"/>
      <c r="AZ274" s="823"/>
      <c r="BA274" s="823"/>
      <c r="BB274" s="823"/>
      <c r="BC274" s="823"/>
      <c r="BD274" s="823"/>
      <c r="BE274" s="823"/>
      <c r="BF274" s="823"/>
      <c r="BG274" s="823"/>
      <c r="BH274" s="823"/>
      <c r="BI274" s="823"/>
      <c r="BJ274" s="823"/>
      <c r="BK274" s="333"/>
      <c r="BL274" s="117"/>
      <c r="BM274" s="567">
        <f t="shared" si="23"/>
        <v>15.86</v>
      </c>
    </row>
    <row r="275" spans="2:65" s="134" customFormat="1" hidden="1">
      <c r="B275" s="134">
        <v>274</v>
      </c>
      <c r="D275" s="117"/>
      <c r="E275" s="135" t="s">
        <v>742</v>
      </c>
      <c r="F275" s="554" t="s">
        <v>126</v>
      </c>
      <c r="G275" s="529">
        <f t="shared" si="25"/>
        <v>0.1</v>
      </c>
      <c r="H275" s="118" t="s">
        <v>1004</v>
      </c>
      <c r="I275" s="121" t="s">
        <v>21</v>
      </c>
      <c r="J275" s="118"/>
      <c r="K275" s="822">
        <f t="shared" si="22"/>
        <v>0</v>
      </c>
      <c r="L275" s="823"/>
      <c r="M275" s="823"/>
      <c r="N275" s="823">
        <v>0.1</v>
      </c>
      <c r="O275" s="823"/>
      <c r="P275" s="823"/>
      <c r="Q275" s="823"/>
      <c r="R275" s="823"/>
      <c r="S275" s="823"/>
      <c r="T275" s="823"/>
      <c r="U275" s="823"/>
      <c r="V275" s="823"/>
      <c r="W275" s="823"/>
      <c r="X275" s="823"/>
      <c r="Y275" s="823"/>
      <c r="Z275" s="823"/>
      <c r="AA275" s="823"/>
      <c r="AB275" s="823"/>
      <c r="AC275" s="823"/>
      <c r="AD275" s="823"/>
      <c r="AE275" s="823"/>
      <c r="AF275" s="823"/>
      <c r="AG275" s="823"/>
      <c r="AH275" s="823"/>
      <c r="AI275" s="823"/>
      <c r="AJ275" s="823"/>
      <c r="AK275" s="823"/>
      <c r="AL275" s="823"/>
      <c r="AM275" s="823"/>
      <c r="AN275" s="823"/>
      <c r="AO275" s="823"/>
      <c r="AP275" s="823"/>
      <c r="AQ275" s="823"/>
      <c r="AR275" s="823"/>
      <c r="AS275" s="823"/>
      <c r="AT275" s="823"/>
      <c r="AU275" s="823"/>
      <c r="AV275" s="823"/>
      <c r="AW275" s="823"/>
      <c r="AX275" s="823"/>
      <c r="AY275" s="823"/>
      <c r="AZ275" s="823"/>
      <c r="BA275" s="823"/>
      <c r="BB275" s="823"/>
      <c r="BC275" s="823"/>
      <c r="BD275" s="823"/>
      <c r="BE275" s="823"/>
      <c r="BF275" s="823"/>
      <c r="BG275" s="823"/>
      <c r="BH275" s="823"/>
      <c r="BI275" s="823"/>
      <c r="BJ275" s="823"/>
      <c r="BK275" s="333"/>
      <c r="BL275" s="117"/>
      <c r="BM275" s="567">
        <f t="shared" si="23"/>
        <v>0.1</v>
      </c>
    </row>
    <row r="276" spans="2:65" s="134" customFormat="1" hidden="1">
      <c r="B276" s="134">
        <v>275</v>
      </c>
      <c r="D276" s="117"/>
      <c r="E276" s="135" t="s">
        <v>789</v>
      </c>
      <c r="F276" s="554" t="s">
        <v>126</v>
      </c>
      <c r="G276" s="529">
        <f t="shared" si="25"/>
        <v>0.33</v>
      </c>
      <c r="H276" s="118" t="s">
        <v>1005</v>
      </c>
      <c r="I276" s="121" t="s">
        <v>24</v>
      </c>
      <c r="J276" s="118"/>
      <c r="K276" s="822">
        <f t="shared" si="22"/>
        <v>0.33</v>
      </c>
      <c r="L276" s="823">
        <v>0.33</v>
      </c>
      <c r="M276" s="823"/>
      <c r="N276" s="823"/>
      <c r="O276" s="823"/>
      <c r="P276" s="823"/>
      <c r="Q276" s="823"/>
      <c r="R276" s="823"/>
      <c r="S276" s="823"/>
      <c r="T276" s="823"/>
      <c r="U276" s="823"/>
      <c r="V276" s="823"/>
      <c r="W276" s="823"/>
      <c r="X276" s="823"/>
      <c r="Y276" s="823"/>
      <c r="Z276" s="823"/>
      <c r="AA276" s="823"/>
      <c r="AB276" s="823"/>
      <c r="AC276" s="823"/>
      <c r="AD276" s="823"/>
      <c r="AE276" s="823"/>
      <c r="AF276" s="823"/>
      <c r="AG276" s="823"/>
      <c r="AH276" s="823"/>
      <c r="AI276" s="823"/>
      <c r="AJ276" s="823"/>
      <c r="AK276" s="823"/>
      <c r="AL276" s="823"/>
      <c r="AM276" s="823"/>
      <c r="AN276" s="823"/>
      <c r="AO276" s="823"/>
      <c r="AP276" s="823"/>
      <c r="AQ276" s="823"/>
      <c r="AR276" s="823"/>
      <c r="AS276" s="823"/>
      <c r="AT276" s="823"/>
      <c r="AU276" s="823"/>
      <c r="AV276" s="823"/>
      <c r="AW276" s="823"/>
      <c r="AX276" s="823"/>
      <c r="AY276" s="823"/>
      <c r="AZ276" s="823"/>
      <c r="BA276" s="823"/>
      <c r="BB276" s="823"/>
      <c r="BC276" s="823"/>
      <c r="BD276" s="823"/>
      <c r="BE276" s="823"/>
      <c r="BF276" s="823"/>
      <c r="BG276" s="823"/>
      <c r="BH276" s="823"/>
      <c r="BI276" s="823"/>
      <c r="BJ276" s="823"/>
      <c r="BK276" s="333"/>
      <c r="BL276" s="117"/>
      <c r="BM276" s="567">
        <f t="shared" si="23"/>
        <v>0.33</v>
      </c>
    </row>
    <row r="277" spans="2:65" ht="31.5" hidden="1">
      <c r="B277" s="134">
        <v>276</v>
      </c>
      <c r="C277" s="134"/>
      <c r="D277" s="798"/>
      <c r="E277" s="135" t="s">
        <v>790</v>
      </c>
      <c r="F277" s="807" t="s">
        <v>126</v>
      </c>
      <c r="G277" s="798">
        <f t="shared" si="25"/>
        <v>22.55</v>
      </c>
      <c r="H277" s="118" t="s">
        <v>1006</v>
      </c>
      <c r="I277" s="121" t="s">
        <v>27</v>
      </c>
      <c r="J277" s="799"/>
      <c r="K277" s="822">
        <f t="shared" si="22"/>
        <v>0</v>
      </c>
      <c r="L277" s="823"/>
      <c r="M277" s="823"/>
      <c r="N277" s="823"/>
      <c r="O277" s="823"/>
      <c r="P277" s="823"/>
      <c r="Q277" s="823"/>
      <c r="R277" s="823">
        <v>22.55</v>
      </c>
      <c r="S277" s="823"/>
      <c r="T277" s="823"/>
      <c r="U277" s="823"/>
      <c r="V277" s="823"/>
      <c r="W277" s="823"/>
      <c r="X277" s="823"/>
      <c r="Y277" s="823"/>
      <c r="Z277" s="823"/>
      <c r="AA277" s="823"/>
      <c r="AB277" s="823"/>
      <c r="AC277" s="823"/>
      <c r="AD277" s="823"/>
      <c r="AE277" s="823"/>
      <c r="AF277" s="823"/>
      <c r="AG277" s="823"/>
      <c r="AH277" s="823"/>
      <c r="AI277" s="823"/>
      <c r="AJ277" s="823"/>
      <c r="AK277" s="823"/>
      <c r="AL277" s="823"/>
      <c r="AM277" s="823"/>
      <c r="AN277" s="823"/>
      <c r="AO277" s="823"/>
      <c r="AP277" s="823"/>
      <c r="AQ277" s="823"/>
      <c r="AR277" s="823"/>
      <c r="AS277" s="823"/>
      <c r="AT277" s="823"/>
      <c r="AU277" s="823"/>
      <c r="AV277" s="823"/>
      <c r="AW277" s="823"/>
      <c r="AX277" s="823"/>
      <c r="AY277" s="823"/>
      <c r="AZ277" s="823"/>
      <c r="BA277" s="823"/>
      <c r="BB277" s="823"/>
      <c r="BC277" s="823"/>
      <c r="BD277" s="823"/>
      <c r="BE277" s="823"/>
      <c r="BF277" s="823"/>
      <c r="BG277" s="823"/>
      <c r="BH277" s="823"/>
      <c r="BI277" s="823"/>
      <c r="BJ277" s="823"/>
      <c r="BK277" s="333"/>
      <c r="BL277" s="798"/>
      <c r="BM277" s="801">
        <f t="shared" si="23"/>
        <v>22.55</v>
      </c>
    </row>
    <row r="278" spans="2:65" ht="31.5" hidden="1">
      <c r="B278" s="134">
        <v>277</v>
      </c>
      <c r="C278" s="134"/>
      <c r="D278" s="798"/>
      <c r="E278" s="135" t="s">
        <v>791</v>
      </c>
      <c r="F278" s="807" t="s">
        <v>126</v>
      </c>
      <c r="G278" s="798">
        <f t="shared" si="25"/>
        <v>16.7</v>
      </c>
      <c r="H278" s="118" t="s">
        <v>1007</v>
      </c>
      <c r="I278" s="121" t="s">
        <v>27</v>
      </c>
      <c r="J278" s="799"/>
      <c r="K278" s="822">
        <f t="shared" si="22"/>
        <v>0</v>
      </c>
      <c r="L278" s="823"/>
      <c r="M278" s="823"/>
      <c r="N278" s="823"/>
      <c r="O278" s="823"/>
      <c r="P278" s="823"/>
      <c r="Q278" s="823"/>
      <c r="R278" s="823">
        <v>16.7</v>
      </c>
      <c r="S278" s="823"/>
      <c r="T278" s="823"/>
      <c r="U278" s="823"/>
      <c r="V278" s="823"/>
      <c r="W278" s="823"/>
      <c r="X278" s="823"/>
      <c r="Y278" s="823"/>
      <c r="Z278" s="823"/>
      <c r="AA278" s="823"/>
      <c r="AB278" s="823"/>
      <c r="AC278" s="823"/>
      <c r="AD278" s="823"/>
      <c r="AE278" s="823"/>
      <c r="AF278" s="823"/>
      <c r="AG278" s="823"/>
      <c r="AH278" s="823"/>
      <c r="AI278" s="823"/>
      <c r="AJ278" s="823"/>
      <c r="AK278" s="823"/>
      <c r="AL278" s="823"/>
      <c r="AM278" s="823"/>
      <c r="AN278" s="823"/>
      <c r="AO278" s="823"/>
      <c r="AP278" s="823"/>
      <c r="AQ278" s="823"/>
      <c r="AR278" s="823"/>
      <c r="AS278" s="823"/>
      <c r="AT278" s="823"/>
      <c r="AU278" s="823"/>
      <c r="AV278" s="823"/>
      <c r="AW278" s="823"/>
      <c r="AX278" s="823"/>
      <c r="AY278" s="823"/>
      <c r="AZ278" s="823"/>
      <c r="BA278" s="823"/>
      <c r="BB278" s="823"/>
      <c r="BC278" s="823"/>
      <c r="BD278" s="823"/>
      <c r="BE278" s="823"/>
      <c r="BF278" s="823"/>
      <c r="BG278" s="823"/>
      <c r="BH278" s="823"/>
      <c r="BI278" s="823"/>
      <c r="BJ278" s="823"/>
      <c r="BK278" s="333"/>
      <c r="BL278" s="798"/>
      <c r="BM278" s="801">
        <f t="shared" si="23"/>
        <v>16.7</v>
      </c>
    </row>
    <row r="279" spans="2:65" ht="31.5" hidden="1">
      <c r="B279" s="134">
        <v>278</v>
      </c>
      <c r="C279" s="134"/>
      <c r="D279" s="798"/>
      <c r="E279" s="135" t="s">
        <v>792</v>
      </c>
      <c r="F279" s="807" t="s">
        <v>126</v>
      </c>
      <c r="G279" s="798">
        <f t="shared" si="25"/>
        <v>15.77</v>
      </c>
      <c r="H279" s="118" t="s">
        <v>1008</v>
      </c>
      <c r="I279" s="121" t="s">
        <v>27</v>
      </c>
      <c r="J279" s="799"/>
      <c r="K279" s="822">
        <f t="shared" si="22"/>
        <v>0</v>
      </c>
      <c r="L279" s="823"/>
      <c r="M279" s="823"/>
      <c r="N279" s="823"/>
      <c r="O279" s="823"/>
      <c r="P279" s="823"/>
      <c r="Q279" s="823"/>
      <c r="R279" s="823">
        <v>15.77</v>
      </c>
      <c r="S279" s="823"/>
      <c r="T279" s="823"/>
      <c r="U279" s="823"/>
      <c r="V279" s="823"/>
      <c r="W279" s="823"/>
      <c r="X279" s="823"/>
      <c r="Y279" s="823"/>
      <c r="Z279" s="823"/>
      <c r="AA279" s="823"/>
      <c r="AB279" s="823"/>
      <c r="AC279" s="823"/>
      <c r="AD279" s="823"/>
      <c r="AE279" s="823"/>
      <c r="AF279" s="823"/>
      <c r="AG279" s="823"/>
      <c r="AH279" s="823"/>
      <c r="AI279" s="823"/>
      <c r="AJ279" s="823"/>
      <c r="AK279" s="823"/>
      <c r="AL279" s="823"/>
      <c r="AM279" s="823"/>
      <c r="AN279" s="823"/>
      <c r="AO279" s="823"/>
      <c r="AP279" s="823"/>
      <c r="AQ279" s="823"/>
      <c r="AR279" s="823"/>
      <c r="AS279" s="823"/>
      <c r="AT279" s="823"/>
      <c r="AU279" s="823"/>
      <c r="AV279" s="823"/>
      <c r="AW279" s="823"/>
      <c r="AX279" s="823"/>
      <c r="AY279" s="823"/>
      <c r="AZ279" s="823"/>
      <c r="BA279" s="823"/>
      <c r="BB279" s="823"/>
      <c r="BC279" s="823"/>
      <c r="BD279" s="823"/>
      <c r="BE279" s="823"/>
      <c r="BF279" s="823"/>
      <c r="BG279" s="823"/>
      <c r="BH279" s="823"/>
      <c r="BI279" s="823"/>
      <c r="BJ279" s="823"/>
      <c r="BK279" s="333"/>
      <c r="BL279" s="798"/>
      <c r="BM279" s="801">
        <f t="shared" si="23"/>
        <v>15.77</v>
      </c>
    </row>
    <row r="280" spans="2:65" s="134" customFormat="1" ht="63" hidden="1">
      <c r="B280" s="134">
        <v>279</v>
      </c>
      <c r="D280" s="117"/>
      <c r="E280" s="135" t="s">
        <v>793</v>
      </c>
      <c r="F280" s="118" t="s">
        <v>126</v>
      </c>
      <c r="G280" s="766">
        <v>20.74</v>
      </c>
      <c r="H280" s="118" t="s">
        <v>1009</v>
      </c>
      <c r="I280" s="121" t="s">
        <v>27</v>
      </c>
      <c r="J280" s="118"/>
      <c r="K280" s="822">
        <f t="shared" si="22"/>
        <v>0</v>
      </c>
      <c r="L280" s="823"/>
      <c r="M280" s="823"/>
      <c r="N280" s="823"/>
      <c r="O280" s="823"/>
      <c r="P280" s="823"/>
      <c r="Q280" s="823"/>
      <c r="R280" s="823"/>
      <c r="S280" s="823"/>
      <c r="T280" s="823"/>
      <c r="U280" s="823"/>
      <c r="V280" s="823"/>
      <c r="W280" s="823"/>
      <c r="X280" s="823"/>
      <c r="Y280" s="823"/>
      <c r="Z280" s="823"/>
      <c r="AA280" s="823"/>
      <c r="AB280" s="823"/>
      <c r="AC280" s="823"/>
      <c r="AD280" s="823"/>
      <c r="AE280" s="823"/>
      <c r="AF280" s="823"/>
      <c r="AG280" s="823"/>
      <c r="AH280" s="823"/>
      <c r="AI280" s="823"/>
      <c r="AJ280" s="823"/>
      <c r="AK280" s="823"/>
      <c r="AL280" s="823"/>
      <c r="AM280" s="823"/>
      <c r="AN280" s="823"/>
      <c r="AO280" s="823"/>
      <c r="AP280" s="823"/>
      <c r="AQ280" s="823"/>
      <c r="AR280" s="823"/>
      <c r="AS280" s="823"/>
      <c r="AT280" s="823"/>
      <c r="AU280" s="823"/>
      <c r="AV280" s="823"/>
      <c r="AW280" s="823"/>
      <c r="AX280" s="823"/>
      <c r="AY280" s="823"/>
      <c r="AZ280" s="823"/>
      <c r="BA280" s="823"/>
      <c r="BB280" s="823"/>
      <c r="BC280" s="823"/>
      <c r="BD280" s="823"/>
      <c r="BE280" s="823"/>
      <c r="BF280" s="823"/>
      <c r="BG280" s="823"/>
      <c r="BH280" s="823"/>
      <c r="BI280" s="823"/>
      <c r="BJ280" s="823"/>
      <c r="BK280" s="333"/>
      <c r="BL280" s="117"/>
      <c r="BM280" s="567">
        <f t="shared" si="23"/>
        <v>0</v>
      </c>
    </row>
    <row r="281" spans="2:65" s="134" customFormat="1" hidden="1">
      <c r="B281" s="134">
        <v>280</v>
      </c>
      <c r="D281" s="117"/>
      <c r="E281" s="135" t="s">
        <v>794</v>
      </c>
      <c r="F281" s="554" t="s">
        <v>126</v>
      </c>
      <c r="G281" s="766">
        <f>SUM(L281:BJ281)</f>
        <v>0.37000000000000005</v>
      </c>
      <c r="H281" s="118" t="s">
        <v>1010</v>
      </c>
      <c r="I281" s="121" t="s">
        <v>30</v>
      </c>
      <c r="J281" s="118"/>
      <c r="K281" s="822">
        <f t="shared" si="22"/>
        <v>0</v>
      </c>
      <c r="L281" s="823"/>
      <c r="M281" s="823"/>
      <c r="N281" s="823">
        <v>0.08</v>
      </c>
      <c r="O281" s="823">
        <v>7.0000000000000007E-2</v>
      </c>
      <c r="P281" s="823"/>
      <c r="Q281" s="823"/>
      <c r="R281" s="823"/>
      <c r="S281" s="823"/>
      <c r="T281" s="823"/>
      <c r="U281" s="823"/>
      <c r="V281" s="823"/>
      <c r="W281" s="823"/>
      <c r="X281" s="823"/>
      <c r="Y281" s="823"/>
      <c r="Z281" s="823"/>
      <c r="AA281" s="823"/>
      <c r="AB281" s="823"/>
      <c r="AC281" s="823"/>
      <c r="AD281" s="823"/>
      <c r="AE281" s="823"/>
      <c r="AF281" s="823"/>
      <c r="AG281" s="823"/>
      <c r="AH281" s="823"/>
      <c r="AI281" s="823"/>
      <c r="AJ281" s="823"/>
      <c r="AK281" s="823"/>
      <c r="AL281" s="823"/>
      <c r="AM281" s="823"/>
      <c r="AN281" s="823"/>
      <c r="AO281" s="823"/>
      <c r="AP281" s="823"/>
      <c r="AQ281" s="823"/>
      <c r="AR281" s="823"/>
      <c r="AS281" s="823"/>
      <c r="AT281" s="823"/>
      <c r="AU281" s="823"/>
      <c r="AV281" s="823"/>
      <c r="AW281" s="823"/>
      <c r="AX281" s="823"/>
      <c r="AY281" s="823"/>
      <c r="AZ281" s="823">
        <v>0.04</v>
      </c>
      <c r="BA281" s="823"/>
      <c r="BB281" s="823"/>
      <c r="BC281" s="823"/>
      <c r="BD281" s="823"/>
      <c r="BE281" s="823"/>
      <c r="BF281" s="823">
        <v>0.14000000000000001</v>
      </c>
      <c r="BG281" s="823"/>
      <c r="BH281" s="823"/>
      <c r="BI281" s="823">
        <v>0.04</v>
      </c>
      <c r="BJ281" s="823"/>
      <c r="BK281" s="333"/>
      <c r="BL281" s="117"/>
      <c r="BM281" s="567">
        <f t="shared" si="23"/>
        <v>0.37000000000000005</v>
      </c>
    </row>
    <row r="282" spans="2:65" s="134" customFormat="1" hidden="1">
      <c r="B282" s="134">
        <v>281</v>
      </c>
      <c r="D282" s="117"/>
      <c r="E282" s="135" t="s">
        <v>795</v>
      </c>
      <c r="F282" s="554" t="s">
        <v>126</v>
      </c>
      <c r="G282" s="766">
        <f>SUM(L282:BJ282)</f>
        <v>0.35</v>
      </c>
      <c r="H282" s="118" t="s">
        <v>1011</v>
      </c>
      <c r="I282" s="118" t="s">
        <v>30</v>
      </c>
      <c r="J282" s="118"/>
      <c r="K282" s="822">
        <f t="shared" si="22"/>
        <v>0</v>
      </c>
      <c r="L282" s="823"/>
      <c r="M282" s="823"/>
      <c r="N282" s="823">
        <v>0.03</v>
      </c>
      <c r="O282" s="823">
        <v>0.12</v>
      </c>
      <c r="P282" s="823"/>
      <c r="Q282" s="823"/>
      <c r="R282" s="823"/>
      <c r="S282" s="823"/>
      <c r="T282" s="823"/>
      <c r="U282" s="823"/>
      <c r="V282" s="823"/>
      <c r="W282" s="823"/>
      <c r="X282" s="823"/>
      <c r="Y282" s="823"/>
      <c r="Z282" s="823"/>
      <c r="AA282" s="823"/>
      <c r="AB282" s="823"/>
      <c r="AC282" s="823"/>
      <c r="AD282" s="823"/>
      <c r="AE282" s="823"/>
      <c r="AF282" s="823"/>
      <c r="AG282" s="823"/>
      <c r="AH282" s="823"/>
      <c r="AI282" s="823"/>
      <c r="AJ282" s="823"/>
      <c r="AK282" s="823"/>
      <c r="AL282" s="823"/>
      <c r="AM282" s="823"/>
      <c r="AN282" s="823"/>
      <c r="AO282" s="823"/>
      <c r="AP282" s="823"/>
      <c r="AQ282" s="823"/>
      <c r="AR282" s="823"/>
      <c r="AS282" s="823"/>
      <c r="AT282" s="823"/>
      <c r="AU282" s="823"/>
      <c r="AV282" s="823"/>
      <c r="AW282" s="823"/>
      <c r="AX282" s="823"/>
      <c r="AY282" s="823"/>
      <c r="AZ282" s="823">
        <v>0.02</v>
      </c>
      <c r="BA282" s="823"/>
      <c r="BB282" s="823"/>
      <c r="BC282" s="823"/>
      <c r="BD282" s="823"/>
      <c r="BE282" s="823"/>
      <c r="BF282" s="823">
        <v>0.18</v>
      </c>
      <c r="BG282" s="823"/>
      <c r="BH282" s="823"/>
      <c r="BI282" s="823"/>
      <c r="BJ282" s="823"/>
      <c r="BK282" s="333"/>
      <c r="BL282" s="117"/>
      <c r="BM282" s="567">
        <f t="shared" si="23"/>
        <v>0.35</v>
      </c>
    </row>
    <row r="283" spans="2:65" s="134" customFormat="1" ht="78.75" hidden="1">
      <c r="B283" s="134">
        <v>282</v>
      </c>
      <c r="D283" s="117"/>
      <c r="E283" s="343" t="s">
        <v>796</v>
      </c>
      <c r="F283" s="118" t="s">
        <v>126</v>
      </c>
      <c r="G283" s="544">
        <f>SUM(L283:BJ283)</f>
        <v>1.2</v>
      </c>
      <c r="H283" s="118" t="s">
        <v>1012</v>
      </c>
      <c r="I283" s="121" t="s">
        <v>33</v>
      </c>
      <c r="J283" s="118"/>
      <c r="K283" s="822">
        <f t="shared" si="22"/>
        <v>1.2</v>
      </c>
      <c r="L283" s="823">
        <v>1.2</v>
      </c>
      <c r="M283" s="823"/>
      <c r="N283" s="823"/>
      <c r="O283" s="823"/>
      <c r="P283" s="823"/>
      <c r="Q283" s="823"/>
      <c r="R283" s="823"/>
      <c r="S283" s="823"/>
      <c r="T283" s="823"/>
      <c r="U283" s="823"/>
      <c r="V283" s="823"/>
      <c r="W283" s="823"/>
      <c r="X283" s="823"/>
      <c r="Y283" s="823"/>
      <c r="Z283" s="823"/>
      <c r="AA283" s="823"/>
      <c r="AB283" s="823"/>
      <c r="AC283" s="823"/>
      <c r="AD283" s="823"/>
      <c r="AE283" s="823"/>
      <c r="AF283" s="823"/>
      <c r="AG283" s="823"/>
      <c r="AH283" s="823"/>
      <c r="AI283" s="823"/>
      <c r="AJ283" s="823"/>
      <c r="AK283" s="823"/>
      <c r="AL283" s="823"/>
      <c r="AM283" s="823"/>
      <c r="AN283" s="823"/>
      <c r="AO283" s="823"/>
      <c r="AP283" s="823"/>
      <c r="AQ283" s="823"/>
      <c r="AR283" s="823"/>
      <c r="AS283" s="823"/>
      <c r="AT283" s="823"/>
      <c r="AU283" s="823"/>
      <c r="AV283" s="823"/>
      <c r="AW283" s="823"/>
      <c r="AX283" s="823"/>
      <c r="AY283" s="823"/>
      <c r="AZ283" s="823"/>
      <c r="BA283" s="823"/>
      <c r="BB283" s="823"/>
      <c r="BC283" s="823"/>
      <c r="BD283" s="823"/>
      <c r="BE283" s="823"/>
      <c r="BF283" s="823"/>
      <c r="BG283" s="823"/>
      <c r="BH283" s="823"/>
      <c r="BI283" s="823"/>
      <c r="BJ283" s="823"/>
      <c r="BK283" s="333"/>
      <c r="BL283" s="117"/>
      <c r="BM283" s="567">
        <f t="shared" si="23"/>
        <v>1.2</v>
      </c>
    </row>
    <row r="284" spans="2:65" s="134" customFormat="1" ht="31.5" hidden="1">
      <c r="B284" s="134">
        <v>283</v>
      </c>
      <c r="D284" s="117"/>
      <c r="E284" s="135" t="s">
        <v>797</v>
      </c>
      <c r="F284" s="118" t="s">
        <v>126</v>
      </c>
      <c r="G284" s="529">
        <v>0.74</v>
      </c>
      <c r="H284" s="118" t="s">
        <v>1013</v>
      </c>
      <c r="I284" s="121" t="s">
        <v>35</v>
      </c>
      <c r="J284" s="118" t="s">
        <v>1082</v>
      </c>
      <c r="K284" s="822">
        <f t="shared" si="22"/>
        <v>0</v>
      </c>
      <c r="L284" s="823"/>
      <c r="M284" s="823"/>
      <c r="N284" s="823"/>
      <c r="O284" s="823"/>
      <c r="P284" s="823"/>
      <c r="Q284" s="823"/>
      <c r="R284" s="823"/>
      <c r="S284" s="823"/>
      <c r="T284" s="823"/>
      <c r="U284" s="823"/>
      <c r="V284" s="823"/>
      <c r="W284" s="823"/>
      <c r="X284" s="823"/>
      <c r="Y284" s="823"/>
      <c r="Z284" s="823"/>
      <c r="AA284" s="823"/>
      <c r="AB284" s="823"/>
      <c r="AC284" s="823"/>
      <c r="AD284" s="823"/>
      <c r="AE284" s="823"/>
      <c r="AF284" s="823"/>
      <c r="AG284" s="823"/>
      <c r="AH284" s="823"/>
      <c r="AI284" s="823"/>
      <c r="AJ284" s="823"/>
      <c r="AK284" s="823"/>
      <c r="AL284" s="823"/>
      <c r="AM284" s="823"/>
      <c r="AN284" s="823"/>
      <c r="AO284" s="823"/>
      <c r="AP284" s="823"/>
      <c r="AQ284" s="823"/>
      <c r="AR284" s="823"/>
      <c r="AS284" s="823"/>
      <c r="AT284" s="823"/>
      <c r="AU284" s="823"/>
      <c r="AV284" s="823"/>
      <c r="AW284" s="823"/>
      <c r="AX284" s="823"/>
      <c r="AY284" s="823"/>
      <c r="AZ284" s="823"/>
      <c r="BA284" s="823"/>
      <c r="BB284" s="823"/>
      <c r="BC284" s="823"/>
      <c r="BD284" s="823"/>
      <c r="BE284" s="823"/>
      <c r="BF284" s="823"/>
      <c r="BG284" s="823"/>
      <c r="BH284" s="823"/>
      <c r="BI284" s="823"/>
      <c r="BJ284" s="823"/>
      <c r="BK284" s="333"/>
      <c r="BL284" s="117"/>
      <c r="BM284" s="567">
        <f t="shared" si="23"/>
        <v>0</v>
      </c>
    </row>
    <row r="285" spans="2:65" s="134" customFormat="1" hidden="1">
      <c r="B285" s="134">
        <v>284</v>
      </c>
      <c r="D285" s="117"/>
      <c r="E285" s="135" t="s">
        <v>798</v>
      </c>
      <c r="F285" s="554" t="s">
        <v>126</v>
      </c>
      <c r="G285" s="766">
        <f t="shared" ref="G285:G302" si="26">SUM(L285:BJ285)</f>
        <v>0.69</v>
      </c>
      <c r="H285" s="118" t="s">
        <v>1014</v>
      </c>
      <c r="I285" s="121" t="s">
        <v>41</v>
      </c>
      <c r="J285" s="118"/>
      <c r="K285" s="822">
        <f t="shared" si="22"/>
        <v>0</v>
      </c>
      <c r="L285" s="823"/>
      <c r="M285" s="823"/>
      <c r="N285" s="823"/>
      <c r="O285" s="823">
        <v>0.69</v>
      </c>
      <c r="P285" s="823"/>
      <c r="Q285" s="823"/>
      <c r="R285" s="823"/>
      <c r="S285" s="823"/>
      <c r="T285" s="823"/>
      <c r="U285" s="823"/>
      <c r="V285" s="823"/>
      <c r="W285" s="823"/>
      <c r="X285" s="823"/>
      <c r="Y285" s="823"/>
      <c r="Z285" s="823"/>
      <c r="AA285" s="823"/>
      <c r="AB285" s="823"/>
      <c r="AC285" s="823"/>
      <c r="AD285" s="823"/>
      <c r="AE285" s="823"/>
      <c r="AF285" s="823"/>
      <c r="AG285" s="823"/>
      <c r="AH285" s="823"/>
      <c r="AI285" s="823"/>
      <c r="AJ285" s="823"/>
      <c r="AK285" s="823"/>
      <c r="AL285" s="823"/>
      <c r="AM285" s="823"/>
      <c r="AN285" s="823"/>
      <c r="AO285" s="823"/>
      <c r="AP285" s="823"/>
      <c r="AQ285" s="823"/>
      <c r="AR285" s="823"/>
      <c r="AS285" s="823"/>
      <c r="AT285" s="823"/>
      <c r="AU285" s="823"/>
      <c r="AV285" s="823"/>
      <c r="AW285" s="823"/>
      <c r="AX285" s="823"/>
      <c r="AY285" s="823"/>
      <c r="AZ285" s="823"/>
      <c r="BA285" s="823"/>
      <c r="BB285" s="823"/>
      <c r="BC285" s="823"/>
      <c r="BD285" s="823"/>
      <c r="BE285" s="823"/>
      <c r="BF285" s="823"/>
      <c r="BG285" s="823"/>
      <c r="BH285" s="823"/>
      <c r="BI285" s="823"/>
      <c r="BJ285" s="823"/>
      <c r="BK285" s="333"/>
      <c r="BL285" s="117"/>
      <c r="BM285" s="567">
        <f t="shared" si="23"/>
        <v>0.69</v>
      </c>
    </row>
    <row r="286" spans="2:65" s="134" customFormat="1" hidden="1">
      <c r="B286" s="134">
        <v>285</v>
      </c>
      <c r="D286" s="117"/>
      <c r="E286" s="135" t="s">
        <v>799</v>
      </c>
      <c r="F286" s="554" t="s">
        <v>126</v>
      </c>
      <c r="G286" s="766">
        <f t="shared" si="26"/>
        <v>0.36</v>
      </c>
      <c r="H286" s="118" t="s">
        <v>1015</v>
      </c>
      <c r="I286" s="121" t="s">
        <v>41</v>
      </c>
      <c r="J286" s="118"/>
      <c r="K286" s="822">
        <f t="shared" si="22"/>
        <v>0</v>
      </c>
      <c r="L286" s="823"/>
      <c r="M286" s="823"/>
      <c r="N286" s="823"/>
      <c r="O286" s="823">
        <v>0.36</v>
      </c>
      <c r="P286" s="823"/>
      <c r="Q286" s="823"/>
      <c r="R286" s="823"/>
      <c r="S286" s="823"/>
      <c r="T286" s="823"/>
      <c r="U286" s="823"/>
      <c r="V286" s="823"/>
      <c r="W286" s="823"/>
      <c r="X286" s="823"/>
      <c r="Y286" s="823"/>
      <c r="Z286" s="823"/>
      <c r="AA286" s="823"/>
      <c r="AB286" s="823"/>
      <c r="AC286" s="823"/>
      <c r="AD286" s="823"/>
      <c r="AE286" s="823"/>
      <c r="AF286" s="823"/>
      <c r="AG286" s="823"/>
      <c r="AH286" s="823"/>
      <c r="AI286" s="823"/>
      <c r="AJ286" s="823"/>
      <c r="AK286" s="823"/>
      <c r="AL286" s="823"/>
      <c r="AM286" s="823"/>
      <c r="AN286" s="823"/>
      <c r="AO286" s="823"/>
      <c r="AP286" s="823"/>
      <c r="AQ286" s="823"/>
      <c r="AR286" s="823"/>
      <c r="AS286" s="823"/>
      <c r="AT286" s="823"/>
      <c r="AU286" s="823"/>
      <c r="AV286" s="823"/>
      <c r="AW286" s="823"/>
      <c r="AX286" s="823"/>
      <c r="AY286" s="823"/>
      <c r="AZ286" s="823"/>
      <c r="BA286" s="823"/>
      <c r="BB286" s="823"/>
      <c r="BC286" s="823"/>
      <c r="BD286" s="823"/>
      <c r="BE286" s="823"/>
      <c r="BF286" s="823"/>
      <c r="BG286" s="823"/>
      <c r="BH286" s="823"/>
      <c r="BI286" s="823"/>
      <c r="BJ286" s="823"/>
      <c r="BK286" s="333"/>
      <c r="BL286" s="117"/>
      <c r="BM286" s="567">
        <f t="shared" si="23"/>
        <v>0.36</v>
      </c>
    </row>
    <row r="287" spans="2:65" s="134" customFormat="1" hidden="1">
      <c r="B287" s="134">
        <v>286</v>
      </c>
      <c r="D287" s="117"/>
      <c r="E287" s="555" t="s">
        <v>800</v>
      </c>
      <c r="F287" s="554" t="s">
        <v>126</v>
      </c>
      <c r="G287" s="529">
        <f t="shared" si="26"/>
        <v>0.8</v>
      </c>
      <c r="H287" s="118" t="s">
        <v>1016</v>
      </c>
      <c r="I287" s="121" t="s">
        <v>44</v>
      </c>
      <c r="J287" s="118"/>
      <c r="K287" s="822">
        <f t="shared" si="22"/>
        <v>0</v>
      </c>
      <c r="L287" s="823"/>
      <c r="M287" s="823"/>
      <c r="N287" s="823">
        <v>0.8</v>
      </c>
      <c r="O287" s="823"/>
      <c r="P287" s="823"/>
      <c r="Q287" s="823"/>
      <c r="R287" s="823"/>
      <c r="S287" s="823"/>
      <c r="T287" s="823"/>
      <c r="U287" s="823"/>
      <c r="V287" s="823"/>
      <c r="W287" s="823"/>
      <c r="X287" s="823"/>
      <c r="Y287" s="823"/>
      <c r="Z287" s="823"/>
      <c r="AA287" s="823"/>
      <c r="AB287" s="823"/>
      <c r="AC287" s="823"/>
      <c r="AD287" s="823"/>
      <c r="AE287" s="823"/>
      <c r="AF287" s="823"/>
      <c r="AG287" s="823"/>
      <c r="AH287" s="823"/>
      <c r="AI287" s="823"/>
      <c r="AJ287" s="823"/>
      <c r="AK287" s="823"/>
      <c r="AL287" s="823"/>
      <c r="AM287" s="823"/>
      <c r="AN287" s="823"/>
      <c r="AO287" s="823"/>
      <c r="AP287" s="823"/>
      <c r="AQ287" s="823"/>
      <c r="AR287" s="823"/>
      <c r="AS287" s="823"/>
      <c r="AT287" s="823"/>
      <c r="AU287" s="823"/>
      <c r="AV287" s="823"/>
      <c r="AW287" s="823"/>
      <c r="AX287" s="823"/>
      <c r="AY287" s="823"/>
      <c r="AZ287" s="823"/>
      <c r="BA287" s="823"/>
      <c r="BB287" s="823"/>
      <c r="BC287" s="823"/>
      <c r="BD287" s="823"/>
      <c r="BE287" s="823"/>
      <c r="BF287" s="823"/>
      <c r="BG287" s="823"/>
      <c r="BH287" s="823"/>
      <c r="BI287" s="823"/>
      <c r="BJ287" s="823"/>
      <c r="BK287" s="333"/>
      <c r="BL287" s="117"/>
      <c r="BM287" s="567">
        <f t="shared" si="23"/>
        <v>0.8</v>
      </c>
    </row>
    <row r="288" spans="2:65" s="134" customFormat="1" hidden="1">
      <c r="B288" s="134">
        <v>287</v>
      </c>
      <c r="D288" s="117"/>
      <c r="E288" s="135" t="s">
        <v>801</v>
      </c>
      <c r="F288" s="118" t="s">
        <v>126</v>
      </c>
      <c r="G288" s="544">
        <f t="shared" si="26"/>
        <v>0.62</v>
      </c>
      <c r="H288" s="118" t="s">
        <v>1016</v>
      </c>
      <c r="I288" s="121" t="s">
        <v>47</v>
      </c>
      <c r="J288" s="118"/>
      <c r="K288" s="822">
        <f t="shared" si="22"/>
        <v>0</v>
      </c>
      <c r="L288" s="823"/>
      <c r="M288" s="823"/>
      <c r="N288" s="823">
        <v>0.62</v>
      </c>
      <c r="O288" s="823"/>
      <c r="P288" s="823"/>
      <c r="Q288" s="823"/>
      <c r="R288" s="823"/>
      <c r="S288" s="823"/>
      <c r="T288" s="823"/>
      <c r="U288" s="823"/>
      <c r="V288" s="823"/>
      <c r="W288" s="823"/>
      <c r="X288" s="823"/>
      <c r="Y288" s="823"/>
      <c r="Z288" s="823"/>
      <c r="AA288" s="823"/>
      <c r="AB288" s="823"/>
      <c r="AC288" s="823"/>
      <c r="AD288" s="823"/>
      <c r="AE288" s="823"/>
      <c r="AF288" s="823"/>
      <c r="AG288" s="823"/>
      <c r="AH288" s="823"/>
      <c r="AI288" s="823"/>
      <c r="AJ288" s="823"/>
      <c r="AK288" s="823"/>
      <c r="AL288" s="823"/>
      <c r="AM288" s="823"/>
      <c r="AN288" s="823"/>
      <c r="AO288" s="823"/>
      <c r="AP288" s="823"/>
      <c r="AQ288" s="823"/>
      <c r="AR288" s="823"/>
      <c r="AS288" s="823"/>
      <c r="AT288" s="823"/>
      <c r="AU288" s="823"/>
      <c r="AV288" s="823"/>
      <c r="AW288" s="823"/>
      <c r="AX288" s="823"/>
      <c r="AY288" s="823"/>
      <c r="AZ288" s="823"/>
      <c r="BA288" s="823"/>
      <c r="BB288" s="823"/>
      <c r="BC288" s="823"/>
      <c r="BD288" s="823"/>
      <c r="BE288" s="823"/>
      <c r="BF288" s="823"/>
      <c r="BG288" s="823"/>
      <c r="BH288" s="823"/>
      <c r="BI288" s="823"/>
      <c r="BJ288" s="823"/>
      <c r="BK288" s="333"/>
      <c r="BL288" s="117"/>
      <c r="BM288" s="567">
        <f t="shared" si="23"/>
        <v>0.62</v>
      </c>
    </row>
    <row r="289" spans="2:65" s="134" customFormat="1" hidden="1">
      <c r="B289" s="134">
        <v>288</v>
      </c>
      <c r="D289" s="117"/>
      <c r="E289" s="135" t="s">
        <v>1107</v>
      </c>
      <c r="F289" s="118" t="s">
        <v>126</v>
      </c>
      <c r="G289" s="529">
        <f t="shared" si="26"/>
        <v>1</v>
      </c>
      <c r="H289" s="118" t="s">
        <v>1017</v>
      </c>
      <c r="I289" s="121" t="s">
        <v>48</v>
      </c>
      <c r="J289" s="118"/>
      <c r="K289" s="822">
        <f t="shared" si="22"/>
        <v>0</v>
      </c>
      <c r="L289" s="823"/>
      <c r="M289" s="823"/>
      <c r="N289" s="823"/>
      <c r="O289" s="823"/>
      <c r="P289" s="823"/>
      <c r="Q289" s="823"/>
      <c r="R289" s="823"/>
      <c r="S289" s="823"/>
      <c r="T289" s="823"/>
      <c r="U289" s="823"/>
      <c r="V289" s="823"/>
      <c r="W289" s="823"/>
      <c r="X289" s="823"/>
      <c r="Y289" s="823"/>
      <c r="Z289" s="823"/>
      <c r="AA289" s="823"/>
      <c r="AB289" s="823"/>
      <c r="AC289" s="823">
        <v>1</v>
      </c>
      <c r="AD289" s="823"/>
      <c r="AE289" s="823"/>
      <c r="AF289" s="823"/>
      <c r="AG289" s="823"/>
      <c r="AH289" s="823"/>
      <c r="AI289" s="823"/>
      <c r="AJ289" s="823"/>
      <c r="AK289" s="823"/>
      <c r="AL289" s="823"/>
      <c r="AM289" s="823"/>
      <c r="AN289" s="823"/>
      <c r="AO289" s="823"/>
      <c r="AP289" s="823"/>
      <c r="AQ289" s="823"/>
      <c r="AR289" s="823"/>
      <c r="AS289" s="823"/>
      <c r="AT289" s="823"/>
      <c r="AU289" s="823"/>
      <c r="AV289" s="823"/>
      <c r="AW289" s="823"/>
      <c r="AX289" s="823"/>
      <c r="AY289" s="823"/>
      <c r="AZ289" s="823"/>
      <c r="BA289" s="823"/>
      <c r="BB289" s="823"/>
      <c r="BC289" s="823"/>
      <c r="BD289" s="823"/>
      <c r="BE289" s="823"/>
      <c r="BF289" s="823"/>
      <c r="BG289" s="823"/>
      <c r="BH289" s="823"/>
      <c r="BI289" s="823"/>
      <c r="BJ289" s="823"/>
      <c r="BK289" s="333"/>
      <c r="BL289" s="117"/>
      <c r="BM289" s="567">
        <f t="shared" si="23"/>
        <v>1</v>
      </c>
    </row>
    <row r="290" spans="2:65" s="134" customFormat="1" ht="31.5" hidden="1">
      <c r="B290" s="134">
        <v>289</v>
      </c>
      <c r="D290" s="117"/>
      <c r="E290" s="135" t="s">
        <v>486</v>
      </c>
      <c r="F290" s="118" t="s">
        <v>126</v>
      </c>
      <c r="G290" s="529">
        <f t="shared" si="26"/>
        <v>2.81</v>
      </c>
      <c r="H290" s="118" t="s">
        <v>1018</v>
      </c>
      <c r="I290" s="121" t="s">
        <v>48</v>
      </c>
      <c r="J290" s="118"/>
      <c r="K290" s="822">
        <f t="shared" si="22"/>
        <v>0</v>
      </c>
      <c r="L290" s="823"/>
      <c r="M290" s="823"/>
      <c r="N290" s="823">
        <v>0.83000000000000007</v>
      </c>
      <c r="O290" s="823">
        <v>1.98</v>
      </c>
      <c r="P290" s="823"/>
      <c r="Q290" s="823"/>
      <c r="R290" s="823"/>
      <c r="S290" s="823"/>
      <c r="T290" s="823"/>
      <c r="U290" s="823"/>
      <c r="V290" s="823"/>
      <c r="W290" s="823"/>
      <c r="X290" s="823"/>
      <c r="Y290" s="823"/>
      <c r="Z290" s="823"/>
      <c r="AA290" s="823"/>
      <c r="AB290" s="823"/>
      <c r="AC290" s="823"/>
      <c r="AD290" s="823"/>
      <c r="AE290" s="823"/>
      <c r="AF290" s="823"/>
      <c r="AG290" s="823"/>
      <c r="AH290" s="823"/>
      <c r="AI290" s="823"/>
      <c r="AJ290" s="823"/>
      <c r="AK290" s="823"/>
      <c r="AL290" s="823"/>
      <c r="AM290" s="823"/>
      <c r="AN290" s="823"/>
      <c r="AO290" s="823"/>
      <c r="AP290" s="823"/>
      <c r="AQ290" s="823"/>
      <c r="AR290" s="823"/>
      <c r="AS290" s="823"/>
      <c r="AT290" s="823"/>
      <c r="AU290" s="823"/>
      <c r="AV290" s="823"/>
      <c r="AW290" s="823"/>
      <c r="AX290" s="823"/>
      <c r="AY290" s="823"/>
      <c r="AZ290" s="823"/>
      <c r="BA290" s="823"/>
      <c r="BB290" s="823"/>
      <c r="BC290" s="823"/>
      <c r="BD290" s="823"/>
      <c r="BE290" s="823"/>
      <c r="BF290" s="823"/>
      <c r="BG290" s="823"/>
      <c r="BH290" s="823"/>
      <c r="BI290" s="823"/>
      <c r="BJ290" s="823"/>
      <c r="BK290" s="333"/>
      <c r="BL290" s="117"/>
      <c r="BM290" s="567">
        <f t="shared" si="23"/>
        <v>2.81</v>
      </c>
    </row>
    <row r="291" spans="2:65" s="134" customFormat="1" hidden="1">
      <c r="B291" s="134">
        <v>290</v>
      </c>
      <c r="D291" s="117"/>
      <c r="E291" s="135" t="s">
        <v>803</v>
      </c>
      <c r="F291" s="118" t="s">
        <v>126</v>
      </c>
      <c r="G291" s="529">
        <f t="shared" si="26"/>
        <v>1.98</v>
      </c>
      <c r="H291" s="118" t="s">
        <v>1019</v>
      </c>
      <c r="I291" s="121" t="s">
        <v>48</v>
      </c>
      <c r="J291" s="118"/>
      <c r="K291" s="822">
        <f t="shared" si="22"/>
        <v>1.66</v>
      </c>
      <c r="L291" s="823">
        <v>1.66</v>
      </c>
      <c r="M291" s="823"/>
      <c r="N291" s="823">
        <v>0.32</v>
      </c>
      <c r="O291" s="823"/>
      <c r="P291" s="823"/>
      <c r="Q291" s="823"/>
      <c r="R291" s="823"/>
      <c r="S291" s="823"/>
      <c r="T291" s="823"/>
      <c r="U291" s="823"/>
      <c r="V291" s="823"/>
      <c r="W291" s="823"/>
      <c r="X291" s="823"/>
      <c r="Y291" s="823"/>
      <c r="Z291" s="823"/>
      <c r="AA291" s="823"/>
      <c r="AB291" s="823"/>
      <c r="AC291" s="823"/>
      <c r="AD291" s="823"/>
      <c r="AE291" s="823"/>
      <c r="AF291" s="823"/>
      <c r="AG291" s="823"/>
      <c r="AH291" s="823"/>
      <c r="AI291" s="823"/>
      <c r="AJ291" s="823"/>
      <c r="AK291" s="823"/>
      <c r="AL291" s="823"/>
      <c r="AM291" s="823"/>
      <c r="AN291" s="823"/>
      <c r="AO291" s="823"/>
      <c r="AP291" s="823"/>
      <c r="AQ291" s="823"/>
      <c r="AR291" s="823"/>
      <c r="AS291" s="823"/>
      <c r="AT291" s="823"/>
      <c r="AU291" s="823"/>
      <c r="AV291" s="823"/>
      <c r="AW291" s="823"/>
      <c r="AX291" s="823"/>
      <c r="AY291" s="823"/>
      <c r="AZ291" s="823"/>
      <c r="BA291" s="823"/>
      <c r="BB291" s="823"/>
      <c r="BC291" s="823"/>
      <c r="BD291" s="823"/>
      <c r="BE291" s="823"/>
      <c r="BF291" s="823"/>
      <c r="BG291" s="823"/>
      <c r="BH291" s="823"/>
      <c r="BI291" s="823"/>
      <c r="BJ291" s="823"/>
      <c r="BK291" s="333"/>
      <c r="BL291" s="117"/>
      <c r="BM291" s="567">
        <f t="shared" si="23"/>
        <v>1.98</v>
      </c>
    </row>
    <row r="292" spans="2:65" s="134" customFormat="1" hidden="1">
      <c r="B292" s="134">
        <v>291</v>
      </c>
      <c r="D292" s="117"/>
      <c r="E292" s="135" t="s">
        <v>804</v>
      </c>
      <c r="F292" s="118" t="s">
        <v>126</v>
      </c>
      <c r="G292" s="529">
        <f t="shared" si="26"/>
        <v>0.45</v>
      </c>
      <c r="H292" s="118" t="s">
        <v>962</v>
      </c>
      <c r="I292" s="121" t="s">
        <v>48</v>
      </c>
      <c r="J292" s="118"/>
      <c r="K292" s="822">
        <f t="shared" si="22"/>
        <v>0</v>
      </c>
      <c r="L292" s="823"/>
      <c r="M292" s="823"/>
      <c r="N292" s="823">
        <v>0.45</v>
      </c>
      <c r="O292" s="823"/>
      <c r="P292" s="823"/>
      <c r="Q292" s="823"/>
      <c r="R292" s="823"/>
      <c r="S292" s="823"/>
      <c r="T292" s="823"/>
      <c r="U292" s="823"/>
      <c r="V292" s="823"/>
      <c r="W292" s="823"/>
      <c r="X292" s="823"/>
      <c r="Y292" s="823"/>
      <c r="Z292" s="823"/>
      <c r="AA292" s="823"/>
      <c r="AB292" s="823"/>
      <c r="AC292" s="823"/>
      <c r="AD292" s="823"/>
      <c r="AE292" s="823"/>
      <c r="AF292" s="823"/>
      <c r="AG292" s="823"/>
      <c r="AH292" s="823"/>
      <c r="AI292" s="823"/>
      <c r="AJ292" s="823"/>
      <c r="AK292" s="823"/>
      <c r="AL292" s="823"/>
      <c r="AM292" s="823"/>
      <c r="AN292" s="823"/>
      <c r="AO292" s="823"/>
      <c r="AP292" s="823"/>
      <c r="AQ292" s="823"/>
      <c r="AR292" s="823"/>
      <c r="AS292" s="823"/>
      <c r="AT292" s="823"/>
      <c r="AU292" s="823"/>
      <c r="AV292" s="823"/>
      <c r="AW292" s="823"/>
      <c r="AX292" s="823"/>
      <c r="AY292" s="823"/>
      <c r="AZ292" s="823"/>
      <c r="BA292" s="823"/>
      <c r="BB292" s="823"/>
      <c r="BC292" s="823"/>
      <c r="BD292" s="823"/>
      <c r="BE292" s="823"/>
      <c r="BF292" s="823"/>
      <c r="BG292" s="823"/>
      <c r="BH292" s="823"/>
      <c r="BI292" s="823"/>
      <c r="BJ292" s="823"/>
      <c r="BK292" s="333"/>
      <c r="BL292" s="117"/>
      <c r="BM292" s="567">
        <f t="shared" si="23"/>
        <v>0.45</v>
      </c>
    </row>
    <row r="293" spans="2:65" s="134" customFormat="1" hidden="1">
      <c r="B293" s="134">
        <v>292</v>
      </c>
      <c r="D293" s="117"/>
      <c r="E293" s="135" t="s">
        <v>805</v>
      </c>
      <c r="F293" s="118" t="s">
        <v>126</v>
      </c>
      <c r="G293" s="529">
        <f t="shared" si="26"/>
        <v>1</v>
      </c>
      <c r="H293" s="118" t="s">
        <v>1020</v>
      </c>
      <c r="I293" s="121" t="s">
        <v>48</v>
      </c>
      <c r="J293" s="118"/>
      <c r="K293" s="822">
        <f t="shared" si="22"/>
        <v>0</v>
      </c>
      <c r="L293" s="823"/>
      <c r="M293" s="823"/>
      <c r="N293" s="823">
        <v>1</v>
      </c>
      <c r="O293" s="823"/>
      <c r="P293" s="823"/>
      <c r="Q293" s="823"/>
      <c r="R293" s="823"/>
      <c r="S293" s="823"/>
      <c r="T293" s="823"/>
      <c r="U293" s="823"/>
      <c r="V293" s="823"/>
      <c r="W293" s="823"/>
      <c r="X293" s="823"/>
      <c r="Y293" s="823"/>
      <c r="Z293" s="823"/>
      <c r="AA293" s="823"/>
      <c r="AB293" s="823"/>
      <c r="AC293" s="823"/>
      <c r="AD293" s="823"/>
      <c r="AE293" s="823"/>
      <c r="AF293" s="823"/>
      <c r="AG293" s="823"/>
      <c r="AH293" s="823"/>
      <c r="AI293" s="823"/>
      <c r="AJ293" s="823"/>
      <c r="AK293" s="823"/>
      <c r="AL293" s="823"/>
      <c r="AM293" s="823"/>
      <c r="AN293" s="823"/>
      <c r="AO293" s="823"/>
      <c r="AP293" s="823"/>
      <c r="AQ293" s="823"/>
      <c r="AR293" s="823"/>
      <c r="AS293" s="823"/>
      <c r="AT293" s="823"/>
      <c r="AU293" s="823"/>
      <c r="AV293" s="823"/>
      <c r="AW293" s="823"/>
      <c r="AX293" s="823"/>
      <c r="AY293" s="823"/>
      <c r="AZ293" s="823"/>
      <c r="BA293" s="823"/>
      <c r="BB293" s="823"/>
      <c r="BC293" s="823"/>
      <c r="BD293" s="823"/>
      <c r="BE293" s="823"/>
      <c r="BF293" s="823"/>
      <c r="BG293" s="823"/>
      <c r="BH293" s="823"/>
      <c r="BI293" s="823"/>
      <c r="BJ293" s="823"/>
      <c r="BK293" s="333"/>
      <c r="BL293" s="117"/>
      <c r="BM293" s="567">
        <f t="shared" si="23"/>
        <v>1</v>
      </c>
    </row>
    <row r="294" spans="2:65" s="134" customFormat="1" hidden="1">
      <c r="B294" s="134">
        <v>293</v>
      </c>
      <c r="D294" s="117"/>
      <c r="E294" s="135" t="s">
        <v>806</v>
      </c>
      <c r="F294" s="118" t="s">
        <v>126</v>
      </c>
      <c r="G294" s="766">
        <f t="shared" si="26"/>
        <v>17.59</v>
      </c>
      <c r="H294" s="118" t="s">
        <v>1021</v>
      </c>
      <c r="I294" s="121" t="s">
        <v>10</v>
      </c>
      <c r="J294" s="118"/>
      <c r="K294" s="822">
        <f t="shared" si="22"/>
        <v>0</v>
      </c>
      <c r="L294" s="135"/>
      <c r="M294" s="135"/>
      <c r="N294" s="135">
        <v>17.59</v>
      </c>
      <c r="O294" s="135"/>
      <c r="P294" s="135"/>
      <c r="Q294" s="135"/>
      <c r="R294" s="825"/>
      <c r="S294" s="82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c r="AQ294" s="135"/>
      <c r="AR294" s="135"/>
      <c r="AS294" s="135"/>
      <c r="AT294" s="135"/>
      <c r="AU294" s="135"/>
      <c r="AV294" s="135"/>
      <c r="AW294" s="135"/>
      <c r="AX294" s="135"/>
      <c r="AY294" s="135"/>
      <c r="AZ294" s="135"/>
      <c r="BA294" s="135"/>
      <c r="BB294" s="135"/>
      <c r="BC294" s="135"/>
      <c r="BD294" s="135"/>
      <c r="BE294" s="135"/>
      <c r="BF294" s="135"/>
      <c r="BG294" s="135"/>
      <c r="BH294" s="135"/>
      <c r="BI294" s="135"/>
      <c r="BJ294" s="135"/>
      <c r="BK294" s="333"/>
      <c r="BL294" s="117" t="s">
        <v>1084</v>
      </c>
      <c r="BM294" s="567">
        <f t="shared" si="23"/>
        <v>17.59</v>
      </c>
    </row>
    <row r="295" spans="2:65" ht="47.25" hidden="1">
      <c r="B295" s="134">
        <v>294</v>
      </c>
      <c r="C295" s="134"/>
      <c r="D295" s="798">
        <v>172</v>
      </c>
      <c r="E295" s="333" t="s">
        <v>612</v>
      </c>
      <c r="F295" s="799" t="s">
        <v>610</v>
      </c>
      <c r="G295" s="798">
        <f t="shared" si="26"/>
        <v>233.27999999999997</v>
      </c>
      <c r="H295" s="117"/>
      <c r="I295" s="119" t="s">
        <v>30</v>
      </c>
      <c r="J295" s="799"/>
      <c r="K295" s="822">
        <f t="shared" si="22"/>
        <v>16.61</v>
      </c>
      <c r="L295" s="333">
        <v>12.57</v>
      </c>
      <c r="M295" s="333">
        <v>4.04</v>
      </c>
      <c r="N295" s="333">
        <v>14.22</v>
      </c>
      <c r="O295" s="333">
        <v>81.94</v>
      </c>
      <c r="P295" s="333"/>
      <c r="Q295" s="333"/>
      <c r="R295" s="333">
        <v>93.96</v>
      </c>
      <c r="S295" s="333"/>
      <c r="T295" s="333">
        <v>0.28999999999999998</v>
      </c>
      <c r="U295" s="333"/>
      <c r="V295" s="333"/>
      <c r="W295" s="333"/>
      <c r="X295" s="333"/>
      <c r="Y295" s="333"/>
      <c r="Z295" s="333"/>
      <c r="AA295" s="333"/>
      <c r="AB295" s="333"/>
      <c r="AC295" s="333"/>
      <c r="AD295" s="333"/>
      <c r="AE295" s="333">
        <v>0.84</v>
      </c>
      <c r="AF295" s="333"/>
      <c r="AG295" s="333">
        <v>5.4</v>
      </c>
      <c r="AH295" s="333">
        <v>2.1</v>
      </c>
      <c r="AI295" s="333"/>
      <c r="AJ295" s="333"/>
      <c r="AK295" s="333"/>
      <c r="AL295" s="333"/>
      <c r="AM295" s="333">
        <v>0.02</v>
      </c>
      <c r="AN295" s="333"/>
      <c r="AO295" s="333"/>
      <c r="AP295" s="333"/>
      <c r="AQ295" s="333"/>
      <c r="AR295" s="333"/>
      <c r="AS295" s="333">
        <v>7.04</v>
      </c>
      <c r="AT295" s="333"/>
      <c r="AU295" s="333"/>
      <c r="AV295" s="333"/>
      <c r="AW295" s="333"/>
      <c r="AX295" s="333"/>
      <c r="AY295" s="333"/>
      <c r="AZ295" s="333">
        <v>4.41</v>
      </c>
      <c r="BA295" s="333"/>
      <c r="BB295" s="333"/>
      <c r="BC295" s="333"/>
      <c r="BD295" s="333"/>
      <c r="BE295" s="333"/>
      <c r="BF295" s="333">
        <v>1.39</v>
      </c>
      <c r="BG295" s="333">
        <v>0.04</v>
      </c>
      <c r="BH295" s="333"/>
      <c r="BI295" s="333">
        <v>5.0199999999999996</v>
      </c>
      <c r="BJ295" s="333"/>
      <c r="BK295" s="333"/>
      <c r="BL295" s="798"/>
      <c r="BM295" s="801">
        <f t="shared" si="23"/>
        <v>233.27999999999997</v>
      </c>
    </row>
    <row r="296" spans="2:65" s="134" customFormat="1" hidden="1">
      <c r="B296" s="134">
        <v>295</v>
      </c>
      <c r="D296" s="117">
        <v>1</v>
      </c>
      <c r="E296" s="294" t="s">
        <v>378</v>
      </c>
      <c r="F296" s="291" t="s">
        <v>302</v>
      </c>
      <c r="G296" s="529">
        <f t="shared" si="26"/>
        <v>0.59800000000000009</v>
      </c>
      <c r="H296" s="516" t="s">
        <v>379</v>
      </c>
      <c r="I296" s="121" t="s">
        <v>31</v>
      </c>
      <c r="J296" s="118"/>
      <c r="K296" s="822">
        <f t="shared" si="22"/>
        <v>0.56000000000000005</v>
      </c>
      <c r="L296" s="822">
        <v>0.56000000000000005</v>
      </c>
      <c r="M296" s="822"/>
      <c r="N296" s="822">
        <v>0.03</v>
      </c>
      <c r="O296" s="822"/>
      <c r="P296" s="822"/>
      <c r="Q296" s="822"/>
      <c r="R296" s="822"/>
      <c r="S296" s="822"/>
      <c r="T296" s="822"/>
      <c r="U296" s="822"/>
      <c r="V296" s="822"/>
      <c r="W296" s="822"/>
      <c r="X296" s="822"/>
      <c r="Y296" s="822"/>
      <c r="Z296" s="822"/>
      <c r="AA296" s="822"/>
      <c r="AB296" s="822"/>
      <c r="AC296" s="822"/>
      <c r="AD296" s="822"/>
      <c r="AE296" s="822"/>
      <c r="AF296" s="822"/>
      <c r="AG296" s="822"/>
      <c r="AH296" s="822">
        <v>8.0000000000000002E-3</v>
      </c>
      <c r="AI296" s="822"/>
      <c r="AJ296" s="822"/>
      <c r="AK296" s="822"/>
      <c r="AL296" s="822"/>
      <c r="AM296" s="822"/>
      <c r="AN296" s="822"/>
      <c r="AO296" s="822"/>
      <c r="AP296" s="822"/>
      <c r="AQ296" s="822"/>
      <c r="AR296" s="822"/>
      <c r="AS296" s="822"/>
      <c r="AT296" s="822"/>
      <c r="AU296" s="822"/>
      <c r="AV296" s="822"/>
      <c r="AW296" s="822"/>
      <c r="AX296" s="822"/>
      <c r="AY296" s="822"/>
      <c r="AZ296" s="822"/>
      <c r="BA296" s="822"/>
      <c r="BB296" s="822"/>
      <c r="BC296" s="822"/>
      <c r="BD296" s="822"/>
      <c r="BE296" s="822"/>
      <c r="BF296" s="822"/>
      <c r="BG296" s="822"/>
      <c r="BH296" s="822"/>
      <c r="BI296" s="822"/>
      <c r="BJ296" s="822"/>
      <c r="BK296" s="333" t="s">
        <v>387</v>
      </c>
      <c r="BL296" s="117" t="s">
        <v>1101</v>
      </c>
      <c r="BM296" s="567">
        <f t="shared" si="23"/>
        <v>0.59800000000000009</v>
      </c>
    </row>
    <row r="297" spans="2:65" s="134" customFormat="1" hidden="1">
      <c r="B297" s="134">
        <v>296</v>
      </c>
      <c r="D297" s="117">
        <v>2</v>
      </c>
      <c r="E297" s="294" t="s">
        <v>68</v>
      </c>
      <c r="F297" s="291" t="s">
        <v>302</v>
      </c>
      <c r="G297" s="529">
        <f t="shared" si="26"/>
        <v>1</v>
      </c>
      <c r="H297" s="516" t="s">
        <v>380</v>
      </c>
      <c r="I297" s="121" t="s">
        <v>48</v>
      </c>
      <c r="J297" s="118"/>
      <c r="K297" s="822">
        <f t="shared" si="22"/>
        <v>0.95</v>
      </c>
      <c r="L297" s="822">
        <v>0.95</v>
      </c>
      <c r="M297" s="822"/>
      <c r="N297" s="822"/>
      <c r="O297" s="822"/>
      <c r="P297" s="822"/>
      <c r="Q297" s="822"/>
      <c r="R297" s="822"/>
      <c r="S297" s="822"/>
      <c r="T297" s="822"/>
      <c r="U297" s="822"/>
      <c r="V297" s="822"/>
      <c r="W297" s="822"/>
      <c r="X297" s="822"/>
      <c r="Y297" s="822"/>
      <c r="Z297" s="822"/>
      <c r="AA297" s="822"/>
      <c r="AB297" s="822"/>
      <c r="AC297" s="822"/>
      <c r="AD297" s="822"/>
      <c r="AE297" s="822"/>
      <c r="AF297" s="822"/>
      <c r="AG297" s="822">
        <v>0.03</v>
      </c>
      <c r="AH297" s="822">
        <v>0.02</v>
      </c>
      <c r="AI297" s="822"/>
      <c r="AJ297" s="822"/>
      <c r="AK297" s="822"/>
      <c r="AL297" s="822"/>
      <c r="AM297" s="822"/>
      <c r="AN297" s="822"/>
      <c r="AO297" s="822"/>
      <c r="AP297" s="822"/>
      <c r="AQ297" s="822"/>
      <c r="AR297" s="822"/>
      <c r="AS297" s="822"/>
      <c r="AT297" s="822"/>
      <c r="AU297" s="822"/>
      <c r="AV297" s="822"/>
      <c r="AW297" s="822"/>
      <c r="AX297" s="822"/>
      <c r="AY297" s="822"/>
      <c r="AZ297" s="822"/>
      <c r="BA297" s="822"/>
      <c r="BB297" s="822"/>
      <c r="BC297" s="822"/>
      <c r="BD297" s="822"/>
      <c r="BE297" s="822"/>
      <c r="BF297" s="822"/>
      <c r="BG297" s="822"/>
      <c r="BH297" s="822"/>
      <c r="BI297" s="822"/>
      <c r="BJ297" s="822"/>
      <c r="BK297" s="333" t="s">
        <v>615</v>
      </c>
      <c r="BL297" s="117" t="s">
        <v>1074</v>
      </c>
      <c r="BM297" s="567">
        <f t="shared" si="23"/>
        <v>1</v>
      </c>
    </row>
    <row r="298" spans="2:65" s="134" customFormat="1" hidden="1">
      <c r="B298" s="134">
        <v>297</v>
      </c>
      <c r="D298" s="117">
        <v>3</v>
      </c>
      <c r="E298" s="294" t="s">
        <v>381</v>
      </c>
      <c r="F298" s="291" t="s">
        <v>302</v>
      </c>
      <c r="G298" s="529">
        <f t="shared" si="26"/>
        <v>0.30299999999999999</v>
      </c>
      <c r="H298" s="512">
        <v>8</v>
      </c>
      <c r="I298" s="121" t="s">
        <v>38</v>
      </c>
      <c r="J298" s="118"/>
      <c r="K298" s="822">
        <f t="shared" si="22"/>
        <v>0.3</v>
      </c>
      <c r="L298" s="822">
        <v>0.3</v>
      </c>
      <c r="M298" s="822"/>
      <c r="N298" s="822"/>
      <c r="O298" s="822"/>
      <c r="P298" s="822"/>
      <c r="Q298" s="822"/>
      <c r="R298" s="822"/>
      <c r="S298" s="822"/>
      <c r="T298" s="822"/>
      <c r="U298" s="822"/>
      <c r="V298" s="822"/>
      <c r="W298" s="822"/>
      <c r="X298" s="822"/>
      <c r="Y298" s="822"/>
      <c r="Z298" s="822"/>
      <c r="AA298" s="822"/>
      <c r="AB298" s="822"/>
      <c r="AC298" s="822"/>
      <c r="AD298" s="822"/>
      <c r="AE298" s="822"/>
      <c r="AF298" s="822"/>
      <c r="AG298" s="822"/>
      <c r="AH298" s="834">
        <v>3.0000000000000001E-3</v>
      </c>
      <c r="AI298" s="822"/>
      <c r="AJ298" s="822"/>
      <c r="AK298" s="822"/>
      <c r="AL298" s="822"/>
      <c r="AM298" s="822"/>
      <c r="AN298" s="822"/>
      <c r="AO298" s="822"/>
      <c r="AP298" s="822"/>
      <c r="AQ298" s="822"/>
      <c r="AR298" s="822"/>
      <c r="AS298" s="822"/>
      <c r="AT298" s="822"/>
      <c r="AU298" s="822"/>
      <c r="AV298" s="822"/>
      <c r="AW298" s="822"/>
      <c r="AX298" s="822"/>
      <c r="AY298" s="822"/>
      <c r="AZ298" s="822"/>
      <c r="BA298" s="822"/>
      <c r="BB298" s="822"/>
      <c r="BC298" s="822"/>
      <c r="BD298" s="822"/>
      <c r="BE298" s="822"/>
      <c r="BF298" s="822"/>
      <c r="BG298" s="822"/>
      <c r="BH298" s="822"/>
      <c r="BI298" s="822"/>
      <c r="BJ298" s="822"/>
      <c r="BK298" s="333" t="s">
        <v>388</v>
      </c>
      <c r="BL298" s="117"/>
      <c r="BM298" s="567">
        <f t="shared" si="23"/>
        <v>0.30299999999999999</v>
      </c>
    </row>
    <row r="299" spans="2:65" s="134" customFormat="1" hidden="1">
      <c r="B299" s="134">
        <v>298</v>
      </c>
      <c r="D299" s="117">
        <v>4</v>
      </c>
      <c r="E299" s="294" t="s">
        <v>382</v>
      </c>
      <c r="F299" s="291" t="s">
        <v>302</v>
      </c>
      <c r="G299" s="544">
        <f t="shared" si="26"/>
        <v>0.48</v>
      </c>
      <c r="H299" s="512">
        <v>8</v>
      </c>
      <c r="I299" s="121" t="s">
        <v>33</v>
      </c>
      <c r="J299" s="118"/>
      <c r="K299" s="822">
        <f t="shared" si="22"/>
        <v>0.47</v>
      </c>
      <c r="L299" s="822">
        <v>0.47</v>
      </c>
      <c r="M299" s="822"/>
      <c r="N299" s="822"/>
      <c r="O299" s="822"/>
      <c r="P299" s="822"/>
      <c r="Q299" s="822"/>
      <c r="R299" s="822"/>
      <c r="S299" s="822"/>
      <c r="T299" s="822"/>
      <c r="U299" s="822"/>
      <c r="V299" s="822"/>
      <c r="W299" s="822"/>
      <c r="X299" s="822"/>
      <c r="Y299" s="822"/>
      <c r="Z299" s="822"/>
      <c r="AA299" s="822"/>
      <c r="AB299" s="822"/>
      <c r="AC299" s="822"/>
      <c r="AD299" s="822"/>
      <c r="AE299" s="822"/>
      <c r="AF299" s="822"/>
      <c r="AG299" s="822">
        <v>8.9999999999999993E-3</v>
      </c>
      <c r="AH299" s="834">
        <v>1E-3</v>
      </c>
      <c r="AI299" s="822"/>
      <c r="AJ299" s="822"/>
      <c r="AK299" s="822"/>
      <c r="AL299" s="822"/>
      <c r="AM299" s="822"/>
      <c r="AN299" s="822"/>
      <c r="AO299" s="822"/>
      <c r="AP299" s="822"/>
      <c r="AQ299" s="822"/>
      <c r="AR299" s="822"/>
      <c r="AS299" s="822"/>
      <c r="AT299" s="822"/>
      <c r="AU299" s="822"/>
      <c r="AV299" s="822"/>
      <c r="AW299" s="822"/>
      <c r="AX299" s="822"/>
      <c r="AY299" s="822"/>
      <c r="AZ299" s="822"/>
      <c r="BA299" s="822"/>
      <c r="BB299" s="822"/>
      <c r="BC299" s="822"/>
      <c r="BD299" s="822"/>
      <c r="BE299" s="822"/>
      <c r="BF299" s="822"/>
      <c r="BG299" s="822"/>
      <c r="BH299" s="822"/>
      <c r="BI299" s="822"/>
      <c r="BJ299" s="822"/>
      <c r="BK299" s="333" t="s">
        <v>388</v>
      </c>
      <c r="BL299" s="117"/>
      <c r="BM299" s="567">
        <f t="shared" si="23"/>
        <v>0.48</v>
      </c>
    </row>
    <row r="300" spans="2:65" s="134" customFormat="1" hidden="1">
      <c r="B300" s="134">
        <v>299</v>
      </c>
      <c r="D300" s="117">
        <v>5</v>
      </c>
      <c r="E300" s="294" t="s">
        <v>383</v>
      </c>
      <c r="F300" s="291" t="s">
        <v>302</v>
      </c>
      <c r="G300" s="529">
        <f t="shared" si="26"/>
        <v>1.4300000000000002</v>
      </c>
      <c r="H300" s="512">
        <v>8</v>
      </c>
      <c r="I300" s="121" t="s">
        <v>24</v>
      </c>
      <c r="J300" s="118"/>
      <c r="K300" s="822">
        <f t="shared" si="22"/>
        <v>1.36</v>
      </c>
      <c r="L300" s="822">
        <v>1.36</v>
      </c>
      <c r="M300" s="822"/>
      <c r="N300" s="822"/>
      <c r="O300" s="822"/>
      <c r="P300" s="822"/>
      <c r="Q300" s="822"/>
      <c r="R300" s="822"/>
      <c r="S300" s="822"/>
      <c r="T300" s="822"/>
      <c r="U300" s="822"/>
      <c r="V300" s="822"/>
      <c r="W300" s="822"/>
      <c r="X300" s="822"/>
      <c r="Y300" s="822"/>
      <c r="Z300" s="822"/>
      <c r="AA300" s="822"/>
      <c r="AB300" s="822"/>
      <c r="AC300" s="822"/>
      <c r="AD300" s="822"/>
      <c r="AE300" s="822"/>
      <c r="AF300" s="822"/>
      <c r="AG300" s="822">
        <v>0.04</v>
      </c>
      <c r="AH300" s="822">
        <v>0.03</v>
      </c>
      <c r="AI300" s="822"/>
      <c r="AJ300" s="822"/>
      <c r="AK300" s="822"/>
      <c r="AL300" s="822"/>
      <c r="AM300" s="822"/>
      <c r="AN300" s="822"/>
      <c r="AO300" s="822"/>
      <c r="AP300" s="822"/>
      <c r="AQ300" s="822"/>
      <c r="AR300" s="822"/>
      <c r="AS300" s="822"/>
      <c r="AT300" s="822"/>
      <c r="AU300" s="822"/>
      <c r="AV300" s="822"/>
      <c r="AW300" s="822"/>
      <c r="AX300" s="822"/>
      <c r="AY300" s="822"/>
      <c r="AZ300" s="822"/>
      <c r="BA300" s="822"/>
      <c r="BB300" s="822"/>
      <c r="BC300" s="822"/>
      <c r="BD300" s="822"/>
      <c r="BE300" s="822"/>
      <c r="BF300" s="822"/>
      <c r="BG300" s="822"/>
      <c r="BH300" s="822"/>
      <c r="BI300" s="822"/>
      <c r="BJ300" s="822"/>
      <c r="BK300" s="333" t="s">
        <v>388</v>
      </c>
      <c r="BL300" s="117"/>
      <c r="BM300" s="567">
        <f t="shared" si="23"/>
        <v>1.4300000000000002</v>
      </c>
    </row>
    <row r="301" spans="2:65" hidden="1">
      <c r="B301" s="134">
        <v>300</v>
      </c>
      <c r="C301" s="134"/>
      <c r="D301" s="798">
        <v>6</v>
      </c>
      <c r="E301" s="294" t="s">
        <v>384</v>
      </c>
      <c r="F301" s="808" t="s">
        <v>302</v>
      </c>
      <c r="G301" s="800">
        <f t="shared" si="26"/>
        <v>2.13</v>
      </c>
      <c r="H301" s="512" t="s">
        <v>385</v>
      </c>
      <c r="I301" s="121" t="s">
        <v>24</v>
      </c>
      <c r="J301" s="799"/>
      <c r="K301" s="822">
        <f t="shared" si="22"/>
        <v>0</v>
      </c>
      <c r="L301" s="822"/>
      <c r="M301" s="822"/>
      <c r="N301" s="822"/>
      <c r="O301" s="822"/>
      <c r="P301" s="822"/>
      <c r="Q301" s="822"/>
      <c r="R301" s="822">
        <v>2.13</v>
      </c>
      <c r="S301" s="822"/>
      <c r="T301" s="822"/>
      <c r="U301" s="822"/>
      <c r="V301" s="822"/>
      <c r="W301" s="822"/>
      <c r="X301" s="822"/>
      <c r="Y301" s="822"/>
      <c r="Z301" s="822"/>
      <c r="AA301" s="822"/>
      <c r="AB301" s="822"/>
      <c r="AC301" s="822"/>
      <c r="AD301" s="822"/>
      <c r="AE301" s="822"/>
      <c r="AF301" s="822"/>
      <c r="AG301" s="822"/>
      <c r="AH301" s="822"/>
      <c r="AI301" s="822"/>
      <c r="AJ301" s="822"/>
      <c r="AK301" s="822"/>
      <c r="AL301" s="822"/>
      <c r="AM301" s="822"/>
      <c r="AN301" s="822"/>
      <c r="AO301" s="822"/>
      <c r="AP301" s="822"/>
      <c r="AQ301" s="822"/>
      <c r="AR301" s="822"/>
      <c r="AS301" s="822"/>
      <c r="AT301" s="822"/>
      <c r="AU301" s="822"/>
      <c r="AV301" s="822"/>
      <c r="AW301" s="822"/>
      <c r="AX301" s="822"/>
      <c r="AY301" s="822"/>
      <c r="AZ301" s="822"/>
      <c r="BA301" s="822"/>
      <c r="BB301" s="822"/>
      <c r="BC301" s="822"/>
      <c r="BD301" s="822"/>
      <c r="BE301" s="822"/>
      <c r="BF301" s="822"/>
      <c r="BG301" s="822"/>
      <c r="BH301" s="822"/>
      <c r="BI301" s="822"/>
      <c r="BJ301" s="822"/>
      <c r="BK301" s="333" t="s">
        <v>388</v>
      </c>
      <c r="BL301" s="798"/>
      <c r="BM301" s="801">
        <f t="shared" si="23"/>
        <v>2.13</v>
      </c>
    </row>
    <row r="302" spans="2:65" s="134" customFormat="1" hidden="1">
      <c r="B302" s="134">
        <v>301</v>
      </c>
      <c r="D302" s="117">
        <v>7</v>
      </c>
      <c r="E302" s="294" t="s">
        <v>563</v>
      </c>
      <c r="F302" s="291" t="s">
        <v>302</v>
      </c>
      <c r="G302" s="766">
        <f t="shared" si="26"/>
        <v>1.7</v>
      </c>
      <c r="H302" s="512" t="s">
        <v>561</v>
      </c>
      <c r="I302" s="121" t="s">
        <v>27</v>
      </c>
      <c r="J302" s="118"/>
      <c r="K302" s="822">
        <f t="shared" si="22"/>
        <v>0</v>
      </c>
      <c r="L302" s="822"/>
      <c r="M302" s="822"/>
      <c r="N302" s="822"/>
      <c r="O302" s="822"/>
      <c r="P302" s="822"/>
      <c r="Q302" s="822"/>
      <c r="R302" s="822"/>
      <c r="S302" s="822"/>
      <c r="T302" s="822"/>
      <c r="U302" s="822"/>
      <c r="V302" s="822"/>
      <c r="W302" s="822"/>
      <c r="X302" s="822"/>
      <c r="Y302" s="822"/>
      <c r="Z302" s="822"/>
      <c r="AA302" s="822"/>
      <c r="AB302" s="822"/>
      <c r="AC302" s="822"/>
      <c r="AD302" s="822"/>
      <c r="AE302" s="822"/>
      <c r="AF302" s="822"/>
      <c r="AG302" s="822"/>
      <c r="AH302" s="822"/>
      <c r="AI302" s="822"/>
      <c r="AJ302" s="822"/>
      <c r="AK302" s="822"/>
      <c r="AL302" s="822"/>
      <c r="AM302" s="822"/>
      <c r="AN302" s="822"/>
      <c r="AO302" s="822"/>
      <c r="AP302" s="822"/>
      <c r="AQ302" s="822"/>
      <c r="AR302" s="822"/>
      <c r="AS302" s="822"/>
      <c r="AT302" s="822"/>
      <c r="AU302" s="822"/>
      <c r="AV302" s="822"/>
      <c r="AW302" s="822"/>
      <c r="AX302" s="822"/>
      <c r="AY302" s="822"/>
      <c r="AZ302" s="822"/>
      <c r="BA302" s="822"/>
      <c r="BB302" s="822"/>
      <c r="BC302" s="822"/>
      <c r="BD302" s="822"/>
      <c r="BE302" s="822"/>
      <c r="BF302" s="822">
        <v>1.7</v>
      </c>
      <c r="BG302" s="822"/>
      <c r="BH302" s="822"/>
      <c r="BI302" s="822"/>
      <c r="BJ302" s="822"/>
      <c r="BK302" s="333" t="s">
        <v>448</v>
      </c>
      <c r="BL302" s="117"/>
      <c r="BM302" s="567">
        <f t="shared" si="23"/>
        <v>1.7</v>
      </c>
    </row>
    <row r="303" spans="2:65" hidden="1">
      <c r="B303" s="134">
        <v>302</v>
      </c>
      <c r="C303" s="134"/>
      <c r="D303" s="798">
        <v>8</v>
      </c>
      <c r="E303" s="294" t="s">
        <v>562</v>
      </c>
      <c r="F303" s="808" t="s">
        <v>302</v>
      </c>
      <c r="G303" s="800">
        <v>40.44</v>
      </c>
      <c r="H303" s="512" t="s">
        <v>570</v>
      </c>
      <c r="I303" s="118" t="s">
        <v>20</v>
      </c>
      <c r="J303" s="799"/>
      <c r="K303" s="822">
        <f t="shared" si="22"/>
        <v>0</v>
      </c>
      <c r="L303" s="822"/>
      <c r="M303" s="822"/>
      <c r="N303" s="822"/>
      <c r="O303" s="822">
        <v>0.02</v>
      </c>
      <c r="P303" s="822"/>
      <c r="Q303" s="822"/>
      <c r="R303" s="822">
        <v>1.61</v>
      </c>
      <c r="S303" s="822"/>
      <c r="T303" s="822"/>
      <c r="U303" s="822"/>
      <c r="V303" s="822"/>
      <c r="W303" s="822"/>
      <c r="X303" s="822"/>
      <c r="Y303" s="822"/>
      <c r="Z303" s="822"/>
      <c r="AA303" s="822"/>
      <c r="AB303" s="822"/>
      <c r="AC303" s="822"/>
      <c r="AD303" s="822"/>
      <c r="AE303" s="822"/>
      <c r="AF303" s="822"/>
      <c r="AG303" s="822">
        <v>0.01</v>
      </c>
      <c r="AH303" s="822"/>
      <c r="AI303" s="822"/>
      <c r="AJ303" s="822"/>
      <c r="AK303" s="822"/>
      <c r="AL303" s="822"/>
      <c r="AM303" s="822"/>
      <c r="AN303" s="822"/>
      <c r="AO303" s="822"/>
      <c r="AP303" s="822"/>
      <c r="AQ303" s="822"/>
      <c r="AR303" s="822"/>
      <c r="AS303" s="822"/>
      <c r="AT303" s="822"/>
      <c r="AU303" s="822"/>
      <c r="AV303" s="822"/>
      <c r="AW303" s="822"/>
      <c r="AX303" s="822"/>
      <c r="AY303" s="822"/>
      <c r="AZ303" s="822"/>
      <c r="BA303" s="822"/>
      <c r="BB303" s="822"/>
      <c r="BC303" s="822"/>
      <c r="BD303" s="822"/>
      <c r="BE303" s="822"/>
      <c r="BF303" s="822"/>
      <c r="BG303" s="822"/>
      <c r="BH303" s="822"/>
      <c r="BI303" s="822"/>
      <c r="BJ303" s="822"/>
      <c r="BK303" s="333"/>
      <c r="BL303" s="799" t="s">
        <v>1102</v>
      </c>
      <c r="BM303" s="801">
        <f t="shared" si="23"/>
        <v>1.6400000000000001</v>
      </c>
    </row>
    <row r="304" spans="2:65" s="125" customFormat="1" hidden="1">
      <c r="B304" s="134">
        <v>303</v>
      </c>
      <c r="C304" s="134"/>
      <c r="D304" s="119">
        <v>155</v>
      </c>
      <c r="E304" s="523" t="s">
        <v>588</v>
      </c>
      <c r="F304" s="119" t="s">
        <v>302</v>
      </c>
      <c r="G304" s="532">
        <v>9.4</v>
      </c>
      <c r="H304" s="119"/>
      <c r="I304" s="119" t="s">
        <v>48</v>
      </c>
      <c r="J304" s="121" t="s">
        <v>1099</v>
      </c>
      <c r="K304" s="822">
        <f t="shared" si="22"/>
        <v>0</v>
      </c>
      <c r="L304" s="523"/>
      <c r="M304" s="523"/>
      <c r="N304" s="523"/>
      <c r="O304" s="523"/>
      <c r="P304" s="523"/>
      <c r="Q304" s="523"/>
      <c r="R304" s="523"/>
      <c r="S304" s="523"/>
      <c r="T304" s="523"/>
      <c r="U304" s="523"/>
      <c r="V304" s="523"/>
      <c r="W304" s="523"/>
      <c r="X304" s="523"/>
      <c r="Y304" s="523"/>
      <c r="Z304" s="523"/>
      <c r="AA304" s="523"/>
      <c r="AB304" s="523"/>
      <c r="AC304" s="523"/>
      <c r="AD304" s="523"/>
      <c r="AE304" s="523"/>
      <c r="AF304" s="523"/>
      <c r="AG304" s="523"/>
      <c r="AH304" s="523"/>
      <c r="AI304" s="523"/>
      <c r="AJ304" s="523"/>
      <c r="AK304" s="523"/>
      <c r="AL304" s="523"/>
      <c r="AM304" s="523"/>
      <c r="AN304" s="523"/>
      <c r="AO304" s="523"/>
      <c r="AP304" s="523"/>
      <c r="AQ304" s="523"/>
      <c r="AR304" s="523"/>
      <c r="AS304" s="523"/>
      <c r="AT304" s="523"/>
      <c r="AU304" s="523"/>
      <c r="AV304" s="523"/>
      <c r="AW304" s="523"/>
      <c r="AX304" s="523"/>
      <c r="AY304" s="523"/>
      <c r="AZ304" s="523"/>
      <c r="BA304" s="523"/>
      <c r="BB304" s="523"/>
      <c r="BC304" s="523"/>
      <c r="BD304" s="523"/>
      <c r="BE304" s="523"/>
      <c r="BF304" s="523"/>
      <c r="BG304" s="523"/>
      <c r="BH304" s="523"/>
      <c r="BI304" s="523"/>
      <c r="BJ304" s="523"/>
      <c r="BK304" s="523"/>
      <c r="BL304" s="119"/>
      <c r="BM304" s="567">
        <f t="shared" si="23"/>
        <v>0</v>
      </c>
    </row>
    <row r="305" spans="2:65" s="134" customFormat="1" hidden="1">
      <c r="B305" s="134">
        <v>304</v>
      </c>
      <c r="D305" s="117">
        <v>156</v>
      </c>
      <c r="E305" s="333" t="s">
        <v>592</v>
      </c>
      <c r="F305" s="117" t="s">
        <v>302</v>
      </c>
      <c r="G305" s="766">
        <f t="shared" ref="G305:G322" si="27">SUM(L305:BJ305)</f>
        <v>1.41</v>
      </c>
      <c r="H305" s="117">
        <v>16</v>
      </c>
      <c r="I305" s="119" t="s">
        <v>41</v>
      </c>
      <c r="J305" s="118"/>
      <c r="K305" s="822">
        <f t="shared" si="22"/>
        <v>0</v>
      </c>
      <c r="L305" s="333"/>
      <c r="M305" s="333"/>
      <c r="N305" s="333"/>
      <c r="O305" s="333">
        <v>1.4</v>
      </c>
      <c r="P305" s="333"/>
      <c r="Q305" s="333"/>
      <c r="R305" s="333"/>
      <c r="S305" s="333"/>
      <c r="T305" s="333"/>
      <c r="U305" s="333"/>
      <c r="V305" s="333"/>
      <c r="W305" s="333"/>
      <c r="X305" s="333"/>
      <c r="Y305" s="333"/>
      <c r="Z305" s="333"/>
      <c r="AA305" s="333"/>
      <c r="AB305" s="333"/>
      <c r="AC305" s="333"/>
      <c r="AD305" s="333"/>
      <c r="AE305" s="333"/>
      <c r="AF305" s="333"/>
      <c r="AG305" s="333"/>
      <c r="AH305" s="333"/>
      <c r="AI305" s="333"/>
      <c r="AJ305" s="333"/>
      <c r="AK305" s="333"/>
      <c r="AL305" s="333"/>
      <c r="AM305" s="333"/>
      <c r="AN305" s="333"/>
      <c r="AO305" s="333"/>
      <c r="AP305" s="333"/>
      <c r="AQ305" s="333"/>
      <c r="AR305" s="333"/>
      <c r="AS305" s="333"/>
      <c r="AT305" s="333"/>
      <c r="AU305" s="333"/>
      <c r="AV305" s="333"/>
      <c r="AW305" s="333"/>
      <c r="AX305" s="333"/>
      <c r="AY305" s="333"/>
      <c r="AZ305" s="333">
        <v>0.01</v>
      </c>
      <c r="BA305" s="333"/>
      <c r="BB305" s="333"/>
      <c r="BC305" s="333"/>
      <c r="BD305" s="333"/>
      <c r="BE305" s="333"/>
      <c r="BF305" s="333"/>
      <c r="BG305" s="333"/>
      <c r="BH305" s="333"/>
      <c r="BI305" s="333"/>
      <c r="BJ305" s="333"/>
      <c r="BK305" s="333"/>
      <c r="BL305" s="117"/>
      <c r="BM305" s="567">
        <f t="shared" si="23"/>
        <v>1.41</v>
      </c>
    </row>
    <row r="306" spans="2:65" s="134" customFormat="1" hidden="1">
      <c r="B306" s="134">
        <v>305</v>
      </c>
      <c r="D306" s="117">
        <v>159</v>
      </c>
      <c r="E306" s="333" t="s">
        <v>597</v>
      </c>
      <c r="F306" s="117" t="s">
        <v>302</v>
      </c>
      <c r="G306" s="766">
        <f t="shared" si="27"/>
        <v>8.31</v>
      </c>
      <c r="H306" s="117"/>
      <c r="I306" s="119" t="s">
        <v>27</v>
      </c>
      <c r="J306" s="118"/>
      <c r="K306" s="822">
        <f t="shared" si="22"/>
        <v>0</v>
      </c>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c r="AH306" s="333"/>
      <c r="AI306" s="333"/>
      <c r="AJ306" s="333"/>
      <c r="AK306" s="333"/>
      <c r="AL306" s="333"/>
      <c r="AM306" s="333"/>
      <c r="AN306" s="333"/>
      <c r="AO306" s="333"/>
      <c r="AP306" s="333"/>
      <c r="AQ306" s="333"/>
      <c r="AR306" s="333"/>
      <c r="AS306" s="333"/>
      <c r="AT306" s="333"/>
      <c r="AU306" s="333"/>
      <c r="AV306" s="333"/>
      <c r="AW306" s="333"/>
      <c r="AX306" s="333"/>
      <c r="AY306" s="333"/>
      <c r="AZ306" s="333"/>
      <c r="BA306" s="333"/>
      <c r="BB306" s="333"/>
      <c r="BC306" s="333"/>
      <c r="BD306" s="333"/>
      <c r="BE306" s="333"/>
      <c r="BF306" s="333">
        <v>7</v>
      </c>
      <c r="BG306" s="333"/>
      <c r="BH306" s="333"/>
      <c r="BI306" s="333">
        <v>1.31</v>
      </c>
      <c r="BJ306" s="333"/>
      <c r="BK306" s="333"/>
      <c r="BL306" s="117"/>
      <c r="BM306" s="567">
        <f t="shared" si="23"/>
        <v>8.31</v>
      </c>
    </row>
    <row r="307" spans="2:65" hidden="1">
      <c r="B307" s="134">
        <v>306</v>
      </c>
      <c r="C307" s="134"/>
      <c r="D307" s="798">
        <v>160</v>
      </c>
      <c r="E307" s="333" t="s">
        <v>598</v>
      </c>
      <c r="F307" s="798" t="s">
        <v>302</v>
      </c>
      <c r="G307" s="798">
        <f t="shared" si="27"/>
        <v>10.5</v>
      </c>
      <c r="H307" s="117"/>
      <c r="I307" s="119" t="s">
        <v>27</v>
      </c>
      <c r="J307" s="799"/>
      <c r="K307" s="822">
        <f t="shared" si="22"/>
        <v>0</v>
      </c>
      <c r="L307" s="333"/>
      <c r="M307" s="333"/>
      <c r="N307" s="333"/>
      <c r="O307" s="333">
        <v>0.3</v>
      </c>
      <c r="P307" s="333"/>
      <c r="Q307" s="333"/>
      <c r="R307" s="333">
        <v>10.199999999999999</v>
      </c>
      <c r="S307" s="333"/>
      <c r="T307" s="333"/>
      <c r="U307" s="333"/>
      <c r="V307" s="333"/>
      <c r="W307" s="333"/>
      <c r="X307" s="333"/>
      <c r="Y307" s="333"/>
      <c r="Z307" s="333"/>
      <c r="AA307" s="333"/>
      <c r="AB307" s="333"/>
      <c r="AC307" s="333"/>
      <c r="AD307" s="333"/>
      <c r="AE307" s="333"/>
      <c r="AF307" s="333"/>
      <c r="AG307" s="333"/>
      <c r="AH307" s="333"/>
      <c r="AI307" s="333"/>
      <c r="AJ307" s="333"/>
      <c r="AK307" s="333"/>
      <c r="AL307" s="333"/>
      <c r="AM307" s="333"/>
      <c r="AN307" s="333"/>
      <c r="AO307" s="333"/>
      <c r="AP307" s="333"/>
      <c r="AQ307" s="333"/>
      <c r="AR307" s="333"/>
      <c r="AS307" s="333"/>
      <c r="AT307" s="333"/>
      <c r="AU307" s="333"/>
      <c r="AV307" s="333"/>
      <c r="AW307" s="333"/>
      <c r="AX307" s="333"/>
      <c r="AY307" s="333"/>
      <c r="AZ307" s="333"/>
      <c r="BA307" s="333"/>
      <c r="BB307" s="333"/>
      <c r="BC307" s="333"/>
      <c r="BD307" s="333"/>
      <c r="BE307" s="333"/>
      <c r="BF307" s="333"/>
      <c r="BG307" s="333"/>
      <c r="BH307" s="333"/>
      <c r="BI307" s="333"/>
      <c r="BJ307" s="333"/>
      <c r="BK307" s="333"/>
      <c r="BL307" s="798"/>
      <c r="BM307" s="801">
        <f t="shared" si="23"/>
        <v>10.5</v>
      </c>
    </row>
    <row r="308" spans="2:65" s="134" customFormat="1" hidden="1">
      <c r="B308" s="134">
        <v>307</v>
      </c>
      <c r="D308" s="117">
        <v>161</v>
      </c>
      <c r="E308" s="333" t="s">
        <v>599</v>
      </c>
      <c r="F308" s="117" t="s">
        <v>302</v>
      </c>
      <c r="G308" s="766">
        <f t="shared" si="27"/>
        <v>7.5</v>
      </c>
      <c r="H308" s="117"/>
      <c r="I308" s="119" t="s">
        <v>27</v>
      </c>
      <c r="J308" s="118"/>
      <c r="K308" s="822">
        <f t="shared" si="22"/>
        <v>0</v>
      </c>
      <c r="L308" s="333"/>
      <c r="M308" s="333"/>
      <c r="N308" s="333"/>
      <c r="O308" s="333">
        <v>7.5</v>
      </c>
      <c r="P308" s="333"/>
      <c r="Q308" s="333"/>
      <c r="R308" s="333"/>
      <c r="S308" s="333"/>
      <c r="T308" s="333"/>
      <c r="U308" s="333"/>
      <c r="V308" s="333"/>
      <c r="W308" s="333"/>
      <c r="X308" s="333"/>
      <c r="Y308" s="333"/>
      <c r="Z308" s="333"/>
      <c r="AA308" s="333"/>
      <c r="AB308" s="333"/>
      <c r="AC308" s="333"/>
      <c r="AD308" s="333"/>
      <c r="AE308" s="333"/>
      <c r="AF308" s="333"/>
      <c r="AG308" s="333"/>
      <c r="AH308" s="333"/>
      <c r="AI308" s="333"/>
      <c r="AJ308" s="333"/>
      <c r="AK308" s="333"/>
      <c r="AL308" s="333"/>
      <c r="AM308" s="333"/>
      <c r="AN308" s="333"/>
      <c r="AO308" s="333"/>
      <c r="AP308" s="333"/>
      <c r="AQ308" s="333"/>
      <c r="AR308" s="333"/>
      <c r="AS308" s="333"/>
      <c r="AT308" s="333"/>
      <c r="AU308" s="333"/>
      <c r="AV308" s="333"/>
      <c r="AW308" s="333"/>
      <c r="AX308" s="333"/>
      <c r="AY308" s="333"/>
      <c r="AZ308" s="333"/>
      <c r="BA308" s="333"/>
      <c r="BB308" s="333"/>
      <c r="BC308" s="333"/>
      <c r="BD308" s="333"/>
      <c r="BE308" s="333"/>
      <c r="BF308" s="333"/>
      <c r="BG308" s="333"/>
      <c r="BH308" s="333"/>
      <c r="BI308" s="333"/>
      <c r="BJ308" s="333"/>
      <c r="BK308" s="333"/>
      <c r="BL308" s="117"/>
      <c r="BM308" s="567">
        <f t="shared" si="23"/>
        <v>7.5</v>
      </c>
    </row>
    <row r="309" spans="2:65" s="134" customFormat="1" ht="31.5" hidden="1">
      <c r="B309" s="134">
        <v>308</v>
      </c>
      <c r="D309" s="117"/>
      <c r="E309" s="135" t="s">
        <v>807</v>
      </c>
      <c r="F309" s="118" t="s">
        <v>127</v>
      </c>
      <c r="G309" s="529">
        <f t="shared" si="27"/>
        <v>0.3</v>
      </c>
      <c r="H309" s="118" t="s">
        <v>1022</v>
      </c>
      <c r="I309" s="121" t="s">
        <v>11</v>
      </c>
      <c r="J309" s="118"/>
      <c r="K309" s="822">
        <f t="shared" si="22"/>
        <v>0</v>
      </c>
      <c r="L309" s="823"/>
      <c r="M309" s="823"/>
      <c r="N309" s="823">
        <v>0.3</v>
      </c>
      <c r="O309" s="823"/>
      <c r="P309" s="823"/>
      <c r="Q309" s="823"/>
      <c r="R309" s="823"/>
      <c r="S309" s="823"/>
      <c r="T309" s="823"/>
      <c r="U309" s="823"/>
      <c r="V309" s="823"/>
      <c r="W309" s="823"/>
      <c r="X309" s="823"/>
      <c r="Y309" s="823"/>
      <c r="Z309" s="823"/>
      <c r="AA309" s="823"/>
      <c r="AB309" s="823"/>
      <c r="AC309" s="823"/>
      <c r="AD309" s="823"/>
      <c r="AE309" s="823"/>
      <c r="AF309" s="823"/>
      <c r="AG309" s="823"/>
      <c r="AH309" s="823"/>
      <c r="AI309" s="823"/>
      <c r="AJ309" s="823"/>
      <c r="AK309" s="823"/>
      <c r="AL309" s="823"/>
      <c r="AM309" s="823"/>
      <c r="AN309" s="823"/>
      <c r="AO309" s="823"/>
      <c r="AP309" s="823"/>
      <c r="AQ309" s="823"/>
      <c r="AR309" s="823"/>
      <c r="AS309" s="823"/>
      <c r="AT309" s="823"/>
      <c r="AU309" s="823"/>
      <c r="AV309" s="823"/>
      <c r="AW309" s="823"/>
      <c r="AX309" s="823"/>
      <c r="AY309" s="823"/>
      <c r="AZ309" s="823"/>
      <c r="BA309" s="823"/>
      <c r="BB309" s="823"/>
      <c r="BC309" s="823"/>
      <c r="BD309" s="823"/>
      <c r="BE309" s="823"/>
      <c r="BF309" s="823"/>
      <c r="BG309" s="823"/>
      <c r="BH309" s="823"/>
      <c r="BI309" s="823"/>
      <c r="BJ309" s="823"/>
      <c r="BK309" s="333"/>
      <c r="BL309" s="117"/>
      <c r="BM309" s="567">
        <f t="shared" si="23"/>
        <v>0.3</v>
      </c>
    </row>
    <row r="310" spans="2:65" s="134" customFormat="1" ht="31.5" hidden="1">
      <c r="B310" s="134">
        <v>309</v>
      </c>
      <c r="D310" s="117"/>
      <c r="E310" s="135" t="s">
        <v>808</v>
      </c>
      <c r="F310" s="118" t="s">
        <v>127</v>
      </c>
      <c r="G310" s="529">
        <f t="shared" si="27"/>
        <v>2.19</v>
      </c>
      <c r="H310" s="118" t="s">
        <v>1023</v>
      </c>
      <c r="I310" s="121" t="s">
        <v>11</v>
      </c>
      <c r="J310" s="118"/>
      <c r="K310" s="822">
        <f t="shared" si="22"/>
        <v>0</v>
      </c>
      <c r="L310" s="823"/>
      <c r="M310" s="823"/>
      <c r="N310" s="823">
        <v>2.19</v>
      </c>
      <c r="O310" s="823"/>
      <c r="P310" s="823"/>
      <c r="Q310" s="823"/>
      <c r="R310" s="823"/>
      <c r="S310" s="823"/>
      <c r="T310" s="823"/>
      <c r="U310" s="823"/>
      <c r="V310" s="823"/>
      <c r="W310" s="823"/>
      <c r="X310" s="823"/>
      <c r="Y310" s="823"/>
      <c r="Z310" s="823"/>
      <c r="AA310" s="823"/>
      <c r="AB310" s="823"/>
      <c r="AC310" s="823"/>
      <c r="AD310" s="823"/>
      <c r="AE310" s="823"/>
      <c r="AF310" s="823"/>
      <c r="AG310" s="823"/>
      <c r="AH310" s="823"/>
      <c r="AI310" s="823"/>
      <c r="AJ310" s="823"/>
      <c r="AK310" s="823"/>
      <c r="AL310" s="823"/>
      <c r="AM310" s="823"/>
      <c r="AN310" s="823"/>
      <c r="AO310" s="823"/>
      <c r="AP310" s="823"/>
      <c r="AQ310" s="823"/>
      <c r="AR310" s="823"/>
      <c r="AS310" s="823"/>
      <c r="AT310" s="823"/>
      <c r="AU310" s="823"/>
      <c r="AV310" s="823"/>
      <c r="AW310" s="823"/>
      <c r="AX310" s="823"/>
      <c r="AY310" s="823"/>
      <c r="AZ310" s="823"/>
      <c r="BA310" s="823"/>
      <c r="BB310" s="823"/>
      <c r="BC310" s="823"/>
      <c r="BD310" s="823"/>
      <c r="BE310" s="823"/>
      <c r="BF310" s="823"/>
      <c r="BG310" s="823"/>
      <c r="BH310" s="823"/>
      <c r="BI310" s="823"/>
      <c r="BJ310" s="823"/>
      <c r="BK310" s="333"/>
      <c r="BL310" s="117"/>
      <c r="BM310" s="567">
        <f t="shared" si="23"/>
        <v>2.19</v>
      </c>
    </row>
    <row r="311" spans="2:65" s="134" customFormat="1" ht="31.5" hidden="1">
      <c r="B311" s="134">
        <v>310</v>
      </c>
      <c r="D311" s="117"/>
      <c r="E311" s="135" t="s">
        <v>809</v>
      </c>
      <c r="F311" s="118" t="s">
        <v>127</v>
      </c>
      <c r="G311" s="529">
        <f t="shared" si="27"/>
        <v>9.9</v>
      </c>
      <c r="H311" s="118" t="s">
        <v>908</v>
      </c>
      <c r="I311" s="121" t="s">
        <v>18</v>
      </c>
      <c r="J311" s="118"/>
      <c r="K311" s="822">
        <f t="shared" si="22"/>
        <v>0</v>
      </c>
      <c r="L311" s="823"/>
      <c r="M311" s="823"/>
      <c r="N311" s="823"/>
      <c r="O311" s="823">
        <v>9.9</v>
      </c>
      <c r="P311" s="823"/>
      <c r="Q311" s="823"/>
      <c r="R311" s="823"/>
      <c r="S311" s="823"/>
      <c r="T311" s="823"/>
      <c r="U311" s="823"/>
      <c r="V311" s="823"/>
      <c r="W311" s="823"/>
      <c r="X311" s="823"/>
      <c r="Y311" s="823"/>
      <c r="Z311" s="823"/>
      <c r="AA311" s="823"/>
      <c r="AB311" s="823"/>
      <c r="AC311" s="823"/>
      <c r="AD311" s="823"/>
      <c r="AE311" s="823"/>
      <c r="AF311" s="823"/>
      <c r="AG311" s="823"/>
      <c r="AH311" s="823"/>
      <c r="AI311" s="823"/>
      <c r="AJ311" s="823"/>
      <c r="AK311" s="823"/>
      <c r="AL311" s="823"/>
      <c r="AM311" s="823"/>
      <c r="AN311" s="823"/>
      <c r="AO311" s="823"/>
      <c r="AP311" s="823"/>
      <c r="AQ311" s="823"/>
      <c r="AR311" s="823"/>
      <c r="AS311" s="823"/>
      <c r="AT311" s="823"/>
      <c r="AU311" s="823"/>
      <c r="AV311" s="823"/>
      <c r="AW311" s="823"/>
      <c r="AX311" s="823"/>
      <c r="AY311" s="823"/>
      <c r="AZ311" s="823"/>
      <c r="BA311" s="823"/>
      <c r="BB311" s="823"/>
      <c r="BC311" s="823"/>
      <c r="BD311" s="823"/>
      <c r="BE311" s="823"/>
      <c r="BF311" s="823"/>
      <c r="BG311" s="823"/>
      <c r="BH311" s="823"/>
      <c r="BI311" s="823"/>
      <c r="BJ311" s="823"/>
      <c r="BK311" s="333"/>
      <c r="BL311" s="117"/>
      <c r="BM311" s="567">
        <f t="shared" si="23"/>
        <v>9.9</v>
      </c>
    </row>
    <row r="312" spans="2:65" s="134" customFormat="1" ht="31.5" hidden="1">
      <c r="B312" s="134">
        <v>311</v>
      </c>
      <c r="D312" s="117"/>
      <c r="E312" s="135" t="s">
        <v>810</v>
      </c>
      <c r="F312" s="118" t="s">
        <v>127</v>
      </c>
      <c r="G312" s="529">
        <f t="shared" si="27"/>
        <v>4.5</v>
      </c>
      <c r="H312" s="118" t="s">
        <v>1024</v>
      </c>
      <c r="I312" s="121" t="s">
        <v>18</v>
      </c>
      <c r="J312" s="118"/>
      <c r="K312" s="822">
        <f t="shared" si="22"/>
        <v>0</v>
      </c>
      <c r="L312" s="823"/>
      <c r="M312" s="823"/>
      <c r="N312" s="823"/>
      <c r="O312" s="823">
        <v>4.5</v>
      </c>
      <c r="P312" s="823"/>
      <c r="Q312" s="823"/>
      <c r="R312" s="823"/>
      <c r="S312" s="823"/>
      <c r="T312" s="823"/>
      <c r="U312" s="823"/>
      <c r="V312" s="823"/>
      <c r="W312" s="823"/>
      <c r="X312" s="823"/>
      <c r="Y312" s="823"/>
      <c r="Z312" s="823"/>
      <c r="AA312" s="823"/>
      <c r="AB312" s="823"/>
      <c r="AC312" s="823"/>
      <c r="AD312" s="823"/>
      <c r="AE312" s="823"/>
      <c r="AF312" s="823"/>
      <c r="AG312" s="823"/>
      <c r="AH312" s="823"/>
      <c r="AI312" s="823"/>
      <c r="AJ312" s="823"/>
      <c r="AK312" s="823"/>
      <c r="AL312" s="823"/>
      <c r="AM312" s="823"/>
      <c r="AN312" s="823"/>
      <c r="AO312" s="823"/>
      <c r="AP312" s="823"/>
      <c r="AQ312" s="823"/>
      <c r="AR312" s="823"/>
      <c r="AS312" s="823"/>
      <c r="AT312" s="823"/>
      <c r="AU312" s="823"/>
      <c r="AV312" s="823"/>
      <c r="AW312" s="823"/>
      <c r="AX312" s="823"/>
      <c r="AY312" s="823"/>
      <c r="AZ312" s="823"/>
      <c r="BA312" s="823"/>
      <c r="BB312" s="823"/>
      <c r="BC312" s="823"/>
      <c r="BD312" s="823"/>
      <c r="BE312" s="823"/>
      <c r="BF312" s="823"/>
      <c r="BG312" s="823"/>
      <c r="BH312" s="823"/>
      <c r="BI312" s="823"/>
      <c r="BJ312" s="823"/>
      <c r="BK312" s="333"/>
      <c r="BL312" s="117"/>
      <c r="BM312" s="567">
        <f t="shared" si="23"/>
        <v>4.5</v>
      </c>
    </row>
    <row r="313" spans="2:65" s="134" customFormat="1" ht="31.5" hidden="1">
      <c r="B313" s="134">
        <v>312</v>
      </c>
      <c r="D313" s="117"/>
      <c r="E313" s="135" t="s">
        <v>811</v>
      </c>
      <c r="F313" s="118" t="s">
        <v>127</v>
      </c>
      <c r="G313" s="529">
        <f t="shared" si="27"/>
        <v>11.39</v>
      </c>
      <c r="H313" s="118" t="s">
        <v>1025</v>
      </c>
      <c r="I313" s="121" t="s">
        <v>18</v>
      </c>
      <c r="J313" s="118"/>
      <c r="K313" s="822">
        <f t="shared" si="22"/>
        <v>0</v>
      </c>
      <c r="L313" s="823"/>
      <c r="M313" s="823"/>
      <c r="N313" s="823">
        <v>1.74</v>
      </c>
      <c r="O313" s="823">
        <v>9.65</v>
      </c>
      <c r="P313" s="823"/>
      <c r="Q313" s="823"/>
      <c r="R313" s="823"/>
      <c r="S313" s="823"/>
      <c r="T313" s="823"/>
      <c r="U313" s="823"/>
      <c r="V313" s="823"/>
      <c r="W313" s="823"/>
      <c r="X313" s="823"/>
      <c r="Y313" s="823"/>
      <c r="Z313" s="823"/>
      <c r="AA313" s="823"/>
      <c r="AB313" s="823"/>
      <c r="AC313" s="823"/>
      <c r="AD313" s="823"/>
      <c r="AE313" s="823"/>
      <c r="AF313" s="823"/>
      <c r="AG313" s="823"/>
      <c r="AH313" s="823"/>
      <c r="AI313" s="823"/>
      <c r="AJ313" s="823"/>
      <c r="AK313" s="823"/>
      <c r="AL313" s="823"/>
      <c r="AM313" s="823"/>
      <c r="AN313" s="823"/>
      <c r="AO313" s="823"/>
      <c r="AP313" s="823"/>
      <c r="AQ313" s="823"/>
      <c r="AR313" s="823"/>
      <c r="AS313" s="823"/>
      <c r="AT313" s="823"/>
      <c r="AU313" s="823"/>
      <c r="AV313" s="823"/>
      <c r="AW313" s="823"/>
      <c r="AX313" s="823"/>
      <c r="AY313" s="823"/>
      <c r="AZ313" s="823"/>
      <c r="BA313" s="823"/>
      <c r="BB313" s="823"/>
      <c r="BC313" s="823"/>
      <c r="BD313" s="823"/>
      <c r="BE313" s="823"/>
      <c r="BF313" s="823"/>
      <c r="BG313" s="823"/>
      <c r="BH313" s="823"/>
      <c r="BI313" s="823"/>
      <c r="BJ313" s="823"/>
      <c r="BK313" s="333"/>
      <c r="BL313" s="117"/>
      <c r="BM313" s="567">
        <f t="shared" si="23"/>
        <v>11.39</v>
      </c>
    </row>
    <row r="314" spans="2:65" hidden="1">
      <c r="B314" s="134">
        <v>313</v>
      </c>
      <c r="C314" s="134"/>
      <c r="D314" s="798"/>
      <c r="E314" s="135" t="s">
        <v>812</v>
      </c>
      <c r="F314" s="799" t="s">
        <v>127</v>
      </c>
      <c r="G314" s="800">
        <f t="shared" si="27"/>
        <v>1.5</v>
      </c>
      <c r="H314" s="118" t="s">
        <v>1026</v>
      </c>
      <c r="I314" s="121" t="s">
        <v>20</v>
      </c>
      <c r="J314" s="799"/>
      <c r="K314" s="822">
        <f t="shared" si="22"/>
        <v>0</v>
      </c>
      <c r="L314" s="823"/>
      <c r="M314" s="823"/>
      <c r="N314" s="823">
        <v>0.98</v>
      </c>
      <c r="O314" s="823"/>
      <c r="P314" s="823"/>
      <c r="Q314" s="823"/>
      <c r="R314" s="823">
        <v>0.52</v>
      </c>
      <c r="S314" s="823"/>
      <c r="T314" s="823"/>
      <c r="U314" s="823"/>
      <c r="V314" s="823"/>
      <c r="W314" s="823"/>
      <c r="X314" s="823"/>
      <c r="Y314" s="823"/>
      <c r="Z314" s="823"/>
      <c r="AA314" s="823"/>
      <c r="AB314" s="823"/>
      <c r="AC314" s="823"/>
      <c r="AD314" s="823"/>
      <c r="AE314" s="823"/>
      <c r="AF314" s="823"/>
      <c r="AG314" s="823"/>
      <c r="AH314" s="823"/>
      <c r="AI314" s="823"/>
      <c r="AJ314" s="823"/>
      <c r="AK314" s="823"/>
      <c r="AL314" s="823"/>
      <c r="AM314" s="823"/>
      <c r="AN314" s="823"/>
      <c r="AO314" s="823"/>
      <c r="AP314" s="823"/>
      <c r="AQ314" s="823"/>
      <c r="AR314" s="823"/>
      <c r="AS314" s="823"/>
      <c r="AT314" s="823"/>
      <c r="AU314" s="823"/>
      <c r="AV314" s="823"/>
      <c r="AW314" s="823"/>
      <c r="AX314" s="823"/>
      <c r="AY314" s="823"/>
      <c r="AZ314" s="823"/>
      <c r="BA314" s="823"/>
      <c r="BB314" s="823"/>
      <c r="BC314" s="823"/>
      <c r="BD314" s="823"/>
      <c r="BE314" s="823"/>
      <c r="BF314" s="823"/>
      <c r="BG314" s="823"/>
      <c r="BH314" s="823"/>
      <c r="BI314" s="823"/>
      <c r="BJ314" s="823"/>
      <c r="BK314" s="333"/>
      <c r="BL314" s="798"/>
      <c r="BM314" s="801">
        <f t="shared" si="23"/>
        <v>1.5</v>
      </c>
    </row>
    <row r="315" spans="2:65" s="134" customFormat="1" ht="31.5" hidden="1">
      <c r="B315" s="134">
        <v>314</v>
      </c>
      <c r="D315" s="117"/>
      <c r="E315" s="135" t="s">
        <v>742</v>
      </c>
      <c r="F315" s="118" t="s">
        <v>127</v>
      </c>
      <c r="G315" s="529">
        <f t="shared" si="27"/>
        <v>0.2</v>
      </c>
      <c r="H315" s="118" t="s">
        <v>1027</v>
      </c>
      <c r="I315" s="121" t="s">
        <v>21</v>
      </c>
      <c r="J315" s="118"/>
      <c r="K315" s="822">
        <f t="shared" si="22"/>
        <v>0.11</v>
      </c>
      <c r="L315" s="823">
        <v>0.11</v>
      </c>
      <c r="M315" s="823"/>
      <c r="N315" s="823">
        <v>0.09</v>
      </c>
      <c r="O315" s="823"/>
      <c r="P315" s="823"/>
      <c r="Q315" s="823"/>
      <c r="R315" s="823"/>
      <c r="S315" s="823"/>
      <c r="T315" s="823"/>
      <c r="U315" s="823"/>
      <c r="V315" s="823"/>
      <c r="W315" s="823"/>
      <c r="X315" s="823"/>
      <c r="Y315" s="823"/>
      <c r="Z315" s="823"/>
      <c r="AA315" s="823"/>
      <c r="AB315" s="823"/>
      <c r="AC315" s="823"/>
      <c r="AD315" s="823"/>
      <c r="AE315" s="823"/>
      <c r="AF315" s="823"/>
      <c r="AG315" s="823"/>
      <c r="AH315" s="823"/>
      <c r="AI315" s="823"/>
      <c r="AJ315" s="823"/>
      <c r="AK315" s="823"/>
      <c r="AL315" s="823"/>
      <c r="AM315" s="823"/>
      <c r="AN315" s="823"/>
      <c r="AO315" s="823"/>
      <c r="AP315" s="823"/>
      <c r="AQ315" s="823"/>
      <c r="AR315" s="823"/>
      <c r="AS315" s="823"/>
      <c r="AT315" s="823"/>
      <c r="AU315" s="823"/>
      <c r="AV315" s="823"/>
      <c r="AW315" s="823"/>
      <c r="AX315" s="823"/>
      <c r="AY315" s="823"/>
      <c r="AZ315" s="823"/>
      <c r="BA315" s="823"/>
      <c r="BB315" s="823"/>
      <c r="BC315" s="823"/>
      <c r="BD315" s="823"/>
      <c r="BE315" s="823"/>
      <c r="BF315" s="823"/>
      <c r="BG315" s="823"/>
      <c r="BH315" s="823"/>
      <c r="BI315" s="823"/>
      <c r="BJ315" s="823"/>
      <c r="BK315" s="333"/>
      <c r="BL315" s="117"/>
      <c r="BM315" s="567">
        <f t="shared" si="23"/>
        <v>0.2</v>
      </c>
    </row>
    <row r="316" spans="2:65" s="134" customFormat="1" ht="47.25" hidden="1">
      <c r="B316" s="134">
        <v>315</v>
      </c>
      <c r="D316" s="117"/>
      <c r="E316" s="135" t="s">
        <v>813</v>
      </c>
      <c r="F316" s="514" t="s">
        <v>127</v>
      </c>
      <c r="G316" s="529">
        <f t="shared" si="27"/>
        <v>0.24</v>
      </c>
      <c r="H316" s="514" t="s">
        <v>1028</v>
      </c>
      <c r="I316" s="550" t="s">
        <v>24</v>
      </c>
      <c r="J316" s="514"/>
      <c r="K316" s="822">
        <f t="shared" si="22"/>
        <v>0.24</v>
      </c>
      <c r="L316" s="823">
        <v>0.24</v>
      </c>
      <c r="M316" s="823"/>
      <c r="N316" s="823"/>
      <c r="O316" s="823"/>
      <c r="P316" s="823"/>
      <c r="Q316" s="823"/>
      <c r="R316" s="823"/>
      <c r="S316" s="823"/>
      <c r="T316" s="823"/>
      <c r="U316" s="823"/>
      <c r="V316" s="823"/>
      <c r="W316" s="823"/>
      <c r="X316" s="823"/>
      <c r="Y316" s="823"/>
      <c r="Z316" s="823"/>
      <c r="AA316" s="823"/>
      <c r="AB316" s="823"/>
      <c r="AC316" s="823"/>
      <c r="AD316" s="823"/>
      <c r="AE316" s="823"/>
      <c r="AF316" s="823"/>
      <c r="AG316" s="823"/>
      <c r="AH316" s="823"/>
      <c r="AI316" s="823"/>
      <c r="AJ316" s="823"/>
      <c r="AK316" s="823"/>
      <c r="AL316" s="823"/>
      <c r="AM316" s="823"/>
      <c r="AN316" s="823"/>
      <c r="AO316" s="823"/>
      <c r="AP316" s="823"/>
      <c r="AQ316" s="823"/>
      <c r="AR316" s="823"/>
      <c r="AS316" s="823"/>
      <c r="AT316" s="823"/>
      <c r="AU316" s="823"/>
      <c r="AV316" s="823"/>
      <c r="AW316" s="823"/>
      <c r="AX316" s="823"/>
      <c r="AY316" s="823"/>
      <c r="AZ316" s="823"/>
      <c r="BA316" s="823"/>
      <c r="BB316" s="823"/>
      <c r="BC316" s="823"/>
      <c r="BD316" s="823"/>
      <c r="BE316" s="823"/>
      <c r="BF316" s="823"/>
      <c r="BG316" s="823"/>
      <c r="BH316" s="823"/>
      <c r="BI316" s="823"/>
      <c r="BJ316" s="823"/>
      <c r="BK316" s="333"/>
      <c r="BL316" s="117"/>
      <c r="BM316" s="567">
        <f t="shared" si="23"/>
        <v>0.24</v>
      </c>
    </row>
    <row r="317" spans="2:65" ht="31.5" hidden="1">
      <c r="B317" s="134">
        <v>316</v>
      </c>
      <c r="C317" s="134"/>
      <c r="D317" s="798"/>
      <c r="E317" s="135" t="s">
        <v>814</v>
      </c>
      <c r="F317" s="799" t="s">
        <v>127</v>
      </c>
      <c r="G317" s="798">
        <f t="shared" si="27"/>
        <v>13.03</v>
      </c>
      <c r="H317" s="118" t="s">
        <v>1020</v>
      </c>
      <c r="I317" s="121" t="s">
        <v>27</v>
      </c>
      <c r="J317" s="799"/>
      <c r="K317" s="822">
        <f t="shared" si="22"/>
        <v>0</v>
      </c>
      <c r="L317" s="823"/>
      <c r="M317" s="823"/>
      <c r="N317" s="823"/>
      <c r="O317" s="823"/>
      <c r="P317" s="823"/>
      <c r="Q317" s="823"/>
      <c r="R317" s="823">
        <v>13.03</v>
      </c>
      <c r="S317" s="823"/>
      <c r="T317" s="823"/>
      <c r="U317" s="823"/>
      <c r="V317" s="823"/>
      <c r="W317" s="823"/>
      <c r="X317" s="823"/>
      <c r="Y317" s="823"/>
      <c r="Z317" s="823"/>
      <c r="AA317" s="823"/>
      <c r="AB317" s="823"/>
      <c r="AC317" s="823"/>
      <c r="AD317" s="823"/>
      <c r="AE317" s="823"/>
      <c r="AF317" s="823"/>
      <c r="AG317" s="823"/>
      <c r="AH317" s="823"/>
      <c r="AI317" s="823"/>
      <c r="AJ317" s="823"/>
      <c r="AK317" s="823"/>
      <c r="AL317" s="823"/>
      <c r="AM317" s="823"/>
      <c r="AN317" s="823"/>
      <c r="AO317" s="823"/>
      <c r="AP317" s="823"/>
      <c r="AQ317" s="823"/>
      <c r="AR317" s="823"/>
      <c r="AS317" s="823"/>
      <c r="AT317" s="823"/>
      <c r="AU317" s="823"/>
      <c r="AV317" s="823"/>
      <c r="AW317" s="823"/>
      <c r="AX317" s="823"/>
      <c r="AY317" s="823"/>
      <c r="AZ317" s="823"/>
      <c r="BA317" s="823"/>
      <c r="BB317" s="823"/>
      <c r="BC317" s="823"/>
      <c r="BD317" s="823"/>
      <c r="BE317" s="823"/>
      <c r="BF317" s="823"/>
      <c r="BG317" s="823"/>
      <c r="BH317" s="823"/>
      <c r="BI317" s="823"/>
      <c r="BJ317" s="823"/>
      <c r="BK317" s="333"/>
      <c r="BL317" s="798"/>
      <c r="BM317" s="801">
        <f t="shared" si="23"/>
        <v>13.03</v>
      </c>
    </row>
    <row r="318" spans="2:65" hidden="1">
      <c r="B318" s="134">
        <v>317</v>
      </c>
      <c r="C318" s="134"/>
      <c r="D318" s="798"/>
      <c r="E318" s="135" t="s">
        <v>815</v>
      </c>
      <c r="F318" s="799" t="s">
        <v>127</v>
      </c>
      <c r="G318" s="798">
        <f t="shared" si="27"/>
        <v>15.67</v>
      </c>
      <c r="H318" s="118" t="s">
        <v>1029</v>
      </c>
      <c r="I318" s="121" t="s">
        <v>27</v>
      </c>
      <c r="J318" s="799"/>
      <c r="K318" s="822">
        <f t="shared" si="22"/>
        <v>0</v>
      </c>
      <c r="L318" s="823"/>
      <c r="M318" s="823"/>
      <c r="N318" s="823"/>
      <c r="O318" s="823"/>
      <c r="P318" s="823"/>
      <c r="Q318" s="823"/>
      <c r="R318" s="823">
        <v>15.67</v>
      </c>
      <c r="S318" s="823"/>
      <c r="T318" s="823"/>
      <c r="U318" s="823"/>
      <c r="V318" s="823"/>
      <c r="W318" s="823"/>
      <c r="X318" s="823"/>
      <c r="Y318" s="823"/>
      <c r="Z318" s="823"/>
      <c r="AA318" s="823"/>
      <c r="AB318" s="823"/>
      <c r="AC318" s="823"/>
      <c r="AD318" s="823"/>
      <c r="AE318" s="823"/>
      <c r="AF318" s="823"/>
      <c r="AG318" s="823"/>
      <c r="AH318" s="823"/>
      <c r="AI318" s="823"/>
      <c r="AJ318" s="823"/>
      <c r="AK318" s="823"/>
      <c r="AL318" s="823"/>
      <c r="AM318" s="823"/>
      <c r="AN318" s="823"/>
      <c r="AO318" s="823"/>
      <c r="AP318" s="823"/>
      <c r="AQ318" s="823"/>
      <c r="AR318" s="823"/>
      <c r="AS318" s="823"/>
      <c r="AT318" s="823"/>
      <c r="AU318" s="823"/>
      <c r="AV318" s="823"/>
      <c r="AW318" s="823"/>
      <c r="AX318" s="823"/>
      <c r="AY318" s="823"/>
      <c r="AZ318" s="823"/>
      <c r="BA318" s="823"/>
      <c r="BB318" s="823"/>
      <c r="BC318" s="823"/>
      <c r="BD318" s="823"/>
      <c r="BE318" s="823"/>
      <c r="BF318" s="823"/>
      <c r="BG318" s="823"/>
      <c r="BH318" s="823"/>
      <c r="BI318" s="823"/>
      <c r="BJ318" s="823"/>
      <c r="BK318" s="333"/>
      <c r="BL318" s="798"/>
      <c r="BM318" s="801">
        <f t="shared" si="23"/>
        <v>15.67</v>
      </c>
    </row>
    <row r="319" spans="2:65" s="134" customFormat="1" hidden="1">
      <c r="B319" s="134">
        <v>318</v>
      </c>
      <c r="D319" s="117"/>
      <c r="E319" s="135" t="s">
        <v>1110</v>
      </c>
      <c r="F319" s="118" t="s">
        <v>127</v>
      </c>
      <c r="G319" s="544">
        <f t="shared" si="27"/>
        <v>0.04</v>
      </c>
      <c r="H319" s="118" t="s">
        <v>1030</v>
      </c>
      <c r="I319" s="121" t="s">
        <v>34</v>
      </c>
      <c r="J319" s="118"/>
      <c r="K319" s="822">
        <f t="shared" si="22"/>
        <v>0</v>
      </c>
      <c r="L319" s="823"/>
      <c r="M319" s="823"/>
      <c r="N319" s="823"/>
      <c r="O319" s="823"/>
      <c r="P319" s="823"/>
      <c r="Q319" s="823"/>
      <c r="R319" s="823"/>
      <c r="S319" s="823"/>
      <c r="T319" s="823"/>
      <c r="U319" s="823"/>
      <c r="V319" s="823"/>
      <c r="W319" s="823"/>
      <c r="X319" s="823"/>
      <c r="Y319" s="823"/>
      <c r="Z319" s="823"/>
      <c r="AA319" s="823"/>
      <c r="AB319" s="823"/>
      <c r="AC319" s="823"/>
      <c r="AD319" s="823"/>
      <c r="AE319" s="823"/>
      <c r="AF319" s="823"/>
      <c r="AG319" s="823"/>
      <c r="AH319" s="823"/>
      <c r="AI319" s="823"/>
      <c r="AJ319" s="823"/>
      <c r="AK319" s="823">
        <v>0.04</v>
      </c>
      <c r="AL319" s="823"/>
      <c r="AM319" s="823"/>
      <c r="AN319" s="823"/>
      <c r="AO319" s="823"/>
      <c r="AP319" s="823"/>
      <c r="AQ319" s="823"/>
      <c r="AR319" s="823"/>
      <c r="AS319" s="823"/>
      <c r="AT319" s="823"/>
      <c r="AU319" s="823"/>
      <c r="AV319" s="823"/>
      <c r="AW319" s="823"/>
      <c r="AX319" s="823"/>
      <c r="AY319" s="823"/>
      <c r="AZ319" s="823"/>
      <c r="BA319" s="823"/>
      <c r="BB319" s="823"/>
      <c r="BC319" s="823"/>
      <c r="BD319" s="823"/>
      <c r="BE319" s="823"/>
      <c r="BF319" s="823"/>
      <c r="BG319" s="823"/>
      <c r="BH319" s="823"/>
      <c r="BI319" s="823"/>
      <c r="BJ319" s="823"/>
      <c r="BK319" s="333"/>
      <c r="BL319" s="117"/>
      <c r="BM319" s="567">
        <f t="shared" si="23"/>
        <v>0.04</v>
      </c>
    </row>
    <row r="320" spans="2:65" s="134" customFormat="1" hidden="1">
      <c r="B320" s="134">
        <v>319</v>
      </c>
      <c r="D320" s="117"/>
      <c r="E320" s="135" t="s">
        <v>817</v>
      </c>
      <c r="F320" s="118" t="s">
        <v>127</v>
      </c>
      <c r="G320" s="544">
        <f t="shared" si="27"/>
        <v>7.0000000000000007E-2</v>
      </c>
      <c r="H320" s="118" t="s">
        <v>901</v>
      </c>
      <c r="I320" s="121" t="s">
        <v>34</v>
      </c>
      <c r="J320" s="118"/>
      <c r="K320" s="822">
        <f t="shared" si="22"/>
        <v>0</v>
      </c>
      <c r="L320" s="823"/>
      <c r="M320" s="823"/>
      <c r="N320" s="823"/>
      <c r="O320" s="823"/>
      <c r="P320" s="823"/>
      <c r="Q320" s="823"/>
      <c r="R320" s="823"/>
      <c r="S320" s="823"/>
      <c r="T320" s="823"/>
      <c r="U320" s="823"/>
      <c r="V320" s="823"/>
      <c r="W320" s="823"/>
      <c r="X320" s="823"/>
      <c r="Y320" s="823"/>
      <c r="Z320" s="823"/>
      <c r="AA320" s="823"/>
      <c r="AB320" s="823"/>
      <c r="AC320" s="823"/>
      <c r="AD320" s="823"/>
      <c r="AE320" s="823"/>
      <c r="AF320" s="823"/>
      <c r="AG320" s="823"/>
      <c r="AH320" s="823"/>
      <c r="AI320" s="823"/>
      <c r="AJ320" s="823"/>
      <c r="AK320" s="823">
        <v>7.0000000000000007E-2</v>
      </c>
      <c r="AL320" s="823"/>
      <c r="AM320" s="823"/>
      <c r="AN320" s="823"/>
      <c r="AO320" s="823"/>
      <c r="AP320" s="823"/>
      <c r="AQ320" s="823"/>
      <c r="AR320" s="823"/>
      <c r="AS320" s="823"/>
      <c r="AT320" s="823"/>
      <c r="AU320" s="823"/>
      <c r="AV320" s="823"/>
      <c r="AW320" s="823"/>
      <c r="AX320" s="823"/>
      <c r="AY320" s="823"/>
      <c r="AZ320" s="823"/>
      <c r="BA320" s="823"/>
      <c r="BB320" s="823"/>
      <c r="BC320" s="823"/>
      <c r="BD320" s="823"/>
      <c r="BE320" s="823"/>
      <c r="BF320" s="823"/>
      <c r="BG320" s="823"/>
      <c r="BH320" s="823"/>
      <c r="BI320" s="823"/>
      <c r="BJ320" s="823"/>
      <c r="BK320" s="333"/>
      <c r="BL320" s="117"/>
      <c r="BM320" s="567">
        <f t="shared" si="23"/>
        <v>7.0000000000000007E-2</v>
      </c>
    </row>
    <row r="321" spans="2:65" s="134" customFormat="1" hidden="1">
      <c r="B321" s="134">
        <v>320</v>
      </c>
      <c r="D321" s="117"/>
      <c r="E321" s="135" t="s">
        <v>818</v>
      </c>
      <c r="F321" s="118" t="s">
        <v>127</v>
      </c>
      <c r="G321" s="544">
        <f t="shared" si="27"/>
        <v>0.06</v>
      </c>
      <c r="H321" s="118" t="s">
        <v>1031</v>
      </c>
      <c r="I321" s="121" t="s">
        <v>34</v>
      </c>
      <c r="J321" s="118"/>
      <c r="K321" s="822">
        <f t="shared" si="22"/>
        <v>0</v>
      </c>
      <c r="L321" s="823"/>
      <c r="M321" s="823"/>
      <c r="N321" s="823"/>
      <c r="O321" s="823"/>
      <c r="P321" s="823"/>
      <c r="Q321" s="823"/>
      <c r="R321" s="823"/>
      <c r="S321" s="823"/>
      <c r="T321" s="823"/>
      <c r="U321" s="823"/>
      <c r="V321" s="823"/>
      <c r="W321" s="823"/>
      <c r="X321" s="823"/>
      <c r="Y321" s="823"/>
      <c r="Z321" s="823"/>
      <c r="AA321" s="823"/>
      <c r="AB321" s="823"/>
      <c r="AC321" s="823"/>
      <c r="AD321" s="823"/>
      <c r="AE321" s="823"/>
      <c r="AF321" s="823"/>
      <c r="AG321" s="823"/>
      <c r="AH321" s="823"/>
      <c r="AI321" s="823"/>
      <c r="AJ321" s="823"/>
      <c r="AK321" s="823">
        <v>0.06</v>
      </c>
      <c r="AL321" s="823"/>
      <c r="AM321" s="823"/>
      <c r="AN321" s="823"/>
      <c r="AO321" s="823"/>
      <c r="AP321" s="823"/>
      <c r="AQ321" s="823"/>
      <c r="AR321" s="823"/>
      <c r="AS321" s="823"/>
      <c r="AT321" s="823"/>
      <c r="AU321" s="823"/>
      <c r="AV321" s="823"/>
      <c r="AW321" s="823"/>
      <c r="AX321" s="823"/>
      <c r="AY321" s="823"/>
      <c r="AZ321" s="823"/>
      <c r="BA321" s="823"/>
      <c r="BB321" s="823"/>
      <c r="BC321" s="823"/>
      <c r="BD321" s="823"/>
      <c r="BE321" s="823"/>
      <c r="BF321" s="823"/>
      <c r="BG321" s="823"/>
      <c r="BH321" s="823"/>
      <c r="BI321" s="823"/>
      <c r="BJ321" s="823"/>
      <c r="BK321" s="333"/>
      <c r="BL321" s="117"/>
      <c r="BM321" s="567">
        <f t="shared" si="23"/>
        <v>0.06</v>
      </c>
    </row>
    <row r="322" spans="2:65" s="134" customFormat="1" hidden="1">
      <c r="B322" s="134">
        <v>321</v>
      </c>
      <c r="D322" s="117"/>
      <c r="E322" s="135" t="s">
        <v>819</v>
      </c>
      <c r="F322" s="118" t="s">
        <v>127</v>
      </c>
      <c r="G322" s="544">
        <f t="shared" si="27"/>
        <v>0.06</v>
      </c>
      <c r="H322" s="118" t="s">
        <v>1032</v>
      </c>
      <c r="I322" s="121" t="s">
        <v>34</v>
      </c>
      <c r="J322" s="118"/>
      <c r="K322" s="822">
        <f t="shared" si="22"/>
        <v>0</v>
      </c>
      <c r="L322" s="823"/>
      <c r="M322" s="823"/>
      <c r="N322" s="823"/>
      <c r="O322" s="823"/>
      <c r="P322" s="823"/>
      <c r="Q322" s="823"/>
      <c r="R322" s="823"/>
      <c r="S322" s="823"/>
      <c r="T322" s="823"/>
      <c r="U322" s="823"/>
      <c r="V322" s="823"/>
      <c r="W322" s="823"/>
      <c r="X322" s="823"/>
      <c r="Y322" s="823"/>
      <c r="Z322" s="823"/>
      <c r="AA322" s="823"/>
      <c r="AB322" s="823"/>
      <c r="AC322" s="823"/>
      <c r="AD322" s="823"/>
      <c r="AE322" s="823"/>
      <c r="AF322" s="823"/>
      <c r="AG322" s="823"/>
      <c r="AH322" s="823"/>
      <c r="AI322" s="823"/>
      <c r="AJ322" s="823"/>
      <c r="AK322" s="823">
        <v>0.06</v>
      </c>
      <c r="AL322" s="823"/>
      <c r="AM322" s="823"/>
      <c r="AN322" s="823"/>
      <c r="AO322" s="823"/>
      <c r="AP322" s="823"/>
      <c r="AQ322" s="823"/>
      <c r="AR322" s="823"/>
      <c r="AS322" s="823"/>
      <c r="AT322" s="823"/>
      <c r="AU322" s="823"/>
      <c r="AV322" s="823"/>
      <c r="AW322" s="823"/>
      <c r="AX322" s="823"/>
      <c r="AY322" s="823"/>
      <c r="AZ322" s="823"/>
      <c r="BA322" s="823"/>
      <c r="BB322" s="823"/>
      <c r="BC322" s="823"/>
      <c r="BD322" s="823"/>
      <c r="BE322" s="823"/>
      <c r="BF322" s="823"/>
      <c r="BG322" s="823"/>
      <c r="BH322" s="823"/>
      <c r="BI322" s="823"/>
      <c r="BJ322" s="823"/>
      <c r="BK322" s="333"/>
      <c r="BL322" s="117"/>
      <c r="BM322" s="567">
        <f t="shared" si="23"/>
        <v>0.06</v>
      </c>
    </row>
    <row r="323" spans="2:65" s="125" customFormat="1" hidden="1">
      <c r="B323" s="134">
        <v>322</v>
      </c>
      <c r="C323" s="134"/>
      <c r="D323" s="119"/>
      <c r="E323" s="120" t="s">
        <v>820</v>
      </c>
      <c r="F323" s="121" t="s">
        <v>127</v>
      </c>
      <c r="G323" s="541">
        <v>0.08</v>
      </c>
      <c r="H323" s="121" t="s">
        <v>1033</v>
      </c>
      <c r="I323" s="121" t="s">
        <v>34</v>
      </c>
      <c r="J323" s="121" t="s">
        <v>1099</v>
      </c>
      <c r="K323" s="822">
        <f t="shared" ref="K323:K386" si="28">L323+M323</f>
        <v>0</v>
      </c>
      <c r="L323" s="824"/>
      <c r="M323" s="824"/>
      <c r="N323" s="824"/>
      <c r="O323" s="824"/>
      <c r="P323" s="824"/>
      <c r="Q323" s="824"/>
      <c r="R323" s="824"/>
      <c r="S323" s="824"/>
      <c r="T323" s="824"/>
      <c r="U323" s="824"/>
      <c r="V323" s="824"/>
      <c r="W323" s="824"/>
      <c r="X323" s="824"/>
      <c r="Y323" s="824"/>
      <c r="Z323" s="824"/>
      <c r="AA323" s="824"/>
      <c r="AB323" s="824"/>
      <c r="AC323" s="824"/>
      <c r="AD323" s="824"/>
      <c r="AE323" s="824"/>
      <c r="AF323" s="824"/>
      <c r="AG323" s="824"/>
      <c r="AH323" s="824"/>
      <c r="AI323" s="824"/>
      <c r="AJ323" s="824"/>
      <c r="AK323" s="824"/>
      <c r="AL323" s="824"/>
      <c r="AM323" s="824"/>
      <c r="AN323" s="824"/>
      <c r="AO323" s="824"/>
      <c r="AP323" s="824"/>
      <c r="AQ323" s="824"/>
      <c r="AR323" s="824"/>
      <c r="AS323" s="824"/>
      <c r="AT323" s="824"/>
      <c r="AU323" s="824"/>
      <c r="AV323" s="824"/>
      <c r="AW323" s="824"/>
      <c r="AX323" s="824"/>
      <c r="AY323" s="824"/>
      <c r="AZ323" s="824"/>
      <c r="BA323" s="824"/>
      <c r="BB323" s="824"/>
      <c r="BC323" s="824"/>
      <c r="BD323" s="824"/>
      <c r="BE323" s="824"/>
      <c r="BF323" s="824"/>
      <c r="BG323" s="824"/>
      <c r="BH323" s="824"/>
      <c r="BI323" s="824"/>
      <c r="BJ323" s="824"/>
      <c r="BK323" s="523"/>
      <c r="BL323" s="119"/>
      <c r="BM323" s="567">
        <f t="shared" ref="BM323:BM386" si="29">SUM(L323:BJ323)</f>
        <v>0</v>
      </c>
    </row>
    <row r="324" spans="2:65" s="134" customFormat="1" hidden="1">
      <c r="B324" s="134">
        <v>323</v>
      </c>
      <c r="D324" s="117"/>
      <c r="E324" s="542" t="s">
        <v>821</v>
      </c>
      <c r="F324" s="543" t="s">
        <v>127</v>
      </c>
      <c r="G324" s="529">
        <f>SUM(L324:BJ324)</f>
        <v>0.28999999999999998</v>
      </c>
      <c r="H324" s="118" t="s">
        <v>1034</v>
      </c>
      <c r="I324" s="563" t="s">
        <v>31</v>
      </c>
      <c r="J324" s="543"/>
      <c r="K324" s="822">
        <f t="shared" si="28"/>
        <v>0.28999999999999998</v>
      </c>
      <c r="L324" s="823">
        <v>0.28999999999999998</v>
      </c>
      <c r="M324" s="823"/>
      <c r="N324" s="823"/>
      <c r="O324" s="823"/>
      <c r="P324" s="823"/>
      <c r="Q324" s="823"/>
      <c r="R324" s="823"/>
      <c r="S324" s="823"/>
      <c r="T324" s="823"/>
      <c r="U324" s="823"/>
      <c r="V324" s="823"/>
      <c r="W324" s="823"/>
      <c r="X324" s="823"/>
      <c r="Y324" s="823"/>
      <c r="Z324" s="823"/>
      <c r="AA324" s="823"/>
      <c r="AB324" s="823"/>
      <c r="AC324" s="823"/>
      <c r="AD324" s="823"/>
      <c r="AE324" s="823"/>
      <c r="AF324" s="823"/>
      <c r="AG324" s="823"/>
      <c r="AH324" s="823"/>
      <c r="AI324" s="823"/>
      <c r="AJ324" s="823"/>
      <c r="AK324" s="823"/>
      <c r="AL324" s="823"/>
      <c r="AM324" s="823"/>
      <c r="AN324" s="823"/>
      <c r="AO324" s="823"/>
      <c r="AP324" s="823"/>
      <c r="AQ324" s="823"/>
      <c r="AR324" s="823"/>
      <c r="AS324" s="823"/>
      <c r="AT324" s="823"/>
      <c r="AU324" s="823"/>
      <c r="AV324" s="823"/>
      <c r="AW324" s="823"/>
      <c r="AX324" s="823"/>
      <c r="AY324" s="823"/>
      <c r="AZ324" s="823"/>
      <c r="BA324" s="823"/>
      <c r="BB324" s="823"/>
      <c r="BC324" s="823"/>
      <c r="BD324" s="823"/>
      <c r="BE324" s="823"/>
      <c r="BF324" s="823"/>
      <c r="BG324" s="823"/>
      <c r="BH324" s="823"/>
      <c r="BI324" s="823"/>
      <c r="BJ324" s="823"/>
      <c r="BK324" s="333"/>
      <c r="BL324" s="117"/>
      <c r="BM324" s="567">
        <f t="shared" si="29"/>
        <v>0.28999999999999998</v>
      </c>
    </row>
    <row r="325" spans="2:65" s="134" customFormat="1" ht="47.25" hidden="1">
      <c r="B325" s="134">
        <v>324</v>
      </c>
      <c r="D325" s="117"/>
      <c r="E325" s="135" t="s">
        <v>486</v>
      </c>
      <c r="F325" s="118" t="s">
        <v>127</v>
      </c>
      <c r="G325" s="529">
        <f>SUM(L325:BJ325)</f>
        <v>2.5099999999999998</v>
      </c>
      <c r="H325" s="118" t="s">
        <v>1035</v>
      </c>
      <c r="I325" s="121" t="s">
        <v>48</v>
      </c>
      <c r="J325" s="118"/>
      <c r="K325" s="822">
        <f t="shared" si="28"/>
        <v>0</v>
      </c>
      <c r="L325" s="823"/>
      <c r="M325" s="823"/>
      <c r="N325" s="823">
        <v>1.23</v>
      </c>
      <c r="O325" s="823">
        <v>1.28</v>
      </c>
      <c r="P325" s="823"/>
      <c r="Q325" s="823"/>
      <c r="R325" s="823"/>
      <c r="S325" s="823"/>
      <c r="T325" s="823"/>
      <c r="U325" s="823"/>
      <c r="V325" s="823"/>
      <c r="W325" s="823"/>
      <c r="X325" s="823"/>
      <c r="Y325" s="823"/>
      <c r="Z325" s="823"/>
      <c r="AA325" s="823"/>
      <c r="AB325" s="823"/>
      <c r="AC325" s="823"/>
      <c r="AD325" s="823"/>
      <c r="AE325" s="823"/>
      <c r="AF325" s="823"/>
      <c r="AG325" s="823"/>
      <c r="AH325" s="823"/>
      <c r="AI325" s="823"/>
      <c r="AJ325" s="823"/>
      <c r="AK325" s="823"/>
      <c r="AL325" s="823"/>
      <c r="AM325" s="823"/>
      <c r="AN325" s="823"/>
      <c r="AO325" s="823"/>
      <c r="AP325" s="823"/>
      <c r="AQ325" s="823"/>
      <c r="AR325" s="823"/>
      <c r="AS325" s="823"/>
      <c r="AT325" s="823"/>
      <c r="AU325" s="823"/>
      <c r="AV325" s="823"/>
      <c r="AW325" s="823"/>
      <c r="AX325" s="823"/>
      <c r="AY325" s="823"/>
      <c r="AZ325" s="823"/>
      <c r="BA325" s="823"/>
      <c r="BB325" s="823"/>
      <c r="BC325" s="823"/>
      <c r="BD325" s="823"/>
      <c r="BE325" s="823"/>
      <c r="BF325" s="823"/>
      <c r="BG325" s="823"/>
      <c r="BH325" s="823"/>
      <c r="BI325" s="823"/>
      <c r="BJ325" s="823"/>
      <c r="BK325" s="333"/>
      <c r="BL325" s="117"/>
      <c r="BM325" s="567">
        <f t="shared" si="29"/>
        <v>2.5099999999999998</v>
      </c>
    </row>
    <row r="326" spans="2:65" s="125" customFormat="1" hidden="1">
      <c r="B326" s="134">
        <v>325</v>
      </c>
      <c r="C326" s="134"/>
      <c r="D326" s="119"/>
      <c r="E326" s="120" t="s">
        <v>822</v>
      </c>
      <c r="F326" s="121" t="s">
        <v>127</v>
      </c>
      <c r="G326" s="532">
        <v>0.08</v>
      </c>
      <c r="H326" s="121" t="s">
        <v>1036</v>
      </c>
      <c r="I326" s="121" t="s">
        <v>48</v>
      </c>
      <c r="J326" s="121" t="s">
        <v>1099</v>
      </c>
      <c r="K326" s="822">
        <f t="shared" si="28"/>
        <v>0</v>
      </c>
      <c r="L326" s="824"/>
      <c r="M326" s="824"/>
      <c r="N326" s="824"/>
      <c r="O326" s="824"/>
      <c r="P326" s="824"/>
      <c r="Q326" s="824"/>
      <c r="R326" s="824"/>
      <c r="S326" s="824"/>
      <c r="T326" s="824"/>
      <c r="U326" s="824"/>
      <c r="V326" s="824"/>
      <c r="W326" s="824"/>
      <c r="X326" s="824"/>
      <c r="Y326" s="824"/>
      <c r="Z326" s="824"/>
      <c r="AA326" s="824"/>
      <c r="AB326" s="824"/>
      <c r="AC326" s="824"/>
      <c r="AD326" s="824"/>
      <c r="AE326" s="824"/>
      <c r="AF326" s="824"/>
      <c r="AG326" s="824"/>
      <c r="AH326" s="824"/>
      <c r="AI326" s="824"/>
      <c r="AJ326" s="824"/>
      <c r="AK326" s="824"/>
      <c r="AL326" s="824"/>
      <c r="AM326" s="824"/>
      <c r="AN326" s="824"/>
      <c r="AO326" s="824"/>
      <c r="AP326" s="824"/>
      <c r="AQ326" s="824"/>
      <c r="AR326" s="824"/>
      <c r="AS326" s="824"/>
      <c r="AT326" s="824"/>
      <c r="AU326" s="824"/>
      <c r="AV326" s="824"/>
      <c r="AW326" s="824"/>
      <c r="AX326" s="824"/>
      <c r="AY326" s="824"/>
      <c r="AZ326" s="824"/>
      <c r="BA326" s="824"/>
      <c r="BB326" s="824"/>
      <c r="BC326" s="824"/>
      <c r="BD326" s="824"/>
      <c r="BE326" s="824"/>
      <c r="BF326" s="824"/>
      <c r="BG326" s="824"/>
      <c r="BH326" s="824"/>
      <c r="BI326" s="824"/>
      <c r="BJ326" s="824"/>
      <c r="BK326" s="523"/>
      <c r="BL326" s="119"/>
      <c r="BM326" s="567">
        <f t="shared" si="29"/>
        <v>0</v>
      </c>
    </row>
    <row r="327" spans="2:65" s="134" customFormat="1" hidden="1">
      <c r="B327" s="134">
        <v>326</v>
      </c>
      <c r="D327" s="117"/>
      <c r="E327" s="135" t="s">
        <v>823</v>
      </c>
      <c r="F327" s="118" t="s">
        <v>127</v>
      </c>
      <c r="G327" s="529">
        <f>SUM(L327:BJ327)</f>
        <v>0.16500000000000001</v>
      </c>
      <c r="H327" s="118" t="s">
        <v>1037</v>
      </c>
      <c r="I327" s="121" t="s">
        <v>48</v>
      </c>
      <c r="J327" s="118"/>
      <c r="K327" s="822">
        <f t="shared" si="28"/>
        <v>0</v>
      </c>
      <c r="L327" s="823"/>
      <c r="M327" s="823"/>
      <c r="N327" s="823"/>
      <c r="O327" s="823"/>
      <c r="P327" s="823"/>
      <c r="Q327" s="823"/>
      <c r="R327" s="823"/>
      <c r="S327" s="823"/>
      <c r="T327" s="823"/>
      <c r="U327" s="823"/>
      <c r="V327" s="823"/>
      <c r="W327" s="823"/>
      <c r="X327" s="823"/>
      <c r="Y327" s="823"/>
      <c r="Z327" s="823"/>
      <c r="AA327" s="823"/>
      <c r="AB327" s="823"/>
      <c r="AC327" s="823"/>
      <c r="AD327" s="823"/>
      <c r="AE327" s="823"/>
      <c r="AF327" s="823"/>
      <c r="AG327" s="823"/>
      <c r="AH327" s="823"/>
      <c r="AI327" s="823"/>
      <c r="AJ327" s="823"/>
      <c r="AK327" s="823"/>
      <c r="AL327" s="823"/>
      <c r="AM327" s="823"/>
      <c r="AN327" s="823"/>
      <c r="AO327" s="823"/>
      <c r="AP327" s="823"/>
      <c r="AQ327" s="823"/>
      <c r="AR327" s="823"/>
      <c r="AS327" s="823"/>
      <c r="AT327" s="823"/>
      <c r="AU327" s="823"/>
      <c r="AV327" s="823"/>
      <c r="AW327" s="823"/>
      <c r="AX327" s="823">
        <v>0.16500000000000001</v>
      </c>
      <c r="AY327" s="823"/>
      <c r="AZ327" s="823"/>
      <c r="BA327" s="823"/>
      <c r="BB327" s="823"/>
      <c r="BC327" s="823"/>
      <c r="BD327" s="823"/>
      <c r="BE327" s="823"/>
      <c r="BF327" s="823"/>
      <c r="BG327" s="823"/>
      <c r="BH327" s="823"/>
      <c r="BI327" s="823"/>
      <c r="BJ327" s="823"/>
      <c r="BK327" s="333"/>
      <c r="BL327" s="117"/>
      <c r="BM327" s="567">
        <f t="shared" si="29"/>
        <v>0.16500000000000001</v>
      </c>
    </row>
    <row r="328" spans="2:65" s="134" customFormat="1" hidden="1">
      <c r="B328" s="134">
        <v>327</v>
      </c>
      <c r="D328" s="117"/>
      <c r="E328" s="135" t="s">
        <v>824</v>
      </c>
      <c r="F328" s="118" t="s">
        <v>127</v>
      </c>
      <c r="G328" s="529">
        <f>SUM(L328:BJ328)</f>
        <v>0.14000000000000001</v>
      </c>
      <c r="H328" s="118" t="s">
        <v>1038</v>
      </c>
      <c r="I328" s="121" t="s">
        <v>48</v>
      </c>
      <c r="J328" s="118"/>
      <c r="K328" s="822">
        <f t="shared" si="28"/>
        <v>0</v>
      </c>
      <c r="L328" s="823"/>
      <c r="M328" s="823"/>
      <c r="N328" s="823"/>
      <c r="O328" s="823"/>
      <c r="P328" s="823"/>
      <c r="Q328" s="823"/>
      <c r="R328" s="823"/>
      <c r="S328" s="823"/>
      <c r="T328" s="823"/>
      <c r="U328" s="823"/>
      <c r="V328" s="823"/>
      <c r="W328" s="823"/>
      <c r="X328" s="823"/>
      <c r="Y328" s="823"/>
      <c r="Z328" s="823"/>
      <c r="AA328" s="823"/>
      <c r="AB328" s="823"/>
      <c r="AC328" s="823"/>
      <c r="AD328" s="823"/>
      <c r="AE328" s="823"/>
      <c r="AF328" s="823"/>
      <c r="AG328" s="823"/>
      <c r="AH328" s="823"/>
      <c r="AI328" s="823"/>
      <c r="AJ328" s="823"/>
      <c r="AK328" s="823"/>
      <c r="AL328" s="823"/>
      <c r="AM328" s="823"/>
      <c r="AN328" s="823"/>
      <c r="AO328" s="823"/>
      <c r="AP328" s="823"/>
      <c r="AQ328" s="823"/>
      <c r="AR328" s="823"/>
      <c r="AS328" s="823"/>
      <c r="AT328" s="823"/>
      <c r="AU328" s="823"/>
      <c r="AV328" s="823"/>
      <c r="AW328" s="823"/>
      <c r="AX328" s="823">
        <v>0.14000000000000001</v>
      </c>
      <c r="AY328" s="823"/>
      <c r="AZ328" s="823"/>
      <c r="BA328" s="823"/>
      <c r="BB328" s="823"/>
      <c r="BC328" s="823"/>
      <c r="BD328" s="823"/>
      <c r="BE328" s="823"/>
      <c r="BF328" s="823"/>
      <c r="BG328" s="823"/>
      <c r="BH328" s="823"/>
      <c r="BI328" s="823"/>
      <c r="BJ328" s="823"/>
      <c r="BK328" s="333"/>
      <c r="BL328" s="117"/>
      <c r="BM328" s="567">
        <f t="shared" si="29"/>
        <v>0.14000000000000001</v>
      </c>
    </row>
    <row r="329" spans="2:65" s="134" customFormat="1" hidden="1">
      <c r="B329" s="134">
        <v>328</v>
      </c>
      <c r="D329" s="117"/>
      <c r="E329" s="135" t="s">
        <v>825</v>
      </c>
      <c r="F329" s="118" t="s">
        <v>127</v>
      </c>
      <c r="G329" s="529">
        <f>SUM(L329:BJ329)</f>
        <v>0.17</v>
      </c>
      <c r="H329" s="118" t="s">
        <v>1039</v>
      </c>
      <c r="I329" s="121" t="s">
        <v>48</v>
      </c>
      <c r="J329" s="118"/>
      <c r="K329" s="822">
        <f t="shared" si="28"/>
        <v>0</v>
      </c>
      <c r="L329" s="823"/>
      <c r="M329" s="823"/>
      <c r="N329" s="823"/>
      <c r="O329" s="823"/>
      <c r="P329" s="823"/>
      <c r="Q329" s="823"/>
      <c r="R329" s="823"/>
      <c r="S329" s="823"/>
      <c r="T329" s="823"/>
      <c r="U329" s="823"/>
      <c r="V329" s="823"/>
      <c r="W329" s="823"/>
      <c r="X329" s="823"/>
      <c r="Y329" s="823"/>
      <c r="Z329" s="823"/>
      <c r="AA329" s="823"/>
      <c r="AB329" s="823"/>
      <c r="AC329" s="823"/>
      <c r="AD329" s="823"/>
      <c r="AE329" s="823"/>
      <c r="AF329" s="823"/>
      <c r="AG329" s="823"/>
      <c r="AH329" s="823"/>
      <c r="AI329" s="823"/>
      <c r="AJ329" s="823"/>
      <c r="AK329" s="823"/>
      <c r="AL329" s="823"/>
      <c r="AM329" s="823"/>
      <c r="AN329" s="823"/>
      <c r="AO329" s="823"/>
      <c r="AP329" s="823"/>
      <c r="AQ329" s="823"/>
      <c r="AR329" s="823"/>
      <c r="AS329" s="823"/>
      <c r="AT329" s="823"/>
      <c r="AU329" s="823"/>
      <c r="AV329" s="823"/>
      <c r="AW329" s="823"/>
      <c r="AX329" s="823">
        <v>0.17</v>
      </c>
      <c r="AY329" s="823"/>
      <c r="AZ329" s="823"/>
      <c r="BA329" s="823"/>
      <c r="BB329" s="823"/>
      <c r="BC329" s="823"/>
      <c r="BD329" s="823"/>
      <c r="BE329" s="823"/>
      <c r="BF329" s="823"/>
      <c r="BG329" s="823"/>
      <c r="BH329" s="823"/>
      <c r="BI329" s="823"/>
      <c r="BJ329" s="823"/>
      <c r="BK329" s="333"/>
      <c r="BL329" s="117"/>
      <c r="BM329" s="567">
        <f t="shared" si="29"/>
        <v>0.17</v>
      </c>
    </row>
    <row r="330" spans="2:65" s="125" customFormat="1" ht="31.5" hidden="1">
      <c r="B330" s="134">
        <v>329</v>
      </c>
      <c r="C330" s="134"/>
      <c r="D330" s="119"/>
      <c r="E330" s="120" t="s">
        <v>826</v>
      </c>
      <c r="F330" s="121" t="s">
        <v>127</v>
      </c>
      <c r="G330" s="532">
        <v>0.16</v>
      </c>
      <c r="H330" s="121" t="s">
        <v>1040</v>
      </c>
      <c r="I330" s="121" t="s">
        <v>48</v>
      </c>
      <c r="J330" s="121" t="s">
        <v>1099</v>
      </c>
      <c r="K330" s="822">
        <f t="shared" si="28"/>
        <v>0</v>
      </c>
      <c r="L330" s="824"/>
      <c r="M330" s="824"/>
      <c r="N330" s="824"/>
      <c r="O330" s="824"/>
      <c r="P330" s="824"/>
      <c r="Q330" s="824"/>
      <c r="R330" s="824"/>
      <c r="S330" s="824"/>
      <c r="T330" s="824"/>
      <c r="U330" s="824"/>
      <c r="V330" s="824"/>
      <c r="W330" s="824"/>
      <c r="X330" s="824"/>
      <c r="Y330" s="824"/>
      <c r="Z330" s="824"/>
      <c r="AA330" s="824"/>
      <c r="AB330" s="824"/>
      <c r="AC330" s="824"/>
      <c r="AD330" s="824"/>
      <c r="AE330" s="824"/>
      <c r="AF330" s="824"/>
      <c r="AG330" s="824"/>
      <c r="AH330" s="824"/>
      <c r="AI330" s="824"/>
      <c r="AJ330" s="824"/>
      <c r="AK330" s="824"/>
      <c r="AL330" s="824"/>
      <c r="AM330" s="824"/>
      <c r="AN330" s="824"/>
      <c r="AO330" s="824"/>
      <c r="AP330" s="824"/>
      <c r="AQ330" s="824"/>
      <c r="AR330" s="824"/>
      <c r="AS330" s="824"/>
      <c r="AT330" s="824"/>
      <c r="AU330" s="824"/>
      <c r="AV330" s="824"/>
      <c r="AW330" s="824"/>
      <c r="AX330" s="824"/>
      <c r="AY330" s="824"/>
      <c r="AZ330" s="824"/>
      <c r="BA330" s="824"/>
      <c r="BB330" s="824"/>
      <c r="BC330" s="824"/>
      <c r="BD330" s="824"/>
      <c r="BE330" s="824"/>
      <c r="BF330" s="824"/>
      <c r="BG330" s="824"/>
      <c r="BH330" s="824"/>
      <c r="BI330" s="824"/>
      <c r="BJ330" s="824"/>
      <c r="BK330" s="523"/>
      <c r="BL330" s="119"/>
      <c r="BM330" s="567">
        <f t="shared" si="29"/>
        <v>0</v>
      </c>
    </row>
    <row r="331" spans="2:65" s="134" customFormat="1" hidden="1">
      <c r="B331" s="134">
        <v>330</v>
      </c>
      <c r="D331" s="117"/>
      <c r="E331" s="135" t="s">
        <v>827</v>
      </c>
      <c r="F331" s="118" t="s">
        <v>127</v>
      </c>
      <c r="G331" s="529">
        <f t="shared" ref="G331:G342" si="30">SUM(L331:BJ331)</f>
        <v>7.0000000000000007E-2</v>
      </c>
      <c r="H331" s="118" t="s">
        <v>1041</v>
      </c>
      <c r="I331" s="121" t="s">
        <v>48</v>
      </c>
      <c r="J331" s="118"/>
      <c r="K331" s="822">
        <f t="shared" si="28"/>
        <v>0</v>
      </c>
      <c r="L331" s="823"/>
      <c r="M331" s="823"/>
      <c r="N331" s="823"/>
      <c r="O331" s="823"/>
      <c r="P331" s="823"/>
      <c r="Q331" s="823"/>
      <c r="R331" s="823"/>
      <c r="S331" s="823"/>
      <c r="T331" s="823"/>
      <c r="U331" s="823"/>
      <c r="V331" s="823"/>
      <c r="W331" s="823"/>
      <c r="X331" s="823"/>
      <c r="Y331" s="823"/>
      <c r="Z331" s="823"/>
      <c r="AA331" s="823"/>
      <c r="AB331" s="823"/>
      <c r="AC331" s="823"/>
      <c r="AD331" s="823"/>
      <c r="AE331" s="823"/>
      <c r="AF331" s="823"/>
      <c r="AG331" s="823"/>
      <c r="AH331" s="823"/>
      <c r="AI331" s="823"/>
      <c r="AJ331" s="823"/>
      <c r="AK331" s="823">
        <v>7.0000000000000007E-2</v>
      </c>
      <c r="AL331" s="823"/>
      <c r="AM331" s="823"/>
      <c r="AN331" s="823"/>
      <c r="AO331" s="823"/>
      <c r="AP331" s="823"/>
      <c r="AQ331" s="823"/>
      <c r="AR331" s="823"/>
      <c r="AS331" s="823"/>
      <c r="AT331" s="823"/>
      <c r="AU331" s="823"/>
      <c r="AV331" s="823"/>
      <c r="AW331" s="823"/>
      <c r="AX331" s="823"/>
      <c r="AY331" s="823"/>
      <c r="AZ331" s="823"/>
      <c r="BA331" s="823"/>
      <c r="BB331" s="823"/>
      <c r="BC331" s="823"/>
      <c r="BD331" s="823"/>
      <c r="BE331" s="823"/>
      <c r="BF331" s="823"/>
      <c r="BG331" s="823"/>
      <c r="BH331" s="823"/>
      <c r="BI331" s="823"/>
      <c r="BJ331" s="823"/>
      <c r="BK331" s="333"/>
      <c r="BL331" s="117"/>
      <c r="BM331" s="567">
        <f t="shared" si="29"/>
        <v>7.0000000000000007E-2</v>
      </c>
    </row>
    <row r="332" spans="2:65" s="134" customFormat="1" hidden="1">
      <c r="B332" s="134">
        <v>331</v>
      </c>
      <c r="D332" s="117">
        <v>83</v>
      </c>
      <c r="E332" s="304" t="s">
        <v>479</v>
      </c>
      <c r="F332" s="117" t="s">
        <v>291</v>
      </c>
      <c r="G332" s="544">
        <f t="shared" si="30"/>
        <v>0.6</v>
      </c>
      <c r="H332" s="117">
        <v>11</v>
      </c>
      <c r="I332" s="119" t="s">
        <v>34</v>
      </c>
      <c r="J332" s="118"/>
      <c r="K332" s="822">
        <f t="shared" si="28"/>
        <v>0.56999999999999995</v>
      </c>
      <c r="L332" s="333">
        <v>0.56999999999999995</v>
      </c>
      <c r="M332" s="333"/>
      <c r="N332" s="333"/>
      <c r="O332" s="333"/>
      <c r="P332" s="333"/>
      <c r="Q332" s="333"/>
      <c r="R332" s="333"/>
      <c r="S332" s="333"/>
      <c r="T332" s="333"/>
      <c r="U332" s="333"/>
      <c r="V332" s="333"/>
      <c r="W332" s="333"/>
      <c r="X332" s="333"/>
      <c r="Y332" s="333"/>
      <c r="Z332" s="333"/>
      <c r="AA332" s="333"/>
      <c r="AB332" s="333"/>
      <c r="AC332" s="333"/>
      <c r="AD332" s="333"/>
      <c r="AE332" s="333"/>
      <c r="AF332" s="333"/>
      <c r="AG332" s="333"/>
      <c r="AH332" s="333">
        <v>0.01</v>
      </c>
      <c r="AI332" s="333"/>
      <c r="AJ332" s="333"/>
      <c r="AK332" s="333"/>
      <c r="AL332" s="333">
        <v>0.02</v>
      </c>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333"/>
      <c r="BI332" s="333"/>
      <c r="BJ332" s="333"/>
      <c r="BK332" s="333" t="s">
        <v>387</v>
      </c>
      <c r="BL332" s="117" t="s">
        <v>1074</v>
      </c>
      <c r="BM332" s="567">
        <f t="shared" si="29"/>
        <v>0.6</v>
      </c>
    </row>
    <row r="333" spans="2:65" s="134" customFormat="1" ht="31.5" hidden="1">
      <c r="B333" s="134">
        <v>332</v>
      </c>
      <c r="D333" s="117">
        <v>84</v>
      </c>
      <c r="E333" s="304" t="s">
        <v>486</v>
      </c>
      <c r="F333" s="117" t="s">
        <v>291</v>
      </c>
      <c r="G333" s="529">
        <f t="shared" si="30"/>
        <v>5.2700000000000005</v>
      </c>
      <c r="H333" s="118" t="s">
        <v>481</v>
      </c>
      <c r="I333" s="119" t="s">
        <v>48</v>
      </c>
      <c r="J333" s="118"/>
      <c r="K333" s="822">
        <f t="shared" si="28"/>
        <v>0.11</v>
      </c>
      <c r="L333" s="333">
        <v>0.11</v>
      </c>
      <c r="M333" s="333"/>
      <c r="N333" s="333">
        <v>4.24</v>
      </c>
      <c r="O333" s="333">
        <v>0.91</v>
      </c>
      <c r="P333" s="333"/>
      <c r="Q333" s="333"/>
      <c r="R333" s="333"/>
      <c r="S333" s="333"/>
      <c r="T333" s="333"/>
      <c r="U333" s="333"/>
      <c r="V333" s="333"/>
      <c r="W333" s="333"/>
      <c r="X333" s="333"/>
      <c r="Y333" s="333"/>
      <c r="Z333" s="333"/>
      <c r="AA333" s="333"/>
      <c r="AB333" s="333"/>
      <c r="AC333" s="333"/>
      <c r="AD333" s="333"/>
      <c r="AE333" s="333"/>
      <c r="AF333" s="333"/>
      <c r="AG333" s="333"/>
      <c r="AH333" s="333"/>
      <c r="AI333" s="333"/>
      <c r="AJ333" s="333"/>
      <c r="AK333" s="333"/>
      <c r="AL333" s="333"/>
      <c r="AM333" s="333"/>
      <c r="AN333" s="333"/>
      <c r="AO333" s="333"/>
      <c r="AP333" s="333"/>
      <c r="AQ333" s="333"/>
      <c r="AR333" s="333"/>
      <c r="AS333" s="333">
        <v>0.01</v>
      </c>
      <c r="AT333" s="333"/>
      <c r="AU333" s="333"/>
      <c r="AV333" s="333"/>
      <c r="AW333" s="333"/>
      <c r="AX333" s="333"/>
      <c r="AY333" s="333"/>
      <c r="AZ333" s="333"/>
      <c r="BA333" s="333"/>
      <c r="BB333" s="333"/>
      <c r="BC333" s="333"/>
      <c r="BD333" s="333"/>
      <c r="BE333" s="333"/>
      <c r="BF333" s="333"/>
      <c r="BG333" s="333"/>
      <c r="BH333" s="333"/>
      <c r="BI333" s="333"/>
      <c r="BJ333" s="333"/>
      <c r="BK333" s="333" t="s">
        <v>387</v>
      </c>
      <c r="BL333" s="117" t="s">
        <v>1074</v>
      </c>
      <c r="BM333" s="567">
        <f t="shared" si="29"/>
        <v>5.2700000000000005</v>
      </c>
    </row>
    <row r="334" spans="2:65" s="134" customFormat="1" hidden="1">
      <c r="B334" s="134">
        <v>333</v>
      </c>
      <c r="D334" s="117">
        <v>85</v>
      </c>
      <c r="E334" s="304" t="s">
        <v>482</v>
      </c>
      <c r="F334" s="117" t="s">
        <v>291</v>
      </c>
      <c r="G334" s="544">
        <f t="shared" si="30"/>
        <v>0.1</v>
      </c>
      <c r="H334" s="117">
        <v>11</v>
      </c>
      <c r="I334" s="119" t="s">
        <v>33</v>
      </c>
      <c r="J334" s="118"/>
      <c r="K334" s="822">
        <f t="shared" si="28"/>
        <v>0.1</v>
      </c>
      <c r="L334" s="333">
        <v>0.1</v>
      </c>
      <c r="M334" s="333"/>
      <c r="N334" s="333"/>
      <c r="O334" s="333"/>
      <c r="P334" s="333"/>
      <c r="Q334" s="333"/>
      <c r="R334" s="333"/>
      <c r="S334" s="333"/>
      <c r="T334" s="333"/>
      <c r="U334" s="333"/>
      <c r="V334" s="333"/>
      <c r="W334" s="333"/>
      <c r="X334" s="333"/>
      <c r="Y334" s="333"/>
      <c r="Z334" s="333"/>
      <c r="AA334" s="333"/>
      <c r="AB334" s="333"/>
      <c r="AC334" s="333"/>
      <c r="AD334" s="333"/>
      <c r="AE334" s="333"/>
      <c r="AF334" s="333"/>
      <c r="AG334" s="333"/>
      <c r="AH334" s="333"/>
      <c r="AI334" s="333"/>
      <c r="AJ334" s="333"/>
      <c r="AK334" s="333"/>
      <c r="AL334" s="333"/>
      <c r="AM334" s="333"/>
      <c r="AN334" s="333"/>
      <c r="AO334" s="333"/>
      <c r="AP334" s="333"/>
      <c r="AQ334" s="333"/>
      <c r="AR334" s="333"/>
      <c r="AS334" s="333"/>
      <c r="AT334" s="333"/>
      <c r="AU334" s="333"/>
      <c r="AV334" s="333"/>
      <c r="AW334" s="333"/>
      <c r="AX334" s="333"/>
      <c r="AY334" s="333"/>
      <c r="AZ334" s="333"/>
      <c r="BA334" s="333"/>
      <c r="BB334" s="333"/>
      <c r="BC334" s="333"/>
      <c r="BD334" s="333"/>
      <c r="BE334" s="333"/>
      <c r="BF334" s="333"/>
      <c r="BG334" s="333"/>
      <c r="BH334" s="333"/>
      <c r="BI334" s="333"/>
      <c r="BJ334" s="333"/>
      <c r="BK334" s="333" t="s">
        <v>388</v>
      </c>
      <c r="BL334" s="117"/>
      <c r="BM334" s="567">
        <f t="shared" si="29"/>
        <v>0.1</v>
      </c>
    </row>
    <row r="335" spans="2:65" s="134" customFormat="1" hidden="1">
      <c r="B335" s="134">
        <v>334</v>
      </c>
      <c r="D335" s="117">
        <v>86</v>
      </c>
      <c r="E335" s="304" t="s">
        <v>490</v>
      </c>
      <c r="F335" s="117" t="s">
        <v>291</v>
      </c>
      <c r="G335" s="529">
        <f t="shared" si="30"/>
        <v>0.1</v>
      </c>
      <c r="H335" s="117">
        <v>10</v>
      </c>
      <c r="I335" s="119" t="s">
        <v>31</v>
      </c>
      <c r="J335" s="118"/>
      <c r="K335" s="822">
        <f t="shared" si="28"/>
        <v>0</v>
      </c>
      <c r="L335" s="333"/>
      <c r="M335" s="333"/>
      <c r="N335" s="333"/>
      <c r="O335" s="333">
        <v>0.1</v>
      </c>
      <c r="P335" s="333"/>
      <c r="Q335" s="333"/>
      <c r="R335" s="333"/>
      <c r="S335" s="333"/>
      <c r="T335" s="333"/>
      <c r="U335" s="333"/>
      <c r="V335" s="333"/>
      <c r="W335" s="333"/>
      <c r="X335" s="333"/>
      <c r="Y335" s="333"/>
      <c r="Z335" s="333"/>
      <c r="AA335" s="333"/>
      <c r="AB335" s="333"/>
      <c r="AC335" s="333"/>
      <c r="AD335" s="333"/>
      <c r="AE335" s="333"/>
      <c r="AF335" s="333"/>
      <c r="AG335" s="333"/>
      <c r="AH335" s="333"/>
      <c r="AI335" s="333"/>
      <c r="AJ335" s="333"/>
      <c r="AK335" s="333"/>
      <c r="AL335" s="333"/>
      <c r="AM335" s="333"/>
      <c r="AN335" s="333"/>
      <c r="AO335" s="333"/>
      <c r="AP335" s="333"/>
      <c r="AQ335" s="333"/>
      <c r="AR335" s="333"/>
      <c r="AS335" s="333"/>
      <c r="AT335" s="333"/>
      <c r="AU335" s="333"/>
      <c r="AV335" s="333"/>
      <c r="AW335" s="333"/>
      <c r="AX335" s="333"/>
      <c r="AY335" s="333"/>
      <c r="AZ335" s="333"/>
      <c r="BA335" s="333"/>
      <c r="BB335" s="333"/>
      <c r="BC335" s="333"/>
      <c r="BD335" s="333"/>
      <c r="BE335" s="333"/>
      <c r="BF335" s="333"/>
      <c r="BG335" s="333"/>
      <c r="BH335" s="333"/>
      <c r="BI335" s="333"/>
      <c r="BJ335" s="333"/>
      <c r="BK335" s="333" t="s">
        <v>388</v>
      </c>
      <c r="BL335" s="117"/>
      <c r="BM335" s="567">
        <f t="shared" si="29"/>
        <v>0.1</v>
      </c>
    </row>
    <row r="336" spans="2:65" s="134" customFormat="1" hidden="1">
      <c r="B336" s="134">
        <v>335</v>
      </c>
      <c r="D336" s="117">
        <v>87</v>
      </c>
      <c r="E336" s="304" t="s">
        <v>483</v>
      </c>
      <c r="F336" s="117" t="s">
        <v>291</v>
      </c>
      <c r="G336" s="529">
        <f t="shared" si="30"/>
        <v>7.0000000000000007E-2</v>
      </c>
      <c r="H336" s="117">
        <v>11</v>
      </c>
      <c r="I336" s="119" t="s">
        <v>31</v>
      </c>
      <c r="J336" s="118"/>
      <c r="K336" s="822">
        <f t="shared" si="28"/>
        <v>0</v>
      </c>
      <c r="L336" s="333"/>
      <c r="M336" s="333"/>
      <c r="N336" s="333"/>
      <c r="O336" s="333"/>
      <c r="P336" s="333"/>
      <c r="Q336" s="333"/>
      <c r="R336" s="333"/>
      <c r="S336" s="333"/>
      <c r="T336" s="333"/>
      <c r="U336" s="333"/>
      <c r="V336" s="333"/>
      <c r="W336" s="333"/>
      <c r="X336" s="333"/>
      <c r="Y336" s="333"/>
      <c r="Z336" s="333"/>
      <c r="AA336" s="333"/>
      <c r="AB336" s="333"/>
      <c r="AC336" s="333"/>
      <c r="AD336" s="333"/>
      <c r="AE336" s="333"/>
      <c r="AF336" s="333"/>
      <c r="AG336" s="333"/>
      <c r="AH336" s="333"/>
      <c r="AI336" s="333"/>
      <c r="AJ336" s="333"/>
      <c r="AK336" s="333"/>
      <c r="AL336" s="333"/>
      <c r="AM336" s="333"/>
      <c r="AN336" s="333"/>
      <c r="AO336" s="333"/>
      <c r="AP336" s="333"/>
      <c r="AQ336" s="333"/>
      <c r="AR336" s="333"/>
      <c r="AS336" s="333"/>
      <c r="AT336" s="333"/>
      <c r="AU336" s="333"/>
      <c r="AV336" s="333"/>
      <c r="AW336" s="333"/>
      <c r="AX336" s="333">
        <v>7.0000000000000007E-2</v>
      </c>
      <c r="AY336" s="333"/>
      <c r="AZ336" s="333"/>
      <c r="BA336" s="333"/>
      <c r="BB336" s="333"/>
      <c r="BC336" s="333"/>
      <c r="BD336" s="333"/>
      <c r="BE336" s="333"/>
      <c r="BF336" s="333"/>
      <c r="BG336" s="333"/>
      <c r="BH336" s="333"/>
      <c r="BI336" s="333"/>
      <c r="BJ336" s="333"/>
      <c r="BK336" s="333" t="s">
        <v>388</v>
      </c>
      <c r="BL336" s="117"/>
      <c r="BM336" s="567">
        <f t="shared" si="29"/>
        <v>7.0000000000000007E-2</v>
      </c>
    </row>
    <row r="337" spans="2:65" s="134" customFormat="1" hidden="1">
      <c r="B337" s="134">
        <v>336</v>
      </c>
      <c r="D337" s="117">
        <v>88</v>
      </c>
      <c r="E337" s="304" t="s">
        <v>489</v>
      </c>
      <c r="F337" s="117" t="s">
        <v>291</v>
      </c>
      <c r="G337" s="529">
        <f t="shared" si="30"/>
        <v>0.1</v>
      </c>
      <c r="H337" s="117" t="s">
        <v>487</v>
      </c>
      <c r="I337" s="119" t="s">
        <v>31</v>
      </c>
      <c r="J337" s="118"/>
      <c r="K337" s="822">
        <f t="shared" si="28"/>
        <v>0</v>
      </c>
      <c r="L337" s="333"/>
      <c r="M337" s="333"/>
      <c r="N337" s="333"/>
      <c r="O337" s="333"/>
      <c r="P337" s="333"/>
      <c r="Q337" s="333"/>
      <c r="R337" s="333"/>
      <c r="S337" s="333"/>
      <c r="T337" s="333"/>
      <c r="U337" s="333"/>
      <c r="V337" s="333"/>
      <c r="W337" s="333"/>
      <c r="X337" s="333"/>
      <c r="Y337" s="333"/>
      <c r="Z337" s="333"/>
      <c r="AA337" s="333"/>
      <c r="AB337" s="333"/>
      <c r="AC337" s="333"/>
      <c r="AD337" s="333"/>
      <c r="AE337" s="333"/>
      <c r="AF337" s="333"/>
      <c r="AG337" s="333"/>
      <c r="AH337" s="333"/>
      <c r="AI337" s="333"/>
      <c r="AJ337" s="333"/>
      <c r="AK337" s="333"/>
      <c r="AL337" s="333"/>
      <c r="AM337" s="333"/>
      <c r="AN337" s="333"/>
      <c r="AO337" s="333"/>
      <c r="AP337" s="333"/>
      <c r="AQ337" s="333"/>
      <c r="AR337" s="333"/>
      <c r="AS337" s="333"/>
      <c r="AT337" s="333"/>
      <c r="AU337" s="333"/>
      <c r="AV337" s="333"/>
      <c r="AW337" s="333"/>
      <c r="AX337" s="333">
        <v>0.1</v>
      </c>
      <c r="AY337" s="333"/>
      <c r="AZ337" s="333"/>
      <c r="BA337" s="333"/>
      <c r="BB337" s="333"/>
      <c r="BC337" s="333"/>
      <c r="BD337" s="333"/>
      <c r="BE337" s="333"/>
      <c r="BF337" s="333"/>
      <c r="BG337" s="333"/>
      <c r="BH337" s="333"/>
      <c r="BI337" s="333"/>
      <c r="BJ337" s="333"/>
      <c r="BK337" s="333" t="s">
        <v>388</v>
      </c>
      <c r="BL337" s="117"/>
      <c r="BM337" s="567">
        <f t="shared" si="29"/>
        <v>0.1</v>
      </c>
    </row>
    <row r="338" spans="2:65" s="134" customFormat="1" hidden="1">
      <c r="B338" s="134">
        <v>337</v>
      </c>
      <c r="D338" s="117">
        <v>89</v>
      </c>
      <c r="E338" s="304" t="s">
        <v>488</v>
      </c>
      <c r="F338" s="117" t="s">
        <v>291</v>
      </c>
      <c r="G338" s="529">
        <f t="shared" si="30"/>
        <v>0.1</v>
      </c>
      <c r="H338" s="117">
        <v>11</v>
      </c>
      <c r="I338" s="119" t="s">
        <v>31</v>
      </c>
      <c r="J338" s="118"/>
      <c r="K338" s="822">
        <f t="shared" si="28"/>
        <v>0</v>
      </c>
      <c r="L338" s="333"/>
      <c r="M338" s="333"/>
      <c r="N338" s="333"/>
      <c r="O338" s="333"/>
      <c r="P338" s="333"/>
      <c r="Q338" s="333"/>
      <c r="R338" s="333"/>
      <c r="S338" s="333"/>
      <c r="T338" s="333"/>
      <c r="U338" s="333"/>
      <c r="V338" s="333"/>
      <c r="W338" s="333"/>
      <c r="X338" s="333"/>
      <c r="Y338" s="333"/>
      <c r="Z338" s="333"/>
      <c r="AA338" s="333"/>
      <c r="AB338" s="333"/>
      <c r="AC338" s="333"/>
      <c r="AD338" s="333"/>
      <c r="AE338" s="333"/>
      <c r="AF338" s="333"/>
      <c r="AG338" s="333"/>
      <c r="AH338" s="333"/>
      <c r="AI338" s="333"/>
      <c r="AJ338" s="333"/>
      <c r="AK338" s="333"/>
      <c r="AL338" s="333"/>
      <c r="AM338" s="333"/>
      <c r="AN338" s="333"/>
      <c r="AO338" s="333"/>
      <c r="AP338" s="333"/>
      <c r="AQ338" s="333"/>
      <c r="AR338" s="333"/>
      <c r="AS338" s="333"/>
      <c r="AT338" s="333"/>
      <c r="AU338" s="333"/>
      <c r="AV338" s="333"/>
      <c r="AW338" s="333"/>
      <c r="AX338" s="333">
        <v>0.1</v>
      </c>
      <c r="AY338" s="333"/>
      <c r="AZ338" s="333"/>
      <c r="BA338" s="333"/>
      <c r="BB338" s="333"/>
      <c r="BC338" s="333"/>
      <c r="BD338" s="333"/>
      <c r="BE338" s="333"/>
      <c r="BF338" s="333"/>
      <c r="BG338" s="333"/>
      <c r="BH338" s="333"/>
      <c r="BI338" s="333"/>
      <c r="BJ338" s="333"/>
      <c r="BK338" s="333" t="s">
        <v>388</v>
      </c>
      <c r="BL338" s="117"/>
      <c r="BM338" s="567">
        <f t="shared" si="29"/>
        <v>0.1</v>
      </c>
    </row>
    <row r="339" spans="2:65" s="134" customFormat="1" hidden="1">
      <c r="B339" s="134">
        <v>338</v>
      </c>
      <c r="D339" s="117">
        <v>90</v>
      </c>
      <c r="E339" s="304" t="s">
        <v>484</v>
      </c>
      <c r="F339" s="117" t="s">
        <v>291</v>
      </c>
      <c r="G339" s="529">
        <f t="shared" si="30"/>
        <v>0.09</v>
      </c>
      <c r="H339" s="117">
        <v>17</v>
      </c>
      <c r="I339" s="119" t="s">
        <v>31</v>
      </c>
      <c r="J339" s="118"/>
      <c r="K339" s="822">
        <f t="shared" si="28"/>
        <v>0</v>
      </c>
      <c r="L339" s="333"/>
      <c r="M339" s="333"/>
      <c r="N339" s="333"/>
      <c r="O339" s="333"/>
      <c r="P339" s="333"/>
      <c r="Q339" s="333"/>
      <c r="R339" s="333"/>
      <c r="S339" s="333"/>
      <c r="T339" s="333"/>
      <c r="U339" s="333"/>
      <c r="V339" s="333"/>
      <c r="W339" s="333"/>
      <c r="X339" s="333"/>
      <c r="Y339" s="333"/>
      <c r="Z339" s="333"/>
      <c r="AA339" s="333"/>
      <c r="AB339" s="333"/>
      <c r="AC339" s="333"/>
      <c r="AD339" s="333"/>
      <c r="AE339" s="333"/>
      <c r="AF339" s="333"/>
      <c r="AG339" s="333"/>
      <c r="AH339" s="333"/>
      <c r="AI339" s="333"/>
      <c r="AJ339" s="333"/>
      <c r="AK339" s="333"/>
      <c r="AL339" s="333"/>
      <c r="AM339" s="333"/>
      <c r="AN339" s="333"/>
      <c r="AO339" s="333"/>
      <c r="AP339" s="333"/>
      <c r="AQ339" s="333"/>
      <c r="AR339" s="333"/>
      <c r="AS339" s="333"/>
      <c r="AT339" s="333"/>
      <c r="AU339" s="333"/>
      <c r="AV339" s="333"/>
      <c r="AW339" s="333"/>
      <c r="AX339" s="333">
        <v>0.09</v>
      </c>
      <c r="AY339" s="333"/>
      <c r="AZ339" s="333"/>
      <c r="BA339" s="333"/>
      <c r="BB339" s="333"/>
      <c r="BC339" s="333"/>
      <c r="BD339" s="333"/>
      <c r="BE339" s="333"/>
      <c r="BF339" s="333"/>
      <c r="BG339" s="333"/>
      <c r="BH339" s="333"/>
      <c r="BI339" s="333"/>
      <c r="BJ339" s="333"/>
      <c r="BK339" s="333" t="s">
        <v>388</v>
      </c>
      <c r="BL339" s="117"/>
      <c r="BM339" s="567">
        <f t="shared" si="29"/>
        <v>0.09</v>
      </c>
    </row>
    <row r="340" spans="2:65" s="134" customFormat="1" ht="31.5" hidden="1">
      <c r="B340" s="134">
        <v>339</v>
      </c>
      <c r="D340" s="117">
        <v>91</v>
      </c>
      <c r="E340" s="135" t="s">
        <v>348</v>
      </c>
      <c r="F340" s="117" t="s">
        <v>291</v>
      </c>
      <c r="G340" s="529">
        <f t="shared" si="30"/>
        <v>0.8600000000000001</v>
      </c>
      <c r="H340" s="117"/>
      <c r="I340" s="119" t="s">
        <v>48</v>
      </c>
      <c r="J340" s="118"/>
      <c r="K340" s="822">
        <f t="shared" si="28"/>
        <v>0.12</v>
      </c>
      <c r="L340" s="333">
        <v>0.12</v>
      </c>
      <c r="M340" s="333"/>
      <c r="N340" s="333">
        <v>0.51</v>
      </c>
      <c r="O340" s="333"/>
      <c r="P340" s="333"/>
      <c r="Q340" s="333"/>
      <c r="R340" s="333"/>
      <c r="S340" s="333"/>
      <c r="T340" s="333"/>
      <c r="U340" s="333"/>
      <c r="V340" s="333"/>
      <c r="W340" s="333"/>
      <c r="X340" s="333"/>
      <c r="Y340" s="333"/>
      <c r="Z340" s="333"/>
      <c r="AA340" s="333"/>
      <c r="AB340" s="333"/>
      <c r="AC340" s="333"/>
      <c r="AD340" s="333"/>
      <c r="AE340" s="333"/>
      <c r="AF340" s="333"/>
      <c r="AG340" s="333">
        <v>0.15</v>
      </c>
      <c r="AH340" s="333">
        <v>7.0000000000000007E-2</v>
      </c>
      <c r="AI340" s="333"/>
      <c r="AJ340" s="333"/>
      <c r="AK340" s="333"/>
      <c r="AL340" s="333"/>
      <c r="AM340" s="333"/>
      <c r="AN340" s="333"/>
      <c r="AO340" s="333"/>
      <c r="AP340" s="333"/>
      <c r="AQ340" s="333"/>
      <c r="AR340" s="333"/>
      <c r="AS340" s="333"/>
      <c r="AT340" s="333"/>
      <c r="AU340" s="333"/>
      <c r="AV340" s="333"/>
      <c r="AW340" s="333"/>
      <c r="AX340" s="333">
        <v>0.01</v>
      </c>
      <c r="AY340" s="333"/>
      <c r="AZ340" s="333"/>
      <c r="BA340" s="333"/>
      <c r="BB340" s="333"/>
      <c r="BC340" s="333"/>
      <c r="BD340" s="333"/>
      <c r="BE340" s="333"/>
      <c r="BF340" s="333"/>
      <c r="BG340" s="333"/>
      <c r="BH340" s="333"/>
      <c r="BI340" s="333"/>
      <c r="BJ340" s="333"/>
      <c r="BK340" s="333" t="s">
        <v>448</v>
      </c>
      <c r="BL340" s="117"/>
      <c r="BM340" s="567">
        <f t="shared" si="29"/>
        <v>0.8600000000000001</v>
      </c>
    </row>
    <row r="341" spans="2:65" s="134" customFormat="1" ht="47.25" hidden="1">
      <c r="B341" s="134">
        <v>340</v>
      </c>
      <c r="D341" s="117">
        <v>92</v>
      </c>
      <c r="E341" s="135" t="s">
        <v>485</v>
      </c>
      <c r="F341" s="117" t="s">
        <v>291</v>
      </c>
      <c r="G341" s="529">
        <f t="shared" si="30"/>
        <v>1.4300000000000004</v>
      </c>
      <c r="H341" s="117" t="s">
        <v>591</v>
      </c>
      <c r="I341" s="119" t="s">
        <v>48</v>
      </c>
      <c r="J341" s="118"/>
      <c r="K341" s="822">
        <f t="shared" si="28"/>
        <v>0.65</v>
      </c>
      <c r="L341" s="333">
        <v>0.65</v>
      </c>
      <c r="M341" s="333"/>
      <c r="N341" s="333">
        <v>0.43</v>
      </c>
      <c r="O341" s="333"/>
      <c r="P341" s="333"/>
      <c r="Q341" s="333"/>
      <c r="R341" s="333"/>
      <c r="S341" s="333"/>
      <c r="T341" s="333"/>
      <c r="U341" s="333"/>
      <c r="V341" s="333"/>
      <c r="W341" s="333"/>
      <c r="X341" s="333"/>
      <c r="Y341" s="333"/>
      <c r="Z341" s="333"/>
      <c r="AA341" s="333"/>
      <c r="AB341" s="333"/>
      <c r="AC341" s="333"/>
      <c r="AD341" s="333"/>
      <c r="AE341" s="333"/>
      <c r="AF341" s="333"/>
      <c r="AG341" s="333">
        <v>0.14000000000000001</v>
      </c>
      <c r="AH341" s="333">
        <v>0.11</v>
      </c>
      <c r="AI341" s="333"/>
      <c r="AJ341" s="333"/>
      <c r="AK341" s="333"/>
      <c r="AL341" s="333"/>
      <c r="AM341" s="333"/>
      <c r="AN341" s="333"/>
      <c r="AO341" s="333"/>
      <c r="AP341" s="333"/>
      <c r="AQ341" s="333"/>
      <c r="AR341" s="333"/>
      <c r="AS341" s="333">
        <v>7.0000000000000007E-2</v>
      </c>
      <c r="AT341" s="333"/>
      <c r="AU341" s="333"/>
      <c r="AV341" s="333"/>
      <c r="AW341" s="333"/>
      <c r="AX341" s="333"/>
      <c r="AY341" s="333"/>
      <c r="AZ341" s="333">
        <v>0.02</v>
      </c>
      <c r="BA341" s="333"/>
      <c r="BB341" s="333"/>
      <c r="BC341" s="333"/>
      <c r="BD341" s="333"/>
      <c r="BE341" s="333"/>
      <c r="BF341" s="333"/>
      <c r="BG341" s="333">
        <v>0.01</v>
      </c>
      <c r="BH341" s="333"/>
      <c r="BI341" s="333"/>
      <c r="BJ341" s="333"/>
      <c r="BK341" s="333" t="s">
        <v>448</v>
      </c>
      <c r="BL341" s="117"/>
      <c r="BM341" s="567">
        <f t="shared" si="29"/>
        <v>1.4300000000000004</v>
      </c>
    </row>
    <row r="342" spans="2:65" s="134" customFormat="1" hidden="1">
      <c r="B342" s="134">
        <v>341</v>
      </c>
      <c r="D342" s="117">
        <v>167</v>
      </c>
      <c r="E342" s="347" t="s">
        <v>342</v>
      </c>
      <c r="F342" s="296" t="s">
        <v>291</v>
      </c>
      <c r="G342" s="529">
        <f t="shared" si="30"/>
        <v>4</v>
      </c>
      <c r="H342" s="117"/>
      <c r="I342" s="119" t="s">
        <v>48</v>
      </c>
      <c r="J342" s="118"/>
      <c r="K342" s="822">
        <f t="shared" si="28"/>
        <v>3.62</v>
      </c>
      <c r="L342" s="333">
        <v>3.62</v>
      </c>
      <c r="M342" s="333"/>
      <c r="N342" s="333">
        <v>0.02</v>
      </c>
      <c r="O342" s="333"/>
      <c r="P342" s="333"/>
      <c r="Q342" s="333"/>
      <c r="R342" s="333"/>
      <c r="S342" s="333"/>
      <c r="T342" s="333"/>
      <c r="U342" s="333"/>
      <c r="V342" s="333"/>
      <c r="W342" s="333"/>
      <c r="X342" s="333"/>
      <c r="Y342" s="333"/>
      <c r="Z342" s="333"/>
      <c r="AA342" s="333"/>
      <c r="AB342" s="333"/>
      <c r="AC342" s="333"/>
      <c r="AD342" s="333"/>
      <c r="AE342" s="333"/>
      <c r="AF342" s="333"/>
      <c r="AG342" s="333">
        <v>0.16</v>
      </c>
      <c r="AH342" s="333">
        <v>0.2</v>
      </c>
      <c r="AI342" s="333"/>
      <c r="AJ342" s="333"/>
      <c r="AK342" s="333"/>
      <c r="AL342" s="333"/>
      <c r="AM342" s="333"/>
      <c r="AN342" s="333"/>
      <c r="AO342" s="333"/>
      <c r="AP342" s="333"/>
      <c r="AQ342" s="333"/>
      <c r="AR342" s="333"/>
      <c r="AS342" s="333"/>
      <c r="AT342" s="333"/>
      <c r="AU342" s="333"/>
      <c r="AV342" s="333"/>
      <c r="AW342" s="333"/>
      <c r="AX342" s="333"/>
      <c r="AY342" s="333"/>
      <c r="AZ342" s="333"/>
      <c r="BA342" s="333"/>
      <c r="BB342" s="333"/>
      <c r="BC342" s="333"/>
      <c r="BD342" s="333"/>
      <c r="BE342" s="333"/>
      <c r="BF342" s="333"/>
      <c r="BG342" s="333"/>
      <c r="BH342" s="333"/>
      <c r="BI342" s="333"/>
      <c r="BJ342" s="333"/>
      <c r="BK342" s="333"/>
      <c r="BL342" s="117"/>
      <c r="BM342" s="567">
        <f t="shared" si="29"/>
        <v>4</v>
      </c>
    </row>
    <row r="343" spans="2:65" s="125" customFormat="1" hidden="1">
      <c r="B343" s="134">
        <v>342</v>
      </c>
      <c r="C343" s="134"/>
      <c r="D343" s="119">
        <v>171</v>
      </c>
      <c r="E343" s="523" t="s">
        <v>601</v>
      </c>
      <c r="F343" s="119" t="s">
        <v>291</v>
      </c>
      <c r="G343" s="532">
        <v>0.3</v>
      </c>
      <c r="H343" s="119"/>
      <c r="I343" s="119" t="s">
        <v>44</v>
      </c>
      <c r="J343" s="121" t="s">
        <v>1099</v>
      </c>
      <c r="K343" s="822">
        <f t="shared" si="28"/>
        <v>0</v>
      </c>
      <c r="L343" s="523"/>
      <c r="M343" s="523"/>
      <c r="N343" s="523"/>
      <c r="O343" s="523"/>
      <c r="P343" s="523"/>
      <c r="Q343" s="523"/>
      <c r="R343" s="523"/>
      <c r="S343" s="523"/>
      <c r="T343" s="523"/>
      <c r="U343" s="523"/>
      <c r="V343" s="523"/>
      <c r="W343" s="523"/>
      <c r="X343" s="523"/>
      <c r="Y343" s="523"/>
      <c r="Z343" s="523"/>
      <c r="AA343" s="523"/>
      <c r="AB343" s="523"/>
      <c r="AC343" s="523"/>
      <c r="AD343" s="523"/>
      <c r="AE343" s="523"/>
      <c r="AF343" s="523"/>
      <c r="AG343" s="523"/>
      <c r="AH343" s="523"/>
      <c r="AI343" s="523"/>
      <c r="AJ343" s="523"/>
      <c r="AK343" s="523"/>
      <c r="AL343" s="523"/>
      <c r="AM343" s="523"/>
      <c r="AN343" s="523"/>
      <c r="AO343" s="523"/>
      <c r="AP343" s="523"/>
      <c r="AQ343" s="523"/>
      <c r="AR343" s="523"/>
      <c r="AS343" s="523"/>
      <c r="AT343" s="523"/>
      <c r="AU343" s="523"/>
      <c r="AV343" s="523"/>
      <c r="AW343" s="523"/>
      <c r="AX343" s="523"/>
      <c r="AY343" s="523"/>
      <c r="AZ343" s="523"/>
      <c r="BA343" s="523"/>
      <c r="BB343" s="523"/>
      <c r="BC343" s="523"/>
      <c r="BD343" s="523"/>
      <c r="BE343" s="523"/>
      <c r="BF343" s="523"/>
      <c r="BG343" s="523"/>
      <c r="BH343" s="523"/>
      <c r="BI343" s="523"/>
      <c r="BJ343" s="523"/>
      <c r="BK343" s="523"/>
      <c r="BL343" s="119"/>
      <c r="BM343" s="567">
        <f t="shared" si="29"/>
        <v>0</v>
      </c>
    </row>
    <row r="344" spans="2:65" s="134" customFormat="1" hidden="1">
      <c r="B344" s="134">
        <v>343</v>
      </c>
      <c r="D344" s="117"/>
      <c r="E344" s="135" t="s">
        <v>828</v>
      </c>
      <c r="F344" s="118" t="s">
        <v>119</v>
      </c>
      <c r="G344" s="529">
        <f>SUM(L344:BJ344)</f>
        <v>0.65</v>
      </c>
      <c r="H344" s="118"/>
      <c r="I344" s="121" t="s">
        <v>11</v>
      </c>
      <c r="J344" s="118"/>
      <c r="K344" s="822">
        <f t="shared" si="28"/>
        <v>0.65</v>
      </c>
      <c r="L344" s="823">
        <v>0.65</v>
      </c>
      <c r="M344" s="823"/>
      <c r="N344" s="823"/>
      <c r="O344" s="823"/>
      <c r="P344" s="823"/>
      <c r="Q344" s="823"/>
      <c r="R344" s="823"/>
      <c r="S344" s="823"/>
      <c r="T344" s="823"/>
      <c r="U344" s="823"/>
      <c r="V344" s="823"/>
      <c r="W344" s="823"/>
      <c r="X344" s="823"/>
      <c r="Y344" s="823"/>
      <c r="Z344" s="823"/>
      <c r="AA344" s="823"/>
      <c r="AB344" s="823"/>
      <c r="AC344" s="823"/>
      <c r="AD344" s="823"/>
      <c r="AE344" s="823"/>
      <c r="AF344" s="823"/>
      <c r="AG344" s="823"/>
      <c r="AH344" s="823"/>
      <c r="AI344" s="823"/>
      <c r="AJ344" s="823"/>
      <c r="AK344" s="823"/>
      <c r="AL344" s="823"/>
      <c r="AM344" s="823"/>
      <c r="AN344" s="823"/>
      <c r="AO344" s="823"/>
      <c r="AP344" s="823"/>
      <c r="AQ344" s="823"/>
      <c r="AR344" s="823"/>
      <c r="AS344" s="823"/>
      <c r="AT344" s="823"/>
      <c r="AU344" s="823"/>
      <c r="AV344" s="823"/>
      <c r="AW344" s="823"/>
      <c r="AX344" s="823"/>
      <c r="AY344" s="823"/>
      <c r="AZ344" s="823"/>
      <c r="BA344" s="823"/>
      <c r="BB344" s="823"/>
      <c r="BC344" s="823"/>
      <c r="BD344" s="823"/>
      <c r="BE344" s="823"/>
      <c r="BF344" s="823"/>
      <c r="BG344" s="823"/>
      <c r="BH344" s="823"/>
      <c r="BI344" s="823"/>
      <c r="BJ344" s="823"/>
      <c r="BK344" s="333"/>
      <c r="BL344" s="117"/>
      <c r="BM344" s="567">
        <f t="shared" si="29"/>
        <v>0.65</v>
      </c>
    </row>
    <row r="345" spans="2:65" s="125" customFormat="1" hidden="1">
      <c r="B345" s="134">
        <v>344</v>
      </c>
      <c r="C345" s="134"/>
      <c r="D345" s="119"/>
      <c r="E345" s="120" t="s">
        <v>829</v>
      </c>
      <c r="F345" s="121" t="s">
        <v>119</v>
      </c>
      <c r="G345" s="532">
        <v>0.09</v>
      </c>
      <c r="H345" s="121"/>
      <c r="I345" s="121" t="s">
        <v>21</v>
      </c>
      <c r="J345" s="121" t="s">
        <v>1099</v>
      </c>
      <c r="K345" s="822">
        <f t="shared" si="28"/>
        <v>0</v>
      </c>
      <c r="L345" s="824"/>
      <c r="M345" s="824"/>
      <c r="N345" s="824"/>
      <c r="O345" s="824"/>
      <c r="P345" s="824"/>
      <c r="Q345" s="824"/>
      <c r="R345" s="824"/>
      <c r="S345" s="824"/>
      <c r="T345" s="824"/>
      <c r="U345" s="824"/>
      <c r="V345" s="824"/>
      <c r="W345" s="824"/>
      <c r="X345" s="824"/>
      <c r="Y345" s="824"/>
      <c r="Z345" s="824"/>
      <c r="AA345" s="824"/>
      <c r="AB345" s="824"/>
      <c r="AC345" s="824"/>
      <c r="AD345" s="824"/>
      <c r="AE345" s="824"/>
      <c r="AF345" s="824"/>
      <c r="AG345" s="824"/>
      <c r="AH345" s="824"/>
      <c r="AI345" s="824"/>
      <c r="AJ345" s="824"/>
      <c r="AK345" s="824"/>
      <c r="AL345" s="824"/>
      <c r="AM345" s="824"/>
      <c r="AN345" s="824"/>
      <c r="AO345" s="824"/>
      <c r="AP345" s="824"/>
      <c r="AQ345" s="824"/>
      <c r="AR345" s="824"/>
      <c r="AS345" s="824"/>
      <c r="AT345" s="824"/>
      <c r="AU345" s="824"/>
      <c r="AV345" s="824"/>
      <c r="AW345" s="824"/>
      <c r="AX345" s="824"/>
      <c r="AY345" s="824"/>
      <c r="AZ345" s="824"/>
      <c r="BA345" s="824"/>
      <c r="BB345" s="824"/>
      <c r="BC345" s="824"/>
      <c r="BD345" s="824"/>
      <c r="BE345" s="824"/>
      <c r="BF345" s="824"/>
      <c r="BG345" s="824"/>
      <c r="BH345" s="824"/>
      <c r="BI345" s="824"/>
      <c r="BJ345" s="824"/>
      <c r="BK345" s="523"/>
      <c r="BL345" s="119"/>
      <c r="BM345" s="567">
        <f t="shared" si="29"/>
        <v>0</v>
      </c>
    </row>
    <row r="346" spans="2:65" s="134" customFormat="1" hidden="1">
      <c r="B346" s="134">
        <v>345</v>
      </c>
      <c r="D346" s="117"/>
      <c r="E346" s="135" t="s">
        <v>830</v>
      </c>
      <c r="F346" s="118" t="s">
        <v>119</v>
      </c>
      <c r="G346" s="766">
        <f>SUM(L346:BJ346)</f>
        <v>1.59</v>
      </c>
      <c r="H346" s="118" t="s">
        <v>949</v>
      </c>
      <c r="I346" s="121" t="s">
        <v>25</v>
      </c>
      <c r="J346" s="118"/>
      <c r="K346" s="822">
        <f t="shared" si="28"/>
        <v>1.53</v>
      </c>
      <c r="L346" s="823">
        <v>1.53</v>
      </c>
      <c r="M346" s="823"/>
      <c r="N346" s="823"/>
      <c r="O346" s="823"/>
      <c r="P346" s="823"/>
      <c r="Q346" s="823"/>
      <c r="R346" s="823"/>
      <c r="S346" s="823"/>
      <c r="T346" s="823"/>
      <c r="U346" s="823"/>
      <c r="V346" s="823"/>
      <c r="W346" s="823"/>
      <c r="X346" s="823"/>
      <c r="Y346" s="823"/>
      <c r="Z346" s="823"/>
      <c r="AA346" s="823"/>
      <c r="AB346" s="823"/>
      <c r="AC346" s="823"/>
      <c r="AD346" s="823"/>
      <c r="AE346" s="823"/>
      <c r="AF346" s="823"/>
      <c r="AG346" s="823"/>
      <c r="AH346" s="823">
        <v>0.05</v>
      </c>
      <c r="AI346" s="823"/>
      <c r="AJ346" s="823"/>
      <c r="AK346" s="823"/>
      <c r="AL346" s="823"/>
      <c r="AM346" s="823"/>
      <c r="AN346" s="823"/>
      <c r="AO346" s="823"/>
      <c r="AP346" s="823"/>
      <c r="AQ346" s="823"/>
      <c r="AR346" s="823"/>
      <c r="AS346" s="823"/>
      <c r="AT346" s="823"/>
      <c r="AU346" s="823"/>
      <c r="AV346" s="823"/>
      <c r="AW346" s="823"/>
      <c r="AX346" s="823"/>
      <c r="AY346" s="823"/>
      <c r="AZ346" s="823"/>
      <c r="BA346" s="823"/>
      <c r="BB346" s="823"/>
      <c r="BC346" s="823"/>
      <c r="BD346" s="823"/>
      <c r="BE346" s="823"/>
      <c r="BF346" s="823"/>
      <c r="BG346" s="823">
        <v>0.01</v>
      </c>
      <c r="BH346" s="823"/>
      <c r="BI346" s="823"/>
      <c r="BJ346" s="823"/>
      <c r="BK346" s="333"/>
      <c r="BL346" s="117"/>
      <c r="BM346" s="567">
        <f t="shared" si="29"/>
        <v>1.59</v>
      </c>
    </row>
    <row r="347" spans="2:65" s="134" customFormat="1" hidden="1">
      <c r="B347" s="134">
        <v>346</v>
      </c>
      <c r="D347" s="117"/>
      <c r="E347" s="135" t="s">
        <v>831</v>
      </c>
      <c r="F347" s="118" t="s">
        <v>119</v>
      </c>
      <c r="G347" s="529">
        <f>SUM(L347:BJ347)</f>
        <v>0.19</v>
      </c>
      <c r="H347" s="118" t="s">
        <v>1043</v>
      </c>
      <c r="I347" s="121" t="s">
        <v>29</v>
      </c>
      <c r="J347" s="118"/>
      <c r="K347" s="822">
        <f t="shared" si="28"/>
        <v>0.03</v>
      </c>
      <c r="L347" s="823">
        <v>0.03</v>
      </c>
      <c r="M347" s="823"/>
      <c r="N347" s="823">
        <v>0.06</v>
      </c>
      <c r="O347" s="823"/>
      <c r="P347" s="823"/>
      <c r="Q347" s="823"/>
      <c r="R347" s="823"/>
      <c r="S347" s="823"/>
      <c r="T347" s="823"/>
      <c r="U347" s="823"/>
      <c r="V347" s="823"/>
      <c r="W347" s="823"/>
      <c r="X347" s="823"/>
      <c r="Y347" s="823"/>
      <c r="Z347" s="823"/>
      <c r="AA347" s="823"/>
      <c r="AB347" s="823"/>
      <c r="AC347" s="823"/>
      <c r="AD347" s="823"/>
      <c r="AE347" s="823"/>
      <c r="AF347" s="823"/>
      <c r="AG347" s="823"/>
      <c r="AH347" s="823">
        <v>6.0000000000000005E-2</v>
      </c>
      <c r="AI347" s="823"/>
      <c r="AJ347" s="823"/>
      <c r="AK347" s="823"/>
      <c r="AL347" s="823"/>
      <c r="AM347" s="823"/>
      <c r="AN347" s="823"/>
      <c r="AO347" s="823"/>
      <c r="AP347" s="823"/>
      <c r="AQ347" s="823"/>
      <c r="AR347" s="823"/>
      <c r="AS347" s="823">
        <v>0</v>
      </c>
      <c r="AT347" s="823"/>
      <c r="AU347" s="823"/>
      <c r="AV347" s="823"/>
      <c r="AW347" s="823"/>
      <c r="AX347" s="823"/>
      <c r="AY347" s="823"/>
      <c r="AZ347" s="823">
        <v>0.04</v>
      </c>
      <c r="BA347" s="823"/>
      <c r="BB347" s="823"/>
      <c r="BC347" s="823"/>
      <c r="BD347" s="823"/>
      <c r="BE347" s="823"/>
      <c r="BF347" s="823"/>
      <c r="BG347" s="823"/>
      <c r="BH347" s="823"/>
      <c r="BI347" s="823"/>
      <c r="BJ347" s="823"/>
      <c r="BK347" s="333"/>
      <c r="BL347" s="117"/>
      <c r="BM347" s="567">
        <f t="shared" si="29"/>
        <v>0.19</v>
      </c>
    </row>
    <row r="348" spans="2:65" s="134" customFormat="1" ht="47.25" hidden="1">
      <c r="B348" s="134">
        <v>347</v>
      </c>
      <c r="D348" s="117"/>
      <c r="E348" s="135" t="s">
        <v>832</v>
      </c>
      <c r="F348" s="118" t="s">
        <v>119</v>
      </c>
      <c r="G348" s="766">
        <f>SUM(L348:BJ348)</f>
        <v>0.2</v>
      </c>
      <c r="H348" s="118" t="s">
        <v>1044</v>
      </c>
      <c r="I348" s="121" t="s">
        <v>30</v>
      </c>
      <c r="J348" s="118"/>
      <c r="K348" s="822">
        <f t="shared" si="28"/>
        <v>0.2</v>
      </c>
      <c r="L348" s="823">
        <v>0.2</v>
      </c>
      <c r="M348" s="823"/>
      <c r="N348" s="823"/>
      <c r="O348" s="823"/>
      <c r="P348" s="823"/>
      <c r="Q348" s="823"/>
      <c r="R348" s="823"/>
      <c r="S348" s="823"/>
      <c r="T348" s="823"/>
      <c r="U348" s="823"/>
      <c r="V348" s="823"/>
      <c r="W348" s="823"/>
      <c r="X348" s="823"/>
      <c r="Y348" s="823"/>
      <c r="Z348" s="823"/>
      <c r="AA348" s="823"/>
      <c r="AB348" s="823"/>
      <c r="AC348" s="823"/>
      <c r="AD348" s="823"/>
      <c r="AE348" s="823"/>
      <c r="AF348" s="823"/>
      <c r="AG348" s="823"/>
      <c r="AH348" s="823"/>
      <c r="AI348" s="823"/>
      <c r="AJ348" s="823"/>
      <c r="AK348" s="823"/>
      <c r="AL348" s="823"/>
      <c r="AM348" s="823"/>
      <c r="AN348" s="823"/>
      <c r="AO348" s="823"/>
      <c r="AP348" s="823"/>
      <c r="AQ348" s="823"/>
      <c r="AR348" s="823"/>
      <c r="AS348" s="823"/>
      <c r="AT348" s="823"/>
      <c r="AU348" s="823"/>
      <c r="AV348" s="823"/>
      <c r="AW348" s="823"/>
      <c r="AX348" s="823"/>
      <c r="AY348" s="823"/>
      <c r="AZ348" s="823"/>
      <c r="BA348" s="823"/>
      <c r="BB348" s="823"/>
      <c r="BC348" s="823"/>
      <c r="BD348" s="823"/>
      <c r="BE348" s="823"/>
      <c r="BF348" s="823"/>
      <c r="BG348" s="823"/>
      <c r="BH348" s="823"/>
      <c r="BI348" s="823"/>
      <c r="BJ348" s="823"/>
      <c r="BK348" s="333"/>
      <c r="BL348" s="117"/>
      <c r="BM348" s="567">
        <f t="shared" si="29"/>
        <v>0.2</v>
      </c>
    </row>
    <row r="349" spans="2:65" s="125" customFormat="1" hidden="1">
      <c r="B349" s="134">
        <v>348</v>
      </c>
      <c r="C349" s="134"/>
      <c r="D349" s="119"/>
      <c r="E349" s="120" t="s">
        <v>833</v>
      </c>
      <c r="F349" s="121" t="s">
        <v>119</v>
      </c>
      <c r="G349" s="532">
        <v>0.27</v>
      </c>
      <c r="H349" s="527" t="s">
        <v>1042</v>
      </c>
      <c r="I349" s="527" t="s">
        <v>47</v>
      </c>
      <c r="J349" s="121" t="s">
        <v>1099</v>
      </c>
      <c r="K349" s="822">
        <f t="shared" si="28"/>
        <v>0</v>
      </c>
      <c r="L349" s="824"/>
      <c r="M349" s="824"/>
      <c r="N349" s="824"/>
      <c r="O349" s="824"/>
      <c r="P349" s="824"/>
      <c r="Q349" s="824"/>
      <c r="R349" s="824"/>
      <c r="S349" s="824"/>
      <c r="T349" s="824"/>
      <c r="U349" s="824"/>
      <c r="V349" s="824"/>
      <c r="W349" s="824"/>
      <c r="X349" s="824"/>
      <c r="Y349" s="824"/>
      <c r="Z349" s="824"/>
      <c r="AA349" s="824"/>
      <c r="AB349" s="824"/>
      <c r="AC349" s="824"/>
      <c r="AD349" s="824"/>
      <c r="AE349" s="824"/>
      <c r="AF349" s="824"/>
      <c r="AG349" s="824"/>
      <c r="AH349" s="824"/>
      <c r="AI349" s="824"/>
      <c r="AJ349" s="824"/>
      <c r="AK349" s="824"/>
      <c r="AL349" s="824"/>
      <c r="AM349" s="824"/>
      <c r="AN349" s="824"/>
      <c r="AO349" s="824"/>
      <c r="AP349" s="824"/>
      <c r="AQ349" s="824"/>
      <c r="AR349" s="824"/>
      <c r="AS349" s="824"/>
      <c r="AT349" s="824"/>
      <c r="AU349" s="824"/>
      <c r="AV349" s="824"/>
      <c r="AW349" s="824"/>
      <c r="AX349" s="824"/>
      <c r="AY349" s="824"/>
      <c r="AZ349" s="824"/>
      <c r="BA349" s="824"/>
      <c r="BB349" s="824"/>
      <c r="BC349" s="824"/>
      <c r="BD349" s="824"/>
      <c r="BE349" s="824"/>
      <c r="BF349" s="824"/>
      <c r="BG349" s="824"/>
      <c r="BH349" s="824"/>
      <c r="BI349" s="824"/>
      <c r="BJ349" s="824"/>
      <c r="BK349" s="523"/>
      <c r="BL349" s="119"/>
      <c r="BM349" s="567">
        <f t="shared" si="29"/>
        <v>0</v>
      </c>
    </row>
    <row r="350" spans="2:65" s="134" customFormat="1" hidden="1">
      <c r="B350" s="134">
        <v>349</v>
      </c>
      <c r="D350" s="117"/>
      <c r="E350" s="135" t="s">
        <v>834</v>
      </c>
      <c r="F350" s="118" t="s">
        <v>119</v>
      </c>
      <c r="G350" s="529">
        <f>SUM(L350:BJ350)</f>
        <v>4.9899999999999993</v>
      </c>
      <c r="H350" s="118" t="s">
        <v>1023</v>
      </c>
      <c r="I350" s="121" t="s">
        <v>48</v>
      </c>
      <c r="J350" s="118"/>
      <c r="K350" s="822">
        <f t="shared" si="28"/>
        <v>3.54</v>
      </c>
      <c r="L350" s="823">
        <v>3.54</v>
      </c>
      <c r="M350" s="823"/>
      <c r="N350" s="823">
        <v>0.45999999999999996</v>
      </c>
      <c r="O350" s="823"/>
      <c r="P350" s="823"/>
      <c r="Q350" s="823"/>
      <c r="R350" s="823"/>
      <c r="S350" s="823"/>
      <c r="T350" s="823"/>
      <c r="U350" s="823"/>
      <c r="V350" s="823"/>
      <c r="W350" s="823"/>
      <c r="X350" s="823"/>
      <c r="Y350" s="823"/>
      <c r="Z350" s="823"/>
      <c r="AA350" s="823"/>
      <c r="AB350" s="823"/>
      <c r="AC350" s="823"/>
      <c r="AD350" s="823"/>
      <c r="AE350" s="823"/>
      <c r="AF350" s="823"/>
      <c r="AG350" s="823">
        <v>0.03</v>
      </c>
      <c r="AH350" s="823">
        <v>0.51</v>
      </c>
      <c r="AI350" s="823"/>
      <c r="AJ350" s="823"/>
      <c r="AK350" s="823">
        <v>0.26</v>
      </c>
      <c r="AL350" s="823"/>
      <c r="AM350" s="823"/>
      <c r="AN350" s="823"/>
      <c r="AO350" s="823"/>
      <c r="AP350" s="823"/>
      <c r="AQ350" s="823"/>
      <c r="AR350" s="823"/>
      <c r="AS350" s="823"/>
      <c r="AT350" s="823"/>
      <c r="AU350" s="823"/>
      <c r="AV350" s="823"/>
      <c r="AW350" s="823"/>
      <c r="AX350" s="823">
        <v>0.18</v>
      </c>
      <c r="AY350" s="823"/>
      <c r="AZ350" s="823"/>
      <c r="BA350" s="823"/>
      <c r="BB350" s="823"/>
      <c r="BC350" s="823"/>
      <c r="BD350" s="823"/>
      <c r="BE350" s="823"/>
      <c r="BF350" s="823"/>
      <c r="BG350" s="823">
        <v>0.01</v>
      </c>
      <c r="BH350" s="823"/>
      <c r="BI350" s="823"/>
      <c r="BJ350" s="823"/>
      <c r="BK350" s="333"/>
      <c r="BL350" s="117"/>
      <c r="BM350" s="567">
        <f t="shared" si="29"/>
        <v>4.9899999999999993</v>
      </c>
    </row>
    <row r="351" spans="2:65" s="134" customFormat="1" hidden="1">
      <c r="B351" s="134">
        <v>350</v>
      </c>
      <c r="D351" s="117"/>
      <c r="E351" s="135" t="s">
        <v>835</v>
      </c>
      <c r="F351" s="118" t="s">
        <v>119</v>
      </c>
      <c r="G351" s="529">
        <f>SUM(L351:BJ351)</f>
        <v>0.06</v>
      </c>
      <c r="H351" s="118" t="s">
        <v>1046</v>
      </c>
      <c r="I351" s="121" t="s">
        <v>48</v>
      </c>
      <c r="J351" s="118"/>
      <c r="K351" s="822">
        <f t="shared" si="28"/>
        <v>0</v>
      </c>
      <c r="L351" s="823"/>
      <c r="M351" s="823"/>
      <c r="N351" s="823"/>
      <c r="O351" s="823"/>
      <c r="P351" s="823"/>
      <c r="Q351" s="823"/>
      <c r="R351" s="823"/>
      <c r="S351" s="823"/>
      <c r="T351" s="823"/>
      <c r="U351" s="823"/>
      <c r="V351" s="823"/>
      <c r="W351" s="823"/>
      <c r="X351" s="823"/>
      <c r="Y351" s="823"/>
      <c r="Z351" s="823"/>
      <c r="AA351" s="823"/>
      <c r="AB351" s="823"/>
      <c r="AC351" s="823"/>
      <c r="AD351" s="823"/>
      <c r="AE351" s="823"/>
      <c r="AF351" s="823"/>
      <c r="AG351" s="823"/>
      <c r="AH351" s="823"/>
      <c r="AI351" s="823"/>
      <c r="AJ351" s="823"/>
      <c r="AK351" s="823"/>
      <c r="AL351" s="823"/>
      <c r="AM351" s="823"/>
      <c r="AN351" s="823"/>
      <c r="AO351" s="823"/>
      <c r="AP351" s="823"/>
      <c r="AQ351" s="823"/>
      <c r="AR351" s="823"/>
      <c r="AS351" s="823"/>
      <c r="AT351" s="823"/>
      <c r="AU351" s="823"/>
      <c r="AV351" s="823">
        <v>0.06</v>
      </c>
      <c r="AW351" s="823"/>
      <c r="AX351" s="823"/>
      <c r="AY351" s="823"/>
      <c r="AZ351" s="823"/>
      <c r="BA351" s="823"/>
      <c r="BB351" s="823"/>
      <c r="BC351" s="823"/>
      <c r="BD351" s="823"/>
      <c r="BE351" s="823"/>
      <c r="BF351" s="823"/>
      <c r="BG351" s="823"/>
      <c r="BH351" s="823"/>
      <c r="BI351" s="823"/>
      <c r="BJ351" s="823"/>
      <c r="BK351" s="333"/>
      <c r="BL351" s="117"/>
      <c r="BM351" s="567">
        <f t="shared" si="29"/>
        <v>0.06</v>
      </c>
    </row>
    <row r="352" spans="2:65" s="134" customFormat="1" hidden="1">
      <c r="B352" s="134">
        <v>351</v>
      </c>
      <c r="D352" s="117"/>
      <c r="E352" s="135" t="s">
        <v>836</v>
      </c>
      <c r="F352" s="118" t="s">
        <v>119</v>
      </c>
      <c r="G352" s="529">
        <f>SUM(L352:BJ352)</f>
        <v>0.03</v>
      </c>
      <c r="H352" s="118" t="s">
        <v>1047</v>
      </c>
      <c r="I352" s="121" t="s">
        <v>48</v>
      </c>
      <c r="J352" s="118"/>
      <c r="K352" s="822">
        <f t="shared" si="28"/>
        <v>0.03</v>
      </c>
      <c r="L352" s="823">
        <v>0.03</v>
      </c>
      <c r="M352" s="823"/>
      <c r="N352" s="823"/>
      <c r="O352" s="823"/>
      <c r="P352" s="823"/>
      <c r="Q352" s="823"/>
      <c r="R352" s="823"/>
      <c r="S352" s="823"/>
      <c r="T352" s="823"/>
      <c r="U352" s="823"/>
      <c r="V352" s="823"/>
      <c r="W352" s="823"/>
      <c r="X352" s="823"/>
      <c r="Y352" s="823"/>
      <c r="Z352" s="823"/>
      <c r="AA352" s="823"/>
      <c r="AB352" s="823"/>
      <c r="AC352" s="823"/>
      <c r="AD352" s="823"/>
      <c r="AE352" s="823"/>
      <c r="AF352" s="823"/>
      <c r="AG352" s="823"/>
      <c r="AH352" s="823"/>
      <c r="AI352" s="823"/>
      <c r="AJ352" s="823"/>
      <c r="AK352" s="823"/>
      <c r="AL352" s="823"/>
      <c r="AM352" s="823"/>
      <c r="AN352" s="823"/>
      <c r="AO352" s="823"/>
      <c r="AP352" s="823"/>
      <c r="AQ352" s="823"/>
      <c r="AR352" s="823"/>
      <c r="AS352" s="823"/>
      <c r="AT352" s="823"/>
      <c r="AU352" s="823"/>
      <c r="AV352" s="823"/>
      <c r="AW352" s="823"/>
      <c r="AX352" s="823"/>
      <c r="AY352" s="823"/>
      <c r="AZ352" s="823"/>
      <c r="BA352" s="823"/>
      <c r="BB352" s="823"/>
      <c r="BC352" s="823"/>
      <c r="BD352" s="823"/>
      <c r="BE352" s="823"/>
      <c r="BF352" s="823"/>
      <c r="BG352" s="823"/>
      <c r="BH352" s="823"/>
      <c r="BI352" s="823"/>
      <c r="BJ352" s="823"/>
      <c r="BK352" s="333"/>
      <c r="BL352" s="117"/>
      <c r="BM352" s="567">
        <f t="shared" si="29"/>
        <v>0.03</v>
      </c>
    </row>
    <row r="353" spans="2:65" s="134" customFormat="1" hidden="1">
      <c r="B353" s="134">
        <v>352</v>
      </c>
      <c r="D353" s="117"/>
      <c r="E353" s="135" t="s">
        <v>837</v>
      </c>
      <c r="F353" s="118" t="s">
        <v>119</v>
      </c>
      <c r="G353" s="529">
        <f>SUM(L353:BJ353)</f>
        <v>0.15</v>
      </c>
      <c r="H353" s="118" t="s">
        <v>867</v>
      </c>
      <c r="I353" s="121" t="s">
        <v>48</v>
      </c>
      <c r="J353" s="118"/>
      <c r="K353" s="822">
        <f t="shared" si="28"/>
        <v>0</v>
      </c>
      <c r="L353" s="823"/>
      <c r="M353" s="823"/>
      <c r="N353" s="823">
        <v>0.15</v>
      </c>
      <c r="O353" s="823"/>
      <c r="P353" s="823"/>
      <c r="Q353" s="823"/>
      <c r="R353" s="823"/>
      <c r="S353" s="823"/>
      <c r="T353" s="823"/>
      <c r="U353" s="823"/>
      <c r="V353" s="823"/>
      <c r="W353" s="823"/>
      <c r="X353" s="823"/>
      <c r="Y353" s="823"/>
      <c r="Z353" s="823"/>
      <c r="AA353" s="823"/>
      <c r="AB353" s="823"/>
      <c r="AC353" s="823"/>
      <c r="AD353" s="823"/>
      <c r="AE353" s="823"/>
      <c r="AF353" s="823"/>
      <c r="AG353" s="823"/>
      <c r="AH353" s="823"/>
      <c r="AI353" s="823"/>
      <c r="AJ353" s="823"/>
      <c r="AK353" s="823"/>
      <c r="AL353" s="823"/>
      <c r="AM353" s="823"/>
      <c r="AN353" s="823"/>
      <c r="AO353" s="823"/>
      <c r="AP353" s="823"/>
      <c r="AQ353" s="823"/>
      <c r="AR353" s="823"/>
      <c r="AS353" s="823"/>
      <c r="AT353" s="823"/>
      <c r="AU353" s="823"/>
      <c r="AV353" s="823"/>
      <c r="AW353" s="823"/>
      <c r="AX353" s="823"/>
      <c r="AY353" s="823"/>
      <c r="AZ353" s="823">
        <v>0</v>
      </c>
      <c r="BA353" s="823"/>
      <c r="BB353" s="823"/>
      <c r="BC353" s="823"/>
      <c r="BD353" s="823"/>
      <c r="BE353" s="823"/>
      <c r="BF353" s="823"/>
      <c r="BG353" s="823"/>
      <c r="BH353" s="823"/>
      <c r="BI353" s="823"/>
      <c r="BJ353" s="823"/>
      <c r="BK353" s="333"/>
      <c r="BL353" s="117"/>
      <c r="BM353" s="567">
        <f t="shared" si="29"/>
        <v>0.15</v>
      </c>
    </row>
    <row r="354" spans="2:65" s="134" customFormat="1" hidden="1">
      <c r="B354" s="134">
        <v>353</v>
      </c>
      <c r="D354" s="117"/>
      <c r="E354" s="135" t="s">
        <v>838</v>
      </c>
      <c r="F354" s="118" t="s">
        <v>119</v>
      </c>
      <c r="G354" s="529">
        <f>SUM(L354:BJ354)</f>
        <v>0.26</v>
      </c>
      <c r="H354" s="118" t="s">
        <v>1048</v>
      </c>
      <c r="I354" s="121" t="s">
        <v>48</v>
      </c>
      <c r="J354" s="118"/>
      <c r="K354" s="822">
        <f t="shared" si="28"/>
        <v>0</v>
      </c>
      <c r="L354" s="823"/>
      <c r="M354" s="823"/>
      <c r="N354" s="823">
        <v>0.26</v>
      </c>
      <c r="O354" s="823"/>
      <c r="P354" s="823"/>
      <c r="Q354" s="823"/>
      <c r="R354" s="823"/>
      <c r="S354" s="823"/>
      <c r="T354" s="823"/>
      <c r="U354" s="823"/>
      <c r="V354" s="823"/>
      <c r="W354" s="823"/>
      <c r="X354" s="823"/>
      <c r="Y354" s="823"/>
      <c r="Z354" s="823"/>
      <c r="AA354" s="823"/>
      <c r="AB354" s="823"/>
      <c r="AC354" s="823"/>
      <c r="AD354" s="823"/>
      <c r="AE354" s="823"/>
      <c r="AF354" s="823"/>
      <c r="AG354" s="823"/>
      <c r="AH354" s="823"/>
      <c r="AI354" s="823"/>
      <c r="AJ354" s="823"/>
      <c r="AK354" s="823"/>
      <c r="AL354" s="823"/>
      <c r="AM354" s="823"/>
      <c r="AN354" s="823"/>
      <c r="AO354" s="823"/>
      <c r="AP354" s="823"/>
      <c r="AQ354" s="823"/>
      <c r="AR354" s="823"/>
      <c r="AS354" s="823"/>
      <c r="AT354" s="823"/>
      <c r="AU354" s="823"/>
      <c r="AV354" s="823"/>
      <c r="AW354" s="823"/>
      <c r="AX354" s="823"/>
      <c r="AY354" s="823"/>
      <c r="AZ354" s="823"/>
      <c r="BA354" s="823"/>
      <c r="BB354" s="823"/>
      <c r="BC354" s="823"/>
      <c r="BD354" s="823"/>
      <c r="BE354" s="823"/>
      <c r="BF354" s="823"/>
      <c r="BG354" s="823"/>
      <c r="BH354" s="823"/>
      <c r="BI354" s="823"/>
      <c r="BJ354" s="823"/>
      <c r="BK354" s="333"/>
      <c r="BL354" s="117"/>
      <c r="BM354" s="567">
        <f t="shared" si="29"/>
        <v>0.26</v>
      </c>
    </row>
    <row r="355" spans="2:65" s="134" customFormat="1" hidden="1">
      <c r="B355" s="134">
        <v>354</v>
      </c>
      <c r="D355" s="117"/>
      <c r="E355" s="135" t="s">
        <v>839</v>
      </c>
      <c r="F355" s="118" t="s">
        <v>119</v>
      </c>
      <c r="G355" s="529">
        <v>0.05</v>
      </c>
      <c r="H355" s="118" t="s">
        <v>1049</v>
      </c>
      <c r="I355" s="121" t="s">
        <v>48</v>
      </c>
      <c r="J355" s="118"/>
      <c r="K355" s="822">
        <f t="shared" si="28"/>
        <v>0</v>
      </c>
      <c r="L355" s="823"/>
      <c r="M355" s="823"/>
      <c r="N355" s="823"/>
      <c r="O355" s="823"/>
      <c r="P355" s="823"/>
      <c r="Q355" s="823"/>
      <c r="R355" s="823"/>
      <c r="S355" s="823"/>
      <c r="T355" s="823"/>
      <c r="U355" s="823"/>
      <c r="V355" s="823"/>
      <c r="W355" s="823"/>
      <c r="X355" s="823"/>
      <c r="Y355" s="823"/>
      <c r="Z355" s="823"/>
      <c r="AA355" s="823"/>
      <c r="AB355" s="823"/>
      <c r="AC355" s="823"/>
      <c r="AD355" s="823"/>
      <c r="AE355" s="823"/>
      <c r="AF355" s="823"/>
      <c r="AG355" s="823"/>
      <c r="AH355" s="823"/>
      <c r="AI355" s="823"/>
      <c r="AJ355" s="823"/>
      <c r="AK355" s="823"/>
      <c r="AL355" s="823"/>
      <c r="AM355" s="823"/>
      <c r="AN355" s="823"/>
      <c r="AO355" s="823"/>
      <c r="AP355" s="823"/>
      <c r="AQ355" s="823"/>
      <c r="AR355" s="823"/>
      <c r="AS355" s="823"/>
      <c r="AT355" s="823"/>
      <c r="AU355" s="823"/>
      <c r="AV355" s="823"/>
      <c r="AW355" s="823"/>
      <c r="AX355" s="823"/>
      <c r="AY355" s="823"/>
      <c r="AZ355" s="823"/>
      <c r="BA355" s="823"/>
      <c r="BB355" s="823"/>
      <c r="BC355" s="823"/>
      <c r="BD355" s="823"/>
      <c r="BE355" s="823"/>
      <c r="BF355" s="823"/>
      <c r="BG355" s="823"/>
      <c r="BH355" s="823"/>
      <c r="BI355" s="823"/>
      <c r="BJ355" s="823"/>
      <c r="BK355" s="333"/>
      <c r="BL355" s="117"/>
      <c r="BM355" s="567">
        <f t="shared" si="29"/>
        <v>0</v>
      </c>
    </row>
    <row r="356" spans="2:65" s="134" customFormat="1" hidden="1">
      <c r="B356" s="134">
        <v>355</v>
      </c>
      <c r="D356" s="117"/>
      <c r="E356" s="135" t="s">
        <v>840</v>
      </c>
      <c r="F356" s="118" t="s">
        <v>119</v>
      </c>
      <c r="G356" s="529">
        <f>SUM(L356:BJ356)</f>
        <v>0.24</v>
      </c>
      <c r="H356" s="118" t="s">
        <v>867</v>
      </c>
      <c r="I356" s="121" t="s">
        <v>48</v>
      </c>
      <c r="J356" s="118"/>
      <c r="K356" s="822">
        <f t="shared" si="28"/>
        <v>0.24</v>
      </c>
      <c r="L356" s="823">
        <v>0.24</v>
      </c>
      <c r="M356" s="823"/>
      <c r="N356" s="823"/>
      <c r="O356" s="823"/>
      <c r="P356" s="823"/>
      <c r="Q356" s="823"/>
      <c r="R356" s="823"/>
      <c r="S356" s="823"/>
      <c r="T356" s="823"/>
      <c r="U356" s="823"/>
      <c r="V356" s="823"/>
      <c r="W356" s="823"/>
      <c r="X356" s="823"/>
      <c r="Y356" s="823"/>
      <c r="Z356" s="823"/>
      <c r="AA356" s="823"/>
      <c r="AB356" s="823"/>
      <c r="AC356" s="823"/>
      <c r="AD356" s="823"/>
      <c r="AE356" s="823"/>
      <c r="AF356" s="823"/>
      <c r="AG356" s="823"/>
      <c r="AH356" s="823"/>
      <c r="AI356" s="823"/>
      <c r="AJ356" s="823"/>
      <c r="AK356" s="823"/>
      <c r="AL356" s="823"/>
      <c r="AM356" s="823"/>
      <c r="AN356" s="823"/>
      <c r="AO356" s="823"/>
      <c r="AP356" s="823"/>
      <c r="AQ356" s="823"/>
      <c r="AR356" s="823"/>
      <c r="AS356" s="823"/>
      <c r="AT356" s="823"/>
      <c r="AU356" s="823"/>
      <c r="AV356" s="823"/>
      <c r="AW356" s="823"/>
      <c r="AX356" s="823"/>
      <c r="AY356" s="823"/>
      <c r="AZ356" s="823"/>
      <c r="BA356" s="823"/>
      <c r="BB356" s="823"/>
      <c r="BC356" s="823"/>
      <c r="BD356" s="823"/>
      <c r="BE356" s="823"/>
      <c r="BF356" s="823"/>
      <c r="BG356" s="823"/>
      <c r="BH356" s="823"/>
      <c r="BI356" s="823"/>
      <c r="BJ356" s="823"/>
      <c r="BK356" s="333"/>
      <c r="BL356" s="117"/>
      <c r="BM356" s="567">
        <f t="shared" si="29"/>
        <v>0.24</v>
      </c>
    </row>
    <row r="357" spans="2:65" s="134" customFormat="1" hidden="1">
      <c r="B357" s="134">
        <v>356</v>
      </c>
      <c r="D357" s="117"/>
      <c r="E357" s="135" t="s">
        <v>841</v>
      </c>
      <c r="F357" s="118" t="s">
        <v>119</v>
      </c>
      <c r="G357" s="529">
        <f>SUM(L357:BJ357)</f>
        <v>0.36000000000000004</v>
      </c>
      <c r="H357" s="118" t="s">
        <v>867</v>
      </c>
      <c r="I357" s="121" t="s">
        <v>48</v>
      </c>
      <c r="J357" s="118"/>
      <c r="K357" s="822">
        <f t="shared" si="28"/>
        <v>0</v>
      </c>
      <c r="L357" s="823"/>
      <c r="M357" s="823"/>
      <c r="N357" s="823">
        <v>0.29000000000000004</v>
      </c>
      <c r="O357" s="823">
        <v>7.0000000000000007E-2</v>
      </c>
      <c r="P357" s="823"/>
      <c r="Q357" s="823"/>
      <c r="R357" s="823"/>
      <c r="S357" s="823"/>
      <c r="T357" s="823"/>
      <c r="U357" s="823"/>
      <c r="V357" s="823"/>
      <c r="W357" s="823"/>
      <c r="X357" s="823"/>
      <c r="Y357" s="823"/>
      <c r="Z357" s="823"/>
      <c r="AA357" s="823"/>
      <c r="AB357" s="823"/>
      <c r="AC357" s="823"/>
      <c r="AD357" s="823"/>
      <c r="AE357" s="823"/>
      <c r="AF357" s="823"/>
      <c r="AG357" s="823"/>
      <c r="AH357" s="823"/>
      <c r="AI357" s="823"/>
      <c r="AJ357" s="823"/>
      <c r="AK357" s="823"/>
      <c r="AL357" s="823"/>
      <c r="AM357" s="823"/>
      <c r="AN357" s="823"/>
      <c r="AO357" s="823"/>
      <c r="AP357" s="823"/>
      <c r="AQ357" s="823"/>
      <c r="AR357" s="823"/>
      <c r="AS357" s="823">
        <v>0</v>
      </c>
      <c r="AT357" s="823"/>
      <c r="AU357" s="823"/>
      <c r="AV357" s="823"/>
      <c r="AW357" s="823"/>
      <c r="AX357" s="823"/>
      <c r="AY357" s="823"/>
      <c r="AZ357" s="823"/>
      <c r="BA357" s="823"/>
      <c r="BB357" s="823"/>
      <c r="BC357" s="823"/>
      <c r="BD357" s="823"/>
      <c r="BE357" s="823"/>
      <c r="BF357" s="823"/>
      <c r="BG357" s="823"/>
      <c r="BH357" s="823"/>
      <c r="BI357" s="823"/>
      <c r="BJ357" s="823"/>
      <c r="BK357" s="333"/>
      <c r="BL357" s="117"/>
      <c r="BM357" s="567">
        <f t="shared" si="29"/>
        <v>0.36000000000000004</v>
      </c>
    </row>
    <row r="358" spans="2:65" s="134" customFormat="1" ht="31.5" hidden="1">
      <c r="B358" s="134">
        <v>357</v>
      </c>
      <c r="D358" s="117"/>
      <c r="E358" s="135" t="s">
        <v>842</v>
      </c>
      <c r="F358" s="118" t="s">
        <v>119</v>
      </c>
      <c r="G358" s="529">
        <f>SUM(L358:BJ358)</f>
        <v>5.22</v>
      </c>
      <c r="H358" s="118" t="s">
        <v>1050</v>
      </c>
      <c r="I358" s="121" t="s">
        <v>48</v>
      </c>
      <c r="J358" s="118"/>
      <c r="K358" s="822">
        <f t="shared" si="28"/>
        <v>1.28</v>
      </c>
      <c r="L358" s="823">
        <v>1.28</v>
      </c>
      <c r="M358" s="823"/>
      <c r="N358" s="823">
        <v>3.8399999999999994</v>
      </c>
      <c r="O358" s="823"/>
      <c r="P358" s="823"/>
      <c r="Q358" s="823"/>
      <c r="R358" s="823"/>
      <c r="S358" s="823"/>
      <c r="T358" s="823"/>
      <c r="U358" s="823"/>
      <c r="V358" s="823"/>
      <c r="W358" s="823"/>
      <c r="X358" s="823"/>
      <c r="Y358" s="823"/>
      <c r="Z358" s="823"/>
      <c r="AA358" s="823"/>
      <c r="AB358" s="823"/>
      <c r="AC358" s="823"/>
      <c r="AD358" s="823"/>
      <c r="AE358" s="823"/>
      <c r="AF358" s="823"/>
      <c r="AG358" s="823">
        <v>7.0000000000000007E-2</v>
      </c>
      <c r="AH358" s="823">
        <v>0.03</v>
      </c>
      <c r="AI358" s="823"/>
      <c r="AJ358" s="823"/>
      <c r="AK358" s="823"/>
      <c r="AL358" s="823"/>
      <c r="AM358" s="823"/>
      <c r="AN358" s="823"/>
      <c r="AO358" s="823"/>
      <c r="AP358" s="823"/>
      <c r="AQ358" s="823"/>
      <c r="AR358" s="823"/>
      <c r="AS358" s="823"/>
      <c r="AT358" s="823"/>
      <c r="AU358" s="823"/>
      <c r="AV358" s="823"/>
      <c r="AW358" s="823"/>
      <c r="AX358" s="823"/>
      <c r="AY358" s="823"/>
      <c r="AZ358" s="823"/>
      <c r="BA358" s="823"/>
      <c r="BB358" s="823"/>
      <c r="BC358" s="823"/>
      <c r="BD358" s="823"/>
      <c r="BE358" s="823"/>
      <c r="BF358" s="823"/>
      <c r="BG358" s="823"/>
      <c r="BH358" s="823"/>
      <c r="BI358" s="823"/>
      <c r="BJ358" s="823"/>
      <c r="BK358" s="333"/>
      <c r="BL358" s="117"/>
      <c r="BM358" s="567">
        <f t="shared" si="29"/>
        <v>5.22</v>
      </c>
    </row>
    <row r="359" spans="2:65" s="134" customFormat="1" hidden="1">
      <c r="B359" s="134">
        <v>358</v>
      </c>
      <c r="D359" s="117"/>
      <c r="E359" s="304" t="s">
        <v>843</v>
      </c>
      <c r="F359" s="118" t="s">
        <v>119</v>
      </c>
      <c r="G359" s="529">
        <v>0.42</v>
      </c>
      <c r="H359" s="536" t="s">
        <v>1051</v>
      </c>
      <c r="I359" s="121" t="s">
        <v>48</v>
      </c>
      <c r="J359" s="118"/>
      <c r="K359" s="822">
        <f t="shared" si="28"/>
        <v>0</v>
      </c>
      <c r="L359" s="823"/>
      <c r="M359" s="823"/>
      <c r="N359" s="823"/>
      <c r="O359" s="823"/>
      <c r="P359" s="823"/>
      <c r="Q359" s="823"/>
      <c r="R359" s="823"/>
      <c r="S359" s="823"/>
      <c r="T359" s="823"/>
      <c r="U359" s="823"/>
      <c r="V359" s="823"/>
      <c r="W359" s="823"/>
      <c r="X359" s="823"/>
      <c r="Y359" s="823"/>
      <c r="Z359" s="823"/>
      <c r="AA359" s="823"/>
      <c r="AB359" s="823"/>
      <c r="AC359" s="823"/>
      <c r="AD359" s="823"/>
      <c r="AE359" s="823"/>
      <c r="AF359" s="823"/>
      <c r="AG359" s="823"/>
      <c r="AH359" s="823"/>
      <c r="AI359" s="823"/>
      <c r="AJ359" s="823"/>
      <c r="AK359" s="823"/>
      <c r="AL359" s="823"/>
      <c r="AM359" s="823"/>
      <c r="AN359" s="823"/>
      <c r="AO359" s="823"/>
      <c r="AP359" s="823"/>
      <c r="AQ359" s="823"/>
      <c r="AR359" s="823"/>
      <c r="AS359" s="823"/>
      <c r="AT359" s="823"/>
      <c r="AU359" s="823"/>
      <c r="AV359" s="823"/>
      <c r="AW359" s="823"/>
      <c r="AX359" s="823"/>
      <c r="AY359" s="823"/>
      <c r="AZ359" s="823"/>
      <c r="BA359" s="823"/>
      <c r="BB359" s="823"/>
      <c r="BC359" s="823"/>
      <c r="BD359" s="823"/>
      <c r="BE359" s="823"/>
      <c r="BF359" s="823"/>
      <c r="BG359" s="823"/>
      <c r="BH359" s="823"/>
      <c r="BI359" s="823"/>
      <c r="BJ359" s="823"/>
      <c r="BK359" s="333"/>
      <c r="BL359" s="117"/>
      <c r="BM359" s="567">
        <f t="shared" si="29"/>
        <v>0</v>
      </c>
    </row>
    <row r="360" spans="2:65" s="125" customFormat="1" ht="31.5" hidden="1">
      <c r="B360" s="134">
        <v>359</v>
      </c>
      <c r="C360" s="134"/>
      <c r="D360" s="119">
        <v>169</v>
      </c>
      <c r="E360" s="568" t="s">
        <v>346</v>
      </c>
      <c r="F360" s="569" t="s">
        <v>347</v>
      </c>
      <c r="G360" s="532">
        <v>3.62</v>
      </c>
      <c r="H360" s="119"/>
      <c r="I360" s="119" t="s">
        <v>29</v>
      </c>
      <c r="J360" s="121" t="s">
        <v>1099</v>
      </c>
      <c r="K360" s="830"/>
      <c r="L360" s="523"/>
      <c r="M360" s="523"/>
      <c r="N360" s="523"/>
      <c r="O360" s="523"/>
      <c r="P360" s="523"/>
      <c r="Q360" s="523"/>
      <c r="R360" s="523"/>
      <c r="S360" s="523"/>
      <c r="T360" s="523"/>
      <c r="U360" s="523"/>
      <c r="V360" s="523"/>
      <c r="W360" s="523"/>
      <c r="X360" s="523"/>
      <c r="Y360" s="523"/>
      <c r="Z360" s="523"/>
      <c r="AA360" s="523"/>
      <c r="AB360" s="523"/>
      <c r="AC360" s="523"/>
      <c r="AD360" s="523"/>
      <c r="AE360" s="523"/>
      <c r="AF360" s="523"/>
      <c r="AG360" s="523"/>
      <c r="AH360" s="523"/>
      <c r="AI360" s="523"/>
      <c r="AJ360" s="523"/>
      <c r="AK360" s="523"/>
      <c r="AL360" s="523"/>
      <c r="AM360" s="523"/>
      <c r="AN360" s="523"/>
      <c r="AO360" s="523"/>
      <c r="AP360" s="523"/>
      <c r="AQ360" s="523"/>
      <c r="AR360" s="523"/>
      <c r="AS360" s="523"/>
      <c r="AT360" s="523"/>
      <c r="AU360" s="523"/>
      <c r="AV360" s="523"/>
      <c r="AW360" s="523"/>
      <c r="AX360" s="523"/>
      <c r="AY360" s="523"/>
      <c r="AZ360" s="523"/>
      <c r="BA360" s="523"/>
      <c r="BB360" s="523"/>
      <c r="BC360" s="523"/>
      <c r="BD360" s="523"/>
      <c r="BE360" s="523"/>
      <c r="BF360" s="523"/>
      <c r="BG360" s="523"/>
      <c r="BH360" s="523"/>
      <c r="BI360" s="523"/>
      <c r="BJ360" s="523"/>
      <c r="BK360" s="523"/>
      <c r="BL360" s="119"/>
      <c r="BM360" s="570">
        <f t="shared" si="29"/>
        <v>0</v>
      </c>
    </row>
    <row r="361" spans="2:65" s="134" customFormat="1" ht="31.5" hidden="1">
      <c r="B361" s="134">
        <v>360</v>
      </c>
      <c r="D361" s="117">
        <v>60</v>
      </c>
      <c r="E361" s="304" t="s">
        <v>449</v>
      </c>
      <c r="F361" s="117" t="s">
        <v>304</v>
      </c>
      <c r="G361" s="529">
        <f t="shared" ref="G361:G370" si="31">SUM(L361:BJ361)</f>
        <v>1.7</v>
      </c>
      <c r="H361" s="117">
        <v>10</v>
      </c>
      <c r="I361" s="119" t="s">
        <v>48</v>
      </c>
      <c r="J361" s="118"/>
      <c r="K361" s="822">
        <f t="shared" si="28"/>
        <v>0</v>
      </c>
      <c r="L361" s="333"/>
      <c r="M361" s="333"/>
      <c r="N361" s="333">
        <v>1.7</v>
      </c>
      <c r="O361" s="333"/>
      <c r="P361" s="333"/>
      <c r="Q361" s="333"/>
      <c r="R361" s="333"/>
      <c r="S361" s="333"/>
      <c r="T361" s="333"/>
      <c r="U361" s="333"/>
      <c r="V361" s="333"/>
      <c r="W361" s="333"/>
      <c r="X361" s="333"/>
      <c r="Y361" s="333"/>
      <c r="Z361" s="333"/>
      <c r="AA361" s="333"/>
      <c r="AB361" s="333"/>
      <c r="AC361" s="333"/>
      <c r="AD361" s="333"/>
      <c r="AE361" s="333"/>
      <c r="AF361" s="333"/>
      <c r="AG361" s="333"/>
      <c r="AH361" s="333"/>
      <c r="AI361" s="333"/>
      <c r="AJ361" s="333"/>
      <c r="AK361" s="333"/>
      <c r="AL361" s="333"/>
      <c r="AM361" s="333"/>
      <c r="AN361" s="333"/>
      <c r="AO361" s="333"/>
      <c r="AP361" s="333"/>
      <c r="AQ361" s="333"/>
      <c r="AR361" s="333"/>
      <c r="AS361" s="333"/>
      <c r="AT361" s="333"/>
      <c r="AU361" s="333"/>
      <c r="AV361" s="333"/>
      <c r="AW361" s="333"/>
      <c r="AX361" s="333"/>
      <c r="AY361" s="333"/>
      <c r="AZ361" s="333"/>
      <c r="BA361" s="333"/>
      <c r="BB361" s="333"/>
      <c r="BC361" s="333"/>
      <c r="BD361" s="333"/>
      <c r="BE361" s="333"/>
      <c r="BF361" s="333"/>
      <c r="BG361" s="333"/>
      <c r="BH361" s="333"/>
      <c r="BI361" s="333"/>
      <c r="BJ361" s="333"/>
      <c r="BK361" s="333" t="s">
        <v>388</v>
      </c>
      <c r="BL361" s="117"/>
      <c r="BM361" s="567">
        <f t="shared" si="29"/>
        <v>1.7</v>
      </c>
    </row>
    <row r="362" spans="2:65" s="134" customFormat="1" ht="31.5" hidden="1">
      <c r="B362" s="134">
        <v>361</v>
      </c>
      <c r="D362" s="117">
        <v>61</v>
      </c>
      <c r="E362" s="304" t="s">
        <v>450</v>
      </c>
      <c r="F362" s="117" t="s">
        <v>304</v>
      </c>
      <c r="G362" s="766">
        <f t="shared" si="31"/>
        <v>0.7</v>
      </c>
      <c r="H362" s="117">
        <v>5</v>
      </c>
      <c r="I362" s="119" t="s">
        <v>25</v>
      </c>
      <c r="J362" s="118"/>
      <c r="K362" s="822">
        <f t="shared" si="28"/>
        <v>0</v>
      </c>
      <c r="L362" s="333"/>
      <c r="M362" s="333"/>
      <c r="N362" s="333"/>
      <c r="O362" s="333">
        <v>0.7</v>
      </c>
      <c r="P362" s="333"/>
      <c r="Q362" s="333"/>
      <c r="R362" s="333"/>
      <c r="S362" s="333"/>
      <c r="T362" s="333"/>
      <c r="U362" s="333"/>
      <c r="V362" s="333"/>
      <c r="W362" s="333"/>
      <c r="X362" s="333"/>
      <c r="Y362" s="333"/>
      <c r="Z362" s="333"/>
      <c r="AA362" s="333"/>
      <c r="AB362" s="333"/>
      <c r="AC362" s="333"/>
      <c r="AD362" s="333"/>
      <c r="AE362" s="333"/>
      <c r="AF362" s="333"/>
      <c r="AG362" s="333"/>
      <c r="AH362" s="333"/>
      <c r="AI362" s="333"/>
      <c r="AJ362" s="333"/>
      <c r="AK362" s="333"/>
      <c r="AL362" s="333"/>
      <c r="AM362" s="333"/>
      <c r="AN362" s="333"/>
      <c r="AO362" s="333"/>
      <c r="AP362" s="333"/>
      <c r="AQ362" s="333"/>
      <c r="AR362" s="333"/>
      <c r="AS362" s="333"/>
      <c r="AT362" s="333"/>
      <c r="AU362" s="333"/>
      <c r="AV362" s="333"/>
      <c r="AW362" s="333"/>
      <c r="AX362" s="333"/>
      <c r="AY362" s="333"/>
      <c r="AZ362" s="333"/>
      <c r="BA362" s="333"/>
      <c r="BB362" s="333"/>
      <c r="BC362" s="333"/>
      <c r="BD362" s="333"/>
      <c r="BE362" s="333"/>
      <c r="BF362" s="333"/>
      <c r="BG362" s="333"/>
      <c r="BH362" s="333"/>
      <c r="BI362" s="333"/>
      <c r="BJ362" s="333"/>
      <c r="BK362" s="333" t="s">
        <v>388</v>
      </c>
      <c r="BL362" s="117"/>
      <c r="BM362" s="567">
        <f t="shared" si="29"/>
        <v>0.7</v>
      </c>
    </row>
    <row r="363" spans="2:65" s="134" customFormat="1" hidden="1">
      <c r="B363" s="134">
        <v>362</v>
      </c>
      <c r="D363" s="117">
        <v>62</v>
      </c>
      <c r="E363" s="135" t="s">
        <v>451</v>
      </c>
      <c r="F363" s="117" t="s">
        <v>304</v>
      </c>
      <c r="G363" s="766">
        <f t="shared" si="31"/>
        <v>1</v>
      </c>
      <c r="H363" s="117">
        <v>3</v>
      </c>
      <c r="I363" s="119" t="s">
        <v>27</v>
      </c>
      <c r="J363" s="118"/>
      <c r="K363" s="822">
        <f t="shared" si="28"/>
        <v>0</v>
      </c>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c r="AI363" s="333"/>
      <c r="AJ363" s="333"/>
      <c r="AK363" s="333"/>
      <c r="AL363" s="333"/>
      <c r="AM363" s="333"/>
      <c r="AN363" s="333"/>
      <c r="AO363" s="333"/>
      <c r="AP363" s="333"/>
      <c r="AQ363" s="333"/>
      <c r="AR363" s="333"/>
      <c r="AS363" s="333"/>
      <c r="AT363" s="333"/>
      <c r="AU363" s="333"/>
      <c r="AV363" s="333"/>
      <c r="AW363" s="333"/>
      <c r="AX363" s="333"/>
      <c r="AY363" s="333"/>
      <c r="AZ363" s="333"/>
      <c r="BA363" s="333"/>
      <c r="BB363" s="333"/>
      <c r="BC363" s="333"/>
      <c r="BD363" s="333"/>
      <c r="BE363" s="333"/>
      <c r="BF363" s="333"/>
      <c r="BG363" s="333"/>
      <c r="BH363" s="333"/>
      <c r="BI363" s="333">
        <v>1</v>
      </c>
      <c r="BJ363" s="333"/>
      <c r="BK363" s="333" t="s">
        <v>448</v>
      </c>
      <c r="BL363" s="117"/>
      <c r="BM363" s="567">
        <f t="shared" si="29"/>
        <v>1</v>
      </c>
    </row>
    <row r="364" spans="2:65" s="134" customFormat="1" ht="31.5" hidden="1">
      <c r="B364" s="134">
        <v>363</v>
      </c>
      <c r="D364" s="117"/>
      <c r="E364" s="556" t="s">
        <v>1063</v>
      </c>
      <c r="F364" s="118" t="s">
        <v>129</v>
      </c>
      <c r="G364" s="766">
        <f t="shared" si="31"/>
        <v>1.08</v>
      </c>
      <c r="H364" s="118" t="s">
        <v>973</v>
      </c>
      <c r="I364" s="121" t="s">
        <v>10</v>
      </c>
      <c r="J364" s="118"/>
      <c r="K364" s="822">
        <f t="shared" si="28"/>
        <v>0</v>
      </c>
      <c r="L364" s="823"/>
      <c r="M364" s="823"/>
      <c r="N364" s="823"/>
      <c r="O364" s="823"/>
      <c r="P364" s="823"/>
      <c r="Q364" s="823"/>
      <c r="R364" s="823"/>
      <c r="S364" s="823"/>
      <c r="T364" s="823"/>
      <c r="U364" s="823"/>
      <c r="V364" s="823"/>
      <c r="W364" s="823"/>
      <c r="X364" s="823"/>
      <c r="Y364" s="823"/>
      <c r="Z364" s="823"/>
      <c r="AA364" s="823"/>
      <c r="AB364" s="823"/>
      <c r="AC364" s="823"/>
      <c r="AD364" s="823"/>
      <c r="AE364" s="823"/>
      <c r="AF364" s="823"/>
      <c r="AG364" s="823"/>
      <c r="AH364" s="823"/>
      <c r="AI364" s="823"/>
      <c r="AJ364" s="823"/>
      <c r="AK364" s="823"/>
      <c r="AL364" s="823"/>
      <c r="AM364" s="823"/>
      <c r="AN364" s="823"/>
      <c r="AO364" s="823"/>
      <c r="AP364" s="823"/>
      <c r="AQ364" s="823"/>
      <c r="AR364" s="823"/>
      <c r="AS364" s="823"/>
      <c r="AT364" s="823"/>
      <c r="AU364" s="823"/>
      <c r="AV364" s="823"/>
      <c r="AW364" s="823"/>
      <c r="AX364" s="823"/>
      <c r="AY364" s="823"/>
      <c r="AZ364" s="823"/>
      <c r="BA364" s="823"/>
      <c r="BB364" s="823"/>
      <c r="BC364" s="823"/>
      <c r="BD364" s="823"/>
      <c r="BE364" s="823"/>
      <c r="BF364" s="823"/>
      <c r="BG364" s="823"/>
      <c r="BH364" s="823"/>
      <c r="BI364" s="823">
        <v>1.08</v>
      </c>
      <c r="BJ364" s="823"/>
      <c r="BK364" s="333"/>
      <c r="BL364" s="117"/>
      <c r="BM364" s="567">
        <f t="shared" si="29"/>
        <v>1.08</v>
      </c>
    </row>
    <row r="365" spans="2:65" s="134" customFormat="1" ht="126" hidden="1">
      <c r="B365" s="134">
        <v>364</v>
      </c>
      <c r="D365" s="117"/>
      <c r="E365" s="556" t="s">
        <v>754</v>
      </c>
      <c r="F365" s="118" t="s">
        <v>129</v>
      </c>
      <c r="G365" s="529">
        <f t="shared" si="31"/>
        <v>3.65</v>
      </c>
      <c r="H365" s="118" t="s">
        <v>974</v>
      </c>
      <c r="I365" s="121" t="s">
        <v>11</v>
      </c>
      <c r="J365" s="118"/>
      <c r="K365" s="822">
        <f t="shared" si="28"/>
        <v>0</v>
      </c>
      <c r="L365" s="823"/>
      <c r="M365" s="823"/>
      <c r="N365" s="823">
        <v>3.65</v>
      </c>
      <c r="O365" s="823"/>
      <c r="P365" s="823"/>
      <c r="Q365" s="823"/>
      <c r="R365" s="823"/>
      <c r="S365" s="823"/>
      <c r="T365" s="823"/>
      <c r="U365" s="823"/>
      <c r="V365" s="823"/>
      <c r="W365" s="823"/>
      <c r="X365" s="823"/>
      <c r="Y365" s="823"/>
      <c r="Z365" s="823"/>
      <c r="AA365" s="823"/>
      <c r="AB365" s="823"/>
      <c r="AC365" s="823"/>
      <c r="AD365" s="823"/>
      <c r="AE365" s="823"/>
      <c r="AF365" s="823"/>
      <c r="AG365" s="823"/>
      <c r="AH365" s="823"/>
      <c r="AI365" s="823"/>
      <c r="AJ365" s="823"/>
      <c r="AK365" s="823"/>
      <c r="AL365" s="823"/>
      <c r="AM365" s="823"/>
      <c r="AN365" s="823"/>
      <c r="AO365" s="823"/>
      <c r="AP365" s="823"/>
      <c r="AQ365" s="823"/>
      <c r="AR365" s="823"/>
      <c r="AS365" s="823"/>
      <c r="AT365" s="823"/>
      <c r="AU365" s="823"/>
      <c r="AV365" s="823"/>
      <c r="AW365" s="823"/>
      <c r="AX365" s="823"/>
      <c r="AY365" s="823"/>
      <c r="AZ365" s="823"/>
      <c r="BA365" s="823"/>
      <c r="BB365" s="823"/>
      <c r="BC365" s="823"/>
      <c r="BD365" s="823"/>
      <c r="BE365" s="823"/>
      <c r="BF365" s="823"/>
      <c r="BG365" s="823"/>
      <c r="BH365" s="823"/>
      <c r="BI365" s="823"/>
      <c r="BJ365" s="823"/>
      <c r="BK365" s="333"/>
      <c r="BL365" s="117"/>
      <c r="BM365" s="567">
        <f t="shared" si="29"/>
        <v>3.65</v>
      </c>
    </row>
    <row r="366" spans="2:65" s="134" customFormat="1" hidden="1">
      <c r="B366" s="134">
        <v>365</v>
      </c>
      <c r="D366" s="117"/>
      <c r="E366" s="556" t="s">
        <v>755</v>
      </c>
      <c r="F366" s="118" t="s">
        <v>129</v>
      </c>
      <c r="G366" s="529">
        <f t="shared" si="31"/>
        <v>8.5500000000000007</v>
      </c>
      <c r="H366" s="118" t="s">
        <v>867</v>
      </c>
      <c r="I366" s="121" t="s">
        <v>18</v>
      </c>
      <c r="J366" s="118"/>
      <c r="K366" s="822">
        <f t="shared" si="28"/>
        <v>0</v>
      </c>
      <c r="L366" s="823"/>
      <c r="M366" s="823"/>
      <c r="N366" s="823">
        <v>8.5500000000000007</v>
      </c>
      <c r="O366" s="823"/>
      <c r="P366" s="823"/>
      <c r="Q366" s="823"/>
      <c r="R366" s="823"/>
      <c r="S366" s="823"/>
      <c r="T366" s="823"/>
      <c r="U366" s="823"/>
      <c r="V366" s="823"/>
      <c r="W366" s="823"/>
      <c r="X366" s="823"/>
      <c r="Y366" s="823"/>
      <c r="Z366" s="823"/>
      <c r="AA366" s="823"/>
      <c r="AB366" s="823"/>
      <c r="AC366" s="823"/>
      <c r="AD366" s="823"/>
      <c r="AE366" s="823"/>
      <c r="AF366" s="823"/>
      <c r="AG366" s="823"/>
      <c r="AH366" s="823"/>
      <c r="AI366" s="823"/>
      <c r="AJ366" s="823"/>
      <c r="AK366" s="823"/>
      <c r="AL366" s="823"/>
      <c r="AM366" s="823"/>
      <c r="AN366" s="823"/>
      <c r="AO366" s="823"/>
      <c r="AP366" s="823"/>
      <c r="AQ366" s="823"/>
      <c r="AR366" s="823"/>
      <c r="AS366" s="823"/>
      <c r="AT366" s="823"/>
      <c r="AU366" s="823"/>
      <c r="AV366" s="823"/>
      <c r="AW366" s="823"/>
      <c r="AX366" s="823"/>
      <c r="AY366" s="823"/>
      <c r="AZ366" s="823"/>
      <c r="BA366" s="823"/>
      <c r="BB366" s="823"/>
      <c r="BC366" s="823"/>
      <c r="BD366" s="823"/>
      <c r="BE366" s="823"/>
      <c r="BF366" s="823"/>
      <c r="BG366" s="823"/>
      <c r="BH366" s="823"/>
      <c r="BI366" s="823"/>
      <c r="BJ366" s="823"/>
      <c r="BK366" s="333"/>
      <c r="BL366" s="117"/>
      <c r="BM366" s="567">
        <f t="shared" si="29"/>
        <v>8.5500000000000007</v>
      </c>
    </row>
    <row r="367" spans="2:65" s="134" customFormat="1" hidden="1">
      <c r="B367" s="134">
        <v>366</v>
      </c>
      <c r="D367" s="117"/>
      <c r="E367" s="135" t="s">
        <v>742</v>
      </c>
      <c r="F367" s="554" t="s">
        <v>129</v>
      </c>
      <c r="G367" s="529">
        <f t="shared" si="31"/>
        <v>0.15</v>
      </c>
      <c r="H367" s="118" t="s">
        <v>975</v>
      </c>
      <c r="I367" s="121" t="s">
        <v>21</v>
      </c>
      <c r="J367" s="118"/>
      <c r="K367" s="822">
        <f t="shared" si="28"/>
        <v>0</v>
      </c>
      <c r="L367" s="823"/>
      <c r="M367" s="823"/>
      <c r="N367" s="823">
        <v>0.15</v>
      </c>
      <c r="O367" s="823"/>
      <c r="P367" s="823"/>
      <c r="Q367" s="823"/>
      <c r="R367" s="823"/>
      <c r="S367" s="823"/>
      <c r="T367" s="823"/>
      <c r="U367" s="823"/>
      <c r="V367" s="823"/>
      <c r="W367" s="823"/>
      <c r="X367" s="823"/>
      <c r="Y367" s="823"/>
      <c r="Z367" s="823"/>
      <c r="AA367" s="823"/>
      <c r="AB367" s="823"/>
      <c r="AC367" s="823"/>
      <c r="AD367" s="823"/>
      <c r="AE367" s="823"/>
      <c r="AF367" s="823"/>
      <c r="AG367" s="823"/>
      <c r="AH367" s="823"/>
      <c r="AI367" s="823"/>
      <c r="AJ367" s="823"/>
      <c r="AK367" s="823"/>
      <c r="AL367" s="823"/>
      <c r="AM367" s="823"/>
      <c r="AN367" s="823"/>
      <c r="AO367" s="823"/>
      <c r="AP367" s="823"/>
      <c r="AQ367" s="823"/>
      <c r="AR367" s="823"/>
      <c r="AS367" s="823"/>
      <c r="AT367" s="823"/>
      <c r="AU367" s="823"/>
      <c r="AV367" s="823"/>
      <c r="AW367" s="823"/>
      <c r="AX367" s="823"/>
      <c r="AY367" s="823"/>
      <c r="AZ367" s="823"/>
      <c r="BA367" s="823"/>
      <c r="BB367" s="823"/>
      <c r="BC367" s="823"/>
      <c r="BD367" s="823"/>
      <c r="BE367" s="823"/>
      <c r="BF367" s="823"/>
      <c r="BG367" s="823"/>
      <c r="BH367" s="823"/>
      <c r="BI367" s="823"/>
      <c r="BJ367" s="823"/>
      <c r="BK367" s="333"/>
      <c r="BL367" s="117"/>
      <c r="BM367" s="567">
        <f t="shared" si="29"/>
        <v>0.15</v>
      </c>
    </row>
    <row r="368" spans="2:65" hidden="1">
      <c r="B368" s="134">
        <v>367</v>
      </c>
      <c r="C368" s="134"/>
      <c r="D368" s="798"/>
      <c r="E368" s="135" t="s">
        <v>756</v>
      </c>
      <c r="F368" s="799" t="s">
        <v>129</v>
      </c>
      <c r="G368" s="800">
        <f t="shared" si="31"/>
        <v>0.68</v>
      </c>
      <c r="H368" s="118" t="s">
        <v>976</v>
      </c>
      <c r="I368" s="121" t="s">
        <v>29</v>
      </c>
      <c r="J368" s="799"/>
      <c r="K368" s="822">
        <f t="shared" si="28"/>
        <v>0.02</v>
      </c>
      <c r="L368" s="823">
        <v>0.02</v>
      </c>
      <c r="M368" s="823"/>
      <c r="N368" s="823">
        <v>0.16</v>
      </c>
      <c r="O368" s="823">
        <v>0.35</v>
      </c>
      <c r="P368" s="823"/>
      <c r="Q368" s="823"/>
      <c r="R368" s="823">
        <v>0.15</v>
      </c>
      <c r="S368" s="823"/>
      <c r="T368" s="823"/>
      <c r="U368" s="823"/>
      <c r="V368" s="823"/>
      <c r="W368" s="823"/>
      <c r="X368" s="823"/>
      <c r="Y368" s="823"/>
      <c r="Z368" s="823"/>
      <c r="AA368" s="823"/>
      <c r="AB368" s="823"/>
      <c r="AC368" s="823"/>
      <c r="AD368" s="823"/>
      <c r="AE368" s="823"/>
      <c r="AF368" s="823"/>
      <c r="AG368" s="823"/>
      <c r="AH368" s="823"/>
      <c r="AI368" s="823"/>
      <c r="AJ368" s="823"/>
      <c r="AK368" s="823"/>
      <c r="AL368" s="823"/>
      <c r="AM368" s="823"/>
      <c r="AN368" s="823"/>
      <c r="AO368" s="823"/>
      <c r="AP368" s="823"/>
      <c r="AQ368" s="823"/>
      <c r="AR368" s="823"/>
      <c r="AS368" s="823"/>
      <c r="AT368" s="823"/>
      <c r="AU368" s="823"/>
      <c r="AV368" s="823"/>
      <c r="AW368" s="823"/>
      <c r="AX368" s="823"/>
      <c r="AY368" s="823"/>
      <c r="AZ368" s="823"/>
      <c r="BA368" s="823"/>
      <c r="BB368" s="823"/>
      <c r="BC368" s="823"/>
      <c r="BD368" s="823"/>
      <c r="BE368" s="823"/>
      <c r="BF368" s="823"/>
      <c r="BG368" s="823"/>
      <c r="BH368" s="823"/>
      <c r="BI368" s="823"/>
      <c r="BJ368" s="823"/>
      <c r="BK368" s="333"/>
      <c r="BL368" s="798"/>
      <c r="BM368" s="801">
        <f t="shared" si="29"/>
        <v>0.68</v>
      </c>
    </row>
    <row r="369" spans="2:65" hidden="1">
      <c r="B369" s="134">
        <v>368</v>
      </c>
      <c r="C369" s="134"/>
      <c r="D369" s="798"/>
      <c r="E369" s="535" t="s">
        <v>757</v>
      </c>
      <c r="F369" s="809" t="s">
        <v>129</v>
      </c>
      <c r="G369" s="800">
        <f t="shared" si="31"/>
        <v>0.1</v>
      </c>
      <c r="H369" s="118" t="s">
        <v>977</v>
      </c>
      <c r="I369" s="121" t="s">
        <v>29</v>
      </c>
      <c r="J369" s="799"/>
      <c r="K369" s="822">
        <f t="shared" si="28"/>
        <v>0</v>
      </c>
      <c r="L369" s="823"/>
      <c r="M369" s="823"/>
      <c r="N369" s="823"/>
      <c r="O369" s="823">
        <v>0.05</v>
      </c>
      <c r="P369" s="823"/>
      <c r="Q369" s="823"/>
      <c r="R369" s="823">
        <v>0.03</v>
      </c>
      <c r="S369" s="823"/>
      <c r="T369" s="823"/>
      <c r="U369" s="823"/>
      <c r="V369" s="823"/>
      <c r="W369" s="823"/>
      <c r="X369" s="823"/>
      <c r="Y369" s="823"/>
      <c r="Z369" s="823"/>
      <c r="AA369" s="823"/>
      <c r="AB369" s="823"/>
      <c r="AC369" s="823"/>
      <c r="AD369" s="823"/>
      <c r="AE369" s="823"/>
      <c r="AF369" s="823"/>
      <c r="AG369" s="823"/>
      <c r="AH369" s="823"/>
      <c r="AI369" s="823"/>
      <c r="AJ369" s="823"/>
      <c r="AK369" s="823"/>
      <c r="AL369" s="823"/>
      <c r="AM369" s="823"/>
      <c r="AN369" s="823"/>
      <c r="AO369" s="823"/>
      <c r="AP369" s="823"/>
      <c r="AQ369" s="823"/>
      <c r="AR369" s="823"/>
      <c r="AS369" s="823"/>
      <c r="AT369" s="823"/>
      <c r="AU369" s="823"/>
      <c r="AV369" s="823"/>
      <c r="AW369" s="823"/>
      <c r="AX369" s="823"/>
      <c r="AY369" s="823"/>
      <c r="AZ369" s="823">
        <v>0.02</v>
      </c>
      <c r="BA369" s="823"/>
      <c r="BB369" s="823"/>
      <c r="BC369" s="823"/>
      <c r="BD369" s="823"/>
      <c r="BE369" s="823"/>
      <c r="BF369" s="823"/>
      <c r="BG369" s="823"/>
      <c r="BH369" s="823"/>
      <c r="BI369" s="823"/>
      <c r="BJ369" s="823"/>
      <c r="BK369" s="333"/>
      <c r="BL369" s="798"/>
      <c r="BM369" s="801">
        <f t="shared" si="29"/>
        <v>0.1</v>
      </c>
    </row>
    <row r="370" spans="2:65" s="134" customFormat="1" hidden="1">
      <c r="B370" s="134">
        <v>369</v>
      </c>
      <c r="D370" s="117"/>
      <c r="E370" s="535" t="s">
        <v>758</v>
      </c>
      <c r="F370" s="118" t="s">
        <v>129</v>
      </c>
      <c r="G370" s="766">
        <f t="shared" si="31"/>
        <v>3.31</v>
      </c>
      <c r="H370" s="118" t="s">
        <v>978</v>
      </c>
      <c r="I370" s="121" t="s">
        <v>30</v>
      </c>
      <c r="J370" s="118"/>
      <c r="K370" s="822">
        <f t="shared" si="28"/>
        <v>0</v>
      </c>
      <c r="L370" s="823"/>
      <c r="M370" s="823"/>
      <c r="N370" s="823">
        <v>0.34</v>
      </c>
      <c r="O370" s="823">
        <v>0.42</v>
      </c>
      <c r="P370" s="823"/>
      <c r="Q370" s="823"/>
      <c r="R370" s="823"/>
      <c r="S370" s="823"/>
      <c r="T370" s="823"/>
      <c r="U370" s="823"/>
      <c r="V370" s="823"/>
      <c r="W370" s="823"/>
      <c r="X370" s="823"/>
      <c r="Y370" s="823"/>
      <c r="Z370" s="823"/>
      <c r="AA370" s="823"/>
      <c r="AB370" s="823"/>
      <c r="AC370" s="823">
        <v>0.01</v>
      </c>
      <c r="AD370" s="823"/>
      <c r="AE370" s="823"/>
      <c r="AF370" s="823"/>
      <c r="AG370" s="823">
        <v>0.02</v>
      </c>
      <c r="AH370" s="823"/>
      <c r="AI370" s="823"/>
      <c r="AJ370" s="823"/>
      <c r="AK370" s="823"/>
      <c r="AL370" s="823"/>
      <c r="AM370" s="823"/>
      <c r="AN370" s="823"/>
      <c r="AO370" s="823"/>
      <c r="AP370" s="823"/>
      <c r="AQ370" s="823"/>
      <c r="AR370" s="823"/>
      <c r="AS370" s="823"/>
      <c r="AT370" s="823"/>
      <c r="AU370" s="823"/>
      <c r="AV370" s="823"/>
      <c r="AW370" s="823"/>
      <c r="AX370" s="823"/>
      <c r="AY370" s="823"/>
      <c r="AZ370" s="823">
        <v>0.02</v>
      </c>
      <c r="BA370" s="823"/>
      <c r="BB370" s="823"/>
      <c r="BC370" s="823"/>
      <c r="BD370" s="823"/>
      <c r="BE370" s="823"/>
      <c r="BF370" s="823">
        <v>2.5</v>
      </c>
      <c r="BG370" s="823"/>
      <c r="BH370" s="823"/>
      <c r="BI370" s="823"/>
      <c r="BJ370" s="823"/>
      <c r="BK370" s="333"/>
      <c r="BL370" s="117"/>
      <c r="BM370" s="567">
        <f t="shared" si="29"/>
        <v>3.31</v>
      </c>
    </row>
    <row r="371" spans="2:65" s="125" customFormat="1" hidden="1">
      <c r="B371" s="134">
        <v>370</v>
      </c>
      <c r="C371" s="134"/>
      <c r="D371" s="119"/>
      <c r="E371" s="539" t="s">
        <v>759</v>
      </c>
      <c r="F371" s="121" t="s">
        <v>129</v>
      </c>
      <c r="G371" s="769">
        <v>0.28999999999999998</v>
      </c>
      <c r="H371" s="121" t="s">
        <v>979</v>
      </c>
      <c r="I371" s="121" t="s">
        <v>30</v>
      </c>
      <c r="J371" s="121" t="s">
        <v>1099</v>
      </c>
      <c r="K371" s="822">
        <f t="shared" si="28"/>
        <v>0</v>
      </c>
      <c r="L371" s="824"/>
      <c r="M371" s="824"/>
      <c r="N371" s="824"/>
      <c r="O371" s="824"/>
      <c r="P371" s="824"/>
      <c r="Q371" s="824"/>
      <c r="R371" s="824"/>
      <c r="S371" s="824"/>
      <c r="T371" s="824"/>
      <c r="U371" s="824"/>
      <c r="V371" s="824"/>
      <c r="W371" s="824"/>
      <c r="X371" s="824"/>
      <c r="Y371" s="824"/>
      <c r="Z371" s="824"/>
      <c r="AA371" s="824"/>
      <c r="AB371" s="824"/>
      <c r="AC371" s="824"/>
      <c r="AD371" s="824"/>
      <c r="AE371" s="824"/>
      <c r="AF371" s="824"/>
      <c r="AG371" s="824"/>
      <c r="AH371" s="824"/>
      <c r="AI371" s="824"/>
      <c r="AJ371" s="824"/>
      <c r="AK371" s="824"/>
      <c r="AL371" s="824"/>
      <c r="AM371" s="824"/>
      <c r="AN371" s="824"/>
      <c r="AO371" s="824"/>
      <c r="AP371" s="824"/>
      <c r="AQ371" s="824"/>
      <c r="AR371" s="824"/>
      <c r="AS371" s="824"/>
      <c r="AT371" s="824"/>
      <c r="AU371" s="824"/>
      <c r="AV371" s="824"/>
      <c r="AW371" s="824"/>
      <c r="AX371" s="824"/>
      <c r="AY371" s="824"/>
      <c r="AZ371" s="824"/>
      <c r="BA371" s="824"/>
      <c r="BB371" s="824"/>
      <c r="BC371" s="824"/>
      <c r="BD371" s="824"/>
      <c r="BE371" s="824"/>
      <c r="BF371" s="824"/>
      <c r="BG371" s="824"/>
      <c r="BH371" s="824"/>
      <c r="BI371" s="824"/>
      <c r="BJ371" s="824"/>
      <c r="BK371" s="523"/>
      <c r="BL371" s="119"/>
      <c r="BM371" s="567">
        <f t="shared" si="29"/>
        <v>0</v>
      </c>
    </row>
    <row r="372" spans="2:65" s="134" customFormat="1" ht="31.5" hidden="1">
      <c r="B372" s="134">
        <v>371</v>
      </c>
      <c r="D372" s="117"/>
      <c r="E372" s="542" t="s">
        <v>760</v>
      </c>
      <c r="F372" s="543" t="s">
        <v>129</v>
      </c>
      <c r="G372" s="766">
        <f t="shared" ref="G372:G388" si="32">SUM(L372:BJ372)</f>
        <v>0.34</v>
      </c>
      <c r="H372" s="543" t="s">
        <v>980</v>
      </c>
      <c r="I372" s="563" t="s">
        <v>32</v>
      </c>
      <c r="J372" s="543"/>
      <c r="K372" s="822">
        <f t="shared" si="28"/>
        <v>0</v>
      </c>
      <c r="L372" s="823"/>
      <c r="M372" s="823"/>
      <c r="N372" s="823">
        <v>0.34</v>
      </c>
      <c r="O372" s="823"/>
      <c r="P372" s="823"/>
      <c r="Q372" s="823"/>
      <c r="R372" s="823"/>
      <c r="S372" s="823"/>
      <c r="T372" s="823"/>
      <c r="U372" s="823"/>
      <c r="V372" s="823"/>
      <c r="W372" s="823"/>
      <c r="X372" s="823"/>
      <c r="Y372" s="823"/>
      <c r="Z372" s="823"/>
      <c r="AA372" s="823"/>
      <c r="AB372" s="823"/>
      <c r="AC372" s="823"/>
      <c r="AD372" s="823"/>
      <c r="AE372" s="823"/>
      <c r="AF372" s="823"/>
      <c r="AG372" s="823"/>
      <c r="AH372" s="823"/>
      <c r="AI372" s="823"/>
      <c r="AJ372" s="823"/>
      <c r="AK372" s="823"/>
      <c r="AL372" s="823"/>
      <c r="AM372" s="823"/>
      <c r="AN372" s="823"/>
      <c r="AO372" s="823"/>
      <c r="AP372" s="823"/>
      <c r="AQ372" s="823"/>
      <c r="AR372" s="823"/>
      <c r="AS372" s="823"/>
      <c r="AT372" s="823"/>
      <c r="AU372" s="823"/>
      <c r="AV372" s="823"/>
      <c r="AW372" s="823"/>
      <c r="AX372" s="823"/>
      <c r="AY372" s="823"/>
      <c r="AZ372" s="823"/>
      <c r="BA372" s="823"/>
      <c r="BB372" s="823"/>
      <c r="BC372" s="823"/>
      <c r="BD372" s="823"/>
      <c r="BE372" s="823"/>
      <c r="BF372" s="823"/>
      <c r="BG372" s="823"/>
      <c r="BH372" s="823"/>
      <c r="BI372" s="823"/>
      <c r="BJ372" s="823"/>
      <c r="BK372" s="333"/>
      <c r="BL372" s="117"/>
      <c r="BM372" s="567">
        <f t="shared" si="29"/>
        <v>0.34</v>
      </c>
    </row>
    <row r="373" spans="2:65" s="134" customFormat="1" ht="31.5" hidden="1">
      <c r="B373" s="134">
        <v>372</v>
      </c>
      <c r="D373" s="117"/>
      <c r="E373" s="535" t="s">
        <v>761</v>
      </c>
      <c r="F373" s="514" t="s">
        <v>129</v>
      </c>
      <c r="G373" s="544">
        <f t="shared" si="32"/>
        <v>0.02</v>
      </c>
      <c r="H373" s="514" t="s">
        <v>981</v>
      </c>
      <c r="I373" s="550" t="s">
        <v>33</v>
      </c>
      <c r="J373" s="514"/>
      <c r="K373" s="822">
        <f t="shared" si="28"/>
        <v>0</v>
      </c>
      <c r="L373" s="823"/>
      <c r="M373" s="823"/>
      <c r="N373" s="823">
        <v>0.02</v>
      </c>
      <c r="O373" s="823"/>
      <c r="P373" s="823"/>
      <c r="Q373" s="823"/>
      <c r="R373" s="823"/>
      <c r="S373" s="823"/>
      <c r="T373" s="823"/>
      <c r="U373" s="823"/>
      <c r="V373" s="823"/>
      <c r="W373" s="823"/>
      <c r="X373" s="823"/>
      <c r="Y373" s="823"/>
      <c r="Z373" s="823"/>
      <c r="AA373" s="823"/>
      <c r="AB373" s="823"/>
      <c r="AC373" s="823"/>
      <c r="AD373" s="823"/>
      <c r="AE373" s="823"/>
      <c r="AF373" s="823"/>
      <c r="AG373" s="823"/>
      <c r="AH373" s="823"/>
      <c r="AI373" s="823"/>
      <c r="AJ373" s="823"/>
      <c r="AK373" s="823"/>
      <c r="AL373" s="823"/>
      <c r="AM373" s="823"/>
      <c r="AN373" s="823"/>
      <c r="AO373" s="823"/>
      <c r="AP373" s="823"/>
      <c r="AQ373" s="823"/>
      <c r="AR373" s="823"/>
      <c r="AS373" s="823"/>
      <c r="AT373" s="823"/>
      <c r="AU373" s="823"/>
      <c r="AV373" s="823"/>
      <c r="AW373" s="823"/>
      <c r="AX373" s="823"/>
      <c r="AY373" s="823"/>
      <c r="AZ373" s="823"/>
      <c r="BA373" s="823"/>
      <c r="BB373" s="823"/>
      <c r="BC373" s="823"/>
      <c r="BD373" s="823"/>
      <c r="BE373" s="823"/>
      <c r="BF373" s="823"/>
      <c r="BG373" s="823"/>
      <c r="BH373" s="823"/>
      <c r="BI373" s="823"/>
      <c r="BJ373" s="823"/>
      <c r="BK373" s="333"/>
      <c r="BL373" s="117"/>
      <c r="BM373" s="567">
        <f t="shared" si="29"/>
        <v>0.02</v>
      </c>
    </row>
    <row r="374" spans="2:65" s="134" customFormat="1" hidden="1">
      <c r="B374" s="134">
        <v>373</v>
      </c>
      <c r="D374" s="117"/>
      <c r="E374" s="542" t="s">
        <v>762</v>
      </c>
      <c r="F374" s="543" t="s">
        <v>129</v>
      </c>
      <c r="G374" s="529">
        <f t="shared" si="32"/>
        <v>0.73</v>
      </c>
      <c r="H374" s="543" t="s">
        <v>979</v>
      </c>
      <c r="I374" s="563" t="s">
        <v>38</v>
      </c>
      <c r="J374" s="543"/>
      <c r="K374" s="822">
        <f t="shared" si="28"/>
        <v>0</v>
      </c>
      <c r="L374" s="823"/>
      <c r="M374" s="823"/>
      <c r="N374" s="823"/>
      <c r="O374" s="823">
        <v>0.73</v>
      </c>
      <c r="P374" s="823"/>
      <c r="Q374" s="823"/>
      <c r="R374" s="823"/>
      <c r="S374" s="823"/>
      <c r="T374" s="823"/>
      <c r="U374" s="823"/>
      <c r="V374" s="823"/>
      <c r="W374" s="823"/>
      <c r="X374" s="823"/>
      <c r="Y374" s="823"/>
      <c r="Z374" s="823"/>
      <c r="AA374" s="823"/>
      <c r="AB374" s="823"/>
      <c r="AC374" s="823"/>
      <c r="AD374" s="823"/>
      <c r="AE374" s="823"/>
      <c r="AF374" s="823"/>
      <c r="AG374" s="823"/>
      <c r="AH374" s="823"/>
      <c r="AI374" s="823"/>
      <c r="AJ374" s="823"/>
      <c r="AK374" s="823"/>
      <c r="AL374" s="823"/>
      <c r="AM374" s="823"/>
      <c r="AN374" s="823"/>
      <c r="AO374" s="823"/>
      <c r="AP374" s="823"/>
      <c r="AQ374" s="823"/>
      <c r="AR374" s="823"/>
      <c r="AS374" s="823"/>
      <c r="AT374" s="823"/>
      <c r="AU374" s="823"/>
      <c r="AV374" s="823"/>
      <c r="AW374" s="823"/>
      <c r="AX374" s="823"/>
      <c r="AY374" s="823"/>
      <c r="AZ374" s="823"/>
      <c r="BA374" s="823"/>
      <c r="BB374" s="823"/>
      <c r="BC374" s="823"/>
      <c r="BD374" s="823"/>
      <c r="BE374" s="823"/>
      <c r="BF374" s="823"/>
      <c r="BG374" s="823"/>
      <c r="BH374" s="823"/>
      <c r="BI374" s="823"/>
      <c r="BJ374" s="823"/>
      <c r="BK374" s="333"/>
      <c r="BL374" s="117"/>
      <c r="BM374" s="567">
        <f t="shared" si="29"/>
        <v>0.73</v>
      </c>
    </row>
    <row r="375" spans="2:65" s="134" customFormat="1" hidden="1">
      <c r="B375" s="134">
        <v>374</v>
      </c>
      <c r="D375" s="117"/>
      <c r="E375" s="135" t="s">
        <v>763</v>
      </c>
      <c r="F375" s="118" t="s">
        <v>129</v>
      </c>
      <c r="G375" s="766">
        <f t="shared" si="32"/>
        <v>0.44</v>
      </c>
      <c r="H375" s="118" t="s">
        <v>982</v>
      </c>
      <c r="I375" s="121" t="s">
        <v>41</v>
      </c>
      <c r="J375" s="118"/>
      <c r="K375" s="822">
        <f t="shared" si="28"/>
        <v>0</v>
      </c>
      <c r="L375" s="823"/>
      <c r="M375" s="823"/>
      <c r="N375" s="823">
        <v>0.44</v>
      </c>
      <c r="O375" s="823"/>
      <c r="P375" s="823"/>
      <c r="Q375" s="823"/>
      <c r="R375" s="823"/>
      <c r="S375" s="823"/>
      <c r="T375" s="823"/>
      <c r="U375" s="823"/>
      <c r="V375" s="823"/>
      <c r="W375" s="823"/>
      <c r="X375" s="823"/>
      <c r="Y375" s="823"/>
      <c r="Z375" s="823"/>
      <c r="AA375" s="823"/>
      <c r="AB375" s="823"/>
      <c r="AC375" s="823"/>
      <c r="AD375" s="823"/>
      <c r="AE375" s="823"/>
      <c r="AF375" s="823"/>
      <c r="AG375" s="823"/>
      <c r="AH375" s="823"/>
      <c r="AI375" s="823"/>
      <c r="AJ375" s="823"/>
      <c r="AK375" s="823"/>
      <c r="AL375" s="823"/>
      <c r="AM375" s="823"/>
      <c r="AN375" s="823"/>
      <c r="AO375" s="823"/>
      <c r="AP375" s="823"/>
      <c r="AQ375" s="823"/>
      <c r="AR375" s="823"/>
      <c r="AS375" s="823"/>
      <c r="AT375" s="823"/>
      <c r="AU375" s="823"/>
      <c r="AV375" s="823"/>
      <c r="AW375" s="823"/>
      <c r="AX375" s="823"/>
      <c r="AY375" s="823"/>
      <c r="AZ375" s="823"/>
      <c r="BA375" s="823"/>
      <c r="BB375" s="823"/>
      <c r="BC375" s="823"/>
      <c r="BD375" s="823"/>
      <c r="BE375" s="823"/>
      <c r="BF375" s="823"/>
      <c r="BG375" s="823"/>
      <c r="BH375" s="823"/>
      <c r="BI375" s="823"/>
      <c r="BJ375" s="823"/>
      <c r="BK375" s="333"/>
      <c r="BL375" s="117"/>
      <c r="BM375" s="567">
        <f t="shared" si="29"/>
        <v>0.44</v>
      </c>
    </row>
    <row r="376" spans="2:65" s="134" customFormat="1" hidden="1">
      <c r="B376" s="134">
        <v>375</v>
      </c>
      <c r="D376" s="117"/>
      <c r="E376" s="135" t="s">
        <v>764</v>
      </c>
      <c r="F376" s="118" t="s">
        <v>129</v>
      </c>
      <c r="G376" s="768">
        <f t="shared" si="32"/>
        <v>0.15</v>
      </c>
      <c r="H376" s="118" t="s">
        <v>983</v>
      </c>
      <c r="I376" s="121" t="s">
        <v>31</v>
      </c>
      <c r="J376" s="118"/>
      <c r="K376" s="822">
        <f t="shared" si="28"/>
        <v>0</v>
      </c>
      <c r="L376" s="823"/>
      <c r="M376" s="823"/>
      <c r="N376" s="823">
        <v>0.15</v>
      </c>
      <c r="O376" s="823"/>
      <c r="P376" s="823"/>
      <c r="Q376" s="823"/>
      <c r="R376" s="823"/>
      <c r="S376" s="823"/>
      <c r="T376" s="823"/>
      <c r="U376" s="823"/>
      <c r="V376" s="823"/>
      <c r="W376" s="823"/>
      <c r="X376" s="823"/>
      <c r="Y376" s="823"/>
      <c r="Z376" s="823"/>
      <c r="AA376" s="823"/>
      <c r="AB376" s="823"/>
      <c r="AC376" s="823"/>
      <c r="AD376" s="823"/>
      <c r="AE376" s="823"/>
      <c r="AF376" s="823"/>
      <c r="AG376" s="823"/>
      <c r="AH376" s="823"/>
      <c r="AI376" s="823"/>
      <c r="AJ376" s="823"/>
      <c r="AK376" s="823"/>
      <c r="AL376" s="823"/>
      <c r="AM376" s="823"/>
      <c r="AN376" s="823"/>
      <c r="AO376" s="823"/>
      <c r="AP376" s="823"/>
      <c r="AQ376" s="823"/>
      <c r="AR376" s="823"/>
      <c r="AS376" s="823"/>
      <c r="AT376" s="823"/>
      <c r="AU376" s="823"/>
      <c r="AV376" s="823"/>
      <c r="AW376" s="823"/>
      <c r="AX376" s="823"/>
      <c r="AY376" s="823"/>
      <c r="AZ376" s="823"/>
      <c r="BA376" s="823"/>
      <c r="BB376" s="823"/>
      <c r="BC376" s="823"/>
      <c r="BD376" s="823"/>
      <c r="BE376" s="823"/>
      <c r="BF376" s="823"/>
      <c r="BG376" s="823"/>
      <c r="BH376" s="823"/>
      <c r="BI376" s="823"/>
      <c r="BJ376" s="823"/>
      <c r="BK376" s="333"/>
      <c r="BL376" s="117"/>
      <c r="BM376" s="567">
        <f t="shared" si="29"/>
        <v>0.15</v>
      </c>
    </row>
    <row r="377" spans="2:65" s="134" customFormat="1" ht="31.5" hidden="1">
      <c r="B377" s="134">
        <v>376</v>
      </c>
      <c r="D377" s="117"/>
      <c r="E377" s="135" t="s">
        <v>765</v>
      </c>
      <c r="F377" s="118" t="s">
        <v>129</v>
      </c>
      <c r="G377" s="529">
        <f t="shared" si="32"/>
        <v>0.2</v>
      </c>
      <c r="H377" s="344" t="s">
        <v>984</v>
      </c>
      <c r="I377" s="527" t="s">
        <v>47</v>
      </c>
      <c r="J377" s="344"/>
      <c r="K377" s="822">
        <f t="shared" si="28"/>
        <v>0</v>
      </c>
      <c r="L377" s="823"/>
      <c r="M377" s="823"/>
      <c r="N377" s="823">
        <v>0.2</v>
      </c>
      <c r="O377" s="823"/>
      <c r="P377" s="823"/>
      <c r="Q377" s="823"/>
      <c r="R377" s="823"/>
      <c r="S377" s="823"/>
      <c r="T377" s="823"/>
      <c r="U377" s="823"/>
      <c r="V377" s="823"/>
      <c r="W377" s="823"/>
      <c r="X377" s="823"/>
      <c r="Y377" s="823"/>
      <c r="Z377" s="823"/>
      <c r="AA377" s="823"/>
      <c r="AB377" s="823"/>
      <c r="AC377" s="823"/>
      <c r="AD377" s="823"/>
      <c r="AE377" s="823"/>
      <c r="AF377" s="823"/>
      <c r="AG377" s="823"/>
      <c r="AH377" s="823"/>
      <c r="AI377" s="823"/>
      <c r="AJ377" s="823"/>
      <c r="AK377" s="823"/>
      <c r="AL377" s="823"/>
      <c r="AM377" s="823"/>
      <c r="AN377" s="823"/>
      <c r="AO377" s="823"/>
      <c r="AP377" s="823"/>
      <c r="AQ377" s="823"/>
      <c r="AR377" s="823"/>
      <c r="AS377" s="823"/>
      <c r="AT377" s="823"/>
      <c r="AU377" s="823"/>
      <c r="AV377" s="823"/>
      <c r="AW377" s="823"/>
      <c r="AX377" s="823"/>
      <c r="AY377" s="823"/>
      <c r="AZ377" s="823"/>
      <c r="BA377" s="823"/>
      <c r="BB377" s="823"/>
      <c r="BC377" s="823"/>
      <c r="BD377" s="823"/>
      <c r="BE377" s="823"/>
      <c r="BF377" s="823"/>
      <c r="BG377" s="823"/>
      <c r="BH377" s="823"/>
      <c r="BI377" s="823"/>
      <c r="BJ377" s="823"/>
      <c r="BK377" s="333"/>
      <c r="BL377" s="117"/>
      <c r="BM377" s="567">
        <f t="shared" si="29"/>
        <v>0.2</v>
      </c>
    </row>
    <row r="378" spans="2:65" s="134" customFormat="1" ht="47.25" hidden="1">
      <c r="B378" s="134">
        <v>377</v>
      </c>
      <c r="D378" s="117"/>
      <c r="E378" s="135" t="s">
        <v>486</v>
      </c>
      <c r="F378" s="118" t="s">
        <v>129</v>
      </c>
      <c r="G378" s="529">
        <f t="shared" si="32"/>
        <v>7.1400000000000006</v>
      </c>
      <c r="H378" s="118" t="s">
        <v>985</v>
      </c>
      <c r="I378" s="121" t="s">
        <v>48</v>
      </c>
      <c r="J378" s="118"/>
      <c r="K378" s="822">
        <f t="shared" si="28"/>
        <v>7.0000000000000007E-2</v>
      </c>
      <c r="L378" s="823">
        <v>7.0000000000000007E-2</v>
      </c>
      <c r="M378" s="823"/>
      <c r="N378" s="823">
        <v>6.7</v>
      </c>
      <c r="O378" s="823">
        <v>0.37</v>
      </c>
      <c r="P378" s="823"/>
      <c r="Q378" s="823"/>
      <c r="R378" s="823"/>
      <c r="S378" s="823"/>
      <c r="T378" s="823"/>
      <c r="U378" s="823"/>
      <c r="V378" s="823"/>
      <c r="W378" s="823"/>
      <c r="X378" s="823"/>
      <c r="Y378" s="823"/>
      <c r="Z378" s="823"/>
      <c r="AA378" s="823"/>
      <c r="AB378" s="823"/>
      <c r="AC378" s="823"/>
      <c r="AD378" s="823"/>
      <c r="AE378" s="823"/>
      <c r="AF378" s="823"/>
      <c r="AG378" s="823"/>
      <c r="AH378" s="823"/>
      <c r="AI378" s="823"/>
      <c r="AJ378" s="823"/>
      <c r="AK378" s="823"/>
      <c r="AL378" s="823"/>
      <c r="AM378" s="823"/>
      <c r="AN378" s="823"/>
      <c r="AO378" s="823"/>
      <c r="AP378" s="823"/>
      <c r="AQ378" s="823"/>
      <c r="AR378" s="823"/>
      <c r="AS378" s="823"/>
      <c r="AT378" s="823"/>
      <c r="AU378" s="823"/>
      <c r="AV378" s="823"/>
      <c r="AW378" s="823"/>
      <c r="AX378" s="823"/>
      <c r="AY378" s="823"/>
      <c r="AZ378" s="823"/>
      <c r="BA378" s="823"/>
      <c r="BB378" s="823"/>
      <c r="BC378" s="823"/>
      <c r="BD378" s="823"/>
      <c r="BE378" s="823"/>
      <c r="BF378" s="823"/>
      <c r="BG378" s="823"/>
      <c r="BH378" s="823"/>
      <c r="BI378" s="823"/>
      <c r="BJ378" s="823"/>
      <c r="BK378" s="333"/>
      <c r="BL378" s="117"/>
      <c r="BM378" s="567">
        <f t="shared" si="29"/>
        <v>7.1400000000000006</v>
      </c>
    </row>
    <row r="379" spans="2:65" s="134" customFormat="1" hidden="1">
      <c r="B379" s="134">
        <v>378</v>
      </c>
      <c r="D379" s="117"/>
      <c r="E379" s="135" t="s">
        <v>766</v>
      </c>
      <c r="F379" s="118" t="s">
        <v>129</v>
      </c>
      <c r="G379" s="529">
        <f t="shared" si="32"/>
        <v>7.0000000000000007E-2</v>
      </c>
      <c r="H379" s="118" t="s">
        <v>986</v>
      </c>
      <c r="I379" s="121" t="s">
        <v>48</v>
      </c>
      <c r="J379" s="118"/>
      <c r="K379" s="822">
        <f t="shared" si="28"/>
        <v>0</v>
      </c>
      <c r="L379" s="823"/>
      <c r="M379" s="823"/>
      <c r="N379" s="823"/>
      <c r="O379" s="823"/>
      <c r="P379" s="823"/>
      <c r="Q379" s="823"/>
      <c r="R379" s="823"/>
      <c r="S379" s="823"/>
      <c r="T379" s="823"/>
      <c r="U379" s="823"/>
      <c r="V379" s="823"/>
      <c r="W379" s="823"/>
      <c r="X379" s="823"/>
      <c r="Y379" s="823"/>
      <c r="Z379" s="823"/>
      <c r="AA379" s="823"/>
      <c r="AB379" s="823"/>
      <c r="AC379" s="823"/>
      <c r="AD379" s="823"/>
      <c r="AE379" s="823"/>
      <c r="AF379" s="823"/>
      <c r="AG379" s="823"/>
      <c r="AH379" s="823"/>
      <c r="AI379" s="823"/>
      <c r="AJ379" s="823"/>
      <c r="AK379" s="823">
        <v>7.0000000000000007E-2</v>
      </c>
      <c r="AL379" s="823"/>
      <c r="AM379" s="823"/>
      <c r="AN379" s="823"/>
      <c r="AO379" s="823"/>
      <c r="AP379" s="823"/>
      <c r="AQ379" s="823"/>
      <c r="AR379" s="823"/>
      <c r="AS379" s="823"/>
      <c r="AT379" s="823"/>
      <c r="AU379" s="823"/>
      <c r="AV379" s="823"/>
      <c r="AW379" s="823"/>
      <c r="AX379" s="823"/>
      <c r="AY379" s="823"/>
      <c r="AZ379" s="823"/>
      <c r="BA379" s="823"/>
      <c r="BB379" s="823"/>
      <c r="BC379" s="823"/>
      <c r="BD379" s="823"/>
      <c r="BE379" s="823"/>
      <c r="BF379" s="823"/>
      <c r="BG379" s="823"/>
      <c r="BH379" s="823"/>
      <c r="BI379" s="823"/>
      <c r="BJ379" s="823"/>
      <c r="BK379" s="333"/>
      <c r="BL379" s="117"/>
      <c r="BM379" s="567">
        <f t="shared" si="29"/>
        <v>7.0000000000000007E-2</v>
      </c>
    </row>
    <row r="380" spans="2:65" s="134" customFormat="1" hidden="1">
      <c r="B380" s="134">
        <v>379</v>
      </c>
      <c r="D380" s="117"/>
      <c r="E380" s="135" t="s">
        <v>767</v>
      </c>
      <c r="F380" s="543" t="s">
        <v>129</v>
      </c>
      <c r="G380" s="529">
        <f t="shared" si="32"/>
        <v>0.04</v>
      </c>
      <c r="H380" s="118" t="s">
        <v>987</v>
      </c>
      <c r="I380" s="121" t="s">
        <v>48</v>
      </c>
      <c r="J380" s="118"/>
      <c r="K380" s="822">
        <f t="shared" si="28"/>
        <v>0</v>
      </c>
      <c r="L380" s="823"/>
      <c r="M380" s="823"/>
      <c r="N380" s="823"/>
      <c r="O380" s="823"/>
      <c r="P380" s="823"/>
      <c r="Q380" s="823"/>
      <c r="R380" s="823"/>
      <c r="S380" s="823"/>
      <c r="T380" s="823"/>
      <c r="U380" s="823"/>
      <c r="V380" s="823"/>
      <c r="W380" s="823"/>
      <c r="X380" s="823"/>
      <c r="Y380" s="823"/>
      <c r="Z380" s="823"/>
      <c r="AA380" s="823"/>
      <c r="AB380" s="823"/>
      <c r="AC380" s="823"/>
      <c r="AD380" s="823"/>
      <c r="AE380" s="823"/>
      <c r="AF380" s="823"/>
      <c r="AG380" s="823"/>
      <c r="AH380" s="823"/>
      <c r="AI380" s="823"/>
      <c r="AJ380" s="823"/>
      <c r="AK380" s="823">
        <v>0.04</v>
      </c>
      <c r="AL380" s="823"/>
      <c r="AM380" s="823"/>
      <c r="AN380" s="823"/>
      <c r="AO380" s="823"/>
      <c r="AP380" s="823"/>
      <c r="AQ380" s="823"/>
      <c r="AR380" s="823"/>
      <c r="AS380" s="823"/>
      <c r="AT380" s="823"/>
      <c r="AU380" s="823"/>
      <c r="AV380" s="823"/>
      <c r="AW380" s="823"/>
      <c r="AX380" s="823"/>
      <c r="AY380" s="823"/>
      <c r="AZ380" s="823"/>
      <c r="BA380" s="823"/>
      <c r="BB380" s="823"/>
      <c r="BC380" s="823"/>
      <c r="BD380" s="823"/>
      <c r="BE380" s="823"/>
      <c r="BF380" s="823"/>
      <c r="BG380" s="823"/>
      <c r="BH380" s="823"/>
      <c r="BI380" s="823"/>
      <c r="BJ380" s="823"/>
      <c r="BK380" s="333"/>
      <c r="BL380" s="117"/>
      <c r="BM380" s="567">
        <f t="shared" si="29"/>
        <v>0.04</v>
      </c>
    </row>
    <row r="381" spans="2:65" s="134" customFormat="1" ht="31.5" hidden="1">
      <c r="B381" s="134">
        <v>380</v>
      </c>
      <c r="D381" s="117"/>
      <c r="E381" s="135" t="s">
        <v>768</v>
      </c>
      <c r="F381" s="554" t="s">
        <v>129</v>
      </c>
      <c r="G381" s="766">
        <f t="shared" si="32"/>
        <v>0.15</v>
      </c>
      <c r="H381" s="118" t="s">
        <v>988</v>
      </c>
      <c r="I381" s="121" t="s">
        <v>50</v>
      </c>
      <c r="J381" s="118"/>
      <c r="K381" s="822">
        <f t="shared" si="28"/>
        <v>0</v>
      </c>
      <c r="L381" s="823"/>
      <c r="M381" s="823"/>
      <c r="N381" s="823">
        <v>0.15</v>
      </c>
      <c r="O381" s="823"/>
      <c r="P381" s="823"/>
      <c r="Q381" s="823"/>
      <c r="R381" s="823"/>
      <c r="S381" s="823"/>
      <c r="T381" s="823"/>
      <c r="U381" s="823"/>
      <c r="V381" s="823"/>
      <c r="W381" s="823"/>
      <c r="X381" s="823"/>
      <c r="Y381" s="823"/>
      <c r="Z381" s="823"/>
      <c r="AA381" s="823"/>
      <c r="AB381" s="823"/>
      <c r="AC381" s="823"/>
      <c r="AD381" s="823"/>
      <c r="AE381" s="823"/>
      <c r="AF381" s="823"/>
      <c r="AG381" s="823"/>
      <c r="AH381" s="823"/>
      <c r="AI381" s="823"/>
      <c r="AJ381" s="823"/>
      <c r="AK381" s="823"/>
      <c r="AL381" s="823"/>
      <c r="AM381" s="823"/>
      <c r="AN381" s="823"/>
      <c r="AO381" s="823"/>
      <c r="AP381" s="823"/>
      <c r="AQ381" s="823"/>
      <c r="AR381" s="823"/>
      <c r="AS381" s="823"/>
      <c r="AT381" s="823"/>
      <c r="AU381" s="823"/>
      <c r="AV381" s="823"/>
      <c r="AW381" s="823"/>
      <c r="AX381" s="823"/>
      <c r="AY381" s="823"/>
      <c r="AZ381" s="823"/>
      <c r="BA381" s="823"/>
      <c r="BB381" s="823"/>
      <c r="BC381" s="823"/>
      <c r="BD381" s="823"/>
      <c r="BE381" s="823"/>
      <c r="BF381" s="823"/>
      <c r="BG381" s="823"/>
      <c r="BH381" s="823"/>
      <c r="BI381" s="823"/>
      <c r="BJ381" s="823"/>
      <c r="BK381" s="333"/>
      <c r="BL381" s="117"/>
      <c r="BM381" s="567">
        <f t="shared" si="29"/>
        <v>0.15</v>
      </c>
    </row>
    <row r="382" spans="2:65" s="134" customFormat="1" hidden="1">
      <c r="B382" s="134">
        <v>381</v>
      </c>
      <c r="D382" s="117">
        <v>93</v>
      </c>
      <c r="E382" s="135" t="s">
        <v>1072</v>
      </c>
      <c r="F382" s="117" t="s">
        <v>296</v>
      </c>
      <c r="G382" s="529">
        <f t="shared" si="32"/>
        <v>0.2</v>
      </c>
      <c r="H382" s="117">
        <v>12</v>
      </c>
      <c r="I382" s="119" t="s">
        <v>21</v>
      </c>
      <c r="J382" s="118"/>
      <c r="K382" s="822">
        <f t="shared" si="28"/>
        <v>0.18</v>
      </c>
      <c r="L382" s="333">
        <v>0.18</v>
      </c>
      <c r="M382" s="333"/>
      <c r="N382" s="333"/>
      <c r="O382" s="333"/>
      <c r="P382" s="333"/>
      <c r="Q382" s="333"/>
      <c r="R382" s="333"/>
      <c r="S382" s="333"/>
      <c r="T382" s="333"/>
      <c r="U382" s="333"/>
      <c r="V382" s="333"/>
      <c r="W382" s="333"/>
      <c r="X382" s="333"/>
      <c r="Y382" s="333"/>
      <c r="Z382" s="333"/>
      <c r="AA382" s="333"/>
      <c r="AB382" s="333"/>
      <c r="AC382" s="333"/>
      <c r="AD382" s="333"/>
      <c r="AE382" s="333"/>
      <c r="AF382" s="333"/>
      <c r="AG382" s="333">
        <v>0.01</v>
      </c>
      <c r="AH382" s="333">
        <v>0.01</v>
      </c>
      <c r="AI382" s="333"/>
      <c r="AJ382" s="333"/>
      <c r="AK382" s="333"/>
      <c r="AL382" s="333"/>
      <c r="AM382" s="333"/>
      <c r="AN382" s="333"/>
      <c r="AO382" s="333"/>
      <c r="AP382" s="333"/>
      <c r="AQ382" s="333"/>
      <c r="AR382" s="333"/>
      <c r="AS382" s="333"/>
      <c r="AT382" s="333"/>
      <c r="AU382" s="333"/>
      <c r="AV382" s="333"/>
      <c r="AW382" s="333"/>
      <c r="AX382" s="333"/>
      <c r="AY382" s="333"/>
      <c r="AZ382" s="333"/>
      <c r="BA382" s="333"/>
      <c r="BB382" s="333"/>
      <c r="BC382" s="333"/>
      <c r="BD382" s="333"/>
      <c r="BE382" s="333"/>
      <c r="BF382" s="333"/>
      <c r="BG382" s="333"/>
      <c r="BH382" s="333"/>
      <c r="BI382" s="333"/>
      <c r="BJ382" s="333"/>
      <c r="BK382" s="333" t="s">
        <v>387</v>
      </c>
      <c r="BL382" s="117" t="s">
        <v>1068</v>
      </c>
      <c r="BM382" s="567">
        <f t="shared" si="29"/>
        <v>0.2</v>
      </c>
    </row>
    <row r="383" spans="2:65" s="134" customFormat="1" hidden="1">
      <c r="B383" s="134">
        <v>382</v>
      </c>
      <c r="D383" s="117">
        <v>94</v>
      </c>
      <c r="E383" s="135" t="s">
        <v>492</v>
      </c>
      <c r="F383" s="117" t="s">
        <v>296</v>
      </c>
      <c r="G383" s="529">
        <f t="shared" si="32"/>
        <v>0.28000000000000003</v>
      </c>
      <c r="H383" s="117">
        <v>2</v>
      </c>
      <c r="I383" s="119" t="s">
        <v>24</v>
      </c>
      <c r="J383" s="118"/>
      <c r="K383" s="822">
        <f t="shared" si="28"/>
        <v>0</v>
      </c>
      <c r="L383" s="333"/>
      <c r="M383" s="333"/>
      <c r="N383" s="333">
        <v>0.28000000000000003</v>
      </c>
      <c r="O383" s="333"/>
      <c r="P383" s="333"/>
      <c r="Q383" s="333"/>
      <c r="R383" s="333"/>
      <c r="S383" s="333"/>
      <c r="T383" s="333"/>
      <c r="U383" s="333"/>
      <c r="V383" s="333"/>
      <c r="W383" s="333"/>
      <c r="X383" s="333"/>
      <c r="Y383" s="333"/>
      <c r="Z383" s="333"/>
      <c r="AA383" s="333"/>
      <c r="AB383" s="333"/>
      <c r="AC383" s="333"/>
      <c r="AD383" s="333"/>
      <c r="AE383" s="333"/>
      <c r="AF383" s="333"/>
      <c r="AG383" s="333"/>
      <c r="AH383" s="333"/>
      <c r="AI383" s="333"/>
      <c r="AJ383" s="333"/>
      <c r="AK383" s="333"/>
      <c r="AL383" s="333"/>
      <c r="AM383" s="333"/>
      <c r="AN383" s="333"/>
      <c r="AO383" s="333"/>
      <c r="AP383" s="333"/>
      <c r="AQ383" s="333"/>
      <c r="AR383" s="333"/>
      <c r="AS383" s="333"/>
      <c r="AT383" s="333"/>
      <c r="AU383" s="333"/>
      <c r="AV383" s="333"/>
      <c r="AW383" s="333"/>
      <c r="AX383" s="333"/>
      <c r="AY383" s="333"/>
      <c r="AZ383" s="333"/>
      <c r="BA383" s="333"/>
      <c r="BB383" s="333"/>
      <c r="BC383" s="333"/>
      <c r="BD383" s="333"/>
      <c r="BE383" s="333"/>
      <c r="BF383" s="333"/>
      <c r="BG383" s="333"/>
      <c r="BH383" s="333"/>
      <c r="BI383" s="333"/>
      <c r="BJ383" s="333"/>
      <c r="BK383" s="333" t="s">
        <v>387</v>
      </c>
      <c r="BL383" s="117" t="s">
        <v>1067</v>
      </c>
      <c r="BM383" s="567">
        <f t="shared" si="29"/>
        <v>0.28000000000000003</v>
      </c>
    </row>
    <row r="384" spans="2:65" s="134" customFormat="1" hidden="1">
      <c r="B384" s="134">
        <v>383</v>
      </c>
      <c r="D384" s="117">
        <v>95</v>
      </c>
      <c r="E384" s="135" t="s">
        <v>614</v>
      </c>
      <c r="F384" s="117" t="s">
        <v>296</v>
      </c>
      <c r="G384" s="529">
        <f t="shared" si="32"/>
        <v>1.1000000000000001</v>
      </c>
      <c r="H384" s="117">
        <v>12</v>
      </c>
      <c r="I384" s="119" t="s">
        <v>44</v>
      </c>
      <c r="J384" s="118"/>
      <c r="K384" s="822">
        <f t="shared" si="28"/>
        <v>0</v>
      </c>
      <c r="L384" s="333"/>
      <c r="M384" s="333"/>
      <c r="N384" s="333"/>
      <c r="O384" s="333"/>
      <c r="P384" s="333"/>
      <c r="Q384" s="333"/>
      <c r="R384" s="333"/>
      <c r="S384" s="333"/>
      <c r="T384" s="333"/>
      <c r="U384" s="333"/>
      <c r="V384" s="333"/>
      <c r="W384" s="333"/>
      <c r="X384" s="333"/>
      <c r="Y384" s="333"/>
      <c r="Z384" s="333"/>
      <c r="AA384" s="333"/>
      <c r="AB384" s="333"/>
      <c r="AC384" s="333"/>
      <c r="AD384" s="333"/>
      <c r="AE384" s="333"/>
      <c r="AF384" s="333"/>
      <c r="AG384" s="333"/>
      <c r="AH384" s="333"/>
      <c r="AI384" s="333"/>
      <c r="AJ384" s="333"/>
      <c r="AK384" s="333"/>
      <c r="AL384" s="333">
        <v>1.1000000000000001</v>
      </c>
      <c r="AM384" s="333"/>
      <c r="AN384" s="333"/>
      <c r="AO384" s="333"/>
      <c r="AP384" s="333"/>
      <c r="AQ384" s="333"/>
      <c r="AR384" s="333"/>
      <c r="AS384" s="333"/>
      <c r="AT384" s="333"/>
      <c r="AU384" s="333"/>
      <c r="AV384" s="333"/>
      <c r="AW384" s="333"/>
      <c r="AX384" s="333"/>
      <c r="AY384" s="333"/>
      <c r="AZ384" s="333"/>
      <c r="BA384" s="333"/>
      <c r="BB384" s="333"/>
      <c r="BC384" s="333"/>
      <c r="BD384" s="333"/>
      <c r="BE384" s="333"/>
      <c r="BF384" s="333"/>
      <c r="BG384" s="333"/>
      <c r="BH384" s="333"/>
      <c r="BI384" s="333"/>
      <c r="BJ384" s="333"/>
      <c r="BK384" s="333" t="s">
        <v>387</v>
      </c>
      <c r="BL384" s="117" t="s">
        <v>1067</v>
      </c>
      <c r="BM384" s="567">
        <f t="shared" si="29"/>
        <v>1.1000000000000001</v>
      </c>
    </row>
    <row r="385" spans="2:65" s="134" customFormat="1" ht="31.5" hidden="1">
      <c r="B385" s="134">
        <v>384</v>
      </c>
      <c r="D385" s="117">
        <v>96</v>
      </c>
      <c r="E385" s="304" t="s">
        <v>494</v>
      </c>
      <c r="F385" s="117" t="s">
        <v>296</v>
      </c>
      <c r="G385" s="529">
        <f t="shared" si="32"/>
        <v>0.43</v>
      </c>
      <c r="H385" s="117" t="s">
        <v>497</v>
      </c>
      <c r="I385" s="119" t="s">
        <v>48</v>
      </c>
      <c r="J385" s="118"/>
      <c r="K385" s="822">
        <f t="shared" si="28"/>
        <v>0</v>
      </c>
      <c r="L385" s="333"/>
      <c r="M385" s="333"/>
      <c r="N385" s="333">
        <v>0.08</v>
      </c>
      <c r="O385" s="333">
        <v>0.35</v>
      </c>
      <c r="P385" s="333"/>
      <c r="Q385" s="333"/>
      <c r="R385" s="333"/>
      <c r="S385" s="333"/>
      <c r="T385" s="333"/>
      <c r="U385" s="333"/>
      <c r="V385" s="333"/>
      <c r="W385" s="333"/>
      <c r="X385" s="333"/>
      <c r="Y385" s="333"/>
      <c r="Z385" s="333"/>
      <c r="AA385" s="333"/>
      <c r="AB385" s="333"/>
      <c r="AC385" s="333"/>
      <c r="AD385" s="333"/>
      <c r="AE385" s="333"/>
      <c r="AF385" s="333"/>
      <c r="AG385" s="333"/>
      <c r="AH385" s="333"/>
      <c r="AI385" s="333"/>
      <c r="AJ385" s="333"/>
      <c r="AK385" s="333"/>
      <c r="AL385" s="333"/>
      <c r="AM385" s="333"/>
      <c r="AN385" s="333"/>
      <c r="AO385" s="333"/>
      <c r="AP385" s="333"/>
      <c r="AQ385" s="333"/>
      <c r="AR385" s="333"/>
      <c r="AS385" s="333"/>
      <c r="AT385" s="333"/>
      <c r="AU385" s="333"/>
      <c r="AV385" s="333"/>
      <c r="AW385" s="333"/>
      <c r="AX385" s="333"/>
      <c r="AY385" s="333"/>
      <c r="AZ385" s="333"/>
      <c r="BA385" s="333"/>
      <c r="BB385" s="333"/>
      <c r="BC385" s="333"/>
      <c r="BD385" s="333"/>
      <c r="BE385" s="333"/>
      <c r="BF385" s="333"/>
      <c r="BG385" s="333"/>
      <c r="BH385" s="333"/>
      <c r="BI385" s="333"/>
      <c r="BJ385" s="333"/>
      <c r="BK385" s="333" t="s">
        <v>388</v>
      </c>
      <c r="BL385" s="117"/>
      <c r="BM385" s="567">
        <f t="shared" si="29"/>
        <v>0.43</v>
      </c>
    </row>
    <row r="386" spans="2:65" s="134" customFormat="1" hidden="1">
      <c r="B386" s="134">
        <v>385</v>
      </c>
      <c r="D386" s="117">
        <v>97</v>
      </c>
      <c r="E386" s="304" t="s">
        <v>496</v>
      </c>
      <c r="F386" s="117" t="s">
        <v>296</v>
      </c>
      <c r="G386" s="529">
        <f t="shared" si="32"/>
        <v>0.01</v>
      </c>
      <c r="H386" s="117">
        <v>32</v>
      </c>
      <c r="I386" s="119" t="s">
        <v>48</v>
      </c>
      <c r="J386" s="118"/>
      <c r="K386" s="822">
        <f t="shared" si="28"/>
        <v>0</v>
      </c>
      <c r="L386" s="333"/>
      <c r="M386" s="333"/>
      <c r="N386" s="333"/>
      <c r="O386" s="333"/>
      <c r="P386" s="333"/>
      <c r="Q386" s="333"/>
      <c r="R386" s="333"/>
      <c r="S386" s="333"/>
      <c r="T386" s="333"/>
      <c r="U386" s="333"/>
      <c r="V386" s="333"/>
      <c r="W386" s="333"/>
      <c r="X386" s="333"/>
      <c r="Y386" s="333"/>
      <c r="Z386" s="333"/>
      <c r="AA386" s="333"/>
      <c r="AB386" s="333"/>
      <c r="AC386" s="333"/>
      <c r="AD386" s="333"/>
      <c r="AE386" s="333"/>
      <c r="AF386" s="333"/>
      <c r="AG386" s="333"/>
      <c r="AH386" s="333"/>
      <c r="AI386" s="333"/>
      <c r="AJ386" s="333"/>
      <c r="AK386" s="333"/>
      <c r="AL386" s="333"/>
      <c r="AM386" s="333"/>
      <c r="AN386" s="333">
        <v>0.01</v>
      </c>
      <c r="AO386" s="333"/>
      <c r="AP386" s="333"/>
      <c r="AQ386" s="333"/>
      <c r="AR386" s="333"/>
      <c r="AS386" s="333"/>
      <c r="AT386" s="333"/>
      <c r="AU386" s="333"/>
      <c r="AV386" s="333"/>
      <c r="AW386" s="333"/>
      <c r="AX386" s="333"/>
      <c r="AY386" s="333"/>
      <c r="AZ386" s="333"/>
      <c r="BA386" s="333"/>
      <c r="BB386" s="333"/>
      <c r="BC386" s="333"/>
      <c r="BD386" s="333"/>
      <c r="BE386" s="333"/>
      <c r="BF386" s="333"/>
      <c r="BG386" s="333"/>
      <c r="BH386" s="333"/>
      <c r="BI386" s="333"/>
      <c r="BJ386" s="333"/>
      <c r="BK386" s="333" t="s">
        <v>388</v>
      </c>
      <c r="BL386" s="117"/>
      <c r="BM386" s="567">
        <f t="shared" si="29"/>
        <v>0.01</v>
      </c>
    </row>
    <row r="387" spans="2:65" s="134" customFormat="1" ht="47.25" hidden="1">
      <c r="B387" s="134">
        <v>386</v>
      </c>
      <c r="D387" s="117">
        <v>98</v>
      </c>
      <c r="E387" s="135" t="s">
        <v>498</v>
      </c>
      <c r="F387" s="117" t="s">
        <v>296</v>
      </c>
      <c r="G387" s="766">
        <f t="shared" si="32"/>
        <v>1.03</v>
      </c>
      <c r="H387" s="117">
        <v>12</v>
      </c>
      <c r="I387" s="119" t="s">
        <v>50</v>
      </c>
      <c r="J387" s="118"/>
      <c r="K387" s="822">
        <f t="shared" ref="K387:K423" si="33">L387+M387</f>
        <v>0.95000000000000007</v>
      </c>
      <c r="L387" s="333">
        <v>0.92</v>
      </c>
      <c r="M387" s="333">
        <v>0.03</v>
      </c>
      <c r="N387" s="333"/>
      <c r="O387" s="333"/>
      <c r="P387" s="333"/>
      <c r="Q387" s="333"/>
      <c r="R387" s="333"/>
      <c r="S387" s="333"/>
      <c r="T387" s="333"/>
      <c r="U387" s="333"/>
      <c r="V387" s="333"/>
      <c r="W387" s="333"/>
      <c r="X387" s="333"/>
      <c r="Y387" s="333"/>
      <c r="Z387" s="333"/>
      <c r="AA387" s="333"/>
      <c r="AB387" s="333"/>
      <c r="AC387" s="333"/>
      <c r="AD387" s="333"/>
      <c r="AE387" s="333"/>
      <c r="AF387" s="333"/>
      <c r="AG387" s="333">
        <v>0.02</v>
      </c>
      <c r="AH387" s="333">
        <v>0.06</v>
      </c>
      <c r="AI387" s="333"/>
      <c r="AJ387" s="333"/>
      <c r="AK387" s="333"/>
      <c r="AL387" s="333"/>
      <c r="AM387" s="333"/>
      <c r="AN387" s="333"/>
      <c r="AO387" s="333"/>
      <c r="AP387" s="333"/>
      <c r="AQ387" s="333"/>
      <c r="AR387" s="333"/>
      <c r="AS387" s="333"/>
      <c r="AT387" s="333"/>
      <c r="AU387" s="333"/>
      <c r="AV387" s="333"/>
      <c r="AW387" s="333"/>
      <c r="AX387" s="333"/>
      <c r="AY387" s="333"/>
      <c r="AZ387" s="333"/>
      <c r="BA387" s="333"/>
      <c r="BB387" s="333"/>
      <c r="BC387" s="333"/>
      <c r="BD387" s="333"/>
      <c r="BE387" s="333"/>
      <c r="BF387" s="333"/>
      <c r="BG387" s="333"/>
      <c r="BH387" s="333"/>
      <c r="BI387" s="333"/>
      <c r="BJ387" s="333"/>
      <c r="BK387" s="333" t="s">
        <v>448</v>
      </c>
      <c r="BL387" s="117"/>
      <c r="BM387" s="567">
        <f t="shared" ref="BM387:BM423" si="34">SUM(L387:BJ387)</f>
        <v>1.03</v>
      </c>
    </row>
    <row r="388" spans="2:65" s="134" customFormat="1" hidden="1">
      <c r="B388" s="134">
        <v>387</v>
      </c>
      <c r="D388" s="117">
        <v>99</v>
      </c>
      <c r="E388" s="135" t="s">
        <v>495</v>
      </c>
      <c r="F388" s="117" t="s">
        <v>296</v>
      </c>
      <c r="G388" s="766">
        <f t="shared" si="32"/>
        <v>1</v>
      </c>
      <c r="H388" s="117">
        <v>9</v>
      </c>
      <c r="I388" s="119" t="s">
        <v>27</v>
      </c>
      <c r="J388" s="118"/>
      <c r="K388" s="822">
        <f t="shared" si="33"/>
        <v>0</v>
      </c>
      <c r="L388" s="333"/>
      <c r="M388" s="333"/>
      <c r="N388" s="333"/>
      <c r="O388" s="333"/>
      <c r="P388" s="333"/>
      <c r="Q388" s="333"/>
      <c r="R388" s="333"/>
      <c r="S388" s="333"/>
      <c r="T388" s="333"/>
      <c r="U388" s="333"/>
      <c r="V388" s="333"/>
      <c r="W388" s="333"/>
      <c r="X388" s="333"/>
      <c r="Y388" s="333"/>
      <c r="Z388" s="333"/>
      <c r="AA388" s="333"/>
      <c r="AB388" s="333"/>
      <c r="AC388" s="333"/>
      <c r="AD388" s="333"/>
      <c r="AE388" s="333"/>
      <c r="AF388" s="333"/>
      <c r="AG388" s="333"/>
      <c r="AH388" s="333"/>
      <c r="AI388" s="333"/>
      <c r="AJ388" s="333"/>
      <c r="AK388" s="333"/>
      <c r="AL388" s="333"/>
      <c r="AM388" s="333"/>
      <c r="AN388" s="333"/>
      <c r="AO388" s="333"/>
      <c r="AP388" s="333"/>
      <c r="AQ388" s="333"/>
      <c r="AR388" s="333"/>
      <c r="AS388" s="333"/>
      <c r="AT388" s="333"/>
      <c r="AU388" s="333"/>
      <c r="AV388" s="333"/>
      <c r="AW388" s="333"/>
      <c r="AX388" s="333"/>
      <c r="AY388" s="333"/>
      <c r="AZ388" s="333"/>
      <c r="BA388" s="333"/>
      <c r="BB388" s="333"/>
      <c r="BC388" s="333"/>
      <c r="BD388" s="333"/>
      <c r="BE388" s="333"/>
      <c r="BF388" s="333">
        <v>1</v>
      </c>
      <c r="BG388" s="333"/>
      <c r="BH388" s="333"/>
      <c r="BI388" s="333"/>
      <c r="BJ388" s="333"/>
      <c r="BK388" s="333" t="s">
        <v>448</v>
      </c>
      <c r="BL388" s="117"/>
      <c r="BM388" s="567">
        <f t="shared" si="34"/>
        <v>1</v>
      </c>
    </row>
    <row r="389" spans="2:65" s="125" customFormat="1" hidden="1">
      <c r="B389" s="134">
        <v>388</v>
      </c>
      <c r="C389" s="134"/>
      <c r="D389" s="119">
        <v>158</v>
      </c>
      <c r="E389" s="539" t="s">
        <v>775</v>
      </c>
      <c r="F389" s="119" t="s">
        <v>296</v>
      </c>
      <c r="G389" s="769">
        <v>40.29</v>
      </c>
      <c r="H389" s="119" t="s">
        <v>595</v>
      </c>
      <c r="I389" s="119" t="s">
        <v>30</v>
      </c>
      <c r="J389" s="121" t="s">
        <v>1099</v>
      </c>
      <c r="K389" s="822">
        <f t="shared" si="33"/>
        <v>0</v>
      </c>
      <c r="L389" s="523"/>
      <c r="M389" s="523"/>
      <c r="N389" s="523"/>
      <c r="O389" s="523"/>
      <c r="P389" s="523"/>
      <c r="Q389" s="523"/>
      <c r="R389" s="523"/>
      <c r="S389" s="523"/>
      <c r="T389" s="523"/>
      <c r="U389" s="523"/>
      <c r="V389" s="523"/>
      <c r="W389" s="523"/>
      <c r="X389" s="523"/>
      <c r="Y389" s="523"/>
      <c r="Z389" s="523"/>
      <c r="AA389" s="523"/>
      <c r="AB389" s="523"/>
      <c r="AC389" s="523"/>
      <c r="AD389" s="523"/>
      <c r="AE389" s="523"/>
      <c r="AF389" s="523"/>
      <c r="AG389" s="523"/>
      <c r="AH389" s="523"/>
      <c r="AI389" s="523"/>
      <c r="AJ389" s="523"/>
      <c r="AK389" s="523"/>
      <c r="AL389" s="523"/>
      <c r="AM389" s="523"/>
      <c r="AN389" s="523"/>
      <c r="AO389" s="523"/>
      <c r="AP389" s="523"/>
      <c r="AQ389" s="523"/>
      <c r="AR389" s="523"/>
      <c r="AS389" s="523"/>
      <c r="AT389" s="523"/>
      <c r="AU389" s="523"/>
      <c r="AV389" s="523"/>
      <c r="AW389" s="523"/>
      <c r="AX389" s="523"/>
      <c r="AY389" s="523"/>
      <c r="AZ389" s="523"/>
      <c r="BA389" s="523"/>
      <c r="BB389" s="523"/>
      <c r="BC389" s="523"/>
      <c r="BD389" s="523"/>
      <c r="BE389" s="523"/>
      <c r="BF389" s="523"/>
      <c r="BG389" s="523"/>
      <c r="BH389" s="523"/>
      <c r="BI389" s="523"/>
      <c r="BJ389" s="523"/>
      <c r="BK389" s="523"/>
      <c r="BL389" s="119"/>
      <c r="BM389" s="567">
        <f t="shared" si="34"/>
        <v>0</v>
      </c>
    </row>
    <row r="390" spans="2:65" s="134" customFormat="1" ht="31.5" hidden="1">
      <c r="B390" s="134">
        <v>389</v>
      </c>
      <c r="D390" s="117"/>
      <c r="E390" s="556" t="s">
        <v>769</v>
      </c>
      <c r="F390" s="118" t="s">
        <v>128</v>
      </c>
      <c r="G390" s="529">
        <f t="shared" ref="G390:G416" si="35">SUM(L390:BJ390)</f>
        <v>2</v>
      </c>
      <c r="H390" s="118" t="s">
        <v>901</v>
      </c>
      <c r="I390" s="121" t="s">
        <v>11</v>
      </c>
      <c r="J390" s="118"/>
      <c r="K390" s="822">
        <f t="shared" si="33"/>
        <v>2</v>
      </c>
      <c r="L390" s="823">
        <v>2</v>
      </c>
      <c r="M390" s="823"/>
      <c r="N390" s="823"/>
      <c r="O390" s="823"/>
      <c r="P390" s="823"/>
      <c r="Q390" s="823"/>
      <c r="R390" s="823"/>
      <c r="S390" s="823"/>
      <c r="T390" s="823"/>
      <c r="U390" s="823"/>
      <c r="V390" s="823"/>
      <c r="W390" s="823"/>
      <c r="X390" s="823"/>
      <c r="Y390" s="823"/>
      <c r="Z390" s="823"/>
      <c r="AA390" s="823"/>
      <c r="AB390" s="823"/>
      <c r="AC390" s="823"/>
      <c r="AD390" s="823"/>
      <c r="AE390" s="823"/>
      <c r="AF390" s="823"/>
      <c r="AG390" s="823"/>
      <c r="AH390" s="823"/>
      <c r="AI390" s="823"/>
      <c r="AJ390" s="823"/>
      <c r="AK390" s="823"/>
      <c r="AL390" s="823"/>
      <c r="AM390" s="823"/>
      <c r="AN390" s="823"/>
      <c r="AO390" s="823"/>
      <c r="AP390" s="823"/>
      <c r="AQ390" s="823"/>
      <c r="AR390" s="823"/>
      <c r="AS390" s="823"/>
      <c r="AT390" s="823"/>
      <c r="AU390" s="823"/>
      <c r="AV390" s="823"/>
      <c r="AW390" s="823"/>
      <c r="AX390" s="823"/>
      <c r="AY390" s="823"/>
      <c r="AZ390" s="823"/>
      <c r="BA390" s="823"/>
      <c r="BB390" s="823"/>
      <c r="BC390" s="823"/>
      <c r="BD390" s="823"/>
      <c r="BE390" s="823"/>
      <c r="BF390" s="823"/>
      <c r="BG390" s="823"/>
      <c r="BH390" s="823"/>
      <c r="BI390" s="823"/>
      <c r="BJ390" s="823"/>
      <c r="BK390" s="333"/>
      <c r="BL390" s="117"/>
      <c r="BM390" s="567">
        <f t="shared" si="34"/>
        <v>2</v>
      </c>
    </row>
    <row r="391" spans="2:65" s="134" customFormat="1" ht="31.5" hidden="1">
      <c r="B391" s="134">
        <v>390</v>
      </c>
      <c r="D391" s="117"/>
      <c r="E391" s="556" t="s">
        <v>770</v>
      </c>
      <c r="F391" s="118" t="s">
        <v>128</v>
      </c>
      <c r="G391" s="529">
        <f t="shared" si="35"/>
        <v>6.6599999999999993</v>
      </c>
      <c r="H391" s="118" t="s">
        <v>878</v>
      </c>
      <c r="I391" s="121" t="s">
        <v>11</v>
      </c>
      <c r="J391" s="118"/>
      <c r="K391" s="822">
        <f t="shared" si="33"/>
        <v>4.7699999999999996</v>
      </c>
      <c r="L391" s="823">
        <v>4.7699999999999996</v>
      </c>
      <c r="M391" s="823"/>
      <c r="N391" s="823">
        <v>1.89</v>
      </c>
      <c r="O391" s="823"/>
      <c r="P391" s="823"/>
      <c r="Q391" s="823"/>
      <c r="R391" s="823"/>
      <c r="S391" s="823"/>
      <c r="T391" s="823"/>
      <c r="U391" s="823"/>
      <c r="V391" s="823"/>
      <c r="W391" s="823"/>
      <c r="X391" s="823"/>
      <c r="Y391" s="823"/>
      <c r="Z391" s="823"/>
      <c r="AA391" s="823"/>
      <c r="AB391" s="823"/>
      <c r="AC391" s="823"/>
      <c r="AD391" s="823"/>
      <c r="AE391" s="823"/>
      <c r="AF391" s="823"/>
      <c r="AG391" s="823"/>
      <c r="AH391" s="823"/>
      <c r="AI391" s="823"/>
      <c r="AJ391" s="823"/>
      <c r="AK391" s="823"/>
      <c r="AL391" s="823"/>
      <c r="AM391" s="823"/>
      <c r="AN391" s="823"/>
      <c r="AO391" s="823"/>
      <c r="AP391" s="823"/>
      <c r="AQ391" s="823"/>
      <c r="AR391" s="823"/>
      <c r="AS391" s="823"/>
      <c r="AT391" s="823"/>
      <c r="AU391" s="823"/>
      <c r="AV391" s="823"/>
      <c r="AW391" s="823"/>
      <c r="AX391" s="823"/>
      <c r="AY391" s="823"/>
      <c r="AZ391" s="823"/>
      <c r="BA391" s="823"/>
      <c r="BB391" s="823"/>
      <c r="BC391" s="823"/>
      <c r="BD391" s="823"/>
      <c r="BE391" s="823"/>
      <c r="BF391" s="823"/>
      <c r="BG391" s="823"/>
      <c r="BH391" s="823"/>
      <c r="BI391" s="823"/>
      <c r="BJ391" s="823"/>
      <c r="BK391" s="333"/>
      <c r="BL391" s="117"/>
      <c r="BM391" s="567">
        <f t="shared" si="34"/>
        <v>6.6599999999999993</v>
      </c>
    </row>
    <row r="392" spans="2:65" hidden="1">
      <c r="B392" s="134">
        <v>391</v>
      </c>
      <c r="C392" s="134"/>
      <c r="D392" s="798"/>
      <c r="E392" s="135" t="s">
        <v>771</v>
      </c>
      <c r="F392" s="799" t="s">
        <v>128</v>
      </c>
      <c r="G392" s="800">
        <f t="shared" si="35"/>
        <v>15</v>
      </c>
      <c r="H392" s="118" t="s">
        <v>989</v>
      </c>
      <c r="I392" s="121" t="s">
        <v>18</v>
      </c>
      <c r="J392" s="799"/>
      <c r="K392" s="822">
        <f t="shared" si="33"/>
        <v>0</v>
      </c>
      <c r="L392" s="823"/>
      <c r="M392" s="823"/>
      <c r="N392" s="823"/>
      <c r="O392" s="823"/>
      <c r="P392" s="823"/>
      <c r="Q392" s="823"/>
      <c r="R392" s="823">
        <v>15</v>
      </c>
      <c r="S392" s="823"/>
      <c r="T392" s="823"/>
      <c r="U392" s="823"/>
      <c r="V392" s="823"/>
      <c r="W392" s="823"/>
      <c r="X392" s="823"/>
      <c r="Y392" s="823"/>
      <c r="Z392" s="823"/>
      <c r="AA392" s="823"/>
      <c r="AB392" s="823"/>
      <c r="AC392" s="823"/>
      <c r="AD392" s="823"/>
      <c r="AE392" s="823"/>
      <c r="AF392" s="823"/>
      <c r="AG392" s="823"/>
      <c r="AH392" s="823"/>
      <c r="AI392" s="823"/>
      <c r="AJ392" s="823"/>
      <c r="AK392" s="823"/>
      <c r="AL392" s="823"/>
      <c r="AM392" s="823"/>
      <c r="AN392" s="823"/>
      <c r="AO392" s="823"/>
      <c r="AP392" s="823"/>
      <c r="AQ392" s="823"/>
      <c r="AR392" s="823"/>
      <c r="AS392" s="823"/>
      <c r="AT392" s="823"/>
      <c r="AU392" s="823"/>
      <c r="AV392" s="823"/>
      <c r="AW392" s="823"/>
      <c r="AX392" s="823"/>
      <c r="AY392" s="823"/>
      <c r="AZ392" s="823"/>
      <c r="BA392" s="823"/>
      <c r="BB392" s="823"/>
      <c r="BC392" s="823"/>
      <c r="BD392" s="823"/>
      <c r="BE392" s="823"/>
      <c r="BF392" s="823"/>
      <c r="BG392" s="823"/>
      <c r="BH392" s="823"/>
      <c r="BI392" s="823"/>
      <c r="BJ392" s="823"/>
      <c r="BK392" s="333"/>
      <c r="BL392" s="798"/>
      <c r="BM392" s="801">
        <f t="shared" si="34"/>
        <v>15</v>
      </c>
    </row>
    <row r="393" spans="2:65" hidden="1">
      <c r="B393" s="134">
        <v>392</v>
      </c>
      <c r="C393" s="134"/>
      <c r="D393" s="798"/>
      <c r="E393" s="135" t="s">
        <v>772</v>
      </c>
      <c r="F393" s="799" t="s">
        <v>128</v>
      </c>
      <c r="G393" s="800">
        <f t="shared" si="35"/>
        <v>20</v>
      </c>
      <c r="H393" s="118" t="s">
        <v>989</v>
      </c>
      <c r="I393" s="121" t="s">
        <v>18</v>
      </c>
      <c r="J393" s="799"/>
      <c r="K393" s="822">
        <f t="shared" si="33"/>
        <v>0</v>
      </c>
      <c r="L393" s="823"/>
      <c r="M393" s="823"/>
      <c r="N393" s="823"/>
      <c r="O393" s="823">
        <v>2</v>
      </c>
      <c r="P393" s="823"/>
      <c r="Q393" s="823"/>
      <c r="R393" s="823">
        <v>18</v>
      </c>
      <c r="S393" s="823"/>
      <c r="T393" s="823"/>
      <c r="U393" s="823"/>
      <c r="V393" s="823"/>
      <c r="W393" s="823"/>
      <c r="X393" s="823"/>
      <c r="Y393" s="823"/>
      <c r="Z393" s="823"/>
      <c r="AA393" s="823"/>
      <c r="AB393" s="823"/>
      <c r="AC393" s="823"/>
      <c r="AD393" s="823"/>
      <c r="AE393" s="823"/>
      <c r="AF393" s="823"/>
      <c r="AG393" s="823"/>
      <c r="AH393" s="823"/>
      <c r="AI393" s="823"/>
      <c r="AJ393" s="823"/>
      <c r="AK393" s="823"/>
      <c r="AL393" s="823"/>
      <c r="AM393" s="823"/>
      <c r="AN393" s="823"/>
      <c r="AO393" s="823"/>
      <c r="AP393" s="823"/>
      <c r="AQ393" s="823"/>
      <c r="AR393" s="823"/>
      <c r="AS393" s="823"/>
      <c r="AT393" s="823"/>
      <c r="AU393" s="823"/>
      <c r="AV393" s="823"/>
      <c r="AW393" s="823"/>
      <c r="AX393" s="823"/>
      <c r="AY393" s="823"/>
      <c r="AZ393" s="823"/>
      <c r="BA393" s="823"/>
      <c r="BB393" s="823"/>
      <c r="BC393" s="823"/>
      <c r="BD393" s="823"/>
      <c r="BE393" s="823"/>
      <c r="BF393" s="823"/>
      <c r="BG393" s="823"/>
      <c r="BH393" s="823"/>
      <c r="BI393" s="823"/>
      <c r="BJ393" s="823"/>
      <c r="BK393" s="333"/>
      <c r="BL393" s="798"/>
      <c r="BM393" s="801">
        <f t="shared" si="34"/>
        <v>20</v>
      </c>
    </row>
    <row r="394" spans="2:65" ht="31.5" hidden="1">
      <c r="B394" s="134">
        <v>393</v>
      </c>
      <c r="C394" s="134"/>
      <c r="D394" s="798"/>
      <c r="E394" s="135" t="s">
        <v>773</v>
      </c>
      <c r="F394" s="810" t="s">
        <v>128</v>
      </c>
      <c r="G394" s="798">
        <f t="shared" si="35"/>
        <v>25.51</v>
      </c>
      <c r="H394" s="514" t="s">
        <v>990</v>
      </c>
      <c r="I394" s="550" t="s">
        <v>27</v>
      </c>
      <c r="J394" s="810"/>
      <c r="K394" s="822">
        <f t="shared" si="33"/>
        <v>0</v>
      </c>
      <c r="L394" s="823"/>
      <c r="M394" s="823"/>
      <c r="N394" s="823"/>
      <c r="O394" s="823"/>
      <c r="P394" s="823"/>
      <c r="Q394" s="823"/>
      <c r="R394" s="823">
        <v>25.51</v>
      </c>
      <c r="S394" s="823"/>
      <c r="T394" s="823"/>
      <c r="U394" s="823"/>
      <c r="V394" s="823"/>
      <c r="W394" s="823"/>
      <c r="X394" s="823"/>
      <c r="Y394" s="823"/>
      <c r="Z394" s="823"/>
      <c r="AA394" s="823"/>
      <c r="AB394" s="823"/>
      <c r="AC394" s="823"/>
      <c r="AD394" s="823"/>
      <c r="AE394" s="823"/>
      <c r="AF394" s="823"/>
      <c r="AG394" s="823"/>
      <c r="AH394" s="823"/>
      <c r="AI394" s="823"/>
      <c r="AJ394" s="823"/>
      <c r="AK394" s="823"/>
      <c r="AL394" s="823"/>
      <c r="AM394" s="823"/>
      <c r="AN394" s="823"/>
      <c r="AO394" s="823"/>
      <c r="AP394" s="823"/>
      <c r="AQ394" s="823"/>
      <c r="AR394" s="823"/>
      <c r="AS394" s="823"/>
      <c r="AT394" s="823"/>
      <c r="AU394" s="823"/>
      <c r="AV394" s="823"/>
      <c r="AW394" s="823"/>
      <c r="AX394" s="823"/>
      <c r="AY394" s="823"/>
      <c r="AZ394" s="823"/>
      <c r="BA394" s="823"/>
      <c r="BB394" s="823"/>
      <c r="BC394" s="823"/>
      <c r="BD394" s="823"/>
      <c r="BE394" s="823"/>
      <c r="BF394" s="823"/>
      <c r="BG394" s="823"/>
      <c r="BH394" s="823"/>
      <c r="BI394" s="823"/>
      <c r="BJ394" s="823"/>
      <c r="BK394" s="333"/>
      <c r="BL394" s="798"/>
      <c r="BM394" s="801">
        <f t="shared" si="34"/>
        <v>25.51</v>
      </c>
    </row>
    <row r="395" spans="2:65" s="134" customFormat="1" hidden="1">
      <c r="B395" s="134">
        <v>394</v>
      </c>
      <c r="D395" s="117"/>
      <c r="E395" s="135" t="s">
        <v>774</v>
      </c>
      <c r="F395" s="514" t="s">
        <v>128</v>
      </c>
      <c r="G395" s="529">
        <f t="shared" si="35"/>
        <v>0.1</v>
      </c>
      <c r="H395" s="514" t="s">
        <v>991</v>
      </c>
      <c r="I395" s="550" t="s">
        <v>29</v>
      </c>
      <c r="J395" s="514"/>
      <c r="K395" s="822">
        <f t="shared" si="33"/>
        <v>0</v>
      </c>
      <c r="L395" s="823"/>
      <c r="M395" s="823"/>
      <c r="N395" s="823">
        <v>0.1</v>
      </c>
      <c r="O395" s="823"/>
      <c r="P395" s="823"/>
      <c r="Q395" s="823"/>
      <c r="R395" s="823"/>
      <c r="S395" s="823"/>
      <c r="T395" s="823"/>
      <c r="U395" s="823"/>
      <c r="V395" s="823"/>
      <c r="W395" s="823"/>
      <c r="X395" s="823"/>
      <c r="Y395" s="823"/>
      <c r="Z395" s="823"/>
      <c r="AA395" s="823"/>
      <c r="AB395" s="823"/>
      <c r="AC395" s="823"/>
      <c r="AD395" s="823"/>
      <c r="AE395" s="823"/>
      <c r="AF395" s="823"/>
      <c r="AG395" s="823"/>
      <c r="AH395" s="823"/>
      <c r="AI395" s="823"/>
      <c r="AJ395" s="823"/>
      <c r="AK395" s="823"/>
      <c r="AL395" s="823"/>
      <c r="AM395" s="823"/>
      <c r="AN395" s="823"/>
      <c r="AO395" s="823"/>
      <c r="AP395" s="823"/>
      <c r="AQ395" s="823"/>
      <c r="AR395" s="823"/>
      <c r="AS395" s="823"/>
      <c r="AT395" s="823"/>
      <c r="AU395" s="823"/>
      <c r="AV395" s="823"/>
      <c r="AW395" s="823"/>
      <c r="AX395" s="823"/>
      <c r="AY395" s="823"/>
      <c r="AZ395" s="823"/>
      <c r="BA395" s="823"/>
      <c r="BB395" s="823"/>
      <c r="BC395" s="823"/>
      <c r="BD395" s="823"/>
      <c r="BE395" s="823"/>
      <c r="BF395" s="823"/>
      <c r="BG395" s="823"/>
      <c r="BH395" s="823"/>
      <c r="BI395" s="823"/>
      <c r="BJ395" s="823"/>
      <c r="BK395" s="333"/>
      <c r="BL395" s="117"/>
      <c r="BM395" s="567">
        <f t="shared" si="34"/>
        <v>0.1</v>
      </c>
    </row>
    <row r="396" spans="2:65" s="134" customFormat="1" hidden="1">
      <c r="B396" s="134">
        <v>395</v>
      </c>
      <c r="D396" s="117"/>
      <c r="E396" s="535" t="s">
        <v>776</v>
      </c>
      <c r="F396" s="514" t="s">
        <v>128</v>
      </c>
      <c r="G396" s="766">
        <f t="shared" si="35"/>
        <v>0.47</v>
      </c>
      <c r="H396" s="514" t="s">
        <v>993</v>
      </c>
      <c r="I396" s="550" t="s">
        <v>30</v>
      </c>
      <c r="J396" s="514"/>
      <c r="K396" s="822">
        <f t="shared" si="33"/>
        <v>0</v>
      </c>
      <c r="L396" s="823"/>
      <c r="M396" s="823"/>
      <c r="N396" s="823">
        <v>0.02</v>
      </c>
      <c r="O396" s="823">
        <v>0.02</v>
      </c>
      <c r="P396" s="823"/>
      <c r="Q396" s="823"/>
      <c r="R396" s="823"/>
      <c r="S396" s="823"/>
      <c r="T396" s="823">
        <v>0.02</v>
      </c>
      <c r="U396" s="823"/>
      <c r="V396" s="823"/>
      <c r="W396" s="823"/>
      <c r="X396" s="823"/>
      <c r="Y396" s="823"/>
      <c r="Z396" s="823"/>
      <c r="AA396" s="823"/>
      <c r="AB396" s="823"/>
      <c r="AC396" s="823"/>
      <c r="AD396" s="823"/>
      <c r="AE396" s="823"/>
      <c r="AF396" s="823"/>
      <c r="AG396" s="823"/>
      <c r="AH396" s="823"/>
      <c r="AI396" s="823"/>
      <c r="AJ396" s="823"/>
      <c r="AK396" s="823"/>
      <c r="AL396" s="823"/>
      <c r="AM396" s="823"/>
      <c r="AN396" s="823"/>
      <c r="AO396" s="823"/>
      <c r="AP396" s="823"/>
      <c r="AQ396" s="823"/>
      <c r="AR396" s="823"/>
      <c r="AS396" s="823"/>
      <c r="AT396" s="823"/>
      <c r="AU396" s="823"/>
      <c r="AV396" s="823"/>
      <c r="AW396" s="823"/>
      <c r="AX396" s="823"/>
      <c r="AY396" s="823"/>
      <c r="AZ396" s="823">
        <v>0.36</v>
      </c>
      <c r="BA396" s="823"/>
      <c r="BB396" s="823"/>
      <c r="BC396" s="823"/>
      <c r="BD396" s="823"/>
      <c r="BE396" s="823"/>
      <c r="BF396" s="823">
        <v>0.05</v>
      </c>
      <c r="BG396" s="823"/>
      <c r="BH396" s="823"/>
      <c r="BI396" s="823"/>
      <c r="BJ396" s="823"/>
      <c r="BK396" s="333"/>
      <c r="BL396" s="117"/>
      <c r="BM396" s="567">
        <f t="shared" si="34"/>
        <v>0.47</v>
      </c>
    </row>
    <row r="397" spans="2:65" s="134" customFormat="1" hidden="1">
      <c r="B397" s="134">
        <v>396</v>
      </c>
      <c r="D397" s="117"/>
      <c r="E397" s="535" t="s">
        <v>777</v>
      </c>
      <c r="F397" s="514" t="s">
        <v>128</v>
      </c>
      <c r="G397" s="766">
        <f t="shared" si="35"/>
        <v>0.03</v>
      </c>
      <c r="H397" s="514" t="s">
        <v>994</v>
      </c>
      <c r="I397" s="550" t="s">
        <v>30</v>
      </c>
      <c r="J397" s="514"/>
      <c r="K397" s="822">
        <f t="shared" si="33"/>
        <v>0</v>
      </c>
      <c r="L397" s="823"/>
      <c r="M397" s="823"/>
      <c r="N397" s="823">
        <v>0.03</v>
      </c>
      <c r="O397" s="823"/>
      <c r="P397" s="823"/>
      <c r="Q397" s="823"/>
      <c r="R397" s="823"/>
      <c r="S397" s="823"/>
      <c r="T397" s="823"/>
      <c r="U397" s="823"/>
      <c r="V397" s="823"/>
      <c r="W397" s="823"/>
      <c r="X397" s="823"/>
      <c r="Y397" s="823"/>
      <c r="Z397" s="823"/>
      <c r="AA397" s="823"/>
      <c r="AB397" s="823"/>
      <c r="AC397" s="823"/>
      <c r="AD397" s="823"/>
      <c r="AE397" s="823"/>
      <c r="AF397" s="823"/>
      <c r="AG397" s="823"/>
      <c r="AH397" s="823"/>
      <c r="AI397" s="823"/>
      <c r="AJ397" s="823"/>
      <c r="AK397" s="823"/>
      <c r="AL397" s="823"/>
      <c r="AM397" s="823"/>
      <c r="AN397" s="823"/>
      <c r="AO397" s="823"/>
      <c r="AP397" s="823"/>
      <c r="AQ397" s="823"/>
      <c r="AR397" s="823"/>
      <c r="AS397" s="823"/>
      <c r="AT397" s="823"/>
      <c r="AU397" s="823"/>
      <c r="AV397" s="823"/>
      <c r="AW397" s="823"/>
      <c r="AX397" s="823"/>
      <c r="AY397" s="823"/>
      <c r="AZ397" s="823"/>
      <c r="BA397" s="823"/>
      <c r="BB397" s="823"/>
      <c r="BC397" s="823"/>
      <c r="BD397" s="823"/>
      <c r="BE397" s="823"/>
      <c r="BF397" s="823"/>
      <c r="BG397" s="823"/>
      <c r="BH397" s="823"/>
      <c r="BI397" s="823"/>
      <c r="BJ397" s="823"/>
      <c r="BK397" s="333"/>
      <c r="BL397" s="117"/>
      <c r="BM397" s="567">
        <f t="shared" si="34"/>
        <v>0.03</v>
      </c>
    </row>
    <row r="398" spans="2:65" s="134" customFormat="1" ht="63" hidden="1">
      <c r="B398" s="134">
        <v>397</v>
      </c>
      <c r="D398" s="117"/>
      <c r="E398" s="535" t="s">
        <v>778</v>
      </c>
      <c r="F398" s="514" t="s">
        <v>128</v>
      </c>
      <c r="G398" s="544">
        <f t="shared" si="35"/>
        <v>0.22</v>
      </c>
      <c r="H398" s="514" t="s">
        <v>995</v>
      </c>
      <c r="I398" s="550" t="s">
        <v>33</v>
      </c>
      <c r="J398" s="514"/>
      <c r="K398" s="822">
        <f t="shared" si="33"/>
        <v>0</v>
      </c>
      <c r="L398" s="823"/>
      <c r="M398" s="823"/>
      <c r="N398" s="823"/>
      <c r="O398" s="823">
        <v>0.22</v>
      </c>
      <c r="P398" s="823"/>
      <c r="Q398" s="823"/>
      <c r="R398" s="823"/>
      <c r="S398" s="823"/>
      <c r="T398" s="823"/>
      <c r="U398" s="823"/>
      <c r="V398" s="823"/>
      <c r="W398" s="823"/>
      <c r="X398" s="823"/>
      <c r="Y398" s="823"/>
      <c r="Z398" s="823"/>
      <c r="AA398" s="823"/>
      <c r="AB398" s="823"/>
      <c r="AC398" s="823"/>
      <c r="AD398" s="823"/>
      <c r="AE398" s="823"/>
      <c r="AF398" s="823"/>
      <c r="AG398" s="823"/>
      <c r="AH398" s="823"/>
      <c r="AI398" s="823"/>
      <c r="AJ398" s="823"/>
      <c r="AK398" s="823"/>
      <c r="AL398" s="823"/>
      <c r="AM398" s="823"/>
      <c r="AN398" s="823"/>
      <c r="AO398" s="823"/>
      <c r="AP398" s="823"/>
      <c r="AQ398" s="823"/>
      <c r="AR398" s="823"/>
      <c r="AS398" s="823"/>
      <c r="AT398" s="823"/>
      <c r="AU398" s="823"/>
      <c r="AV398" s="823"/>
      <c r="AW398" s="823"/>
      <c r="AX398" s="823"/>
      <c r="AY398" s="823"/>
      <c r="AZ398" s="823"/>
      <c r="BA398" s="823"/>
      <c r="BB398" s="823"/>
      <c r="BC398" s="823"/>
      <c r="BD398" s="823"/>
      <c r="BE398" s="823"/>
      <c r="BF398" s="823"/>
      <c r="BG398" s="823"/>
      <c r="BH398" s="823"/>
      <c r="BI398" s="823"/>
      <c r="BJ398" s="823"/>
      <c r="BK398" s="333"/>
      <c r="BL398" s="117"/>
      <c r="BM398" s="567">
        <f t="shared" si="34"/>
        <v>0.22</v>
      </c>
    </row>
    <row r="399" spans="2:65" s="134" customFormat="1" ht="63" hidden="1">
      <c r="B399" s="134">
        <v>398</v>
      </c>
      <c r="D399" s="117"/>
      <c r="E399" s="535" t="s">
        <v>779</v>
      </c>
      <c r="F399" s="514" t="s">
        <v>128</v>
      </c>
      <c r="G399" s="544">
        <f t="shared" si="35"/>
        <v>0.2</v>
      </c>
      <c r="H399" s="514" t="s">
        <v>995</v>
      </c>
      <c r="I399" s="550" t="s">
        <v>33</v>
      </c>
      <c r="J399" s="514"/>
      <c r="K399" s="822">
        <f t="shared" si="33"/>
        <v>0</v>
      </c>
      <c r="L399" s="823"/>
      <c r="M399" s="823"/>
      <c r="N399" s="823"/>
      <c r="O399" s="823">
        <v>0.2</v>
      </c>
      <c r="P399" s="823"/>
      <c r="Q399" s="823"/>
      <c r="R399" s="823"/>
      <c r="S399" s="823"/>
      <c r="T399" s="823"/>
      <c r="U399" s="823"/>
      <c r="V399" s="823"/>
      <c r="W399" s="823"/>
      <c r="X399" s="823"/>
      <c r="Y399" s="823"/>
      <c r="Z399" s="823"/>
      <c r="AA399" s="823"/>
      <c r="AB399" s="823"/>
      <c r="AC399" s="823"/>
      <c r="AD399" s="823"/>
      <c r="AE399" s="823"/>
      <c r="AF399" s="823"/>
      <c r="AG399" s="823"/>
      <c r="AH399" s="823"/>
      <c r="AI399" s="823"/>
      <c r="AJ399" s="823"/>
      <c r="AK399" s="823"/>
      <c r="AL399" s="823"/>
      <c r="AM399" s="823"/>
      <c r="AN399" s="823"/>
      <c r="AO399" s="823"/>
      <c r="AP399" s="823"/>
      <c r="AQ399" s="823"/>
      <c r="AR399" s="823"/>
      <c r="AS399" s="823"/>
      <c r="AT399" s="823"/>
      <c r="AU399" s="823"/>
      <c r="AV399" s="823"/>
      <c r="AW399" s="823"/>
      <c r="AX399" s="823"/>
      <c r="AY399" s="823"/>
      <c r="AZ399" s="823"/>
      <c r="BA399" s="823"/>
      <c r="BB399" s="823"/>
      <c r="BC399" s="823"/>
      <c r="BD399" s="823"/>
      <c r="BE399" s="823"/>
      <c r="BF399" s="823"/>
      <c r="BG399" s="823"/>
      <c r="BH399" s="823"/>
      <c r="BI399" s="823"/>
      <c r="BJ399" s="823"/>
      <c r="BK399" s="333"/>
      <c r="BL399" s="117"/>
      <c r="BM399" s="567">
        <f t="shared" si="34"/>
        <v>0.2</v>
      </c>
    </row>
    <row r="400" spans="2:65" s="134" customFormat="1" ht="78.75" hidden="1">
      <c r="B400" s="134">
        <v>399</v>
      </c>
      <c r="D400" s="117"/>
      <c r="E400" s="135" t="s">
        <v>780</v>
      </c>
      <c r="F400" s="118" t="s">
        <v>128</v>
      </c>
      <c r="G400" s="529">
        <f t="shared" si="35"/>
        <v>1.3</v>
      </c>
      <c r="H400" s="344" t="s">
        <v>996</v>
      </c>
      <c r="I400" s="527" t="s">
        <v>47</v>
      </c>
      <c r="J400" s="344"/>
      <c r="K400" s="822">
        <f t="shared" si="33"/>
        <v>0.95</v>
      </c>
      <c r="L400" s="823">
        <v>0.95</v>
      </c>
      <c r="M400" s="823"/>
      <c r="N400" s="823">
        <v>0.09</v>
      </c>
      <c r="O400" s="823">
        <v>0.26</v>
      </c>
      <c r="P400" s="823"/>
      <c r="Q400" s="823"/>
      <c r="R400" s="823"/>
      <c r="S400" s="823"/>
      <c r="T400" s="823"/>
      <c r="U400" s="823"/>
      <c r="V400" s="823"/>
      <c r="W400" s="823"/>
      <c r="X400" s="823"/>
      <c r="Y400" s="823"/>
      <c r="Z400" s="823"/>
      <c r="AA400" s="823"/>
      <c r="AB400" s="823"/>
      <c r="AC400" s="823"/>
      <c r="AD400" s="823"/>
      <c r="AE400" s="823"/>
      <c r="AF400" s="823"/>
      <c r="AG400" s="823"/>
      <c r="AH400" s="823"/>
      <c r="AI400" s="823"/>
      <c r="AJ400" s="823"/>
      <c r="AK400" s="823"/>
      <c r="AL400" s="823"/>
      <c r="AM400" s="823"/>
      <c r="AN400" s="823"/>
      <c r="AO400" s="823"/>
      <c r="AP400" s="823"/>
      <c r="AQ400" s="823"/>
      <c r="AR400" s="823"/>
      <c r="AS400" s="823"/>
      <c r="AT400" s="823"/>
      <c r="AU400" s="823"/>
      <c r="AV400" s="823"/>
      <c r="AW400" s="823"/>
      <c r="AX400" s="823"/>
      <c r="AY400" s="823"/>
      <c r="AZ400" s="823"/>
      <c r="BA400" s="823"/>
      <c r="BB400" s="823"/>
      <c r="BC400" s="823"/>
      <c r="BD400" s="823"/>
      <c r="BE400" s="823"/>
      <c r="BF400" s="823"/>
      <c r="BG400" s="823"/>
      <c r="BH400" s="823"/>
      <c r="BI400" s="823"/>
      <c r="BJ400" s="823"/>
      <c r="BK400" s="333"/>
      <c r="BL400" s="117"/>
      <c r="BM400" s="567">
        <f t="shared" si="34"/>
        <v>1.3</v>
      </c>
    </row>
    <row r="401" spans="2:65" s="134" customFormat="1" ht="47.25" hidden="1">
      <c r="B401" s="134">
        <v>400</v>
      </c>
      <c r="D401" s="117"/>
      <c r="E401" s="135" t="s">
        <v>486</v>
      </c>
      <c r="F401" s="118" t="s">
        <v>128</v>
      </c>
      <c r="G401" s="529">
        <f t="shared" si="35"/>
        <v>6.3999999999999995</v>
      </c>
      <c r="H401" s="118" t="s">
        <v>997</v>
      </c>
      <c r="I401" s="121" t="s">
        <v>48</v>
      </c>
      <c r="J401" s="118"/>
      <c r="K401" s="822">
        <f t="shared" si="33"/>
        <v>0.3</v>
      </c>
      <c r="L401" s="823">
        <v>0.3</v>
      </c>
      <c r="M401" s="823"/>
      <c r="N401" s="823">
        <v>0.92</v>
      </c>
      <c r="O401" s="823">
        <v>5.18</v>
      </c>
      <c r="P401" s="823"/>
      <c r="Q401" s="823"/>
      <c r="R401" s="823"/>
      <c r="S401" s="823"/>
      <c r="T401" s="823"/>
      <c r="U401" s="823"/>
      <c r="V401" s="823"/>
      <c r="W401" s="823"/>
      <c r="X401" s="823"/>
      <c r="Y401" s="823"/>
      <c r="Z401" s="823"/>
      <c r="AA401" s="823"/>
      <c r="AB401" s="823"/>
      <c r="AC401" s="823"/>
      <c r="AD401" s="823"/>
      <c r="AE401" s="823"/>
      <c r="AF401" s="823"/>
      <c r="AG401" s="823"/>
      <c r="AH401" s="823"/>
      <c r="AI401" s="823"/>
      <c r="AJ401" s="823"/>
      <c r="AK401" s="823"/>
      <c r="AL401" s="823"/>
      <c r="AM401" s="823"/>
      <c r="AN401" s="823"/>
      <c r="AO401" s="823"/>
      <c r="AP401" s="823"/>
      <c r="AQ401" s="823"/>
      <c r="AR401" s="823"/>
      <c r="AS401" s="823"/>
      <c r="AT401" s="823"/>
      <c r="AU401" s="823"/>
      <c r="AV401" s="823"/>
      <c r="AW401" s="823"/>
      <c r="AX401" s="823"/>
      <c r="AY401" s="823"/>
      <c r="AZ401" s="823"/>
      <c r="BA401" s="823"/>
      <c r="BB401" s="823"/>
      <c r="BC401" s="823"/>
      <c r="BD401" s="823"/>
      <c r="BE401" s="823"/>
      <c r="BF401" s="823"/>
      <c r="BG401" s="823"/>
      <c r="BH401" s="823"/>
      <c r="BI401" s="823"/>
      <c r="BJ401" s="823"/>
      <c r="BK401" s="333"/>
      <c r="BL401" s="117"/>
      <c r="BM401" s="567">
        <f t="shared" si="34"/>
        <v>6.3999999999999995</v>
      </c>
    </row>
    <row r="402" spans="2:65" s="134" customFormat="1" hidden="1">
      <c r="B402" s="134">
        <v>401</v>
      </c>
      <c r="D402" s="117"/>
      <c r="E402" s="135" t="s">
        <v>781</v>
      </c>
      <c r="F402" s="118" t="s">
        <v>128</v>
      </c>
      <c r="G402" s="529">
        <f t="shared" si="35"/>
        <v>0.14000000000000001</v>
      </c>
      <c r="H402" s="118" t="s">
        <v>998</v>
      </c>
      <c r="I402" s="121" t="s">
        <v>48</v>
      </c>
      <c r="J402" s="118"/>
      <c r="K402" s="822">
        <f t="shared" si="33"/>
        <v>0</v>
      </c>
      <c r="L402" s="823"/>
      <c r="M402" s="823"/>
      <c r="N402" s="823"/>
      <c r="O402" s="823"/>
      <c r="P402" s="823"/>
      <c r="Q402" s="823"/>
      <c r="R402" s="823"/>
      <c r="S402" s="823"/>
      <c r="T402" s="823"/>
      <c r="U402" s="823"/>
      <c r="V402" s="823"/>
      <c r="W402" s="823"/>
      <c r="X402" s="823"/>
      <c r="Y402" s="823"/>
      <c r="Z402" s="823"/>
      <c r="AA402" s="823"/>
      <c r="AB402" s="823"/>
      <c r="AC402" s="823"/>
      <c r="AD402" s="823"/>
      <c r="AE402" s="823"/>
      <c r="AF402" s="823"/>
      <c r="AG402" s="823"/>
      <c r="AH402" s="823"/>
      <c r="AI402" s="823"/>
      <c r="AJ402" s="823"/>
      <c r="AK402" s="823">
        <v>0.14000000000000001</v>
      </c>
      <c r="AL402" s="823"/>
      <c r="AM402" s="823"/>
      <c r="AN402" s="823"/>
      <c r="AO402" s="823"/>
      <c r="AP402" s="823"/>
      <c r="AQ402" s="823"/>
      <c r="AR402" s="823"/>
      <c r="AS402" s="823"/>
      <c r="AT402" s="823"/>
      <c r="AU402" s="823"/>
      <c r="AV402" s="823"/>
      <c r="AW402" s="823"/>
      <c r="AX402" s="823"/>
      <c r="AY402" s="823"/>
      <c r="AZ402" s="823"/>
      <c r="BA402" s="823"/>
      <c r="BB402" s="823"/>
      <c r="BC402" s="823"/>
      <c r="BD402" s="823"/>
      <c r="BE402" s="823"/>
      <c r="BF402" s="823"/>
      <c r="BG402" s="823"/>
      <c r="BH402" s="823"/>
      <c r="BI402" s="823"/>
      <c r="BJ402" s="823"/>
      <c r="BK402" s="333"/>
      <c r="BL402" s="117"/>
      <c r="BM402" s="567">
        <f t="shared" si="34"/>
        <v>0.14000000000000001</v>
      </c>
    </row>
    <row r="403" spans="2:65" s="134" customFormat="1" hidden="1">
      <c r="B403" s="134">
        <v>402</v>
      </c>
      <c r="D403" s="117"/>
      <c r="E403" s="135" t="s">
        <v>782</v>
      </c>
      <c r="F403" s="118" t="s">
        <v>128</v>
      </c>
      <c r="G403" s="529">
        <f t="shared" si="35"/>
        <v>0.58000000000000007</v>
      </c>
      <c r="H403" s="118" t="s">
        <v>999</v>
      </c>
      <c r="I403" s="121" t="s">
        <v>48</v>
      </c>
      <c r="J403" s="118"/>
      <c r="K403" s="822">
        <f t="shared" si="33"/>
        <v>0.54</v>
      </c>
      <c r="L403" s="823">
        <v>0.54</v>
      </c>
      <c r="M403" s="823"/>
      <c r="N403" s="823"/>
      <c r="O403" s="823"/>
      <c r="P403" s="823"/>
      <c r="Q403" s="823"/>
      <c r="R403" s="823"/>
      <c r="S403" s="823"/>
      <c r="T403" s="823"/>
      <c r="U403" s="823"/>
      <c r="V403" s="823"/>
      <c r="W403" s="823"/>
      <c r="X403" s="823"/>
      <c r="Y403" s="823"/>
      <c r="Z403" s="823"/>
      <c r="AA403" s="823"/>
      <c r="AB403" s="823"/>
      <c r="AC403" s="823"/>
      <c r="AD403" s="823"/>
      <c r="AE403" s="823"/>
      <c r="AF403" s="823"/>
      <c r="AG403" s="823"/>
      <c r="AH403" s="823">
        <v>0.04</v>
      </c>
      <c r="AI403" s="823"/>
      <c r="AJ403" s="823"/>
      <c r="AK403" s="823"/>
      <c r="AL403" s="823"/>
      <c r="AM403" s="823"/>
      <c r="AN403" s="823"/>
      <c r="AO403" s="823"/>
      <c r="AP403" s="823"/>
      <c r="AQ403" s="823"/>
      <c r="AR403" s="823"/>
      <c r="AS403" s="823">
        <v>0</v>
      </c>
      <c r="AT403" s="823"/>
      <c r="AU403" s="823"/>
      <c r="AV403" s="823"/>
      <c r="AW403" s="823"/>
      <c r="AX403" s="823"/>
      <c r="AY403" s="823"/>
      <c r="AZ403" s="823"/>
      <c r="BA403" s="823"/>
      <c r="BB403" s="823"/>
      <c r="BC403" s="823"/>
      <c r="BD403" s="823"/>
      <c r="BE403" s="823"/>
      <c r="BF403" s="823"/>
      <c r="BG403" s="823"/>
      <c r="BH403" s="823"/>
      <c r="BI403" s="823"/>
      <c r="BJ403" s="823"/>
      <c r="BK403" s="333"/>
      <c r="BL403" s="117"/>
      <c r="BM403" s="567">
        <f t="shared" si="34"/>
        <v>0.58000000000000007</v>
      </c>
    </row>
    <row r="404" spans="2:65" s="134" customFormat="1" hidden="1">
      <c r="B404" s="134">
        <v>403</v>
      </c>
      <c r="D404" s="117"/>
      <c r="E404" s="135" t="s">
        <v>783</v>
      </c>
      <c r="F404" s="118" t="s">
        <v>128</v>
      </c>
      <c r="G404" s="529">
        <f t="shared" si="35"/>
        <v>0.99</v>
      </c>
      <c r="H404" s="118" t="s">
        <v>962</v>
      </c>
      <c r="I404" s="121" t="s">
        <v>48</v>
      </c>
      <c r="J404" s="118"/>
      <c r="K404" s="822">
        <f t="shared" si="33"/>
        <v>0</v>
      </c>
      <c r="L404" s="823"/>
      <c r="M404" s="823"/>
      <c r="N404" s="823">
        <v>0.06</v>
      </c>
      <c r="O404" s="823">
        <v>0.93</v>
      </c>
      <c r="P404" s="823"/>
      <c r="Q404" s="823"/>
      <c r="R404" s="823"/>
      <c r="S404" s="823"/>
      <c r="T404" s="823"/>
      <c r="U404" s="823"/>
      <c r="V404" s="823"/>
      <c r="W404" s="823"/>
      <c r="X404" s="823"/>
      <c r="Y404" s="823"/>
      <c r="Z404" s="823"/>
      <c r="AA404" s="823"/>
      <c r="AB404" s="823"/>
      <c r="AC404" s="823"/>
      <c r="AD404" s="823"/>
      <c r="AE404" s="823"/>
      <c r="AF404" s="823"/>
      <c r="AG404" s="823"/>
      <c r="AH404" s="823"/>
      <c r="AI404" s="823"/>
      <c r="AJ404" s="823"/>
      <c r="AK404" s="823"/>
      <c r="AL404" s="823"/>
      <c r="AM404" s="823"/>
      <c r="AN404" s="823"/>
      <c r="AO404" s="823"/>
      <c r="AP404" s="823"/>
      <c r="AQ404" s="823"/>
      <c r="AR404" s="823"/>
      <c r="AS404" s="823"/>
      <c r="AT404" s="823"/>
      <c r="AU404" s="823"/>
      <c r="AV404" s="823"/>
      <c r="AW404" s="823"/>
      <c r="AX404" s="823"/>
      <c r="AY404" s="823"/>
      <c r="AZ404" s="823"/>
      <c r="BA404" s="823"/>
      <c r="BB404" s="823"/>
      <c r="BC404" s="823"/>
      <c r="BD404" s="823"/>
      <c r="BE404" s="823"/>
      <c r="BF404" s="823"/>
      <c r="BG404" s="823"/>
      <c r="BH404" s="823"/>
      <c r="BI404" s="823"/>
      <c r="BJ404" s="823"/>
      <c r="BK404" s="333"/>
      <c r="BL404" s="117"/>
      <c r="BM404" s="567">
        <f t="shared" si="34"/>
        <v>0.99</v>
      </c>
    </row>
    <row r="405" spans="2:65" s="134" customFormat="1" hidden="1">
      <c r="B405" s="134">
        <v>404</v>
      </c>
      <c r="D405" s="117"/>
      <c r="E405" s="135" t="s">
        <v>784</v>
      </c>
      <c r="F405" s="118" t="s">
        <v>128</v>
      </c>
      <c r="G405" s="529">
        <f t="shared" si="35"/>
        <v>3.3299999999999996</v>
      </c>
      <c r="H405" s="118" t="s">
        <v>1000</v>
      </c>
      <c r="I405" s="121" t="s">
        <v>48</v>
      </c>
      <c r="J405" s="118"/>
      <c r="K405" s="822">
        <f t="shared" si="33"/>
        <v>0</v>
      </c>
      <c r="L405" s="823"/>
      <c r="M405" s="823"/>
      <c r="N405" s="823">
        <v>0.09</v>
      </c>
      <c r="O405" s="823">
        <v>3.2399999999999998</v>
      </c>
      <c r="P405" s="823"/>
      <c r="Q405" s="823"/>
      <c r="R405" s="823"/>
      <c r="S405" s="823"/>
      <c r="T405" s="823"/>
      <c r="U405" s="823"/>
      <c r="V405" s="823"/>
      <c r="W405" s="823"/>
      <c r="X405" s="823"/>
      <c r="Y405" s="823"/>
      <c r="Z405" s="823"/>
      <c r="AA405" s="823"/>
      <c r="AB405" s="823"/>
      <c r="AC405" s="823"/>
      <c r="AD405" s="823"/>
      <c r="AE405" s="823"/>
      <c r="AF405" s="823"/>
      <c r="AG405" s="823"/>
      <c r="AH405" s="823"/>
      <c r="AI405" s="823"/>
      <c r="AJ405" s="823"/>
      <c r="AK405" s="823"/>
      <c r="AL405" s="823"/>
      <c r="AM405" s="823"/>
      <c r="AN405" s="823"/>
      <c r="AO405" s="823"/>
      <c r="AP405" s="823"/>
      <c r="AQ405" s="823"/>
      <c r="AR405" s="823"/>
      <c r="AS405" s="823">
        <v>0</v>
      </c>
      <c r="AT405" s="823"/>
      <c r="AU405" s="823"/>
      <c r="AV405" s="823"/>
      <c r="AW405" s="823"/>
      <c r="AX405" s="823"/>
      <c r="AY405" s="823"/>
      <c r="AZ405" s="823"/>
      <c r="BA405" s="823"/>
      <c r="BB405" s="823"/>
      <c r="BC405" s="823"/>
      <c r="BD405" s="823"/>
      <c r="BE405" s="823"/>
      <c r="BF405" s="823"/>
      <c r="BG405" s="823"/>
      <c r="BH405" s="823"/>
      <c r="BI405" s="823"/>
      <c r="BJ405" s="823"/>
      <c r="BK405" s="333"/>
      <c r="BL405" s="117"/>
      <c r="BM405" s="567">
        <f t="shared" si="34"/>
        <v>3.3299999999999996</v>
      </c>
    </row>
    <row r="406" spans="2:65" s="134" customFormat="1" ht="78.75" hidden="1">
      <c r="B406" s="134">
        <v>405</v>
      </c>
      <c r="D406" s="117"/>
      <c r="E406" s="135" t="s">
        <v>785</v>
      </c>
      <c r="F406" s="118" t="s">
        <v>128</v>
      </c>
      <c r="G406" s="529">
        <f t="shared" si="35"/>
        <v>2.0299999999999998</v>
      </c>
      <c r="H406" s="118" t="s">
        <v>1001</v>
      </c>
      <c r="I406" s="121" t="s">
        <v>48</v>
      </c>
      <c r="J406" s="118"/>
      <c r="K406" s="822">
        <f t="shared" si="33"/>
        <v>0</v>
      </c>
      <c r="L406" s="823"/>
      <c r="M406" s="823"/>
      <c r="N406" s="823">
        <v>2.0299999999999998</v>
      </c>
      <c r="O406" s="823"/>
      <c r="P406" s="823"/>
      <c r="Q406" s="823"/>
      <c r="R406" s="823"/>
      <c r="S406" s="823"/>
      <c r="T406" s="823"/>
      <c r="U406" s="823"/>
      <c r="V406" s="823"/>
      <c r="W406" s="823"/>
      <c r="X406" s="823"/>
      <c r="Y406" s="823"/>
      <c r="Z406" s="823"/>
      <c r="AA406" s="823"/>
      <c r="AB406" s="823"/>
      <c r="AC406" s="823"/>
      <c r="AD406" s="823"/>
      <c r="AE406" s="823"/>
      <c r="AF406" s="823"/>
      <c r="AG406" s="823"/>
      <c r="AH406" s="823"/>
      <c r="AI406" s="823"/>
      <c r="AJ406" s="823"/>
      <c r="AK406" s="823"/>
      <c r="AL406" s="823"/>
      <c r="AM406" s="823"/>
      <c r="AN406" s="823"/>
      <c r="AO406" s="823"/>
      <c r="AP406" s="823"/>
      <c r="AQ406" s="823"/>
      <c r="AR406" s="823"/>
      <c r="AS406" s="823"/>
      <c r="AT406" s="823"/>
      <c r="AU406" s="823"/>
      <c r="AV406" s="823"/>
      <c r="AW406" s="823"/>
      <c r="AX406" s="823"/>
      <c r="AY406" s="823"/>
      <c r="AZ406" s="823"/>
      <c r="BA406" s="823"/>
      <c r="BB406" s="823"/>
      <c r="BC406" s="823"/>
      <c r="BD406" s="823"/>
      <c r="BE406" s="823"/>
      <c r="BF406" s="823"/>
      <c r="BG406" s="823"/>
      <c r="BH406" s="823"/>
      <c r="BI406" s="823"/>
      <c r="BJ406" s="823"/>
      <c r="BK406" s="333"/>
      <c r="BL406" s="117"/>
      <c r="BM406" s="567">
        <f t="shared" si="34"/>
        <v>2.0299999999999998</v>
      </c>
    </row>
    <row r="407" spans="2:65" s="134" customFormat="1" hidden="1">
      <c r="B407" s="134">
        <v>406</v>
      </c>
      <c r="D407" s="117">
        <v>162</v>
      </c>
      <c r="E407" s="343" t="s">
        <v>294</v>
      </c>
      <c r="F407" s="344" t="s">
        <v>293</v>
      </c>
      <c r="G407" s="544">
        <f t="shared" si="35"/>
        <v>0.15</v>
      </c>
      <c r="H407" s="117"/>
      <c r="I407" s="119" t="s">
        <v>33</v>
      </c>
      <c r="J407" s="118"/>
      <c r="K407" s="822">
        <f t="shared" si="33"/>
        <v>0.15</v>
      </c>
      <c r="L407" s="333">
        <v>0.15</v>
      </c>
      <c r="M407" s="333"/>
      <c r="N407" s="333"/>
      <c r="O407" s="333"/>
      <c r="P407" s="333"/>
      <c r="Q407" s="333"/>
      <c r="R407" s="333"/>
      <c r="S407" s="333"/>
      <c r="T407" s="333"/>
      <c r="U407" s="333"/>
      <c r="V407" s="333"/>
      <c r="W407" s="333"/>
      <c r="X407" s="333"/>
      <c r="Y407" s="333"/>
      <c r="Z407" s="333"/>
      <c r="AA407" s="333"/>
      <c r="AB407" s="333"/>
      <c r="AC407" s="333"/>
      <c r="AD407" s="333"/>
      <c r="AE407" s="333"/>
      <c r="AF407" s="333"/>
      <c r="AG407" s="333"/>
      <c r="AH407" s="333"/>
      <c r="AI407" s="333"/>
      <c r="AJ407" s="333"/>
      <c r="AK407" s="333"/>
      <c r="AL407" s="333"/>
      <c r="AM407" s="333"/>
      <c r="AN407" s="333"/>
      <c r="AO407" s="333"/>
      <c r="AP407" s="333"/>
      <c r="AQ407" s="333"/>
      <c r="AR407" s="333"/>
      <c r="AS407" s="333"/>
      <c r="AT407" s="333"/>
      <c r="AU407" s="333"/>
      <c r="AV407" s="333"/>
      <c r="AW407" s="333"/>
      <c r="AX407" s="333"/>
      <c r="AY407" s="333"/>
      <c r="AZ407" s="333"/>
      <c r="BA407" s="333"/>
      <c r="BB407" s="333"/>
      <c r="BC407" s="333"/>
      <c r="BD407" s="333"/>
      <c r="BE407" s="333"/>
      <c r="BF407" s="333"/>
      <c r="BG407" s="333"/>
      <c r="BH407" s="333"/>
      <c r="BI407" s="333"/>
      <c r="BJ407" s="333"/>
      <c r="BK407" s="333"/>
      <c r="BL407" s="117"/>
      <c r="BM407" s="567">
        <f t="shared" si="34"/>
        <v>0.15</v>
      </c>
    </row>
    <row r="408" spans="2:65" s="134" customFormat="1" hidden="1">
      <c r="B408" s="134">
        <v>407</v>
      </c>
      <c r="D408" s="117">
        <v>170</v>
      </c>
      <c r="E408" s="343" t="s">
        <v>292</v>
      </c>
      <c r="F408" s="344" t="s">
        <v>293</v>
      </c>
      <c r="G408" s="529">
        <f t="shared" si="35"/>
        <v>0.13</v>
      </c>
      <c r="H408" s="117"/>
      <c r="I408" s="119" t="s">
        <v>31</v>
      </c>
      <c r="J408" s="118"/>
      <c r="K408" s="822">
        <f t="shared" si="33"/>
        <v>0.13</v>
      </c>
      <c r="L408" s="333">
        <v>0.13</v>
      </c>
      <c r="M408" s="333"/>
      <c r="N408" s="333"/>
      <c r="O408" s="333"/>
      <c r="P408" s="333"/>
      <c r="Q408" s="333"/>
      <c r="R408" s="333"/>
      <c r="S408" s="333"/>
      <c r="T408" s="333"/>
      <c r="U408" s="333"/>
      <c r="V408" s="333"/>
      <c r="W408" s="333"/>
      <c r="X408" s="333"/>
      <c r="Y408" s="333"/>
      <c r="Z408" s="333"/>
      <c r="AA408" s="333"/>
      <c r="AB408" s="333"/>
      <c r="AC408" s="333"/>
      <c r="AD408" s="333"/>
      <c r="AE408" s="333"/>
      <c r="AF408" s="333"/>
      <c r="AG408" s="333"/>
      <c r="AH408" s="333"/>
      <c r="AI408" s="333"/>
      <c r="AJ408" s="333"/>
      <c r="AK408" s="333"/>
      <c r="AL408" s="333"/>
      <c r="AM408" s="333"/>
      <c r="AN408" s="333"/>
      <c r="AO408" s="333"/>
      <c r="AP408" s="333"/>
      <c r="AQ408" s="333"/>
      <c r="AR408" s="333"/>
      <c r="AS408" s="333"/>
      <c r="AT408" s="333"/>
      <c r="AU408" s="333"/>
      <c r="AV408" s="333"/>
      <c r="AW408" s="333"/>
      <c r="AX408" s="333"/>
      <c r="AY408" s="333"/>
      <c r="AZ408" s="333"/>
      <c r="BA408" s="333"/>
      <c r="BB408" s="333"/>
      <c r="BC408" s="333"/>
      <c r="BD408" s="333"/>
      <c r="BE408" s="333"/>
      <c r="BF408" s="333"/>
      <c r="BG408" s="333"/>
      <c r="BH408" s="333"/>
      <c r="BI408" s="333"/>
      <c r="BJ408" s="333"/>
      <c r="BK408" s="333"/>
      <c r="BL408" s="117"/>
      <c r="BM408" s="567">
        <f t="shared" si="34"/>
        <v>0.13</v>
      </c>
    </row>
    <row r="409" spans="2:65" s="134" customFormat="1" hidden="1">
      <c r="B409" s="134">
        <v>408</v>
      </c>
      <c r="D409" s="117"/>
      <c r="E409" s="545" t="s">
        <v>844</v>
      </c>
      <c r="F409" s="118" t="s">
        <v>121</v>
      </c>
      <c r="G409" s="529">
        <f t="shared" si="35"/>
        <v>0.1</v>
      </c>
      <c r="H409" s="546" t="s">
        <v>1052</v>
      </c>
      <c r="I409" s="564" t="s">
        <v>21</v>
      </c>
      <c r="J409" s="546"/>
      <c r="K409" s="822">
        <f t="shared" si="33"/>
        <v>0.1</v>
      </c>
      <c r="L409" s="831">
        <v>0.1</v>
      </c>
      <c r="M409" s="831"/>
      <c r="N409" s="825"/>
      <c r="O409" s="831"/>
      <c r="P409" s="831"/>
      <c r="Q409" s="831"/>
      <c r="R409" s="831"/>
      <c r="S409" s="831"/>
      <c r="T409" s="831"/>
      <c r="U409" s="832"/>
      <c r="V409" s="831"/>
      <c r="W409" s="833"/>
      <c r="X409" s="135"/>
      <c r="Y409" s="135"/>
      <c r="Z409" s="833"/>
      <c r="AA409" s="833"/>
      <c r="AB409" s="833"/>
      <c r="AC409" s="833"/>
      <c r="AD409" s="833"/>
      <c r="AE409" s="833"/>
      <c r="AF409" s="833"/>
      <c r="AG409" s="833"/>
      <c r="AH409" s="833"/>
      <c r="AI409" s="833"/>
      <c r="AJ409" s="833"/>
      <c r="AK409" s="833"/>
      <c r="AL409" s="833"/>
      <c r="AM409" s="833"/>
      <c r="AN409" s="833"/>
      <c r="AO409" s="833"/>
      <c r="AP409" s="833"/>
      <c r="AQ409" s="833"/>
      <c r="AR409" s="833"/>
      <c r="AS409" s="833"/>
      <c r="AT409" s="833"/>
      <c r="AU409" s="833"/>
      <c r="AV409" s="833"/>
      <c r="AW409" s="833"/>
      <c r="AX409" s="833"/>
      <c r="AY409" s="833"/>
      <c r="AZ409" s="833"/>
      <c r="BA409" s="833"/>
      <c r="BB409" s="833"/>
      <c r="BC409" s="833"/>
      <c r="BD409" s="833"/>
      <c r="BE409" s="833"/>
      <c r="BF409" s="833"/>
      <c r="BG409" s="833"/>
      <c r="BH409" s="833"/>
      <c r="BI409" s="833"/>
      <c r="BJ409" s="825"/>
      <c r="BK409" s="333"/>
      <c r="BL409" s="117"/>
      <c r="BM409" s="567">
        <f t="shared" si="34"/>
        <v>0.1</v>
      </c>
    </row>
    <row r="410" spans="2:65" s="134" customFormat="1" hidden="1">
      <c r="B410" s="134">
        <v>409</v>
      </c>
      <c r="D410" s="117"/>
      <c r="E410" s="545" t="s">
        <v>845</v>
      </c>
      <c r="F410" s="118" t="s">
        <v>121</v>
      </c>
      <c r="G410" s="529">
        <f t="shared" si="35"/>
        <v>0.03</v>
      </c>
      <c r="H410" s="546" t="s">
        <v>1053</v>
      </c>
      <c r="I410" s="564" t="s">
        <v>24</v>
      </c>
      <c r="J410" s="546"/>
      <c r="K410" s="822">
        <f t="shared" si="33"/>
        <v>0</v>
      </c>
      <c r="L410" s="831"/>
      <c r="M410" s="831"/>
      <c r="N410" s="825"/>
      <c r="O410" s="831"/>
      <c r="P410" s="831"/>
      <c r="Q410" s="831"/>
      <c r="R410" s="831"/>
      <c r="S410" s="831"/>
      <c r="T410" s="831"/>
      <c r="U410" s="832"/>
      <c r="V410" s="831"/>
      <c r="W410" s="833"/>
      <c r="X410" s="135"/>
      <c r="Y410" s="135"/>
      <c r="Z410" s="833"/>
      <c r="AA410" s="833"/>
      <c r="AB410" s="833"/>
      <c r="AC410" s="833"/>
      <c r="AD410" s="833"/>
      <c r="AE410" s="833"/>
      <c r="AF410" s="833"/>
      <c r="AG410" s="833"/>
      <c r="AH410" s="833"/>
      <c r="AI410" s="833"/>
      <c r="AJ410" s="833"/>
      <c r="AK410" s="833"/>
      <c r="AL410" s="833"/>
      <c r="AM410" s="833"/>
      <c r="AN410" s="833"/>
      <c r="AO410" s="833"/>
      <c r="AP410" s="833"/>
      <c r="AQ410" s="833"/>
      <c r="AR410" s="833"/>
      <c r="AS410" s="833"/>
      <c r="AT410" s="833"/>
      <c r="AU410" s="833"/>
      <c r="AV410" s="833"/>
      <c r="AW410" s="833"/>
      <c r="AX410" s="833">
        <v>0.03</v>
      </c>
      <c r="AY410" s="833"/>
      <c r="AZ410" s="833"/>
      <c r="BA410" s="833"/>
      <c r="BB410" s="833"/>
      <c r="BC410" s="833"/>
      <c r="BD410" s="833"/>
      <c r="BE410" s="833"/>
      <c r="BF410" s="833"/>
      <c r="BG410" s="833"/>
      <c r="BH410" s="833"/>
      <c r="BI410" s="833"/>
      <c r="BJ410" s="825"/>
      <c r="BK410" s="333"/>
      <c r="BL410" s="117"/>
      <c r="BM410" s="567">
        <f t="shared" si="34"/>
        <v>0.03</v>
      </c>
    </row>
    <row r="411" spans="2:65" s="134" customFormat="1" ht="31.5" hidden="1">
      <c r="B411" s="134">
        <v>410</v>
      </c>
      <c r="D411" s="117"/>
      <c r="E411" s="135" t="s">
        <v>846</v>
      </c>
      <c r="F411" s="514" t="s">
        <v>121</v>
      </c>
      <c r="G411" s="529">
        <f t="shared" si="35"/>
        <v>9.75</v>
      </c>
      <c r="H411" s="514" t="s">
        <v>1054</v>
      </c>
      <c r="I411" s="550" t="s">
        <v>24</v>
      </c>
      <c r="J411" s="514"/>
      <c r="K411" s="822">
        <f t="shared" si="33"/>
        <v>0</v>
      </c>
      <c r="L411" s="823"/>
      <c r="M411" s="823"/>
      <c r="N411" s="823"/>
      <c r="O411" s="823"/>
      <c r="P411" s="823"/>
      <c r="Q411" s="823"/>
      <c r="R411" s="823"/>
      <c r="S411" s="823"/>
      <c r="T411" s="823"/>
      <c r="U411" s="823"/>
      <c r="V411" s="823"/>
      <c r="W411" s="823"/>
      <c r="X411" s="823"/>
      <c r="Y411" s="823"/>
      <c r="Z411" s="823"/>
      <c r="AA411" s="823"/>
      <c r="AB411" s="823"/>
      <c r="AC411" s="823"/>
      <c r="AD411" s="823"/>
      <c r="AE411" s="823"/>
      <c r="AF411" s="823"/>
      <c r="AG411" s="823"/>
      <c r="AH411" s="823"/>
      <c r="AI411" s="823"/>
      <c r="AJ411" s="823"/>
      <c r="AK411" s="823"/>
      <c r="AL411" s="823"/>
      <c r="AM411" s="823"/>
      <c r="AN411" s="823"/>
      <c r="AO411" s="823"/>
      <c r="AP411" s="823"/>
      <c r="AQ411" s="823"/>
      <c r="AR411" s="823"/>
      <c r="AS411" s="823"/>
      <c r="AT411" s="823"/>
      <c r="AU411" s="823"/>
      <c r="AV411" s="823"/>
      <c r="AW411" s="823"/>
      <c r="AX411" s="823"/>
      <c r="AY411" s="823"/>
      <c r="AZ411" s="823"/>
      <c r="BA411" s="823"/>
      <c r="BB411" s="823"/>
      <c r="BC411" s="823"/>
      <c r="BD411" s="823"/>
      <c r="BE411" s="823"/>
      <c r="BF411" s="823"/>
      <c r="BG411" s="823">
        <v>9.75</v>
      </c>
      <c r="BH411" s="823"/>
      <c r="BI411" s="823"/>
      <c r="BJ411" s="823"/>
      <c r="BK411" s="333"/>
      <c r="BL411" s="117"/>
      <c r="BM411" s="567">
        <f t="shared" si="34"/>
        <v>9.75</v>
      </c>
    </row>
    <row r="412" spans="2:65" s="134" customFormat="1" hidden="1">
      <c r="B412" s="134">
        <v>411</v>
      </c>
      <c r="D412" s="117"/>
      <c r="E412" s="545" t="s">
        <v>847</v>
      </c>
      <c r="F412" s="118" t="s">
        <v>121</v>
      </c>
      <c r="G412" s="766">
        <f t="shared" si="35"/>
        <v>0.1</v>
      </c>
      <c r="H412" s="546" t="s">
        <v>878</v>
      </c>
      <c r="I412" s="564" t="s">
        <v>30</v>
      </c>
      <c r="J412" s="546"/>
      <c r="K412" s="822">
        <f t="shared" si="33"/>
        <v>0</v>
      </c>
      <c r="L412" s="831"/>
      <c r="M412" s="831"/>
      <c r="N412" s="823">
        <v>0.05</v>
      </c>
      <c r="O412" s="831"/>
      <c r="P412" s="831"/>
      <c r="Q412" s="831"/>
      <c r="R412" s="831"/>
      <c r="S412" s="831"/>
      <c r="T412" s="831"/>
      <c r="U412" s="832"/>
      <c r="V412" s="831"/>
      <c r="W412" s="833"/>
      <c r="X412" s="135"/>
      <c r="Y412" s="135"/>
      <c r="Z412" s="833"/>
      <c r="AA412" s="833"/>
      <c r="AB412" s="833"/>
      <c r="AC412" s="833"/>
      <c r="AD412" s="833"/>
      <c r="AE412" s="833"/>
      <c r="AF412" s="833"/>
      <c r="AG412" s="833"/>
      <c r="AH412" s="833"/>
      <c r="AI412" s="833"/>
      <c r="AJ412" s="833"/>
      <c r="AK412" s="833"/>
      <c r="AL412" s="833"/>
      <c r="AM412" s="833"/>
      <c r="AN412" s="833"/>
      <c r="AO412" s="833"/>
      <c r="AP412" s="833"/>
      <c r="AQ412" s="833"/>
      <c r="AR412" s="833"/>
      <c r="AS412" s="833"/>
      <c r="AT412" s="833"/>
      <c r="AU412" s="833"/>
      <c r="AV412" s="833"/>
      <c r="AW412" s="833"/>
      <c r="AX412" s="833"/>
      <c r="AY412" s="833"/>
      <c r="AZ412" s="833"/>
      <c r="BA412" s="833"/>
      <c r="BB412" s="833"/>
      <c r="BC412" s="833"/>
      <c r="BD412" s="833"/>
      <c r="BE412" s="833"/>
      <c r="BF412" s="833">
        <v>0.05</v>
      </c>
      <c r="BG412" s="833"/>
      <c r="BH412" s="833"/>
      <c r="BI412" s="833"/>
      <c r="BJ412" s="825"/>
      <c r="BK412" s="333"/>
      <c r="BL412" s="117"/>
      <c r="BM412" s="567">
        <f t="shared" si="34"/>
        <v>0.1</v>
      </c>
    </row>
    <row r="413" spans="2:65" s="134" customFormat="1" hidden="1">
      <c r="B413" s="134">
        <v>412</v>
      </c>
      <c r="D413" s="117"/>
      <c r="E413" s="135" t="s">
        <v>307</v>
      </c>
      <c r="F413" s="118" t="s">
        <v>121</v>
      </c>
      <c r="G413" s="766">
        <f t="shared" si="35"/>
        <v>1</v>
      </c>
      <c r="H413" s="118" t="s">
        <v>1055</v>
      </c>
      <c r="I413" s="121" t="s">
        <v>41</v>
      </c>
      <c r="J413" s="118"/>
      <c r="K413" s="822">
        <f t="shared" si="33"/>
        <v>0</v>
      </c>
      <c r="L413" s="823"/>
      <c r="M413" s="823"/>
      <c r="N413" s="823">
        <v>0.89</v>
      </c>
      <c r="O413" s="823"/>
      <c r="P413" s="823"/>
      <c r="Q413" s="823"/>
      <c r="R413" s="823"/>
      <c r="S413" s="823"/>
      <c r="T413" s="823"/>
      <c r="U413" s="823"/>
      <c r="V413" s="823"/>
      <c r="W413" s="823"/>
      <c r="X413" s="823"/>
      <c r="Y413" s="823"/>
      <c r="Z413" s="823"/>
      <c r="AA413" s="823"/>
      <c r="AB413" s="823"/>
      <c r="AC413" s="823"/>
      <c r="AD413" s="823"/>
      <c r="AE413" s="823"/>
      <c r="AF413" s="823"/>
      <c r="AG413" s="823"/>
      <c r="AH413" s="823"/>
      <c r="AI413" s="823"/>
      <c r="AJ413" s="823"/>
      <c r="AK413" s="823"/>
      <c r="AL413" s="823"/>
      <c r="AM413" s="823"/>
      <c r="AN413" s="823"/>
      <c r="AO413" s="823"/>
      <c r="AP413" s="823"/>
      <c r="AQ413" s="823"/>
      <c r="AR413" s="823"/>
      <c r="AS413" s="823"/>
      <c r="AT413" s="823"/>
      <c r="AU413" s="823"/>
      <c r="AV413" s="823"/>
      <c r="AW413" s="823"/>
      <c r="AX413" s="823"/>
      <c r="AY413" s="823"/>
      <c r="AZ413" s="823"/>
      <c r="BA413" s="823"/>
      <c r="BB413" s="823"/>
      <c r="BC413" s="823"/>
      <c r="BD413" s="823"/>
      <c r="BE413" s="823"/>
      <c r="BF413" s="823"/>
      <c r="BG413" s="823"/>
      <c r="BH413" s="823"/>
      <c r="BI413" s="823">
        <v>0.11</v>
      </c>
      <c r="BJ413" s="823"/>
      <c r="BK413" s="333"/>
      <c r="BL413" s="117"/>
      <c r="BM413" s="567">
        <f t="shared" si="34"/>
        <v>1</v>
      </c>
    </row>
    <row r="414" spans="2:65" s="134" customFormat="1" hidden="1">
      <c r="B414" s="134">
        <v>413</v>
      </c>
      <c r="D414" s="117"/>
      <c r="E414" s="135" t="s">
        <v>848</v>
      </c>
      <c r="F414" s="118" t="s">
        <v>121</v>
      </c>
      <c r="G414" s="768">
        <f t="shared" si="35"/>
        <v>0.03</v>
      </c>
      <c r="H414" s="118" t="s">
        <v>1056</v>
      </c>
      <c r="I414" s="121" t="s">
        <v>31</v>
      </c>
      <c r="J414" s="118"/>
      <c r="K414" s="822">
        <f t="shared" si="33"/>
        <v>0</v>
      </c>
      <c r="L414" s="823"/>
      <c r="M414" s="823"/>
      <c r="N414" s="823"/>
      <c r="O414" s="823"/>
      <c r="P414" s="823"/>
      <c r="Q414" s="823"/>
      <c r="R414" s="823"/>
      <c r="S414" s="823"/>
      <c r="T414" s="823"/>
      <c r="U414" s="823"/>
      <c r="V414" s="823"/>
      <c r="W414" s="823"/>
      <c r="X414" s="823"/>
      <c r="Y414" s="823"/>
      <c r="Z414" s="823"/>
      <c r="AA414" s="823"/>
      <c r="AB414" s="823"/>
      <c r="AC414" s="823"/>
      <c r="AD414" s="823"/>
      <c r="AE414" s="823"/>
      <c r="AF414" s="823"/>
      <c r="AG414" s="823"/>
      <c r="AH414" s="823"/>
      <c r="AI414" s="823"/>
      <c r="AJ414" s="823"/>
      <c r="AK414" s="823"/>
      <c r="AL414" s="823"/>
      <c r="AM414" s="823"/>
      <c r="AN414" s="823"/>
      <c r="AO414" s="823"/>
      <c r="AP414" s="823"/>
      <c r="AQ414" s="823"/>
      <c r="AR414" s="823"/>
      <c r="AS414" s="823"/>
      <c r="AT414" s="823"/>
      <c r="AU414" s="823"/>
      <c r="AV414" s="823"/>
      <c r="AW414" s="823"/>
      <c r="AX414" s="823"/>
      <c r="AY414" s="823"/>
      <c r="AZ414" s="823">
        <v>0.03</v>
      </c>
      <c r="BA414" s="823"/>
      <c r="BB414" s="823"/>
      <c r="BC414" s="823"/>
      <c r="BD414" s="823"/>
      <c r="BE414" s="823"/>
      <c r="BF414" s="823"/>
      <c r="BG414" s="823"/>
      <c r="BH414" s="823"/>
      <c r="BI414" s="823"/>
      <c r="BJ414" s="823"/>
      <c r="BK414" s="333"/>
      <c r="BL414" s="117"/>
      <c r="BM414" s="567">
        <f t="shared" si="34"/>
        <v>0.03</v>
      </c>
    </row>
    <row r="415" spans="2:65" s="134" customFormat="1" hidden="1">
      <c r="B415" s="134">
        <v>414</v>
      </c>
      <c r="D415" s="117"/>
      <c r="E415" s="135" t="s">
        <v>849</v>
      </c>
      <c r="F415" s="118" t="s">
        <v>121</v>
      </c>
      <c r="G415" s="529">
        <f t="shared" si="35"/>
        <v>7.0000000000000007E-2</v>
      </c>
      <c r="H415" s="118" t="s">
        <v>1057</v>
      </c>
      <c r="I415" s="121" t="s">
        <v>47</v>
      </c>
      <c r="J415" s="118"/>
      <c r="K415" s="822">
        <f t="shared" si="33"/>
        <v>0</v>
      </c>
      <c r="L415" s="823"/>
      <c r="M415" s="823"/>
      <c r="N415" s="823"/>
      <c r="O415" s="823"/>
      <c r="P415" s="823"/>
      <c r="Q415" s="823"/>
      <c r="R415" s="823"/>
      <c r="S415" s="823"/>
      <c r="T415" s="823"/>
      <c r="U415" s="823"/>
      <c r="V415" s="823"/>
      <c r="W415" s="823"/>
      <c r="X415" s="823"/>
      <c r="Y415" s="823"/>
      <c r="Z415" s="823"/>
      <c r="AA415" s="823"/>
      <c r="AB415" s="823"/>
      <c r="AC415" s="823">
        <v>7.0000000000000007E-2</v>
      </c>
      <c r="AD415" s="823"/>
      <c r="AE415" s="823"/>
      <c r="AF415" s="823"/>
      <c r="AG415" s="823"/>
      <c r="AH415" s="823"/>
      <c r="AI415" s="823"/>
      <c r="AJ415" s="823"/>
      <c r="AK415" s="823"/>
      <c r="AL415" s="823"/>
      <c r="AM415" s="823"/>
      <c r="AN415" s="823"/>
      <c r="AO415" s="823"/>
      <c r="AP415" s="823"/>
      <c r="AQ415" s="823"/>
      <c r="AR415" s="823"/>
      <c r="AS415" s="823"/>
      <c r="AT415" s="823"/>
      <c r="AU415" s="823"/>
      <c r="AV415" s="823"/>
      <c r="AW415" s="823"/>
      <c r="AX415" s="823"/>
      <c r="AY415" s="823"/>
      <c r="AZ415" s="823"/>
      <c r="BA415" s="823"/>
      <c r="BB415" s="823"/>
      <c r="BC415" s="823"/>
      <c r="BD415" s="823"/>
      <c r="BE415" s="823"/>
      <c r="BF415" s="823"/>
      <c r="BG415" s="823"/>
      <c r="BH415" s="823"/>
      <c r="BI415" s="823"/>
      <c r="BJ415" s="823"/>
      <c r="BK415" s="333"/>
      <c r="BL415" s="117"/>
      <c r="BM415" s="567">
        <f t="shared" si="34"/>
        <v>7.0000000000000007E-2</v>
      </c>
    </row>
    <row r="416" spans="2:65" s="134" customFormat="1" ht="31.5" hidden="1">
      <c r="B416" s="134">
        <v>415</v>
      </c>
      <c r="D416" s="117"/>
      <c r="E416" s="135" t="s">
        <v>850</v>
      </c>
      <c r="F416" s="118" t="s">
        <v>121</v>
      </c>
      <c r="G416" s="529">
        <f t="shared" si="35"/>
        <v>0.22</v>
      </c>
      <c r="H416" s="118" t="s">
        <v>1058</v>
      </c>
      <c r="I416" s="121" t="s">
        <v>48</v>
      </c>
      <c r="J416" s="118"/>
      <c r="K416" s="822">
        <f t="shared" si="33"/>
        <v>0</v>
      </c>
      <c r="L416" s="135"/>
      <c r="M416" s="135"/>
      <c r="N416" s="135"/>
      <c r="O416" s="135"/>
      <c r="P416" s="135"/>
      <c r="Q416" s="135"/>
      <c r="R416" s="825"/>
      <c r="S416" s="825"/>
      <c r="T416" s="135"/>
      <c r="U416" s="135"/>
      <c r="V416" s="135"/>
      <c r="W416" s="135"/>
      <c r="X416" s="135"/>
      <c r="Y416" s="135"/>
      <c r="Z416" s="135"/>
      <c r="AA416" s="135"/>
      <c r="AB416" s="135"/>
      <c r="AC416" s="135"/>
      <c r="AD416" s="135"/>
      <c r="AE416" s="135"/>
      <c r="AF416" s="135"/>
      <c r="AG416" s="135"/>
      <c r="AH416" s="135"/>
      <c r="AI416" s="135"/>
      <c r="AJ416" s="135"/>
      <c r="AK416" s="135">
        <v>0.22</v>
      </c>
      <c r="AL416" s="135"/>
      <c r="AM416" s="135"/>
      <c r="AN416" s="135"/>
      <c r="AO416" s="135"/>
      <c r="AP416" s="135"/>
      <c r="AQ416" s="135"/>
      <c r="AR416" s="135"/>
      <c r="AS416" s="135"/>
      <c r="AT416" s="135"/>
      <c r="AU416" s="135"/>
      <c r="AV416" s="135"/>
      <c r="AW416" s="135"/>
      <c r="AX416" s="135"/>
      <c r="AY416" s="135"/>
      <c r="AZ416" s="135"/>
      <c r="BA416" s="135"/>
      <c r="BB416" s="135"/>
      <c r="BC416" s="135"/>
      <c r="BD416" s="135"/>
      <c r="BE416" s="135"/>
      <c r="BF416" s="135"/>
      <c r="BG416" s="135"/>
      <c r="BH416" s="135"/>
      <c r="BI416" s="135"/>
      <c r="BJ416" s="135"/>
      <c r="BK416" s="333"/>
      <c r="BL416" s="117"/>
      <c r="BM416" s="567">
        <f t="shared" si="34"/>
        <v>0.22</v>
      </c>
    </row>
    <row r="418" spans="2:65" s="134" customFormat="1" ht="31.5">
      <c r="B418" s="134">
        <v>417</v>
      </c>
      <c r="D418" s="117"/>
      <c r="E418" s="135" t="s">
        <v>1077</v>
      </c>
      <c r="F418" s="118" t="s">
        <v>121</v>
      </c>
      <c r="G418" s="529">
        <f t="shared" ref="G418:G423" si="36">SUM(L418:BJ418)</f>
        <v>0.15</v>
      </c>
      <c r="H418" s="118" t="s">
        <v>1060</v>
      </c>
      <c r="I418" s="121" t="s">
        <v>48</v>
      </c>
      <c r="J418" s="118"/>
      <c r="K418" s="822">
        <f t="shared" si="33"/>
        <v>0</v>
      </c>
      <c r="L418" s="823"/>
      <c r="M418" s="823"/>
      <c r="N418" s="823">
        <v>0.15</v>
      </c>
      <c r="O418" s="823"/>
      <c r="P418" s="823"/>
      <c r="Q418" s="823"/>
      <c r="R418" s="823"/>
      <c r="S418" s="823"/>
      <c r="T418" s="823"/>
      <c r="U418" s="823"/>
      <c r="V418" s="823"/>
      <c r="W418" s="823"/>
      <c r="X418" s="823"/>
      <c r="Y418" s="823"/>
      <c r="Z418" s="823"/>
      <c r="AA418" s="823"/>
      <c r="AB418" s="823"/>
      <c r="AC418" s="823"/>
      <c r="AD418" s="823"/>
      <c r="AE418" s="823"/>
      <c r="AF418" s="823"/>
      <c r="AG418" s="823"/>
      <c r="AH418" s="823"/>
      <c r="AI418" s="823"/>
      <c r="AJ418" s="823"/>
      <c r="AK418" s="823"/>
      <c r="AL418" s="823"/>
      <c r="AM418" s="823"/>
      <c r="AN418" s="823"/>
      <c r="AO418" s="823"/>
      <c r="AP418" s="823"/>
      <c r="AQ418" s="823"/>
      <c r="AR418" s="823"/>
      <c r="AS418" s="823"/>
      <c r="AT418" s="823"/>
      <c r="AU418" s="823"/>
      <c r="AV418" s="823"/>
      <c r="AW418" s="823"/>
      <c r="AX418" s="823"/>
      <c r="AY418" s="823"/>
      <c r="AZ418" s="823"/>
      <c r="BA418" s="823"/>
      <c r="BB418" s="823"/>
      <c r="BC418" s="823"/>
      <c r="BD418" s="823"/>
      <c r="BE418" s="823"/>
      <c r="BF418" s="823"/>
      <c r="BG418" s="823"/>
      <c r="BH418" s="823"/>
      <c r="BI418" s="823"/>
      <c r="BJ418" s="823"/>
      <c r="BK418" s="333"/>
      <c r="BL418" s="117"/>
      <c r="BM418" s="567">
        <f t="shared" si="34"/>
        <v>0.15</v>
      </c>
    </row>
    <row r="419" spans="2:65" s="134" customFormat="1">
      <c r="B419" s="134">
        <v>418</v>
      </c>
      <c r="D419" s="117"/>
      <c r="E419" s="135" t="s">
        <v>851</v>
      </c>
      <c r="F419" s="118" t="s">
        <v>121</v>
      </c>
      <c r="G419" s="529">
        <f t="shared" si="36"/>
        <v>0.69000000000000006</v>
      </c>
      <c r="H419" s="118" t="s">
        <v>1061</v>
      </c>
      <c r="I419" s="121" t="s">
        <v>48</v>
      </c>
      <c r="J419" s="118"/>
      <c r="K419" s="822">
        <f t="shared" si="33"/>
        <v>0.67</v>
      </c>
      <c r="L419" s="823">
        <v>0.67</v>
      </c>
      <c r="M419" s="823"/>
      <c r="N419" s="823"/>
      <c r="O419" s="823"/>
      <c r="P419" s="823"/>
      <c r="Q419" s="823"/>
      <c r="R419" s="823"/>
      <c r="S419" s="823"/>
      <c r="T419" s="823"/>
      <c r="U419" s="823"/>
      <c r="V419" s="823"/>
      <c r="W419" s="823"/>
      <c r="X419" s="823"/>
      <c r="Y419" s="823"/>
      <c r="Z419" s="823"/>
      <c r="AA419" s="823"/>
      <c r="AB419" s="823"/>
      <c r="AC419" s="823"/>
      <c r="AD419" s="823"/>
      <c r="AE419" s="823"/>
      <c r="AF419" s="823"/>
      <c r="AG419" s="823"/>
      <c r="AH419" s="823"/>
      <c r="AI419" s="823"/>
      <c r="AJ419" s="823"/>
      <c r="AK419" s="823"/>
      <c r="AL419" s="823"/>
      <c r="AM419" s="823"/>
      <c r="AN419" s="823"/>
      <c r="AO419" s="823"/>
      <c r="AP419" s="823"/>
      <c r="AQ419" s="823"/>
      <c r="AR419" s="823"/>
      <c r="AS419" s="823"/>
      <c r="AT419" s="823"/>
      <c r="AU419" s="823"/>
      <c r="AV419" s="823"/>
      <c r="AW419" s="823"/>
      <c r="AX419" s="823"/>
      <c r="AY419" s="823"/>
      <c r="AZ419" s="823"/>
      <c r="BA419" s="823"/>
      <c r="BB419" s="823"/>
      <c r="BC419" s="823"/>
      <c r="BD419" s="823"/>
      <c r="BE419" s="823"/>
      <c r="BF419" s="823"/>
      <c r="BG419" s="823">
        <v>0.02</v>
      </c>
      <c r="BH419" s="823"/>
      <c r="BI419" s="823"/>
      <c r="BJ419" s="823"/>
      <c r="BK419" s="333" t="s">
        <v>387</v>
      </c>
      <c r="BL419" s="117" t="s">
        <v>1066</v>
      </c>
      <c r="BM419" s="567">
        <f t="shared" si="34"/>
        <v>0.69000000000000006</v>
      </c>
    </row>
    <row r="420" spans="2:65" s="134" customFormat="1">
      <c r="B420" s="134">
        <v>419</v>
      </c>
      <c r="D420" s="117"/>
      <c r="E420" s="135" t="s">
        <v>851</v>
      </c>
      <c r="F420" s="118" t="s">
        <v>121</v>
      </c>
      <c r="G420" s="529">
        <f t="shared" si="36"/>
        <v>0.52</v>
      </c>
      <c r="H420" s="118" t="s">
        <v>944</v>
      </c>
      <c r="I420" s="121" t="s">
        <v>48</v>
      </c>
      <c r="J420" s="118"/>
      <c r="K420" s="822">
        <f t="shared" si="33"/>
        <v>0.43</v>
      </c>
      <c r="L420" s="823">
        <v>0.43</v>
      </c>
      <c r="M420" s="823"/>
      <c r="N420" s="823">
        <v>7.0000000000000007E-2</v>
      </c>
      <c r="O420" s="823"/>
      <c r="P420" s="823"/>
      <c r="Q420" s="823"/>
      <c r="R420" s="823"/>
      <c r="S420" s="823"/>
      <c r="T420" s="823"/>
      <c r="U420" s="823"/>
      <c r="V420" s="823"/>
      <c r="W420" s="823"/>
      <c r="X420" s="823"/>
      <c r="Y420" s="823"/>
      <c r="Z420" s="823"/>
      <c r="AA420" s="823"/>
      <c r="AB420" s="823"/>
      <c r="AC420" s="823"/>
      <c r="AD420" s="823"/>
      <c r="AE420" s="823"/>
      <c r="AF420" s="823"/>
      <c r="AG420" s="823"/>
      <c r="AH420" s="823">
        <v>0.02</v>
      </c>
      <c r="AI420" s="823"/>
      <c r="AJ420" s="823"/>
      <c r="AK420" s="823"/>
      <c r="AL420" s="823"/>
      <c r="AM420" s="823"/>
      <c r="AN420" s="823"/>
      <c r="AO420" s="823"/>
      <c r="AP420" s="823"/>
      <c r="AQ420" s="823"/>
      <c r="AR420" s="823"/>
      <c r="AS420" s="823"/>
      <c r="AT420" s="823"/>
      <c r="AU420" s="823"/>
      <c r="AV420" s="823"/>
      <c r="AW420" s="823"/>
      <c r="AX420" s="823"/>
      <c r="AY420" s="823"/>
      <c r="AZ420" s="823"/>
      <c r="BA420" s="823"/>
      <c r="BB420" s="823"/>
      <c r="BC420" s="823"/>
      <c r="BD420" s="823"/>
      <c r="BE420" s="823"/>
      <c r="BF420" s="823"/>
      <c r="BG420" s="823"/>
      <c r="BH420" s="823"/>
      <c r="BI420" s="823"/>
      <c r="BJ420" s="823"/>
      <c r="BK420" s="333" t="s">
        <v>387</v>
      </c>
      <c r="BL420" s="117" t="s">
        <v>1066</v>
      </c>
      <c r="BM420" s="567">
        <f t="shared" si="34"/>
        <v>0.52</v>
      </c>
    </row>
    <row r="421" spans="2:65" s="134" customFormat="1">
      <c r="B421" s="134">
        <v>420</v>
      </c>
      <c r="D421" s="117"/>
      <c r="E421" s="135" t="s">
        <v>852</v>
      </c>
      <c r="F421" s="118" t="s">
        <v>121</v>
      </c>
      <c r="G421" s="529">
        <f t="shared" si="36"/>
        <v>0.76</v>
      </c>
      <c r="H421" s="118" t="s">
        <v>961</v>
      </c>
      <c r="I421" s="121" t="s">
        <v>48</v>
      </c>
      <c r="J421" s="118"/>
      <c r="K421" s="822">
        <f t="shared" si="33"/>
        <v>0.05</v>
      </c>
      <c r="L421" s="823">
        <v>0.05</v>
      </c>
      <c r="M421" s="823"/>
      <c r="N421" s="823">
        <v>0.71</v>
      </c>
      <c r="O421" s="823"/>
      <c r="P421" s="823"/>
      <c r="Q421" s="823"/>
      <c r="R421" s="823"/>
      <c r="S421" s="823"/>
      <c r="T421" s="823"/>
      <c r="U421" s="823"/>
      <c r="V421" s="823"/>
      <c r="W421" s="823"/>
      <c r="X421" s="823"/>
      <c r="Y421" s="823"/>
      <c r="Z421" s="823"/>
      <c r="AA421" s="823"/>
      <c r="AB421" s="823"/>
      <c r="AC421" s="823"/>
      <c r="AD421" s="823"/>
      <c r="AE421" s="823"/>
      <c r="AF421" s="823"/>
      <c r="AG421" s="823"/>
      <c r="AH421" s="823"/>
      <c r="AI421" s="823"/>
      <c r="AJ421" s="823"/>
      <c r="AK421" s="823"/>
      <c r="AL421" s="823"/>
      <c r="AM421" s="823"/>
      <c r="AN421" s="823"/>
      <c r="AO421" s="823"/>
      <c r="AP421" s="823"/>
      <c r="AQ421" s="823"/>
      <c r="AR421" s="823"/>
      <c r="AS421" s="823"/>
      <c r="AT421" s="823"/>
      <c r="AU421" s="823"/>
      <c r="AV421" s="823"/>
      <c r="AW421" s="823"/>
      <c r="AX421" s="823"/>
      <c r="AY421" s="823"/>
      <c r="AZ421" s="823"/>
      <c r="BA421" s="823"/>
      <c r="BB421" s="823"/>
      <c r="BC421" s="823"/>
      <c r="BD421" s="823"/>
      <c r="BE421" s="823"/>
      <c r="BF421" s="823"/>
      <c r="BG421" s="823"/>
      <c r="BH421" s="823"/>
      <c r="BI421" s="823"/>
      <c r="BJ421" s="823"/>
      <c r="BK421" s="333"/>
      <c r="BL421" s="117"/>
      <c r="BM421" s="567">
        <f t="shared" si="34"/>
        <v>0.76</v>
      </c>
    </row>
    <row r="422" spans="2:65" s="134" customFormat="1" ht="47.25">
      <c r="B422" s="134">
        <v>421</v>
      </c>
      <c r="D422" s="117"/>
      <c r="E422" s="333" t="s">
        <v>1092</v>
      </c>
      <c r="F422" s="118" t="s">
        <v>1093</v>
      </c>
      <c r="G422" s="770">
        <f t="shared" si="36"/>
        <v>0.41000000000000003</v>
      </c>
      <c r="H422" s="565"/>
      <c r="I422" s="119" t="s">
        <v>35</v>
      </c>
      <c r="J422" s="118"/>
      <c r="K422" s="822">
        <f t="shared" si="33"/>
        <v>0.06</v>
      </c>
      <c r="L422" s="835">
        <v>0.06</v>
      </c>
      <c r="M422" s="333"/>
      <c r="N422" s="835">
        <v>0.21000000000000002</v>
      </c>
      <c r="O422" s="333"/>
      <c r="P422" s="333"/>
      <c r="Q422" s="333"/>
      <c r="R422" s="333"/>
      <c r="S422" s="333"/>
      <c r="T422" s="333"/>
      <c r="U422" s="333"/>
      <c r="V422" s="333"/>
      <c r="W422" s="333"/>
      <c r="X422" s="333"/>
      <c r="Y422" s="333"/>
      <c r="Z422" s="333"/>
      <c r="AA422" s="333"/>
      <c r="AB422" s="333"/>
      <c r="AC422" s="333"/>
      <c r="AD422" s="333"/>
      <c r="AE422" s="333"/>
      <c r="AF422" s="333"/>
      <c r="AG422" s="835">
        <v>0.02</v>
      </c>
      <c r="AH422" s="333"/>
      <c r="AI422" s="333"/>
      <c r="AJ422" s="333"/>
      <c r="AK422" s="333"/>
      <c r="AL422" s="333"/>
      <c r="AM422" s="333"/>
      <c r="AN422" s="333"/>
      <c r="AO422" s="333"/>
      <c r="AP422" s="333"/>
      <c r="AQ422" s="333"/>
      <c r="AR422" s="333"/>
      <c r="AS422" s="835">
        <v>0.05</v>
      </c>
      <c r="AT422" s="333"/>
      <c r="AU422" s="333"/>
      <c r="AV422" s="333"/>
      <c r="AW422" s="333"/>
      <c r="AX422" s="333"/>
      <c r="AY422" s="333"/>
      <c r="AZ422" s="835">
        <v>7.0000000000000007E-2</v>
      </c>
      <c r="BA422" s="333"/>
      <c r="BB422" s="333"/>
      <c r="BC422" s="333"/>
      <c r="BD422" s="333"/>
      <c r="BE422" s="333"/>
      <c r="BF422" s="333"/>
      <c r="BG422" s="333"/>
      <c r="BH422" s="333"/>
      <c r="BI422" s="333"/>
      <c r="BJ422" s="333"/>
      <c r="BK422" s="333"/>
      <c r="BL422" s="117"/>
      <c r="BM422" s="567">
        <f t="shared" si="34"/>
        <v>0.41000000000000003</v>
      </c>
    </row>
    <row r="423" spans="2:65" s="134" customFormat="1" ht="47.25">
      <c r="B423" s="134">
        <v>422</v>
      </c>
      <c r="D423" s="117"/>
      <c r="E423" s="333" t="s">
        <v>1092</v>
      </c>
      <c r="F423" s="118" t="s">
        <v>1093</v>
      </c>
      <c r="G423" s="770">
        <f t="shared" si="36"/>
        <v>0.1</v>
      </c>
      <c r="H423" s="117"/>
      <c r="I423" s="119" t="s">
        <v>36</v>
      </c>
      <c r="J423" s="118"/>
      <c r="K423" s="822">
        <f t="shared" si="33"/>
        <v>0.01</v>
      </c>
      <c r="L423" s="835">
        <v>0.01</v>
      </c>
      <c r="M423" s="333"/>
      <c r="N423" s="835">
        <v>0.01</v>
      </c>
      <c r="O423" s="835">
        <v>0.02</v>
      </c>
      <c r="P423" s="333"/>
      <c r="Q423" s="333"/>
      <c r="R423" s="333"/>
      <c r="S423" s="333"/>
      <c r="T423" s="333"/>
      <c r="U423" s="333"/>
      <c r="V423" s="333"/>
      <c r="W423" s="333"/>
      <c r="X423" s="333"/>
      <c r="Y423" s="333"/>
      <c r="Z423" s="333"/>
      <c r="AA423" s="333"/>
      <c r="AB423" s="333"/>
      <c r="AC423" s="333"/>
      <c r="AD423" s="333"/>
      <c r="AE423" s="333"/>
      <c r="AF423" s="333"/>
      <c r="AG423" s="835">
        <v>0.04</v>
      </c>
      <c r="AH423" s="333"/>
      <c r="AI423" s="333"/>
      <c r="AJ423" s="333"/>
      <c r="AK423" s="333"/>
      <c r="AL423" s="333"/>
      <c r="AM423" s="333"/>
      <c r="AN423" s="333"/>
      <c r="AO423" s="333"/>
      <c r="AP423" s="333"/>
      <c r="AQ423" s="333"/>
      <c r="AR423" s="333"/>
      <c r="AS423" s="333"/>
      <c r="AT423" s="333"/>
      <c r="AU423" s="333"/>
      <c r="AV423" s="333"/>
      <c r="AW423" s="333"/>
      <c r="AX423" s="333"/>
      <c r="AY423" s="333"/>
      <c r="AZ423" s="835">
        <v>0.02</v>
      </c>
      <c r="BA423" s="333"/>
      <c r="BB423" s="333"/>
      <c r="BC423" s="333"/>
      <c r="BD423" s="333"/>
      <c r="BE423" s="333"/>
      <c r="BF423" s="333"/>
      <c r="BG423" s="333"/>
      <c r="BH423" s="333"/>
      <c r="BI423" s="333"/>
      <c r="BJ423" s="333"/>
      <c r="BK423" s="333"/>
      <c r="BL423" s="117"/>
      <c r="BM423" s="567">
        <f t="shared" si="34"/>
        <v>0.1</v>
      </c>
    </row>
    <row r="424" spans="2:65">
      <c r="F424" s="802" cm="1">
        <f t="array" ref="F424">424:434</f>
        <v>0</v>
      </c>
      <c r="G424" s="811"/>
      <c r="K424" s="836">
        <f t="shared" ref="K424:AP424" si="37">SUM(K2:K423)</f>
        <v>241.47000000000008</v>
      </c>
      <c r="L424" s="836">
        <f t="shared" si="37"/>
        <v>216.76000000000013</v>
      </c>
      <c r="M424" s="836">
        <f t="shared" si="37"/>
        <v>24.710000000000004</v>
      </c>
      <c r="N424" s="836">
        <f t="shared" si="37"/>
        <v>447.64999999999941</v>
      </c>
      <c r="O424" s="836">
        <f t="shared" si="37"/>
        <v>360.51999999999992</v>
      </c>
      <c r="P424" s="836">
        <f t="shared" si="37"/>
        <v>0</v>
      </c>
      <c r="Q424" s="836">
        <f t="shared" si="37"/>
        <v>0</v>
      </c>
      <c r="R424" s="836">
        <f t="shared" si="37"/>
        <v>763.38999999999987</v>
      </c>
      <c r="S424" s="836">
        <f t="shared" si="37"/>
        <v>0</v>
      </c>
      <c r="T424" s="836">
        <f t="shared" si="37"/>
        <v>1.81</v>
      </c>
      <c r="U424" s="836">
        <f t="shared" si="37"/>
        <v>0</v>
      </c>
      <c r="V424" s="836">
        <f t="shared" si="37"/>
        <v>1.22</v>
      </c>
      <c r="W424" s="836">
        <f t="shared" si="37"/>
        <v>0</v>
      </c>
      <c r="X424" s="836">
        <f t="shared" si="37"/>
        <v>0.24</v>
      </c>
      <c r="Y424" s="836">
        <f t="shared" si="37"/>
        <v>0.02</v>
      </c>
      <c r="Z424" s="836">
        <f t="shared" si="37"/>
        <v>0</v>
      </c>
      <c r="AA424" s="836">
        <f t="shared" si="37"/>
        <v>0.47</v>
      </c>
      <c r="AB424" s="836">
        <f t="shared" si="37"/>
        <v>0.02</v>
      </c>
      <c r="AC424" s="836">
        <f t="shared" si="37"/>
        <v>1.6600000000000001</v>
      </c>
      <c r="AD424" s="836">
        <f t="shared" si="37"/>
        <v>0</v>
      </c>
      <c r="AE424" s="836">
        <f t="shared" si="37"/>
        <v>0.84</v>
      </c>
      <c r="AF424" s="836">
        <f t="shared" si="37"/>
        <v>0</v>
      </c>
      <c r="AG424" s="836">
        <f t="shared" si="37"/>
        <v>27.846000000000004</v>
      </c>
      <c r="AH424" s="836">
        <f t="shared" si="37"/>
        <v>15.231999999999992</v>
      </c>
      <c r="AI424" s="836">
        <f t="shared" si="37"/>
        <v>0.27999999999999997</v>
      </c>
      <c r="AJ424" s="836">
        <f t="shared" si="37"/>
        <v>0.12</v>
      </c>
      <c r="AK424" s="836">
        <f t="shared" si="37"/>
        <v>6.0599999999999987</v>
      </c>
      <c r="AL424" s="836">
        <f t="shared" si="37"/>
        <v>2.4300000000000002</v>
      </c>
      <c r="AM424" s="836">
        <f t="shared" si="37"/>
        <v>0.03</v>
      </c>
      <c r="AN424" s="836">
        <f t="shared" si="37"/>
        <v>0.05</v>
      </c>
      <c r="AO424" s="836">
        <f t="shared" si="37"/>
        <v>0</v>
      </c>
      <c r="AP424" s="836">
        <f t="shared" si="37"/>
        <v>0</v>
      </c>
      <c r="AQ424" s="836">
        <f t="shared" ref="AQ424:BJ424" si="38">SUM(AQ2:AQ423)</f>
        <v>7.26</v>
      </c>
      <c r="AR424" s="836">
        <f t="shared" si="38"/>
        <v>0.15</v>
      </c>
      <c r="AS424" s="836">
        <f t="shared" si="38"/>
        <v>26.570000000000007</v>
      </c>
      <c r="AT424" s="836">
        <f t="shared" si="38"/>
        <v>0</v>
      </c>
      <c r="AU424" s="836">
        <f t="shared" si="38"/>
        <v>0</v>
      </c>
      <c r="AV424" s="836">
        <f t="shared" si="38"/>
        <v>0.13</v>
      </c>
      <c r="AW424" s="836">
        <f t="shared" si="38"/>
        <v>0</v>
      </c>
      <c r="AX424" s="836">
        <f t="shared" si="38"/>
        <v>1.6750000000000003</v>
      </c>
      <c r="AY424" s="836">
        <f t="shared" si="38"/>
        <v>0.03</v>
      </c>
      <c r="AZ424" s="836">
        <f t="shared" si="38"/>
        <v>34.160000000000018</v>
      </c>
      <c r="BA424" s="836">
        <f t="shared" si="38"/>
        <v>31.81999999999999</v>
      </c>
      <c r="BB424" s="836">
        <f t="shared" si="38"/>
        <v>1.4100000000000006</v>
      </c>
      <c r="BC424" s="836">
        <f t="shared" si="38"/>
        <v>0.53</v>
      </c>
      <c r="BD424" s="836">
        <f t="shared" si="38"/>
        <v>0</v>
      </c>
      <c r="BE424" s="836">
        <f t="shared" si="38"/>
        <v>0.14000000000000001</v>
      </c>
      <c r="BF424" s="836">
        <f t="shared" si="38"/>
        <v>22.82</v>
      </c>
      <c r="BG424" s="836">
        <f t="shared" si="38"/>
        <v>18.13</v>
      </c>
      <c r="BH424" s="836">
        <f t="shared" si="38"/>
        <v>0.66</v>
      </c>
      <c r="BI424" s="836">
        <f t="shared" si="38"/>
        <v>39.217999999999989</v>
      </c>
      <c r="BJ424" s="836">
        <f t="shared" si="38"/>
        <v>0</v>
      </c>
    </row>
    <row r="425" spans="2:65" hidden="1"/>
    <row r="426" spans="2:65" hidden="1"/>
    <row r="427" spans="2:65" hidden="1"/>
    <row r="428" spans="2:65" hidden="1"/>
    <row r="429" spans="2:65" hidden="1"/>
    <row r="430" spans="2:65" hidden="1"/>
    <row r="431" spans="2:65" hidden="1"/>
    <row r="475" hidden="1"/>
  </sheetData>
  <autoFilter ref="A1:BM416">
    <filterColumn colId="5">
      <filters>
        <filter val="Hành Thuận, Chợ Chùa, Hành Đức, Hành Minh"/>
        <filter val="TT Chợ Chùa"/>
        <filter val="TT Chợ Chùa, xã Hành Đức, xã Hành Minh"/>
        <filter val="TT Chợ Chùa, xã Hành Thuận"/>
        <filter val="Thị trấn Chợ Chùa"/>
        <filter val="xã Hành Dũng, TT Chợ Chùa"/>
        <filter val="xã Hành Minh, TT. Chợ Chùa"/>
        <filter val="xã Hành Thuận, thị trấn Chợ Chùa"/>
      </filters>
    </filterColumn>
    <filterColumn colId="8">
      <filters>
        <filter val="DGD"/>
      </filters>
    </filterColumn>
  </autoFilter>
  <sortState ref="D2:BL421">
    <sortCondition ref="F2:F421"/>
  </sortState>
  <pageMargins left="0.21" right="0.17" top="0.75" bottom="0.75" header="0.3" footer="0.3"/>
  <pageSetup paperSize="8" orientation="landscape" r:id="rId1"/>
  <ignoredErrors>
    <ignoredError sqref="G1:G5 G425 G407 G382 G364:G370 G343:G344 G334:G339 G332 G305 G298:G299 G294:G296 G264:G265 G259:G261 G242:G245 G229:G234 G222:G225 G207 G199:G205 G188:G190 G187 G182 G144:G148 G142 G110:G124 G105:G108 G98:G102 G92:G95 G19:G24 G17 G57:G66 G169:G171 G13:G15 G178:G180 G80:G83 G18 G96:G97 G109 G132 G143 G159:G167 G183:G185 G191:G198 G208:G221 G226:G228 G238 G254:G258 G262:G263 G289:G293 G297 G325 G333 G340:G342 G350:G359 G361 G378:G380 G385:G386 G401:G406 G416:G421 G75:G79 G250:G252 G176:G177 G236 G272:G275 G347:G348 G127:G129 G151:G158 G281:G288 G309:G315 G319:G322 G390:G393 G395 G33:G41 G267:G269 G384 G412:G415 G27:G28 G72:G73 G25:G26 G130:G131 G349 G68:G70 G43:G56 G134:G141 G372:G377 G396:G400 G324 G327:G329 G331 G346 G408:G409 G427:G1048576 G7:G9"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DM2023</vt:lpstr>
      <vt:lpstr>HT2022</vt:lpstr>
      <vt:lpstr>HT2023</vt:lpstr>
      <vt:lpstr>CT</vt:lpstr>
      <vt:lpstr>MÀU TÍM</vt:lpstr>
      <vt:lpstr>QH CÔNG TRÌNH XÃ</vt:lpstr>
      <vt:lpstr>HT2023T</vt:lpstr>
      <vt:lpstr>Btong</vt:lpstr>
      <vt:lpstr>QH CÔNG TRÌNH</vt:lpstr>
      <vt:lpstr>QH HUYỆN</vt:lpstr>
      <vt:lpstr>B1</vt:lpstr>
      <vt:lpstr>QH CONG TRINH CHI TIET CAC XA</vt:lpstr>
      <vt:lpstr>TỔNG HUYỆN(CŨ)</vt:lpstr>
      <vt:lpstr>QH TỪNG XÃ(CŨ)</vt:lpstr>
      <vt:lpstr>DMCT</vt:lpstr>
      <vt:lpstr>So sanh chi tieu</vt:lpstr>
      <vt:lpstr>Sheet1</vt:lpstr>
      <vt:lpstr>dc</vt:lpstr>
      <vt:lpstr>CT!Print_Area</vt:lpstr>
      <vt:lpstr>DMCT!Print_Titles</vt:lpstr>
      <vt:lpstr>'So sanh chi tieu'!Print_Titles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Windows User</cp:lastModifiedBy>
  <cp:lastPrinted>2024-04-02T09:14:39Z</cp:lastPrinted>
  <dcterms:created xsi:type="dcterms:W3CDTF">2022-10-17T10:31:28Z</dcterms:created>
  <dcterms:modified xsi:type="dcterms:W3CDTF">2024-04-08T02:58:48Z</dcterms:modified>
</cp:coreProperties>
</file>