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HC TINH GIANG 28.08.2023\"/>
    </mc:Choice>
  </mc:AlternateContent>
  <xr:revisionPtr revIDLastSave="0" documentId="13_ncr:1_{255142F9-80E3-4F82-BAB0-6B87424398E8}" xr6:coauthVersionLast="45" xr6:coauthVersionMax="47" xr10:uidLastSave="{00000000-0000-0000-0000-000000000000}"/>
  <bookViews>
    <workbookView xWindow="-120" yWindow="-120" windowWidth="29040" windowHeight="15720" tabRatio="740" activeTab="10" xr2:uid="{00000000-000D-0000-FFFF-FFFF00000000}"/>
  </bookViews>
  <sheets>
    <sheet name="DAN SO" sheetId="45" r:id="rId1"/>
    <sheet name="HT SDD" sheetId="34" r:id="rId2"/>
    <sheet name="QH SDD" sheetId="37" r:id="rId3"/>
    <sheet name="So sanh SDD" sheetId="43" r:id="rId4"/>
    <sheet name="Dan cư mới" sheetId="39" r:id="rId5"/>
    <sheet name="Công cộng QH" sheetId="40" state="hidden" r:id="rId6"/>
    <sheet name="So sánh Ctr Công cộng" sheetId="42" state="hidden" r:id="rId7"/>
    <sheet name="Cong trinh Cong Cong" sheetId="44" r:id="rId8"/>
    <sheet name="3.1 PT dien" sheetId="46" r:id="rId9"/>
    <sheet name="3.2 Nuoc SH" sheetId="47" r:id="rId10"/>
    <sheet name="3.3 Nuoc thai" sheetId="4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6">'[1]PNT-QUOT-#3'!#REF!</definedName>
    <definedName name="\0" localSheetId="3">'[1]PNT-QUOT-#3'!#REF!</definedName>
    <definedName name="\0">'[1]PNT-QUOT-#3'!#REF!</definedName>
    <definedName name="\d" localSheetId="6">'[2]???????-BLDG'!#REF!</definedName>
    <definedName name="\d" localSheetId="3">'[2]???????-BLDG'!#REF!</definedName>
    <definedName name="\d">'[2]???????-BLDG'!#REF!</definedName>
    <definedName name="\e" localSheetId="6">'[2]???????-BLDG'!#REF!</definedName>
    <definedName name="\e" localSheetId="3">'[2]???????-BLDG'!#REF!</definedName>
    <definedName name="\e">'[2]???????-BLDG'!#REF!</definedName>
    <definedName name="\f" localSheetId="6">'[2]???????-BLDG'!#REF!</definedName>
    <definedName name="\f" localSheetId="3">'[2]???????-BLDG'!#REF!</definedName>
    <definedName name="\f">'[2]???????-BLDG'!#REF!</definedName>
    <definedName name="\g" localSheetId="6">'[2]???????-BLDG'!#REF!</definedName>
    <definedName name="\g" localSheetId="3">'[2]???????-BLDG'!#REF!</definedName>
    <definedName name="\g">'[2]???????-BLDG'!#REF!</definedName>
    <definedName name="\h" localSheetId="6">'[2]???????-BLDG'!#REF!</definedName>
    <definedName name="\h" localSheetId="3">'[2]???????-BLDG'!#REF!</definedName>
    <definedName name="\h">'[2]???????-BLDG'!#REF!</definedName>
    <definedName name="\i" localSheetId="6">'[2]???????-BLDG'!#REF!</definedName>
    <definedName name="\i" localSheetId="3">'[2]???????-BLDG'!#REF!</definedName>
    <definedName name="\i">'[2]???????-BLDG'!#REF!</definedName>
    <definedName name="\j" localSheetId="6">'[2]???????-BLDG'!#REF!</definedName>
    <definedName name="\j" localSheetId="3">'[2]???????-BLDG'!#REF!</definedName>
    <definedName name="\j">'[2]???????-BLDG'!#REF!</definedName>
    <definedName name="\k" localSheetId="6">'[2]???????-BLDG'!#REF!</definedName>
    <definedName name="\k" localSheetId="3">'[2]???????-BLDG'!#REF!</definedName>
    <definedName name="\k">'[2]???????-BLDG'!#REF!</definedName>
    <definedName name="\l" localSheetId="6">'[2]???????-BLDG'!#REF!</definedName>
    <definedName name="\l" localSheetId="3">'[2]???????-BLDG'!#REF!</definedName>
    <definedName name="\l">'[2]???????-BLDG'!#REF!</definedName>
    <definedName name="\m" localSheetId="6">'[2]???????-BLDG'!#REF!</definedName>
    <definedName name="\m" localSheetId="3">'[2]???????-BLDG'!#REF!</definedName>
    <definedName name="\m">'[2]???????-BLDG'!#REF!</definedName>
    <definedName name="\n" localSheetId="6">'[2]???????-BLDG'!#REF!</definedName>
    <definedName name="\n" localSheetId="3">'[2]???????-BLDG'!#REF!</definedName>
    <definedName name="\n">'[2]???????-BLDG'!#REF!</definedName>
    <definedName name="\o" localSheetId="6">'[2]???????-BLDG'!#REF!</definedName>
    <definedName name="\o" localSheetId="3">'[2]???????-BLDG'!#REF!</definedName>
    <definedName name="\o">'[2]???????-BLDG'!#REF!</definedName>
    <definedName name="\z" localSheetId="6">'[1]COAT&amp;WRAP-QIOT-#3'!#REF!</definedName>
    <definedName name="\z" localSheetId="3">'[1]COAT&amp;WRAP-QIOT-#3'!#REF!</definedName>
    <definedName name="\z">'[1]COAT&amp;WRAP-QIOT-#3'!#REF!</definedName>
    <definedName name="_________btm10">#REF!</definedName>
    <definedName name="______CON1">#REF!</definedName>
    <definedName name="______CON2">#REF!</definedName>
    <definedName name="______lap1">#REF!</definedName>
    <definedName name="______lap2">#REF!</definedName>
    <definedName name="______NET2">#REF!</definedName>
    <definedName name="_____btm10">#REF!</definedName>
    <definedName name="_____CON1">#REF!</definedName>
    <definedName name="_____CON2">#REF!</definedName>
    <definedName name="_____lap1">#REF!</definedName>
    <definedName name="_____lap2">#REF!</definedName>
    <definedName name="_____NET2">#REF!</definedName>
    <definedName name="____btm10">#REF!</definedName>
    <definedName name="____CON1">#REF!</definedName>
    <definedName name="____CON2">#REF!</definedName>
    <definedName name="____lap1">#REF!</definedName>
    <definedName name="____lap2">#REF!</definedName>
    <definedName name="____NET2">#REF!</definedName>
    <definedName name="___btm10">#REF!</definedName>
    <definedName name="___CON1">#REF!</definedName>
    <definedName name="___CON2">#REF!</definedName>
    <definedName name="___lap1">#REF!</definedName>
    <definedName name="___lap2">#REF!</definedName>
    <definedName name="___NET2">#REF!</definedName>
    <definedName name="__btm10" localSheetId="6">#REF!</definedName>
    <definedName name="__btm10" localSheetId="3">#REF!</definedName>
    <definedName name="__btm10">#REF!</definedName>
    <definedName name="__CON1">#REF!</definedName>
    <definedName name="__CON2">#REF!</definedName>
    <definedName name="__lap1">#REF!</definedName>
    <definedName name="__lap2">#REF!</definedName>
    <definedName name="__NET2">#REF!</definedName>
    <definedName name="_1">#N/A</definedName>
    <definedName name="_1000A01">#N/A</definedName>
    <definedName name="_2">#N/A</definedName>
    <definedName name="_A65700" localSheetId="6">'[3]MTO REV.2(ARMOR)'!#REF!</definedName>
    <definedName name="_A65700" localSheetId="3">'[3]MTO REV.2(ARMOR)'!#REF!</definedName>
    <definedName name="_A65700">'[3]MTO REV.2(ARMOR)'!#REF!</definedName>
    <definedName name="_A65800" localSheetId="6">'[3]MTO REV.2(ARMOR)'!#REF!</definedName>
    <definedName name="_A65800" localSheetId="3">'[3]MTO REV.2(ARMOR)'!#REF!</definedName>
    <definedName name="_A65800">'[3]MTO REV.2(ARMOR)'!#REF!</definedName>
    <definedName name="_A66000" localSheetId="6">'[3]MTO REV.2(ARMOR)'!#REF!</definedName>
    <definedName name="_A66000" localSheetId="3">'[3]MTO REV.2(ARMOR)'!#REF!</definedName>
    <definedName name="_A66000">'[3]MTO REV.2(ARMOR)'!#REF!</definedName>
    <definedName name="_A67000" localSheetId="6">'[3]MTO REV.2(ARMOR)'!#REF!</definedName>
    <definedName name="_A67000" localSheetId="3">'[3]MTO REV.2(ARMOR)'!#REF!</definedName>
    <definedName name="_A67000">'[3]MTO REV.2(ARMOR)'!#REF!</definedName>
    <definedName name="_A68000" localSheetId="6">'[3]MTO REV.2(ARMOR)'!#REF!</definedName>
    <definedName name="_A68000" localSheetId="3">'[3]MTO REV.2(ARMOR)'!#REF!</definedName>
    <definedName name="_A68000">'[3]MTO REV.2(ARMOR)'!#REF!</definedName>
    <definedName name="_A70000" localSheetId="6">'[3]MTO REV.2(ARMOR)'!#REF!</definedName>
    <definedName name="_A70000" localSheetId="3">'[3]MTO REV.2(ARMOR)'!#REF!</definedName>
    <definedName name="_A70000">'[3]MTO REV.2(ARMOR)'!#REF!</definedName>
    <definedName name="_A75000" localSheetId="6">'[3]MTO REV.2(ARMOR)'!#REF!</definedName>
    <definedName name="_A75000" localSheetId="3">'[3]MTO REV.2(ARMOR)'!#REF!</definedName>
    <definedName name="_A75000">'[3]MTO REV.2(ARMOR)'!#REF!</definedName>
    <definedName name="_A85000" localSheetId="6">'[3]MTO REV.2(ARMOR)'!#REF!</definedName>
    <definedName name="_A85000" localSheetId="3">'[3]MTO REV.2(ARMOR)'!#REF!</definedName>
    <definedName name="_A85000">'[3]MTO REV.2(ARMOR)'!#REF!</definedName>
    <definedName name="_btm10" localSheetId="6">#REF!</definedName>
    <definedName name="_btm10" localSheetId="3">#REF!</definedName>
    <definedName name="_btm10">#REF!</definedName>
    <definedName name="_CON1" localSheetId="6">#REF!</definedName>
    <definedName name="_CON1" localSheetId="3">#REF!</definedName>
    <definedName name="_CON1">#REF!</definedName>
    <definedName name="_CON2" localSheetId="6">#REF!</definedName>
    <definedName name="_CON2" localSheetId="3">#REF!</definedName>
    <definedName name="_CON2">#REF!</definedName>
    <definedName name="_dao1">'[4]CT Thang Mo'!$B$189:$H$189</definedName>
    <definedName name="_dao2">'[4]CT Thang Mo'!$B$161:$H$161</definedName>
    <definedName name="_dap2">'[4]CT Thang Mo'!$B$162:$H$162</definedName>
    <definedName name="_day1" localSheetId="6">'[5]Chiet tinh dz22'!#REF!</definedName>
    <definedName name="_day1" localSheetId="3">'[5]Chiet tinh dz22'!#REF!</definedName>
    <definedName name="_day1">'[5]Chiet tinh dz22'!#REF!</definedName>
    <definedName name="_day2">'[6]Chiet tinh dz35'!$H$3</definedName>
    <definedName name="_dbu1" localSheetId="6">'[4]CT Thang Mo'!#REF!</definedName>
    <definedName name="_dbu1" localSheetId="3">'[4]CT Thang Mo'!#REF!</definedName>
    <definedName name="_dbu1">'[4]CT Thang Mo'!#REF!</definedName>
    <definedName name="_dbu2">'[4]CT Thang Mo'!$B$93:$F$93</definedName>
    <definedName name="_Fill" hidden="1">#REF!</definedName>
    <definedName name="_Key1" localSheetId="6" hidden="1">#REF!</definedName>
    <definedName name="_Key1" localSheetId="3" hidden="1">#REF!</definedName>
    <definedName name="_Key1" hidden="1">#REF!</definedName>
    <definedName name="_Key2" localSheetId="6" hidden="1">#REF!</definedName>
    <definedName name="_Key2" localSheetId="3" hidden="1">#REF!</definedName>
    <definedName name="_Key2" hidden="1">#REF!</definedName>
    <definedName name="_lap1" localSheetId="6">#REF!</definedName>
    <definedName name="_lap1" localSheetId="3">#REF!</definedName>
    <definedName name="_lap1">#REF!</definedName>
    <definedName name="_lap2" localSheetId="6">#REF!</definedName>
    <definedName name="_lap2" localSheetId="3">#REF!</definedName>
    <definedName name="_lap2">#REF!</definedName>
    <definedName name="_NET2" localSheetId="6">#REF!</definedName>
    <definedName name="_NET2" localSheetId="3">#REF!</definedName>
    <definedName name="_NET2">#REF!</definedName>
    <definedName name="_Order1" hidden="1">255</definedName>
    <definedName name="_Order2" hidden="1">255</definedName>
    <definedName name="_Sort" localSheetId="6" hidden="1">#REF!</definedName>
    <definedName name="_Sort" localSheetId="3" hidden="1">#REF!</definedName>
    <definedName name="_Sort" hidden="1">#REF!</definedName>
    <definedName name="_vc1">'[4]CT Thang Mo'!$B$34:$H$34</definedName>
    <definedName name="_vc2">'[4]CT Thang Mo'!$B$35:$H$35</definedName>
    <definedName name="_vc3">'[4]CT Thang Mo'!$B$36:$H$36</definedName>
    <definedName name="A" localSheetId="6">'[1]PNT-QUOT-#3'!#REF!</definedName>
    <definedName name="A" localSheetId="3">'[1]PNT-QUOT-#3'!#REF!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 localSheetId="6">'[7]MTL$-INTER'!#REF!</definedName>
    <definedName name="AAA" localSheetId="3">'[7]MTL$-INTER'!#REF!</definedName>
    <definedName name="AAA">'[7]MTL$-INTER'!#REF!</definedName>
    <definedName name="All_Item">#REF!</definedName>
    <definedName name="ALPIN">#N/A</definedName>
    <definedName name="ALPJYOU">#N/A</definedName>
    <definedName name="ALPTOI">#N/A</definedName>
    <definedName name="Angiang" localSheetId="6">[8]Longan!#REF!</definedName>
    <definedName name="Angiang" localSheetId="3">[8]Longan!#REF!</definedName>
    <definedName name="Angiang">[8]Longan!#REF!</definedName>
    <definedName name="B" localSheetId="6">'[1]PNT-QUOT-#3'!#REF!</definedName>
    <definedName name="B" localSheetId="3">'[1]PNT-QUOT-#3'!#REF!</definedName>
    <definedName name="B">'[1]PNT-QUOT-#3'!#REF!</definedName>
    <definedName name="Bacbo" localSheetId="6">[9]MNTD!#REF!</definedName>
    <definedName name="Bacbo" localSheetId="3">[9]MNTD!#REF!</definedName>
    <definedName name="Bacbo">[9]MNTD!#REF!</definedName>
    <definedName name="Bacgiang" localSheetId="6">#REF!</definedName>
    <definedName name="Bacgiang" localSheetId="3">#REF!</definedName>
    <definedName name="Bacgiang">#REF!</definedName>
    <definedName name="Baclieu" localSheetId="6">[10]LongAn!#REF!</definedName>
    <definedName name="Baclieu" localSheetId="3">[10]LongAn!#REF!</definedName>
    <definedName name="Baclieu">[10]LongAn!#REF!</definedName>
    <definedName name="Bacninh" localSheetId="6">#REF!</definedName>
    <definedName name="Bacninh" localSheetId="3">#REF!</definedName>
    <definedName name="Bacninh">#REF!</definedName>
    <definedName name="BacTBo" localSheetId="6">[11]B10!#REF!</definedName>
    <definedName name="BacTBo" localSheetId="3">[11]B10!#REF!</definedName>
    <definedName name="BacTBo">[11]B10!#REF!</definedName>
    <definedName name="Bactrbo" localSheetId="6">'[12]Sheet1 (2)'!#REF!</definedName>
    <definedName name="Bactrbo" localSheetId="3">'[12]Sheet1 (2)'!#REF!</definedName>
    <definedName name="Bactrbo">'[12]Sheet1 (2)'!#REF!</definedName>
    <definedName name="bactrungbo" localSheetId="6">[9]MNTD!#REF!</definedName>
    <definedName name="bactrungbo" localSheetId="3">[9]MNTD!#REF!</definedName>
    <definedName name="bactrungbo">[9]MNTD!#REF!</definedName>
    <definedName name="BB">#REF!</definedName>
    <definedName name="betong200" localSheetId="6">'[13]TT-35KV+TBA'!#REF!</definedName>
    <definedName name="betong200" localSheetId="3">'[13]TT-35KV+TBA'!#REF!</definedName>
    <definedName name="betong200">'[13]TT-35KV+TBA'!#REF!</definedName>
    <definedName name="bookmark335" localSheetId="9">'3.2 Nuoc SH'!#REF!</definedName>
    <definedName name="bookmark336" localSheetId="9">'3.2 Nuoc SH'!#REF!</definedName>
    <definedName name="bookmark337" localSheetId="9">'3.2 Nuoc SH'!#REF!</definedName>
    <definedName name="bookmark338" localSheetId="9">'3.2 Nuoc SH'!#REF!</definedName>
    <definedName name="bookmark339" localSheetId="9">'3.2 Nuoc SH'!#REF!</definedName>
    <definedName name="bookmark340" localSheetId="9">'3.2 Nuoc SH'!#REF!</definedName>
    <definedName name="BOQ">#REF!</definedName>
    <definedName name="BT">#REF!</definedName>
    <definedName name="BTBo" localSheetId="6">#REF!</definedName>
    <definedName name="BTBo" localSheetId="3">#REF!</definedName>
    <definedName name="BTBo">#REF!</definedName>
    <definedName name="BTRUBo" localSheetId="6">'[14]NNTQ-tpkt'!#REF!</definedName>
    <definedName name="BTRUBo" localSheetId="3">'[14]NNTQ-tpkt'!#REF!</definedName>
    <definedName name="BTRUBo">'[14]NNTQ-tpkt'!#REF!</definedName>
    <definedName name="BVCISUMMARY">#REF!</definedName>
    <definedName name="CABLE2">'[15]MTO REV.0'!$A$1:$Q$570</definedName>
    <definedName name="Camau" localSheetId="6">[16]CaMau!#REF!</definedName>
    <definedName name="Camau" localSheetId="3">[16]CaMau!#REF!</definedName>
    <definedName name="Camau">[16]CaMau!#REF!</definedName>
    <definedName name="cantho" localSheetId="6">[10]LongAn!#REF!</definedName>
    <definedName name="cantho" localSheetId="3">[10]LongAn!#REF!</definedName>
    <definedName name="cantho">[10]LongAn!#REF!</definedName>
    <definedName name="CaoXá" hidden="1">{"'Sheet1'!$L$16"}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SYU">#N/A</definedName>
    <definedName name="catvang">#REF!</definedName>
    <definedName name="CatVang_HamYen" localSheetId="6">[17]T.Tinh!#REF!</definedName>
    <definedName name="CatVang_HamYen" localSheetId="3">[17]T.Tinh!#REF!</definedName>
    <definedName name="CatVang_HamYen">[17]T.Tinh!#REF!</definedName>
    <definedName name="CATREC">#N/A</definedName>
    <definedName name="CL">#REF!</definedName>
    <definedName name="COAT" localSheetId="6">'[1]PNT-QUOT-#3'!#REF!</definedName>
    <definedName name="COAT" localSheetId="3">'[1]PNT-QUOT-#3'!#REF!</definedName>
    <definedName name="COAT">'[1]PNT-QUOT-#3'!#REF!</definedName>
    <definedName name="COMMON">#REF!</definedName>
    <definedName name="CON_EQP_COS">#REF!</definedName>
    <definedName name="CON_EQP_COST">#REF!</definedName>
    <definedName name="CONST_EQ">#REF!</definedName>
    <definedName name="cotpha">[18]TT_10KV!$H$323</definedName>
    <definedName name="COVER">#REF!</definedName>
    <definedName name="_xlnm.Criteria" localSheetId="6">[19]SILICATE!#REF!</definedName>
    <definedName name="_xlnm.Criteria" localSheetId="3">[19]SILICATE!#REF!</definedName>
    <definedName name="_xlnm.Criteria">[19]SILICATE!#REF!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URRENCY">#REF!</definedName>
    <definedName name="cx">#REF!</definedName>
    <definedName name="chiemhoa" localSheetId="6">[13]TTVanChuyen!#REF!</definedName>
    <definedName name="chiemhoa" localSheetId="3">[13]TTVanChuyen!#REF!</definedName>
    <definedName name="chiemhoa">[13]TTVanChuyen!#REF!</definedName>
    <definedName name="d" localSheetId="6">'[1]COAT&amp;WRAP-QIOT-#3'!#REF!</definedName>
    <definedName name="d" localSheetId="3">'[1]COAT&amp;WRAP-QIOT-#3'!#REF!</definedName>
    <definedName name="d">'[1]COAT&amp;WRAP-QIOT-#3'!#REF!</definedName>
    <definedName name="D_7101A_B">#REF!</definedName>
    <definedName name="daotd">'[4]CT Thang Mo'!$B$323:$H$323</definedName>
    <definedName name="dap">'[4]CT Thang Mo'!$B$39:$H$39</definedName>
    <definedName name="daptd">'[4]CT Thang Mo'!$B$324:$H$324</definedName>
    <definedName name="_xlnm.Database" localSheetId="6">#REF!</definedName>
    <definedName name="_xlnm.Database" localSheetId="3">#REF!</definedName>
    <definedName name="_xlnm.Database">#REF!</definedName>
    <definedName name="DataFilter" localSheetId="6">[20]!DataFilter</definedName>
    <definedName name="DataFilter" localSheetId="3">[20]!DataFilter</definedName>
    <definedName name="DataFilter">[20]!DataFilter</definedName>
    <definedName name="DataSort" localSheetId="6">[20]!DataSort</definedName>
    <definedName name="DataSort" localSheetId="3">[20]!DataSort</definedName>
    <definedName name="DataSort">[20]!DataSort</definedName>
    <definedName name="Dbbacbo" localSheetId="6">[11]B10!#REF!</definedName>
    <definedName name="Dbbacbo" localSheetId="3">[11]B10!#REF!</definedName>
    <definedName name="Dbbacbo">[11]B10!#REF!</definedName>
    <definedName name="DBBB" localSheetId="6">#REF!</definedName>
    <definedName name="DBBB" localSheetId="3">#REF!</definedName>
    <definedName name="DBBB">#REF!</definedName>
    <definedName name="DBSCL" localSheetId="6">[11]B10!#REF!</definedName>
    <definedName name="DBSCL" localSheetId="3">[11]B10!#REF!</definedName>
    <definedName name="DBSCL">[11]B10!#REF!</definedName>
    <definedName name="Det32x3" localSheetId="6">#REF!</definedName>
    <definedName name="Det32x3" localSheetId="3">#REF!</definedName>
    <definedName name="Det32x3">#REF!</definedName>
    <definedName name="Det35x3" localSheetId="6">#REF!</definedName>
    <definedName name="Det35x3" localSheetId="3">#REF!</definedName>
    <definedName name="Det35x3">#REF!</definedName>
    <definedName name="Det40x4" localSheetId="6">#REF!</definedName>
    <definedName name="Det40x4" localSheetId="3">#REF!</definedName>
    <definedName name="Det40x4">#REF!</definedName>
    <definedName name="Det50x5" localSheetId="6">#REF!</definedName>
    <definedName name="Det50x5" localSheetId="3">#REF!</definedName>
    <definedName name="Det50x5">#REF!</definedName>
    <definedName name="Det63x6" localSheetId="6">#REF!</definedName>
    <definedName name="Det63x6" localSheetId="3">#REF!</definedName>
    <definedName name="Det63x6">#REF!</definedName>
    <definedName name="Det75x6" localSheetId="6">#REF!</definedName>
    <definedName name="Det75x6" localSheetId="3">#REF!</definedName>
    <definedName name="Det75x6">#REF!</definedName>
    <definedName name="DHMT" localSheetId="6">'[14]NNTQ-tpkt'!#REF!</definedName>
    <definedName name="DHMT" localSheetId="3">'[14]NNTQ-tpkt'!#REF!</definedName>
    <definedName name="DHMT">'[14]NNTQ-tpkt'!#REF!</definedName>
    <definedName name="dinh2">#REF!</definedName>
    <definedName name="dmvm" hidden="1">{"'Sheet1'!$L$16"}</definedName>
    <definedName name="DNambo" localSheetId="6">[11]B10!#REF!</definedName>
    <definedName name="DNambo" localSheetId="3">[11]B10!#REF!</definedName>
    <definedName name="DNambo">[11]B10!#REF!</definedName>
    <definedName name="DÑt45x4" localSheetId="6">#REF!</definedName>
    <definedName name="DÑt45x4" localSheetId="3">#REF!</definedName>
    <definedName name="DÑt45x4">#REF!</definedName>
    <definedName name="dobt">#REF!</definedName>
    <definedName name="Document_array">{"ÿÿÿÿÿ","§«ng C­êng.xls"}</definedName>
    <definedName name="DongbangBB" localSheetId="6">#REF!</definedName>
    <definedName name="DongbangBB" localSheetId="3">#REF!</definedName>
    <definedName name="DongbangBB">#REF!</definedName>
    <definedName name="dongnamb" localSheetId="6">[11]B14!#REF!</definedName>
    <definedName name="dongnamb" localSheetId="3">[11]B14!#REF!</definedName>
    <definedName name="dongnamb">[11]B14!#REF!</definedName>
    <definedName name="Dongnambo" localSheetId="6">[9]MNTD!#REF!</definedName>
    <definedName name="Dongnambo" localSheetId="3">[9]MNTD!#REF!</definedName>
    <definedName name="Dongnambo">[9]MNTD!#REF!</definedName>
    <definedName name="Dongthap" localSheetId="6">[8]Longan!#REF!</definedName>
    <definedName name="Dongthap" localSheetId="3">[8]Longan!#REF!</definedName>
    <definedName name="Dongthap">[8]Longan!#REF!</definedName>
    <definedName name="DSUMDATA">#REF!</definedName>
    <definedName name="Duyenhai" localSheetId="6">#REF!</definedName>
    <definedName name="Duyenhai" localSheetId="3">#REF!</definedName>
    <definedName name="Duyenhai">#REF!</definedName>
    <definedName name="ef" localSheetId="6">'[2]???????-BLDG'!#REF!</definedName>
    <definedName name="ef" localSheetId="3">'[2]???????-BLDG'!#REF!</definedName>
    <definedName name="ef">'[2]???????-BLDG'!#REF!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 localSheetId="6">[19]SILICATE!#REF!</definedName>
    <definedName name="_xlnm.Extract" localSheetId="3">[19]SILICATE!#REF!</definedName>
    <definedName name="_xlnm.Extract">[19]SILICATE!#REF!</definedName>
    <definedName name="FACTOR">#REF!</definedName>
    <definedName name="ffdsfds">#N/A</definedName>
    <definedName name="FP" localSheetId="6">'[1]COAT&amp;WRAP-QIOT-#3'!#REF!</definedName>
    <definedName name="FP" localSheetId="3">'[1]COAT&amp;WRAP-QIOT-#3'!#REF!</definedName>
    <definedName name="FP">'[1]COAT&amp;WRAP-QIOT-#3'!#REF!</definedName>
    <definedName name="GC_CT">[21]Gia_GC_Satthep!$C$7</definedName>
    <definedName name="GC_CT1">[13]Gia_GC_Satthep!$C$7</definedName>
    <definedName name="Go" localSheetId="6">[17]T.Tinh!#REF!</definedName>
    <definedName name="Go" localSheetId="3">[17]T.Tinh!#REF!</definedName>
    <definedName name="Go">[17]T.Tinh!#REF!</definedName>
    <definedName name="GoBack" localSheetId="6">[20]Sheet1!GoBack</definedName>
    <definedName name="GoBack" localSheetId="3">[20]Sheet1!GoBack</definedName>
    <definedName name="GoBack">[20]Sheet1!GoBack</definedName>
    <definedName name="Goc32x3">#REF!</definedName>
    <definedName name="Goc35x3">#REF!</definedName>
    <definedName name="Goc40x4">#REF!</definedName>
    <definedName name="Goc45x4">#REF!</definedName>
    <definedName name="Goc50x5" localSheetId="6">#REF!</definedName>
    <definedName name="Goc50x5" localSheetId="3">#REF!</definedName>
    <definedName name="Goc50x5">#REF!</definedName>
    <definedName name="Goc63x6">#REF!</definedName>
    <definedName name="Goc75x6">#REF!</definedName>
    <definedName name="GPT_GROUNDING_PT" localSheetId="6">'[22]NEW-PANEL'!#REF!</definedName>
    <definedName name="GPT_GROUNDING_PT" localSheetId="3">'[22]NEW-PANEL'!#REF!</definedName>
    <definedName name="GPT_GROUNDING_PT">'[22]NEW-PANEL'!#REF!</definedName>
    <definedName name="h" hidden="1">{"'Sheet1'!$L$16"}</definedName>
    <definedName name="Hamyen" localSheetId="6">[13]TTVanChuyen!#REF!</definedName>
    <definedName name="Hamyen" localSheetId="3">[13]TTVanChuyen!#REF!</definedName>
    <definedName name="Hamyen">[13]TTVanChuyen!#REF!</definedName>
    <definedName name="hanam" localSheetId="6">[23]HaTay!#REF!</definedName>
    <definedName name="hanam" localSheetId="3">[23]HaTay!#REF!</definedName>
    <definedName name="hanam">[23]HaTay!#REF!</definedName>
    <definedName name="HD" localSheetId="6">[23]HaiDuong!#REF!</definedName>
    <definedName name="HD" localSheetId="3">[23]HaiDuong!#REF!</definedName>
    <definedName name="HD">[23]HaiDuong!#REF!</definedName>
    <definedName name="hg">#REF!</definedName>
    <definedName name="hiep" hidden="1">{"'Sheet1'!$L$16"}</definedName>
    <definedName name="HN">#REF!</definedName>
    <definedName name="Hoabinh" localSheetId="6">#REF!</definedName>
    <definedName name="Hoabinh" localSheetId="3">#REF!</definedName>
    <definedName name="Hoabinh">#REF!</definedName>
    <definedName name="HOME_MANP">#REF!</definedName>
    <definedName name="HOMEOFFICE_COST">#REF!</definedName>
    <definedName name="HP" localSheetId="6">[23]HaiPhong!#REF!</definedName>
    <definedName name="HP" localSheetId="3">[23]HaiPhong!#REF!</definedName>
    <definedName name="HP">[23]HaiPhong!#REF!</definedName>
    <definedName name="HT" localSheetId="6">[23]HungYen!#REF!</definedName>
    <definedName name="HT" localSheetId="3">[23]HungYen!#REF!</definedName>
    <definedName name="HT">[23]HungYen!#REF!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bo">{"ÿÿÿÿÿ","§«ng C­êng.xls"}</definedName>
    <definedName name="IDLAB_COST">#REF!</definedName>
    <definedName name="IND_LAB">#REF!</definedName>
    <definedName name="INDMANP">#REF!</definedName>
    <definedName name="IO" localSheetId="6">'[1]COAT&amp;WRAP-QIOT-#3'!#REF!</definedName>
    <definedName name="IO" localSheetId="3">'[1]COAT&amp;WRAP-QIOT-#3'!#REF!</definedName>
    <definedName name="IO">'[1]COAT&amp;WRAP-QIOT-#3'!#REF!</definedName>
    <definedName name="K">#REF!</definedName>
    <definedName name="Kiengiang" localSheetId="6">[8]Longan!#REF!</definedName>
    <definedName name="Kiengiang" localSheetId="3">[8]Longan!#REF!</definedName>
    <definedName name="Kiengiang">[8]Longan!#REF!</definedName>
    <definedName name="kj" hidden="1">{"'Sheet1'!$L$16"}</definedName>
    <definedName name="KVC">#REF!</definedName>
    <definedName name="khsdd" localSheetId="6">#REF!</definedName>
    <definedName name="khsdd" localSheetId="3">#REF!</definedName>
    <definedName name="khsdd">#REF!</definedName>
    <definedName name="L">#REF!</definedName>
    <definedName name="Laichau" localSheetId="6">#REF!</definedName>
    <definedName name="Laichau" localSheetId="3">#REF!</definedName>
    <definedName name="Laichau">#REF!</definedName>
    <definedName name="Laocai" localSheetId="6">#REF!</definedName>
    <definedName name="Laocai" localSheetId="3">#REF!</definedName>
    <definedName name="Laocai">#REF!</definedName>
    <definedName name="lapa">'[4]CT Thang Mo'!$B$350:$H$350</definedName>
    <definedName name="lapb">'[4]CT Thang Mo'!$B$370:$H$370</definedName>
    <definedName name="lapc">'[4]CT Thang Mo'!$B$390:$H$390</definedName>
    <definedName name="lVC">#REF!</definedName>
    <definedName name="MAJ_CON_EQP">#REF!</definedName>
    <definedName name="MAT" localSheetId="6">'[1]COAT&amp;WRAP-QIOT-#3'!#REF!</definedName>
    <definedName name="MAT" localSheetId="3">'[1]COAT&amp;WRAP-QIOT-#3'!#REF!</definedName>
    <definedName name="MAT">'[1]COAT&amp;WRAP-QIOT-#3'!#REF!</definedName>
    <definedName name="mc">#REF!</definedName>
    <definedName name="MF" localSheetId="6">'[1]COAT&amp;WRAP-QIOT-#3'!#REF!</definedName>
    <definedName name="MF" localSheetId="3">'[1]COAT&amp;WRAP-QIOT-#3'!#REF!</definedName>
    <definedName name="MF">'[1]COAT&amp;WRAP-QIOT-#3'!#REF!</definedName>
    <definedName name="MG_A">#REF!</definedName>
    <definedName name="miennui" localSheetId="6">[11]B14!#REF!</definedName>
    <definedName name="miennui" localSheetId="3">[11]B14!#REF!</definedName>
    <definedName name="miennui">[11]B14!#REF!</definedName>
    <definedName name="MNTD" localSheetId="6">'[12]Sheet1 (2)'!#REF!</definedName>
    <definedName name="MNTD" localSheetId="3">'[12]Sheet1 (2)'!#REF!</definedName>
    <definedName name="MNTD">'[12]Sheet1 (2)'!#REF!</definedName>
    <definedName name="MNTDU" localSheetId="6">#REF!</definedName>
    <definedName name="MNTDU" localSheetId="3">#REF!</definedName>
    <definedName name="MNTDU">#REF!</definedName>
    <definedName name="MNuiTD" localSheetId="6">[11]B10!#REF!</definedName>
    <definedName name="MNuiTD" localSheetId="3">[11]B10!#REF!</definedName>
    <definedName name="MNuiTD">[11]B10!#REF!</definedName>
    <definedName name="namno" localSheetId="6">[11]B14!#REF!</definedName>
    <definedName name="namno" localSheetId="3">[11]B14!#REF!</definedName>
    <definedName name="namno">[11]B14!#REF!</definedName>
    <definedName name="NamTRbo" localSheetId="6">[11]B10!#REF!</definedName>
    <definedName name="NamTRbo" localSheetId="3">[11]B10!#REF!</definedName>
    <definedName name="NamTRbo">[11]B10!#REF!</definedName>
    <definedName name="nc" localSheetId="6">#REF!</definedName>
    <definedName name="nc" localSheetId="3">#REF!</definedName>
    <definedName name="nc">#REF!</definedName>
    <definedName name="nc_betong200" localSheetId="6">'[13]TT-35KV+TBA'!#REF!</definedName>
    <definedName name="nc_betong200" localSheetId="3">'[13]TT-35KV+TBA'!#REF!</definedName>
    <definedName name="nc_betong200">'[13]TT-35KV+TBA'!#REF!</definedName>
    <definedName name="nc_btm10" localSheetId="6">#REF!</definedName>
    <definedName name="nc_btm10" localSheetId="3">#REF!</definedName>
    <definedName name="nc_btm10">#REF!</definedName>
    <definedName name="nc_cotpha">[18]TT_10KV!$H$329</definedName>
    <definedName name="NCcap0.7">#REF!</definedName>
    <definedName name="NCcap1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 localSheetId="6">'[22]NEW-PANEL'!#REF!</definedName>
    <definedName name="OTHER_PANEL" localSheetId="3">'[22]NEW-PANEL'!#REF!</definedName>
    <definedName name="OTHER_PANEL">'[22]NEW-PANEL'!#REF!</definedName>
    <definedName name="P" localSheetId="6">'[1]PNT-QUOT-#3'!#REF!</definedName>
    <definedName name="P" localSheetId="3">'[1]PNT-QUOT-#3'!#REF!</definedName>
    <definedName name="P">'[1]PNT-QUOT-#3'!#REF!</definedName>
    <definedName name="PEJM" localSheetId="6">'[1]COAT&amp;WRAP-QIOT-#3'!#REF!</definedName>
    <definedName name="PEJM" localSheetId="3">'[1]COAT&amp;WRAP-QIOT-#3'!#REF!</definedName>
    <definedName name="PEJM">'[1]COAT&amp;WRAP-QIOT-#3'!#REF!</definedName>
    <definedName name="PF" localSheetId="6">'[1]PNT-QUOT-#3'!#REF!</definedName>
    <definedName name="PF" localSheetId="3">'[1]PNT-QUOT-#3'!#REF!</definedName>
    <definedName name="PF">'[1]PNT-QUOT-#3'!#REF!</definedName>
    <definedName name="PL_???___P.B.___REST_P.B._????" localSheetId="6">'[22]NEW-PANEL'!#REF!</definedName>
    <definedName name="PL_???___P.B.___REST_P.B._????" localSheetId="3">'[22]NEW-PANEL'!#REF!</definedName>
    <definedName name="PL_???___P.B.___REST_P.B._????">'[22]NEW-PANEL'!#REF!</definedName>
    <definedName name="PM">[24]IBASE!$AH$16:$AV$110</definedName>
    <definedName name="PRICE">#REF!</definedName>
    <definedName name="PRICE1">#REF!</definedName>
    <definedName name="_xlnm.Print_Area" localSheetId="6">#REF!</definedName>
    <definedName name="_xlnm.Print_Area" localSheetId="3">#REF!</definedName>
    <definedName name="_xlnm.Print_Area">#REF!</definedName>
    <definedName name="Print_Area_MI">[25]ESTI.!$A$1:$U$52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hutho" localSheetId="6">#REF!</definedName>
    <definedName name="Phutho" localSheetId="3">#REF!</definedName>
    <definedName name="Phutho">#REF!</definedName>
    <definedName name="Quangninh" localSheetId="6">#REF!</definedName>
    <definedName name="Quangninh" localSheetId="3">#REF!</definedName>
    <definedName name="Quangninh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 localSheetId="6">'[1]COAT&amp;WRAP-QIOT-#3'!#REF!</definedName>
    <definedName name="RT" localSheetId="3">'[1]COAT&amp;WRAP-QIOT-#3'!#REF!</definedName>
    <definedName name="RT">'[1]COAT&amp;WRAP-QIOT-#3'!#REF!</definedName>
    <definedName name="Sáctang" localSheetId="6">[10]LongAn!#REF!</definedName>
    <definedName name="Sáctang" localSheetId="3">[10]LongAn!#REF!</definedName>
    <definedName name="Sáctang">[10]LongAn!#REF!</definedName>
    <definedName name="sau">'[6]Chiet tinh dz35'!$H$4</definedName>
    <definedName name="SB">[24]IBASE!$AH$7:$AL$14</definedName>
    <definedName name="SCH">#REF!</definedName>
    <definedName name="SIZE">#REF!</definedName>
    <definedName name="Soctrang" localSheetId="6">[10]LongAn!#REF!</definedName>
    <definedName name="Soctrang" localSheetId="3">[10]LongAn!#REF!</definedName>
    <definedName name="Soctrang">[10]LongAn!#REF!</definedName>
    <definedName name="Soi">#REF!</definedName>
    <definedName name="Soi_HamYen" localSheetId="6">[17]T.Tinh!#REF!</definedName>
    <definedName name="Soi_HamYen" localSheetId="3">[17]T.Tinh!#REF!</definedName>
    <definedName name="Soi_HamYen">[17]T.Tinh!#REF!</definedName>
    <definedName name="soichon12">#REF!</definedName>
    <definedName name="soichon24">#REF!</definedName>
    <definedName name="soichon46">#REF!</definedName>
    <definedName name="sonduong" localSheetId="6">[13]TTVanChuyen!#REF!</definedName>
    <definedName name="sonduong" localSheetId="3">[13]TTVanChuyen!#REF!</definedName>
    <definedName name="sonduong">[13]TTVanChuyen!#REF!</definedName>
    <definedName name="Sonla" localSheetId="6">#REF!</definedName>
    <definedName name="Sonla" localSheetId="3">#REF!</definedName>
    <definedName name="Sonla">#REF!</definedName>
    <definedName name="SORT">#REF!</definedName>
    <definedName name="SORT_AREA">'[25]DI-ESTI'!$A$8:$R$489</definedName>
    <definedName name="SP" localSheetId="6">'[1]PNT-QUOT-#3'!#REF!</definedName>
    <definedName name="SP" localSheetId="3">'[1]PNT-QUOT-#3'!#REF!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ABIEU_CD">#REF!</definedName>
    <definedName name="SUMMARY">#REF!</definedName>
    <definedName name="sx">#REF!</definedName>
    <definedName name="Taynguyen" localSheetId="6">#REF!</definedName>
    <definedName name="Taynguyen" localSheetId="3">#REF!</definedName>
    <definedName name="Taynguyen">#REF!</definedName>
    <definedName name="taynguyne" localSheetId="6">[11]B14!#REF!</definedName>
    <definedName name="taynguyne" localSheetId="3">[11]B14!#REF!</definedName>
    <definedName name="taynguyne">[11]B14!#REF!</definedName>
    <definedName name="TBA">#REF!</definedName>
    <definedName name="TienKien" hidden="1">{"'Sheet1'!$L$16"}</definedName>
    <definedName name="Tiengiang" localSheetId="6">[28]TienGiang!#REF!</definedName>
    <definedName name="Tiengiang" localSheetId="3">[28]TienGiang!#REF!</definedName>
    <definedName name="Tiengiang">[28]TienGiang!#REF!</definedName>
    <definedName name="TITAN">#REF!</definedName>
    <definedName name="tki">#REF!</definedName>
    <definedName name="Toanquoc" localSheetId="6">[9]MNTD!#REF!</definedName>
    <definedName name="Toanquoc" localSheetId="3">[9]MNTD!#REF!</definedName>
    <definedName name="Toanquoc">[9]MNTD!#REF!</definedName>
    <definedName name="TPLRP">#REF!</definedName>
    <definedName name="ttbt">#REF!</definedName>
    <definedName name="TTLo62">[29]XL4Poppy!$A$15</definedName>
    <definedName name="ttt">'[4]CT Thang Mo'!$B$309:$M$309</definedName>
    <definedName name="tttb">'[4]CT Thang Mo'!$B$431:$I$431</definedName>
    <definedName name="Thainguyen" localSheetId="6">#REF!</definedName>
    <definedName name="Thainguyen" localSheetId="3">#REF!</definedName>
    <definedName name="Thainguyen">#REF!</definedName>
    <definedName name="ThepDet32x3" localSheetId="6">[13]TT_35!#REF!</definedName>
    <definedName name="ThepDet32x3" localSheetId="3">[13]TT_35!#REF!</definedName>
    <definedName name="ThepDet32x3">[13]TT_35!#REF!</definedName>
    <definedName name="ThepDet35x3" localSheetId="6">[17]T.Tinh!#REF!</definedName>
    <definedName name="ThepDet35x3" localSheetId="3">[17]T.Tinh!#REF!</definedName>
    <definedName name="ThepDet35x3">[17]T.Tinh!#REF!</definedName>
    <definedName name="ThepDet40x4" localSheetId="6">[17]T.Tinh!#REF!</definedName>
    <definedName name="ThepDet40x4" localSheetId="3">[17]T.Tinh!#REF!</definedName>
    <definedName name="ThepDet40x4">[17]T.Tinh!#REF!</definedName>
    <definedName name="ThepDet45x4" localSheetId="6">[13]TT_35!#REF!</definedName>
    <definedName name="ThepDet45x4" localSheetId="3">[13]TT_35!#REF!</definedName>
    <definedName name="ThepDet45x4">[13]TT_35!#REF!</definedName>
    <definedName name="ThepDet50x5" localSheetId="6">[13]TT_35!#REF!</definedName>
    <definedName name="ThepDet50x5" localSheetId="3">[13]TT_35!#REF!</definedName>
    <definedName name="ThepDet50x5">[13]TT_35!#REF!</definedName>
    <definedName name="ThepDet63x6" localSheetId="6">[17]T.Tinh!#REF!</definedName>
    <definedName name="ThepDet63x6" localSheetId="3">[17]T.Tinh!#REF!</definedName>
    <definedName name="ThepDet63x6">[17]T.Tinh!#REF!</definedName>
    <definedName name="ThepDet75x6" localSheetId="6">[17]T.Tinh!#REF!</definedName>
    <definedName name="ThepDet75x6" localSheetId="3">[17]T.Tinh!#REF!</definedName>
    <definedName name="ThepDet75x6">[17]T.Tinh!#REF!</definedName>
    <definedName name="thepDet75x7">'[26]4'!$K$23</definedName>
    <definedName name="thepgoc25_60">#REF!</definedName>
    <definedName name="ThepGoc32x32x3" localSheetId="6">[17]T.Tinh!#REF!</definedName>
    <definedName name="ThepGoc32x32x3" localSheetId="3">[17]T.Tinh!#REF!</definedName>
    <definedName name="ThepGoc32x32x3">[17]T.Tinh!#REF!</definedName>
    <definedName name="ThepGoc35x35x3" localSheetId="6">[17]T.Tinh!#REF!</definedName>
    <definedName name="ThepGoc35x35x3" localSheetId="3">[17]T.Tinh!#REF!</definedName>
    <definedName name="ThepGoc35x35x3">[17]T.Tinh!#REF!</definedName>
    <definedName name="ThepGoc40x40x4" localSheetId="6">[17]T.Tinh!#REF!</definedName>
    <definedName name="ThepGoc40x40x4" localSheetId="3">[17]T.Tinh!#REF!</definedName>
    <definedName name="ThepGoc40x40x4">[17]T.Tinh!#REF!</definedName>
    <definedName name="ThepGoc45x45x4" localSheetId="6">[17]T.Tinh!#REF!</definedName>
    <definedName name="ThepGoc45x45x4" localSheetId="3">[17]T.Tinh!#REF!</definedName>
    <definedName name="ThepGoc45x45x4">[17]T.Tinh!#REF!</definedName>
    <definedName name="ThepGoc50x50x5" localSheetId="6">[17]T.Tinh!#REF!</definedName>
    <definedName name="ThepGoc50x50x5" localSheetId="3">[17]T.Tinh!#REF!</definedName>
    <definedName name="ThepGoc50x50x5">[17]T.Tinh!#REF!</definedName>
    <definedName name="thepgoc63_75">#REF!</definedName>
    <definedName name="ThepGoc63x63x6" localSheetId="6">[17]T.Tinh!#REF!</definedName>
    <definedName name="ThepGoc63x63x6" localSheetId="3">[17]T.Tinh!#REF!</definedName>
    <definedName name="ThepGoc63x63x6">[17]T.Tinh!#REF!</definedName>
    <definedName name="ThepGoc75x6">'[26]4'!$K$16</definedName>
    <definedName name="ThepGoc75x75x6" localSheetId="6">[17]T.Tinh!#REF!</definedName>
    <definedName name="ThepGoc75x75x6" localSheetId="3">[17]T.Tinh!#REF!</definedName>
    <definedName name="ThepGoc75x75x6">[17]T.Tinh!#REF!</definedName>
    <definedName name="thepgoc80_100">#REF!</definedName>
    <definedName name="theptron12">#REF!</definedName>
    <definedName name="theptron14_22">#REF!</definedName>
    <definedName name="theptron6_8">#REF!</definedName>
    <definedName name="ThepTronD10D18" localSheetId="6">[17]T.Tinh!#REF!</definedName>
    <definedName name="ThepTronD10D18" localSheetId="3">[17]T.Tinh!#REF!</definedName>
    <definedName name="ThepTronD10D18">[17]T.Tinh!#REF!</definedName>
    <definedName name="theptrond6d8">'[27]TT_0,4KV'!$L$10</definedName>
    <definedName name="THI">#REF!</definedName>
    <definedName name="THK" localSheetId="6">'[1]COAT&amp;WRAP-QIOT-#3'!#REF!</definedName>
    <definedName name="THK" localSheetId="3">'[1]COAT&amp;WRAP-QIOT-#3'!#REF!</definedName>
    <definedName name="THK">'[1]COAT&amp;WRAP-QIOT-#3'!#REF!</definedName>
    <definedName name="TRADE2">#REF!</definedName>
    <definedName name="TRANSFORMER" localSheetId="6">'[22]NEW-PANEL'!#REF!</definedName>
    <definedName name="TRANSFORMER" localSheetId="3">'[22]NEW-PANEL'!#REF!</definedName>
    <definedName name="TRANSFORMER">'[22]NEW-PANEL'!#REF!</definedName>
    <definedName name="Travinh" localSheetId="6">[10]LongAn!#REF!</definedName>
    <definedName name="Travinh" localSheetId="3">[10]LongAn!#REF!</definedName>
    <definedName name="Travinh">[10]LongAn!#REF!</definedName>
    <definedName name="TronD10D18">'[26]4'!$K$14</definedName>
    <definedName name="TronD6D8">'[26]4'!$K$13</definedName>
    <definedName name="TRubo" localSheetId="6">[11]B14!#REF!</definedName>
    <definedName name="TRubo" localSheetId="3">[11]B14!#REF!</definedName>
    <definedName name="TRubo">[11]B14!#REF!</definedName>
    <definedName name="TRungbo" localSheetId="6">#REF!</definedName>
    <definedName name="TRungbo" localSheetId="3">#REF!</definedName>
    <definedName name="TRungbo">#REF!</definedName>
    <definedName name="v">'[26]4'!$K$24</definedName>
    <definedName name="VARIINST">#REF!</definedName>
    <definedName name="VARIPURC">#REF!</definedName>
    <definedName name="vc3.">'[4]CT  PL'!$B$125:$H$125</definedName>
    <definedName name="vca">'[4]CT  PL'!$B$25:$H$25</definedName>
    <definedName name="vccot">#REF!</definedName>
    <definedName name="vccot.">'[4]CT  PL'!$B$8:$H$8</definedName>
    <definedName name="vcdbt">'[4]CT Thang Mo'!$B$220:$I$220</definedName>
    <definedName name="vcdc." localSheetId="6">'[30]Chi tiet'!#REF!</definedName>
    <definedName name="vcdc." localSheetId="3">'[30]Chi tiet'!#REF!</definedName>
    <definedName name="vcdc.">'[30]Chi tiet'!#REF!</definedName>
    <definedName name="vcdd">'[4]CT Thang Mo'!$B$182:$H$182</definedName>
    <definedName name="vcdt">'[4]CT Thang Mo'!$B$406:$I$406</definedName>
    <definedName name="vcdtb">'[4]CT Thang Mo'!$B$432:$I$432</definedName>
    <definedName name="vctb">#REF!</definedName>
    <definedName name="vctt">'[4]CT  PL'!$B$288:$H$288</definedName>
    <definedName name="Vietri" localSheetId="6">[13]TTVanChuyen!#REF!</definedName>
    <definedName name="Vietri" localSheetId="3">[13]TTVanChuyen!#REF!</definedName>
    <definedName name="Vietri">[13]TTVanChuyen!#REF!</definedName>
    <definedName name="Vinhlong" localSheetId="6">[10]LongAn!#REF!</definedName>
    <definedName name="Vinhlong" localSheetId="3">[10]LongAn!#REF!</definedName>
    <definedName name="Vinhlong">[10]LongAn!#REF!</definedName>
    <definedName name="Vinhphuc" localSheetId="6">#REF!</definedName>
    <definedName name="Vinhphuc" localSheetId="3">#REF!</definedName>
    <definedName name="Vinhphuc">#REF!</definedName>
    <definedName name="Vlcap0.7">#REF!</definedName>
    <definedName name="VLcap1">#REF!</definedName>
    <definedName name="W">#REF!</definedName>
    <definedName name="X">#REF!</definedName>
    <definedName name="ximang">#REF!</definedName>
    <definedName name="XiMangPCB30" localSheetId="6">[17]T.Tinh!#REF!</definedName>
    <definedName name="XiMangPCB30" localSheetId="3">[17]T.Tinh!#REF!</definedName>
    <definedName name="XiMangPCB30">[17]T.Tinh!#REF!</definedName>
    <definedName name="XM">#REF!</definedName>
    <definedName name="Yenbai" localSheetId="6">#REF!</definedName>
    <definedName name="Yenbai" localSheetId="3">#REF!</definedName>
    <definedName name="Yenbai">#REF!</definedName>
    <definedName name="ZYX">#REF!</definedName>
    <definedName name="ZZZ">#REF!</definedName>
  </definedNames>
  <calcPr calcId="181029"/>
</workbook>
</file>

<file path=xl/calcChain.xml><?xml version="1.0" encoding="utf-8"?>
<calcChain xmlns="http://schemas.openxmlformats.org/spreadsheetml/2006/main">
  <c r="K8" i="47" l="1"/>
  <c r="G5" i="47"/>
  <c r="E5" i="46"/>
  <c r="E6" i="46" s="1"/>
  <c r="E7" i="46" s="1"/>
  <c r="E8" i="46" s="1"/>
  <c r="J32" i="45"/>
  <c r="J26" i="45" s="1"/>
  <c r="E31" i="45"/>
  <c r="C30" i="45" s="1"/>
  <c r="C31" i="45" s="1"/>
  <c r="F29" i="45"/>
  <c r="J28" i="45"/>
  <c r="J27" i="45"/>
  <c r="J25" i="45"/>
  <c r="J24" i="45"/>
  <c r="J23" i="45"/>
  <c r="J22" i="45"/>
  <c r="J21" i="45" s="1"/>
  <c r="J20" i="45"/>
  <c r="J19" i="45"/>
  <c r="J18" i="45" s="1"/>
  <c r="J17" i="45"/>
  <c r="J15" i="45" s="1"/>
  <c r="J14" i="45"/>
  <c r="H14" i="45"/>
  <c r="H15" i="45" s="1"/>
  <c r="J13" i="45"/>
  <c r="I13" i="45"/>
  <c r="I16" i="45" s="1"/>
  <c r="C12" i="45"/>
  <c r="F7" i="45"/>
  <c r="E6" i="45"/>
  <c r="D6" i="45"/>
  <c r="D5" i="45" s="1"/>
  <c r="D4" i="45" s="1"/>
  <c r="C6" i="45"/>
  <c r="C5" i="45" s="1"/>
  <c r="E5" i="45"/>
  <c r="E10" i="44"/>
  <c r="F10" i="44"/>
  <c r="E11" i="44"/>
  <c r="F11" i="44"/>
  <c r="F12" i="44" s="1"/>
  <c r="F13" i="44" s="1"/>
  <c r="F15" i="44" s="1"/>
  <c r="F18" i="44" s="1"/>
  <c r="F19" i="44" s="1"/>
  <c r="F20" i="44" s="1"/>
  <c r="F21" i="44" s="1"/>
  <c r="F22" i="44" s="1"/>
  <c r="E12" i="44"/>
  <c r="E16" i="44"/>
  <c r="M5" i="42"/>
  <c r="M6" i="42"/>
  <c r="M7" i="42"/>
  <c r="M8" i="42"/>
  <c r="I9" i="42"/>
  <c r="M9" i="42" s="1"/>
  <c r="M10" i="42"/>
  <c r="H11" i="42"/>
  <c r="I11" i="42"/>
  <c r="M11" i="42"/>
  <c r="M12" i="42"/>
  <c r="M13" i="42"/>
  <c r="H14" i="42"/>
  <c r="M14" i="42"/>
  <c r="G15" i="42"/>
  <c r="H15" i="42"/>
  <c r="M15" i="42"/>
  <c r="M16" i="42"/>
  <c r="H17" i="42"/>
  <c r="M17" i="42"/>
  <c r="H18" i="42"/>
  <c r="M18" i="42"/>
  <c r="M19" i="42"/>
  <c r="M20" i="42"/>
  <c r="M21" i="42"/>
  <c r="H22" i="42"/>
  <c r="M22" i="42"/>
  <c r="H23" i="42"/>
  <c r="M23" i="42"/>
  <c r="H24" i="42"/>
  <c r="M24" i="42"/>
  <c r="H25" i="42"/>
  <c r="M25" i="42"/>
  <c r="H26" i="42"/>
  <c r="M26" i="42"/>
  <c r="H27" i="42"/>
  <c r="M27" i="42"/>
  <c r="M28" i="42"/>
  <c r="M29" i="42"/>
  <c r="M30" i="42"/>
  <c r="D31" i="42"/>
  <c r="M31" i="42"/>
  <c r="H31" i="42"/>
  <c r="M32" i="42"/>
  <c r="M33" i="42"/>
  <c r="C16" i="39"/>
  <c r="C7" i="43"/>
  <c r="E7" i="43"/>
  <c r="G7" i="43"/>
  <c r="C8" i="43"/>
  <c r="E8" i="43"/>
  <c r="E6" i="43" s="1"/>
  <c r="G8" i="43"/>
  <c r="C9" i="43"/>
  <c r="G9" i="43" s="1"/>
  <c r="E9" i="43"/>
  <c r="E10" i="43"/>
  <c r="G10" i="43"/>
  <c r="C12" i="43"/>
  <c r="C13" i="43"/>
  <c r="E13" i="43"/>
  <c r="G13" i="43"/>
  <c r="C14" i="43"/>
  <c r="E14" i="43"/>
  <c r="C15" i="43"/>
  <c r="E15" i="43"/>
  <c r="G15" i="43"/>
  <c r="E16" i="43"/>
  <c r="E18" i="43"/>
  <c r="G18" i="43" s="1"/>
  <c r="C20" i="43"/>
  <c r="C19" i="43" s="1"/>
  <c r="E20" i="43"/>
  <c r="E21" i="43"/>
  <c r="G21" i="43" s="1"/>
  <c r="C22" i="43"/>
  <c r="E22" i="43"/>
  <c r="G22" i="43"/>
  <c r="C23" i="43"/>
  <c r="E23" i="43"/>
  <c r="G23" i="43" s="1"/>
  <c r="C24" i="43"/>
  <c r="E24" i="43"/>
  <c r="G24" i="43" s="1"/>
  <c r="E25" i="43"/>
  <c r="G25" i="43"/>
  <c r="C27" i="43"/>
  <c r="C26" i="43" s="1"/>
  <c r="E27" i="43"/>
  <c r="E26" i="43" s="1"/>
  <c r="G26" i="43" s="1"/>
  <c r="C28" i="43"/>
  <c r="G28" i="43" s="1"/>
  <c r="C6" i="37"/>
  <c r="C14" i="37"/>
  <c r="C12" i="37"/>
  <c r="E12" i="43" s="1"/>
  <c r="C21" i="37"/>
  <c r="C28" i="37"/>
  <c r="C6" i="34"/>
  <c r="C5" i="34" s="1"/>
  <c r="C19" i="34"/>
  <c r="D19" i="34" s="1"/>
  <c r="C11" i="34"/>
  <c r="C26" i="34"/>
  <c r="E19" i="43"/>
  <c r="E11" i="43" s="1"/>
  <c r="G27" i="43"/>
  <c r="G20" i="43"/>
  <c r="F15" i="43" l="1"/>
  <c r="F14" i="43"/>
  <c r="D8" i="43"/>
  <c r="F12" i="43"/>
  <c r="G12" i="43"/>
  <c r="C11" i="43"/>
  <c r="G11" i="43" s="1"/>
  <c r="D19" i="43"/>
  <c r="D12" i="34"/>
  <c r="D25" i="34"/>
  <c r="D8" i="34"/>
  <c r="D28" i="34"/>
  <c r="D16" i="34"/>
  <c r="D23" i="34"/>
  <c r="D10" i="34"/>
  <c r="D24" i="34"/>
  <c r="D14" i="34"/>
  <c r="D17" i="34"/>
  <c r="D13" i="34"/>
  <c r="D11" i="34" s="1"/>
  <c r="D18" i="34"/>
  <c r="D20" i="34"/>
  <c r="D27" i="34"/>
  <c r="D26" i="34" s="1"/>
  <c r="D21" i="34"/>
  <c r="D15" i="34"/>
  <c r="D7" i="34"/>
  <c r="D9" i="34"/>
  <c r="D22" i="34"/>
  <c r="E5" i="43"/>
  <c r="F25" i="43" s="1"/>
  <c r="G16" i="43"/>
  <c r="F24" i="43"/>
  <c r="G14" i="43"/>
  <c r="C6" i="43"/>
  <c r="C11" i="37"/>
  <c r="C5" i="37" s="1"/>
  <c r="D21" i="37" s="1"/>
  <c r="J30" i="45"/>
  <c r="F19" i="43"/>
  <c r="G19" i="43"/>
  <c r="H16" i="45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H28" i="45" s="1"/>
  <c r="H29" i="45" s="1"/>
  <c r="H30" i="45" s="1"/>
  <c r="H31" i="45" s="1"/>
  <c r="H32" i="45" s="1"/>
  <c r="F8" i="43"/>
  <c r="I14" i="45"/>
  <c r="J16" i="45"/>
  <c r="C4" i="48"/>
  <c r="C6" i="48" s="1"/>
  <c r="C7" i="48" s="1"/>
  <c r="C5" i="48" s="1"/>
  <c r="E9" i="46"/>
  <c r="E10" i="46" s="1"/>
  <c r="E13" i="46" s="1"/>
  <c r="E15" i="46" s="1"/>
  <c r="D12" i="45"/>
  <c r="D13" i="45" s="1"/>
  <c r="D14" i="45" s="1"/>
  <c r="F5" i="46"/>
  <c r="F6" i="46" s="1"/>
  <c r="E4" i="45"/>
  <c r="I17" i="45"/>
  <c r="F31" i="45"/>
  <c r="I15" i="45"/>
  <c r="J29" i="45"/>
  <c r="J31" i="45"/>
  <c r="C5" i="43" l="1"/>
  <c r="D24" i="43"/>
  <c r="D7" i="43"/>
  <c r="D6" i="43" s="1"/>
  <c r="D20" i="37"/>
  <c r="D25" i="37"/>
  <c r="D26" i="37"/>
  <c r="D18" i="37"/>
  <c r="D23" i="37"/>
  <c r="D8" i="37"/>
  <c r="D15" i="37"/>
  <c r="D24" i="37"/>
  <c r="D16" i="37"/>
  <c r="D17" i="37"/>
  <c r="D22" i="37"/>
  <c r="D29" i="37"/>
  <c r="D28" i="37" s="1"/>
  <c r="D13" i="37"/>
  <c r="D27" i="37"/>
  <c r="D9" i="37"/>
  <c r="D10" i="37"/>
  <c r="D14" i="37"/>
  <c r="D7" i="37"/>
  <c r="G6" i="43"/>
  <c r="D13" i="43"/>
  <c r="F13" i="43"/>
  <c r="F11" i="43" s="1"/>
  <c r="F27" i="43"/>
  <c r="F26" i="43" s="1"/>
  <c r="F21" i="43"/>
  <c r="F7" i="43"/>
  <c r="F6" i="43" s="1"/>
  <c r="F10" i="43"/>
  <c r="D22" i="43"/>
  <c r="F18" i="43"/>
  <c r="F22" i="43"/>
  <c r="D27" i="43"/>
  <c r="F23" i="43"/>
  <c r="D9" i="43"/>
  <c r="F9" i="43"/>
  <c r="D12" i="43"/>
  <c r="D23" i="43"/>
  <c r="D28" i="43"/>
  <c r="D20" i="43"/>
  <c r="F20" i="43"/>
  <c r="D14" i="43"/>
  <c r="D15" i="43"/>
  <c r="D11" i="43" s="1"/>
  <c r="D6" i="34"/>
  <c r="D5" i="34" s="1"/>
  <c r="F16" i="43"/>
  <c r="C9" i="48"/>
  <c r="C10" i="48" s="1"/>
  <c r="F7" i="46"/>
  <c r="F8" i="46" s="1"/>
  <c r="E12" i="45"/>
  <c r="E13" i="45" s="1"/>
  <c r="D4" i="48"/>
  <c r="G5" i="46"/>
  <c r="F4" i="45"/>
  <c r="F5" i="43" l="1"/>
  <c r="D6" i="37"/>
  <c r="D26" i="43"/>
  <c r="D5" i="43" s="1"/>
  <c r="D12" i="37"/>
  <c r="D11" i="37" s="1"/>
  <c r="C8" i="48"/>
  <c r="D6" i="48"/>
  <c r="D9" i="48"/>
  <c r="E14" i="45"/>
  <c r="F14" i="45" s="1"/>
  <c r="F13" i="45"/>
  <c r="D3" i="47"/>
  <c r="D4" i="47" s="1"/>
  <c r="G6" i="46"/>
  <c r="F9" i="46"/>
  <c r="F10" i="46" s="1"/>
  <c r="F13" i="46" s="1"/>
  <c r="F15" i="46" s="1"/>
  <c r="D5" i="37" l="1"/>
  <c r="G7" i="46"/>
  <c r="G8" i="46" s="1"/>
  <c r="D6" i="47"/>
  <c r="D5" i="47"/>
  <c r="D10" i="48"/>
  <c r="D8" i="48" s="1"/>
  <c r="D7" i="48"/>
  <c r="D5" i="48" s="1"/>
  <c r="D7" i="47" l="1"/>
  <c r="D8" i="47" s="1"/>
  <c r="D9" i="47" s="1"/>
  <c r="G9" i="46"/>
  <c r="G10" i="46" s="1"/>
  <c r="G13" i="46" s="1"/>
  <c r="G15" i="46" s="1"/>
  <c r="D10" i="47" l="1"/>
  <c r="D11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7416B0B9-D19F-4196-B2F6-0C03FC2E78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QC 01:2021
Mục 2.16.14</t>
        </r>
      </text>
    </comment>
    <comment ref="E11" authorId="0" shapeId="0" xr:uid="{322D2628-53CD-4CF8-BB71-498BB95ED83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TCVN 9206:2012
MỤC 5.5</t>
        </r>
      </text>
    </comment>
    <comment ref="E14" authorId="0" shapeId="0" xr:uid="{83B046CA-4449-4EA4-B72A-46569FC095D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- NĐ 137/2013 hướng dẫn luật điện lực
- Điều 15, Mục 3
- Lấy tối thiểu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" authorId="0" shapeId="0" xr:uid="{114D5150-C60A-4FB8-A0A0-348B95F1385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QCVN 01:2021
Mục 2.16.13
Mục 2.10.2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" authorId="0" shapeId="0" xr:uid="{0140A972-D0DA-48A5-8F45-8A576D603B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QC 01:2021
Mục 2.16.15</t>
        </r>
      </text>
    </comment>
  </commentList>
</comments>
</file>

<file path=xl/sharedStrings.xml><?xml version="1.0" encoding="utf-8"?>
<sst xmlns="http://schemas.openxmlformats.org/spreadsheetml/2006/main" count="542" uniqueCount="246">
  <si>
    <t>Đất phi nông nghiệp</t>
  </si>
  <si>
    <t>1.1</t>
  </si>
  <si>
    <t>1.2</t>
  </si>
  <si>
    <t>1.3</t>
  </si>
  <si>
    <t>1.4</t>
  </si>
  <si>
    <t xml:space="preserve">Đất nông nghiệp khác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</si>
  <si>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</si>
  <si>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</si>
  <si>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</si>
  <si>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</si>
  <si>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</si>
  <si>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</si>
  <si>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</si>
  <si>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</si>
  <si>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</si>
  <si>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</si>
  <si>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Đất giao thông </t>
  </si>
  <si>
    <t xml:space="preserve">Đất ở tại nông thôn </t>
  </si>
  <si>
    <t>STT</t>
  </si>
  <si>
    <t>Đất nuôi trồng thủy sản</t>
  </si>
  <si>
    <t>Đất chưa sử dụng</t>
  </si>
  <si>
    <t>TỔNG DIỆN TÍCH TỰ NHIÊN</t>
  </si>
  <si>
    <t>Chỉ tiêu sử dụng đất</t>
  </si>
  <si>
    <t>Đất nông nghiệp</t>
  </si>
  <si>
    <t>Xã Tịnh Giang</t>
  </si>
  <si>
    <t>Diện tích
(ha)</t>
  </si>
  <si>
    <t>Cơ cấu 
(%)</t>
  </si>
  <si>
    <t>BẢNG QUY HOẠCH SỬ DỤNG ĐẤT NĂM 2030</t>
  </si>
  <si>
    <t>BẢNG TỔNG HỢP QUY HOẠCH KHU DÂN CƯ</t>
  </si>
  <si>
    <t>Tên công trình, dự án</t>
  </si>
  <si>
    <t>Đất ở tại nông thôn xen kẽ trong khu dân cư</t>
  </si>
  <si>
    <t>+</t>
  </si>
  <si>
    <t>TỔNG</t>
  </si>
  <si>
    <t>BẢNG TỔNG HỢP CÔNG TRÌNH CÔNG CỘNG</t>
  </si>
  <si>
    <r>
      <t>Diện tích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</si>
  <si>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t>Trụ sở UBND xã</t>
  </si>
  <si>
    <t>Nhà văn hóa</t>
  </si>
  <si>
    <t>Trụ sở HTX nông nghiệp</t>
  </si>
  <si>
    <t>Trạm y tế xã</t>
  </si>
  <si>
    <t>Bưu điện xã</t>
  </si>
  <si>
    <t>Trụ sở công an xã</t>
  </si>
  <si>
    <t>Nghĩa trang liệt sỹ</t>
  </si>
  <si>
    <t>Đất hạ tầng kỹ thuật</t>
  </si>
  <si>
    <t>Sân vận động</t>
  </si>
  <si>
    <t>Thôn An Hòa</t>
  </si>
  <si>
    <t>Thôn Phước Thọ</t>
  </si>
  <si>
    <t>Thôn Đông Hòa</t>
  </si>
  <si>
    <t>Thôn Cù Và</t>
  </si>
  <si>
    <t>Thôn An Kim</t>
  </si>
  <si>
    <t>Chợ xã Tịnh Giang</t>
  </si>
  <si>
    <t>Nhà máy nước</t>
  </si>
  <si>
    <t>Trường Mầm non Tịnh Giang</t>
  </si>
  <si>
    <t>Trường Tiểu học Tịnh Giang</t>
  </si>
  <si>
    <t>Trường THCS Tịnh Giang</t>
  </si>
  <si>
    <t>Trường Mầm non Tịnh Giang (điểm An Kim)</t>
  </si>
  <si>
    <t>Trường Mầm non Tịnh Giang (điểm Đông Hòa)</t>
  </si>
  <si>
    <t>Trường Mầm non Tịnh Giang (điểm An Hòa)</t>
  </si>
  <si>
    <t>Khu tái định cư Tịnh Giang phục vụ Cầu và đường ĐT.623B (Quảng Ngãi - Thạch Nham), đoạn qua đập Thạch Nham</t>
  </si>
  <si>
    <t>Điểm dân cư xã Tịnh Giang</t>
  </si>
  <si>
    <t>Khu tái định cư Gò Thổ Cao (dự trù vùng thiên tai)</t>
  </si>
  <si>
    <t>Khu dân cư đội 8 - Đông Hòa (Lò Rèn)</t>
  </si>
  <si>
    <t>Điểm dân cư xóm núi An Kim</t>
  </si>
  <si>
    <t>Điểm dân cư Phước Thọ</t>
  </si>
  <si>
    <t>Khu dân cư Cây Thị</t>
  </si>
  <si>
    <t xml:space="preserve">Khu dân cư An Kim </t>
  </si>
  <si>
    <t>Khu dân cư Trung Yên thôn An Hòa</t>
  </si>
  <si>
    <t>Điểm dân cư Nam Đồng Thi Cấy</t>
  </si>
  <si>
    <t>Khu dân cư đội 5</t>
  </si>
  <si>
    <t>Đất ở quy hoạch mới trong khu trung tâm</t>
  </si>
  <si>
    <t xml:space="preserve">Khu dân cư thôn An Kim </t>
  </si>
  <si>
    <t>BẢNG TỔNG HỢP HIỆN TRẠNG VÀ QUY HOẠCH CÔNG TRÌNH CÔNG CỘNG</t>
  </si>
  <si>
    <t>Vị trí</t>
  </si>
  <si>
    <t>Chất lượng Công trình</t>
  </si>
  <si>
    <t>So với tiêu chí NTM</t>
  </si>
  <si>
    <t>Nội dung thực hiện</t>
  </si>
  <si>
    <t>Ghi chú</t>
  </si>
  <si>
    <t>QUY HOẠCH 2021-2030</t>
  </si>
  <si>
    <t>Tốt. Tuy nhiên, một số hạng mục đã xuống cấp</t>
  </si>
  <si>
    <t>Đạt</t>
  </si>
  <si>
    <t>Phía Tây trụ sở hiện trạng</t>
  </si>
  <si>
    <t>Tốt. Tuy nhiên một số hạng mục đã xuống cấp</t>
  </si>
  <si>
    <t>Tốt</t>
  </si>
  <si>
    <t>2021-2025</t>
  </si>
  <si>
    <t>2026-2030</t>
  </si>
  <si>
    <t>Giai đoạn thực hiện</t>
  </si>
  <si>
    <t>Phía Tây khuôn viên hiện trạng</t>
  </si>
  <si>
    <t>Không đạt</t>
  </si>
  <si>
    <t>Phía Đông khuôn viên hiện trạng</t>
  </si>
  <si>
    <t>Giữ nguyên hiện trạng</t>
  </si>
  <si>
    <t>X</t>
  </si>
  <si>
    <t>Quy hoạch mới</t>
  </si>
  <si>
    <t>Xuống cấp</t>
  </si>
  <si>
    <t>Chưa đạt</t>
  </si>
  <si>
    <t>Sửa chữa, cải tạo</t>
  </si>
  <si>
    <t>Nâng cấp, mở rộng khuôn viên</t>
  </si>
  <si>
    <t>Mở rộng về phía Đông và phía Nam</t>
  </si>
  <si>
    <t>Còn sử dụng được</t>
  </si>
  <si>
    <t>Mở rộng về phía Tây</t>
  </si>
  <si>
    <t>Giữ nguyên</t>
  </si>
  <si>
    <t>Tốt, đã có tường rào cổng, chưa có mương thoát nước</t>
  </si>
  <si>
    <t>Phía Bắc khuôn viên hiện trạng</t>
  </si>
  <si>
    <t>Nâng cấp</t>
  </si>
  <si>
    <t>Hiện công trình đã xuống cấp</t>
  </si>
  <si>
    <t>Sửa chữa nhỏ</t>
  </si>
  <si>
    <t>QH và Xây dựng mới</t>
  </si>
  <si>
    <t>Đạt chuẩn</t>
  </si>
  <si>
    <t>Khu vui chơi, giải trí công cộng</t>
  </si>
  <si>
    <t>Thôn An Hòa, Cù Và, An Kim</t>
  </si>
  <si>
    <t>HIỆN TRẠNG</t>
  </si>
  <si>
    <t>Đất sản xuất nông nghiệp</t>
  </si>
  <si>
    <t>Đất lâm nghiệp</t>
  </si>
  <si>
    <t>Đất ở</t>
  </si>
  <si>
    <t>Đất công trình công cộng</t>
  </si>
  <si>
    <t>Đất cây xanh, thể dục thể thao</t>
  </si>
  <si>
    <t>Đất tôn giáo, danh lam thắng cảnh, di tích, đình đền</t>
  </si>
  <si>
    <t>Đất công nghiệp, tiểu thủ công nghiệp và làng ngề</t>
  </si>
  <si>
    <t>Đất khoáng sản và sản xuất vật liệu xây dựng</t>
  </si>
  <si>
    <t>Đất xây dựng các khu chức năng khác</t>
  </si>
  <si>
    <t>2.8.1</t>
  </si>
  <si>
    <t>2.8.2</t>
  </si>
  <si>
    <t>Đất xử lý chất thải rắn</t>
  </si>
  <si>
    <t>2.8.3</t>
  </si>
  <si>
    <t>Đất nghĩa trang, nghĩa địa</t>
  </si>
  <si>
    <t>2.8.4</t>
  </si>
  <si>
    <t>Đất hạ tầng kỹ thuật khác</t>
  </si>
  <si>
    <t>Đất hạ tầng phục vụ sản xuất</t>
  </si>
  <si>
    <t>Đất Quốc phòng an ninh</t>
  </si>
  <si>
    <t>Đất khác</t>
  </si>
  <si>
    <t>3.1</t>
  </si>
  <si>
    <t>Đất sông ngòi, kênh, rạch, suối &amp; mặt nước chuyên dùng</t>
  </si>
  <si>
    <t>3.2</t>
  </si>
  <si>
    <t>2.1.1</t>
  </si>
  <si>
    <t>2.1.2</t>
  </si>
  <si>
    <t>Đất ở mới</t>
  </si>
  <si>
    <t>BẢNG TỔNG HỢP CÂN ĐỐI ĐẤT</t>
  </si>
  <si>
    <t>Năm 2020</t>
  </si>
  <si>
    <t>Năm 2030</t>
  </si>
  <si>
    <t>Tăng Giảm
(+)/(-)</t>
  </si>
  <si>
    <t>Dân số 2030</t>
  </si>
  <si>
    <t>Công trình</t>
  </si>
  <si>
    <t>Hiện trạng</t>
  </si>
  <si>
    <t>Chỉ tiêu</t>
  </si>
  <si>
    <t>Quy hoạch</t>
  </si>
  <si>
    <t>Diện tích
(m2)</t>
  </si>
  <si>
    <t>Chất lượng</t>
  </si>
  <si>
    <t>Đ/CĐ</t>
  </si>
  <si>
    <t>Nội dung Đề xuất</t>
  </si>
  <si>
    <t>2021-2025
(m2)</t>
  </si>
  <si>
    <t>2026-2030
(m2)</t>
  </si>
  <si>
    <t>UBND Xã</t>
  </si>
  <si>
    <t>Tốt, xuống cấp 1 số HM</t>
  </si>
  <si>
    <t>Đ</t>
  </si>
  <si>
    <t>Mở rộng</t>
  </si>
  <si>
    <t>Nhà văn hóa xã</t>
  </si>
  <si>
    <t>Chưa đầy đủ HM</t>
  </si>
  <si>
    <t>Nâng cấp, cải tạo</t>
  </si>
  <si>
    <t>Hợp tác xã</t>
  </si>
  <si>
    <t>Chưa có</t>
  </si>
  <si>
    <t>QH vị trí mới</t>
  </si>
  <si>
    <t>Trụ sở Công an xã</t>
  </si>
  <si>
    <t>CĐ</t>
  </si>
  <si>
    <t>Mở rộng; Nâng cấp, cải tạo</t>
  </si>
  <si>
    <t>Trường mầm non xã</t>
  </si>
  <si>
    <t>QH bổ sung 1 vị trí</t>
  </si>
  <si>
    <t>Trường Trung học cơ sở Tịnh Giang</t>
  </si>
  <si>
    <t>Chợ Đồng  Ké</t>
  </si>
  <si>
    <t>Đang đầu tư xây mới</t>
  </si>
  <si>
    <t>Khu thương mại dịch vụ</t>
  </si>
  <si>
    <t>Sân vận động xã</t>
  </si>
  <si>
    <t>Công viên CX</t>
  </si>
  <si>
    <t>Nghĩa trang liệt sĩ</t>
  </si>
  <si>
    <t>Nhà văn hóa thôn An Hòa</t>
  </si>
  <si>
    <t>Nhà văn hóa thôn An Kim</t>
  </si>
  <si>
    <t>Nhà văn hóa thôn Cù Và</t>
  </si>
  <si>
    <t>Nhà văn hóa thôn Đông Hòa</t>
  </si>
  <si>
    <t>Nhà văn hóa thôn Phước Thọ</t>
  </si>
  <si>
    <t>Sân vận động thôn An Hòa</t>
  </si>
  <si>
    <t>Sân vận động thôn An Kim</t>
  </si>
  <si>
    <t>Sân vận động thôn Cù Và</t>
  </si>
  <si>
    <t>Sân vận động thôn Đông Hòa</t>
  </si>
  <si>
    <t>Sân vận động thôn Phước Thọ</t>
  </si>
  <si>
    <t>Tốt, chưa đầy đủ HM</t>
  </si>
  <si>
    <t>QH mở rộng</t>
  </si>
  <si>
    <t>BẢNG TỔNG HỢP HIỆN TRẠNG SỬ DỤNG ĐẤT</t>
  </si>
  <si>
    <t>Bảng dự báo dân số</t>
  </si>
  <si>
    <t>Hạng mục</t>
  </si>
  <si>
    <t>Dự báo</t>
  </si>
  <si>
    <t>Tổng cộng Dân số toàn xã</t>
  </si>
  <si>
    <t>Tỷ lệ tăng chung</t>
  </si>
  <si>
    <t>Tăng tự nhiên</t>
  </si>
  <si>
    <t>Tăng cơ học</t>
  </si>
  <si>
    <t xml:space="preserve">Bảng nhu cầu đất dân dụng </t>
  </si>
  <si>
    <t>Tổng</t>
  </si>
  <si>
    <t xml:space="preserve">Dân số tăng </t>
  </si>
  <si>
    <r>
      <t>Diện tích đất dân dụng cần đáp ứng (100m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/người)</t>
    </r>
  </si>
  <si>
    <t>BẢNG TỔNG HỢP NHU CẦU DÙNG ĐIỆN</t>
  </si>
  <si>
    <t>TT</t>
  </si>
  <si>
    <t>Hạng mục phụ tải</t>
  </si>
  <si>
    <t>ĐVT</t>
  </si>
  <si>
    <t>Định mức</t>
  </si>
  <si>
    <t>KW phụ tải</t>
  </si>
  <si>
    <t>Dân số</t>
  </si>
  <si>
    <t>Điện sinh hoạt</t>
  </si>
  <si>
    <t>KW</t>
  </si>
  <si>
    <t xml:space="preserve">Điện công cộng, dịch vụ </t>
  </si>
  <si>
    <t>TỔNG CỘNG</t>
  </si>
  <si>
    <t xml:space="preserve">Điện dự phòng + tổn thất </t>
  </si>
  <si>
    <t>Tổng phụ tải</t>
  </si>
  <si>
    <t>Hệ số đồng thời (Kđt)</t>
  </si>
  <si>
    <t>Hệ số sử dụng (Ksd )</t>
  </si>
  <si>
    <t>Tổng công suất cần cấp</t>
  </si>
  <si>
    <t>Hệ số công suất</t>
  </si>
  <si>
    <t>Tổng công suất yêu cầu</t>
  </si>
  <si>
    <t>KVA</t>
  </si>
  <si>
    <t>BẢNG TỔNG HỢP NHU CẦU DÙNG NƯỚC</t>
  </si>
  <si>
    <t>Đối tượng</t>
  </si>
  <si>
    <t>Tối thiểu</t>
  </si>
  <si>
    <t>Nhu cầu 
(m3/người/ngày-đêm)</t>
  </si>
  <si>
    <t>Số người dùng nước</t>
  </si>
  <si>
    <t xml:space="preserve">&gt;=50% Dân số </t>
  </si>
  <si>
    <t>Nước sinh hoạt</t>
  </si>
  <si>
    <t>60 lít/người/ngày-đêm</t>
  </si>
  <si>
    <t>Nước cộng cộng, dịch vụ</t>
  </si>
  <si>
    <t>10% QSH</t>
  </si>
  <si>
    <t>Nước sản xuất nhỏ, TTCN</t>
  </si>
  <si>
    <t>8% QSH</t>
  </si>
  <si>
    <t>Tổng 1</t>
  </si>
  <si>
    <t>Nước dự phòng rò rỉ</t>
  </si>
  <si>
    <r>
      <rPr>
        <sz val="14"/>
        <color theme="1"/>
        <rFont val="Times New Roman"/>
        <family val="1"/>
        <charset val="163"/>
      </rPr>
      <t>≤</t>
    </r>
    <r>
      <rPr>
        <sz val="14"/>
        <color theme="1"/>
        <rFont val="Times New Roman"/>
        <family val="1"/>
      </rPr>
      <t>15% tổng</t>
    </r>
  </si>
  <si>
    <t>Tổng 2</t>
  </si>
  <si>
    <t xml:space="preserve">Nước bản thân nơi cấp </t>
  </si>
  <si>
    <r>
      <t>≤</t>
    </r>
    <r>
      <rPr>
        <sz val="14"/>
        <color theme="1"/>
        <rFont val="Times New Roman"/>
        <family val="1"/>
      </rPr>
      <t>4 % tổng</t>
    </r>
  </si>
  <si>
    <t>Tổng cộng (1 + 2)</t>
  </si>
  <si>
    <t>BẢNG TỔNG HỢP KHỐI LƯỢNG CHẤT THẢI</t>
  </si>
  <si>
    <t>Chủng loại</t>
  </si>
  <si>
    <t>Tiêu chuẩn</t>
  </si>
  <si>
    <t>Năm 2021</t>
  </si>
  <si>
    <r>
      <t>I/ Nước thải (m</t>
    </r>
    <r>
      <rPr>
        <b/>
        <vertAlign val="superscript"/>
        <sz val="14"/>
        <color theme="1"/>
        <rFont val="Times New Roman"/>
        <family val="1"/>
      </rPr>
      <t>3</t>
    </r>
    <r>
      <rPr>
        <b/>
        <sz val="14"/>
        <color theme="1"/>
        <rFont val="Times New Roman"/>
        <family val="1"/>
      </rPr>
      <t>/ngày-đêm)</t>
    </r>
  </si>
  <si>
    <t>Sinh hoạt</t>
  </si>
  <si>
    <t>60 lít/người/ngày (80%)</t>
  </si>
  <si>
    <t>Công cộng, dịch vụ</t>
  </si>
  <si>
    <t>10% Qsh</t>
  </si>
  <si>
    <t>II/ Chất thải rắn (CTR)</t>
  </si>
  <si>
    <t>0,8kg/người/ngày</t>
  </si>
  <si>
    <t>Công cộng</t>
  </si>
  <si>
    <t>5% Qsh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</si>
</sst>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* #,##0.00_);_(* \(#,##0.00\);_(* &quot;-&quot;??_);_(@_)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\&quot;#,##0;[Red]&quot;\&quot;\-#,##0"/>
    <numFmt numFmtId="173" formatCode="&quot;\&quot;#,##0.00;[Red]&quot;\&quot;\-#,##0.00"/>
    <numFmt numFmtId="174" formatCode="_(* #,##0.0000_);_(* \(#,##0.0000\);_(* &quot;-&quot;??_);_(@_)"/>
    <numFmt numFmtId="175" formatCode="_(* #,##0.0_);_(* \(#,##0.0\);_(* &quot;-&quot;??_);_(@_)"/>
    <numFmt numFmtId="176" formatCode="#,##0.0_);\(#,##0.0\)"/>
    <numFmt numFmtId="177" formatCode="0.0%;[Red]\(0.0%\)"/>
    <numFmt numFmtId="178" formatCode="_ * #,##0.00_)&quot;£&quot;_ ;_ * \(#,##0.00\)&quot;£&quot;_ ;_ * &quot;-&quot;??_)&quot;£&quot;_ ;_ @_ "/>
    <numFmt numFmtId="179" formatCode="0.0%;\(0.0%\)"/>
    <numFmt numFmtId="180" formatCode="#."/>
    <numFmt numFmtId="181" formatCode="#.00"/>
    <numFmt numFmtId="182" formatCode="_ * #,##0.00_)_d_ ;_ * \(#,##0.00\)_d_ ;_ * &quot;-&quot;??_)_d_ ;_ @_ "/>
    <numFmt numFmtId="183" formatCode="_-* #,##0\ _k_r_-;\-* #,##0\ _k_r_-;_-* &quot;-&quot;\ _k_r_-;_-@_-"/>
    <numFmt numFmtId="184" formatCode="&quot;$&quot;#.00"/>
    <numFmt numFmtId="185" formatCode="m\-yyyy"/>
    <numFmt numFmtId="186" formatCode="#,##0.000_);\(#,##0.000\)"/>
    <numFmt numFmtId="187" formatCode="%#.00"/>
    <numFmt numFmtId="188" formatCode="#,##0\ &quot;F&quot;;\-#,##0\ &quot;F&quot;"/>
    <numFmt numFmtId="189" formatCode="#,##0\ &quot;F&quot;;[Red]\-#,##0\ &quot;F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.0"/>
    <numFmt numFmtId="193" formatCode="0.000"/>
    <numFmt numFmtId="194" formatCode="0.0000"/>
  </numFmts>
  <fonts count="105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VNtimes new roman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8"/>
      <name val="Arial"/>
    </font>
    <font>
      <sz val="12"/>
      <name val="¹UAAA¼"/>
      <family val="3"/>
      <charset val="129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</font>
    <font>
      <sz val="10"/>
      <name val=".VnTime"/>
    </font>
    <font>
      <sz val="11"/>
      <name val="VNI-Times"/>
    </font>
    <font>
      <sz val="12"/>
      <name val="????"/>
      <charset val="136"/>
    </font>
    <font>
      <sz val="12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Helv"/>
    </font>
    <font>
      <b/>
      <sz val="10"/>
      <name val="Helv"/>
    </font>
    <font>
      <sz val="10"/>
      <color indexed="8"/>
      <name val="Arial"/>
    </font>
    <font>
      <sz val="11"/>
      <name val="VNtimes new roman"/>
    </font>
    <font>
      <b/>
      <sz val="1"/>
      <color indexed="8"/>
      <name val="Courier"/>
    </font>
    <font>
      <sz val="1"/>
      <color indexed="8"/>
      <name val="Courier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b/>
      <sz val="12"/>
      <name val=".VnBook-AntiquaH"/>
      <family val="2"/>
    </font>
    <font>
      <b/>
      <sz val="12"/>
      <name val="Helv"/>
    </font>
    <font>
      <sz val="10"/>
      <name val="vnTimesRoman"/>
    </font>
    <font>
      <sz val="10"/>
      <name val="MS Sans Serif"/>
    </font>
    <font>
      <b/>
      <sz val="11"/>
      <name val="Helv"/>
    </font>
    <font>
      <sz val="12"/>
      <name val="Arial"/>
      <family val="2"/>
    </font>
    <font>
      <sz val="11"/>
      <name val="VNhelvetica"/>
    </font>
    <font>
      <sz val="10"/>
      <name val="VNlucida sans"/>
      <family val="2"/>
    </font>
    <font>
      <b/>
      <sz val="11"/>
      <name val="Arial"/>
      <family val="2"/>
    </font>
    <font>
      <sz val="12"/>
      <name val="Helv"/>
    </font>
    <font>
      <b/>
      <sz val="10"/>
      <name val="MS Sans Serif"/>
    </font>
    <font>
      <sz val="11"/>
      <color indexed="32"/>
      <name val="VNI-Times"/>
    </font>
    <font>
      <sz val="10"/>
      <name val="Symbol"/>
      <family val="1"/>
      <charset val="2"/>
    </font>
    <font>
      <sz val="10"/>
      <name val=" "/>
      <family val="1"/>
      <charset val="136"/>
    </font>
    <font>
      <sz val="12"/>
      <name val="바탕체"/>
      <family val="3"/>
    </font>
    <font>
      <sz val="10"/>
      <name val="Helv"/>
      <family val="2"/>
    </font>
    <font>
      <sz val="11"/>
      <name val="돋움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0"/>
      <name val="?? ??"/>
      <family val="1"/>
      <charset val="136"/>
    </font>
    <font>
      <sz val="11"/>
      <name val="VNbook-Antiqua"/>
      <family val="2"/>
    </font>
    <font>
      <sz val="12"/>
      <name val=".VnArial"/>
      <family val="2"/>
    </font>
    <font>
      <sz val="10"/>
      <name val="Arial"/>
      <family val="2"/>
      <charset val="163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i/>
      <sz val="10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sz val="14"/>
      <color theme="1"/>
      <name val="Times New Roman"/>
      <family val="2"/>
      <charset val="163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  <charset val="163"/>
    </font>
    <font>
      <b/>
      <vertAlign val="superscript"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gray125">
        <fgColor indexed="35"/>
      </patternFill>
    </fill>
    <fill>
      <patternFill patternType="solid">
        <fgColor rgb="FFDAE3F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9">
    <xf numFmtId="0" fontId="0" fillId="0" borderId="0"/>
    <xf numFmtId="0" fontId="33" fillId="0" borderId="0"/>
    <xf numFmtId="0" fontId="38" fillId="0" borderId="0"/>
    <xf numFmtId="169" fontId="2" fillId="0" borderId="0" applyFont="0" applyFill="0" applyBorder="0" applyAlignment="0" applyProtection="0"/>
    <xf numFmtId="0" fontId="77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>
      <alignment vertical="center"/>
    </xf>
    <xf numFmtId="0" fontId="41" fillId="2" borderId="0"/>
    <xf numFmtId="0" fontId="42" fillId="2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3" fillId="2" borderId="0"/>
    <xf numFmtId="0" fontId="44" fillId="0" borderId="0">
      <alignment wrapText="1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4" borderId="0" applyNumberFormat="0" applyBorder="0" applyAlignment="0" applyProtection="0"/>
    <xf numFmtId="0" fontId="32" fillId="0" borderId="0"/>
    <xf numFmtId="0" fontId="32" fillId="0" borderId="0"/>
    <xf numFmtId="0" fontId="1" fillId="0" borderId="0" applyFill="0" applyBorder="0" applyAlignment="0"/>
    <xf numFmtId="176" fontId="45" fillId="0" borderId="0" applyFill="0" applyBorder="0" applyAlignment="0"/>
    <xf numFmtId="174" fontId="45" fillId="0" borderId="0" applyFill="0" applyBorder="0" applyAlignment="0"/>
    <xf numFmtId="177" fontId="45" fillId="0" borderId="0" applyFill="0" applyBorder="0" applyAlignment="0"/>
    <xf numFmtId="178" fontId="1" fillId="0" borderId="0" applyFill="0" applyBorder="0" applyAlignment="0"/>
    <xf numFmtId="171" fontId="45" fillId="0" borderId="0" applyFill="0" applyBorder="0" applyAlignment="0"/>
    <xf numFmtId="179" fontId="45" fillId="0" borderId="0" applyFill="0" applyBorder="0" applyAlignment="0"/>
    <xf numFmtId="176" fontId="45" fillId="0" borderId="0" applyFill="0" applyBorder="0" applyAlignment="0"/>
    <xf numFmtId="0" fontId="7" fillId="21" borderId="1" applyNumberFormat="0" applyAlignment="0" applyProtection="0"/>
    <xf numFmtId="0" fontId="46" fillId="0" borderId="0"/>
    <xf numFmtId="0" fontId="8" fillId="22" borderId="2" applyNumberFormat="0" applyAlignment="0" applyProtection="0"/>
    <xf numFmtId="4" fontId="78" fillId="0" borderId="0" applyAlignment="0"/>
    <xf numFmtId="171" fontId="45" fillId="0" borderId="0" applyFont="0" applyFill="0" applyBorder="0" applyAlignment="0" applyProtection="0"/>
    <xf numFmtId="166" fontId="82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47" fillId="0" borderId="0" applyFill="0" applyBorder="0" applyAlignment="0"/>
    <xf numFmtId="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>
      <alignment vertical="top" wrapText="1"/>
    </xf>
    <xf numFmtId="171" fontId="45" fillId="0" borderId="0" applyFill="0" applyBorder="0" applyAlignment="0"/>
    <xf numFmtId="176" fontId="45" fillId="0" borderId="0" applyFill="0" applyBorder="0" applyAlignment="0"/>
    <xf numFmtId="171" fontId="45" fillId="0" borderId="0" applyFill="0" applyBorder="0" applyAlignment="0"/>
    <xf numFmtId="179" fontId="45" fillId="0" borderId="0" applyFill="0" applyBorder="0" applyAlignment="0"/>
    <xf numFmtId="176" fontId="45" fillId="0" borderId="0" applyFill="0" applyBorder="0" applyAlignment="0"/>
    <xf numFmtId="180" fontId="49" fillId="0" borderId="0">
      <protection locked="0"/>
    </xf>
    <xf numFmtId="180" fontId="49" fillId="0" borderId="0">
      <protection locked="0"/>
    </xf>
    <xf numFmtId="0" fontId="9" fillId="0" borderId="0" applyNumberFormat="0" applyFill="0" applyBorder="0" applyAlignment="0" applyProtection="0"/>
    <xf numFmtId="4" fontId="50" fillId="0" borderId="0">
      <protection locked="0"/>
    </xf>
    <xf numFmtId="181" fontId="50" fillId="0" borderId="0">
      <protection locked="0"/>
    </xf>
    <xf numFmtId="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2" fontId="56" fillId="0" borderId="3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5" borderId="0" applyNumberFormat="0" applyBorder="0" applyAlignment="0" applyProtection="0"/>
    <xf numFmtId="38" fontId="31" fillId="2" borderId="0" applyNumberFormat="0" applyBorder="0" applyAlignment="0" applyProtection="0"/>
    <xf numFmtId="0" fontId="58" fillId="0" borderId="0" applyNumberFormat="0" applyFont="0" applyBorder="0" applyAlignment="0">
      <alignment horizontal="left" vertical="center"/>
    </xf>
    <xf numFmtId="0" fontId="59" fillId="0" borderId="0">
      <alignment horizontal="left"/>
    </xf>
    <xf numFmtId="0" fontId="11" fillId="0" borderId="4" applyNumberFormat="0" applyAlignment="0" applyProtection="0">
      <alignment horizontal="left" vertical="center"/>
    </xf>
    <xf numFmtId="0" fontId="11" fillId="0" borderId="5">
      <alignment horizontal="left" vertical="center"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/>
    <xf numFmtId="0" fontId="15" fillId="8" borderId="1" applyNumberFormat="0" applyAlignment="0" applyProtection="0"/>
    <xf numFmtId="10" fontId="31" fillId="23" borderId="9" applyNumberFormat="0" applyBorder="0" applyAlignment="0" applyProtection="0"/>
    <xf numFmtId="171" fontId="45" fillId="0" borderId="0" applyFill="0" applyBorder="0" applyAlignment="0"/>
    <xf numFmtId="176" fontId="45" fillId="0" borderId="0" applyFill="0" applyBorder="0" applyAlignment="0"/>
    <xf numFmtId="171" fontId="45" fillId="0" borderId="0" applyFill="0" applyBorder="0" applyAlignment="0"/>
    <xf numFmtId="179" fontId="45" fillId="0" borderId="0" applyFill="0" applyBorder="0" applyAlignment="0"/>
    <xf numFmtId="176" fontId="45" fillId="0" borderId="0" applyFill="0" applyBorder="0" applyAlignment="0"/>
    <xf numFmtId="0" fontId="16" fillId="0" borderId="10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11"/>
    <xf numFmtId="18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4" fontId="50" fillId="0" borderId="0">
      <protection locked="0"/>
    </xf>
    <xf numFmtId="0" fontId="63" fillId="0" borderId="0" applyNumberFormat="0" applyFont="0" applyFill="0" applyAlignment="0"/>
    <xf numFmtId="0" fontId="17" fillId="24" borderId="0" applyNumberFormat="0" applyBorder="0" applyAlignment="0" applyProtection="0"/>
    <xf numFmtId="185" fontId="64" fillId="0" borderId="0"/>
    <xf numFmtId="0" fontId="29" fillId="0" borderId="0"/>
    <xf numFmtId="0" fontId="80" fillId="0" borderId="0"/>
    <xf numFmtId="0" fontId="79" fillId="0" borderId="0" applyNumberFormat="0"/>
    <xf numFmtId="0" fontId="79" fillId="0" borderId="0" applyNumberFormat="0"/>
    <xf numFmtId="0" fontId="79" fillId="0" borderId="0" applyNumberFormat="0"/>
    <xf numFmtId="0" fontId="79" fillId="0" borderId="0" applyNumberFormat="0"/>
    <xf numFmtId="0" fontId="65" fillId="0" borderId="0">
      <alignment horizontal="left" vertical="top"/>
    </xf>
    <xf numFmtId="0" fontId="4" fillId="25" borderId="12" applyNumberFormat="0" applyFon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1" borderId="13" applyNumberFormat="0" applyAlignment="0" applyProtection="0"/>
    <xf numFmtId="17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/>
    <xf numFmtId="187" fontId="50" fillId="0" borderId="0">
      <protection locked="0"/>
    </xf>
    <xf numFmtId="171" fontId="45" fillId="0" borderId="0" applyFill="0" applyBorder="0" applyAlignment="0"/>
    <xf numFmtId="176" fontId="45" fillId="0" borderId="0" applyFill="0" applyBorder="0" applyAlignment="0"/>
    <xf numFmtId="171" fontId="45" fillId="0" borderId="0" applyFill="0" applyBorder="0" applyAlignment="0"/>
    <xf numFmtId="179" fontId="45" fillId="0" borderId="0" applyFill="0" applyBorder="0" applyAlignment="0"/>
    <xf numFmtId="176" fontId="45" fillId="0" borderId="0" applyFill="0" applyBorder="0" applyAlignment="0"/>
    <xf numFmtId="0" fontId="67" fillId="0" borderId="0"/>
    <xf numFmtId="0" fontId="61" fillId="0" borderId="0" applyNumberFormat="0" applyFont="0" applyFill="0" applyBorder="0" applyAlignment="0" applyProtection="0">
      <alignment horizontal="left"/>
    </xf>
    <xf numFmtId="0" fontId="68" fillId="0" borderId="11">
      <alignment horizontal="center"/>
    </xf>
    <xf numFmtId="0" fontId="1" fillId="26" borderId="0"/>
    <xf numFmtId="0" fontId="37" fillId="0" borderId="0" applyNumberFormat="0" applyFill="0" applyBorder="0" applyAlignment="0" applyProtection="0"/>
    <xf numFmtId="0" fontId="69" fillId="0" borderId="0"/>
    <xf numFmtId="0" fontId="62" fillId="0" borderId="0"/>
    <xf numFmtId="0" fontId="70" fillId="0" borderId="0"/>
    <xf numFmtId="49" fontId="47" fillId="0" borderId="0" applyFill="0" applyBorder="0" applyAlignment="0"/>
    <xf numFmtId="188" fontId="1" fillId="0" borderId="0" applyFill="0" applyBorder="0" applyAlignment="0"/>
    <xf numFmtId="189" fontId="1" fillId="0" borderId="0" applyFill="0" applyBorder="0" applyAlignment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27" borderId="9">
      <alignment horizontal="left" vertical="center"/>
    </xf>
    <xf numFmtId="164" fontId="22" fillId="0" borderId="15">
      <alignment horizontal="left" vertical="top"/>
    </xf>
    <xf numFmtId="164" fontId="23" fillId="0" borderId="16">
      <alignment horizontal="left" vertical="top"/>
    </xf>
    <xf numFmtId="0" fontId="24" fillId="0" borderId="16">
      <alignment horizontal="left" vertical="center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3" fillId="0" borderId="0">
      <alignment vertical="center"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0" fillId="0" borderId="0"/>
    <xf numFmtId="0" fontId="63" fillId="0" borderId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65" fontId="76" fillId="0" borderId="0" applyFont="0" applyFill="0" applyBorder="0" applyAlignment="0" applyProtection="0"/>
    <xf numFmtId="191" fontId="75" fillId="0" borderId="0" applyFont="0" applyFill="0" applyBorder="0" applyAlignment="0" applyProtection="0"/>
    <xf numFmtId="0" fontId="91" fillId="0" borderId="0"/>
    <xf numFmtId="0" fontId="97" fillId="0" borderId="0"/>
  </cellStyleXfs>
  <cellXfs count="130">
    <xf numFmtId="0" fontId="0" fillId="0" borderId="0" xfId="0"/>
    <xf numFmtId="0" fontId="35" fillId="0" borderId="0" xfId="0" applyFont="1"/>
    <xf numFmtId="0" fontId="34" fillId="0" borderId="9" xfId="0" applyFont="1" applyBorder="1" applyAlignment="1">
      <alignment horizontal="center" vertical="center" readingOrder="1"/>
    </xf>
    <xf numFmtId="0" fontId="35" fillId="0" borderId="9" xfId="0" applyFont="1" applyBorder="1" applyAlignment="1">
      <alignment horizontal="center" vertical="center" readingOrder="1"/>
    </xf>
    <xf numFmtId="0" fontId="81" fillId="0" borderId="9" xfId="0" applyFont="1" applyBorder="1" applyAlignment="1">
      <alignment horizontal="center" vertical="center" readingOrder="1"/>
    </xf>
    <xf numFmtId="0" fontId="35" fillId="0" borderId="9" xfId="0" applyFont="1" applyBorder="1" applyAlignment="1">
      <alignment horizontal="left" vertical="center" wrapText="1" readingOrder="1"/>
    </xf>
    <xf numFmtId="0" fontId="81" fillId="0" borderId="9" xfId="0" applyFont="1" applyBorder="1" applyAlignment="1">
      <alignment horizontal="left" vertical="center" wrapText="1" readingOrder="1"/>
    </xf>
    <xf numFmtId="0" fontId="83" fillId="0" borderId="0" xfId="0" applyFont="1"/>
    <xf numFmtId="0" fontId="81" fillId="0" borderId="9" xfId="0" quotePrefix="1" applyFont="1" applyBorder="1" applyAlignment="1">
      <alignment horizontal="center" vertical="center" readingOrder="1"/>
    </xf>
    <xf numFmtId="0" fontId="34" fillId="0" borderId="9" xfId="0" applyFont="1" applyBorder="1" applyAlignment="1">
      <alignment horizontal="left" vertical="center" wrapText="1" readingOrder="1"/>
    </xf>
    <xf numFmtId="2" fontId="34" fillId="0" borderId="9" xfId="0" applyNumberFormat="1" applyFont="1" applyBorder="1" applyAlignment="1">
      <alignment horizontal="center" vertical="center" readingOrder="1"/>
    </xf>
    <xf numFmtId="193" fontId="34" fillId="0" borderId="9" xfId="0" applyNumberFormat="1" applyFont="1" applyBorder="1" applyAlignment="1">
      <alignment horizontal="center" vertical="center" readingOrder="1"/>
    </xf>
    <xf numFmtId="2" fontId="35" fillId="0" borderId="9" xfId="0" applyNumberFormat="1" applyFont="1" applyBorder="1" applyAlignment="1">
      <alignment horizontal="center" vertical="center" readingOrder="1"/>
    </xf>
    <xf numFmtId="193" fontId="35" fillId="0" borderId="9" xfId="0" applyNumberFormat="1" applyFont="1" applyBorder="1" applyAlignment="1">
      <alignment horizontal="center" vertical="center" readingOrder="1"/>
    </xf>
    <xf numFmtId="2" fontId="81" fillId="0" borderId="9" xfId="0" applyNumberFormat="1" applyFont="1" applyBorder="1" applyAlignment="1">
      <alignment horizontal="center" vertical="center" readingOrder="1"/>
    </xf>
    <xf numFmtId="193" fontId="81" fillId="0" borderId="9" xfId="0" applyNumberFormat="1" applyFont="1" applyBorder="1" applyAlignment="1">
      <alignment horizontal="center" vertical="center" readingOrder="1"/>
    </xf>
    <xf numFmtId="0" fontId="35" fillId="0" borderId="9" xfId="0" quotePrefix="1" applyFont="1" applyBorder="1" applyAlignment="1">
      <alignment horizontal="center" vertical="center" readingOrder="1"/>
    </xf>
    <xf numFmtId="0" fontId="2" fillId="0" borderId="0" xfId="0" applyFont="1"/>
    <xf numFmtId="0" fontId="87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  <xf numFmtId="0" fontId="35" fillId="0" borderId="9" xfId="0" applyFont="1" applyBorder="1" applyAlignment="1">
      <alignment horizontal="left" vertical="center" wrapText="1"/>
    </xf>
    <xf numFmtId="4" fontId="35" fillId="0" borderId="9" xfId="0" applyNumberFormat="1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left" vertical="center" wrapText="1"/>
    </xf>
    <xf numFmtId="4" fontId="81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5" fillId="0" borderId="9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5" fillId="0" borderId="0" xfId="0" applyFont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 readingOrder="1"/>
    </xf>
    <xf numFmtId="2" fontId="87" fillId="0" borderId="9" xfId="0" applyNumberFormat="1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readingOrder="1"/>
    </xf>
    <xf numFmtId="0" fontId="84" fillId="0" borderId="9" xfId="0" applyFont="1" applyBorder="1" applyAlignment="1">
      <alignment horizontal="left" vertical="center" wrapText="1" readingOrder="1"/>
    </xf>
    <xf numFmtId="4" fontId="84" fillId="0" borderId="9" xfId="0" applyNumberFormat="1" applyFont="1" applyBorder="1" applyAlignment="1">
      <alignment horizontal="center" vertical="center" readingOrder="1"/>
    </xf>
    <xf numFmtId="0" fontId="85" fillId="0" borderId="0" xfId="0" applyFont="1" applyAlignment="1">
      <alignment vertical="center"/>
    </xf>
    <xf numFmtId="0" fontId="34" fillId="0" borderId="15" xfId="0" applyFont="1" applyBorder="1" applyAlignment="1">
      <alignment vertical="center" wrapText="1" readingOrder="1"/>
    </xf>
    <xf numFmtId="0" fontId="0" fillId="0" borderId="0" xfId="0" applyAlignment="1">
      <alignment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92" fontId="87" fillId="0" borderId="9" xfId="0" applyNumberFormat="1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91" fillId="0" borderId="0" xfId="187"/>
    <xf numFmtId="1" fontId="91" fillId="0" borderId="0" xfId="187" applyNumberFormat="1" applyAlignment="1">
      <alignment horizontal="center"/>
    </xf>
    <xf numFmtId="0" fontId="91" fillId="0" borderId="0" xfId="187" applyAlignment="1">
      <alignment horizontal="center"/>
    </xf>
    <xf numFmtId="0" fontId="93" fillId="28" borderId="9" xfId="187" applyFont="1" applyFill="1" applyBorder="1" applyAlignment="1">
      <alignment horizontal="center" vertical="center" readingOrder="1"/>
    </xf>
    <xf numFmtId="0" fontId="93" fillId="28" borderId="18" xfId="187" applyFont="1" applyFill="1" applyBorder="1" applyAlignment="1">
      <alignment vertical="center" readingOrder="1"/>
    </xf>
    <xf numFmtId="0" fontId="94" fillId="0" borderId="9" xfId="187" applyFont="1" applyBorder="1" applyAlignment="1">
      <alignment horizontal="center"/>
    </xf>
    <xf numFmtId="1" fontId="94" fillId="0" borderId="9" xfId="187" applyNumberFormat="1" applyFont="1" applyBorder="1" applyAlignment="1">
      <alignment horizontal="center"/>
    </xf>
    <xf numFmtId="2" fontId="94" fillId="0" borderId="9" xfId="187" applyNumberFormat="1" applyFont="1" applyBorder="1" applyAlignment="1">
      <alignment horizontal="center"/>
    </xf>
    <xf numFmtId="0" fontId="95" fillId="0" borderId="9" xfId="187" applyFont="1" applyBorder="1" applyAlignment="1">
      <alignment horizontal="center" vertical="center" readingOrder="1"/>
    </xf>
    <xf numFmtId="0" fontId="93" fillId="0" borderId="9" xfId="187" applyFont="1" applyBorder="1" applyAlignment="1">
      <alignment horizontal="left" vertical="center" readingOrder="1"/>
    </xf>
    <xf numFmtId="3" fontId="93" fillId="0" borderId="9" xfId="187" applyNumberFormat="1" applyFont="1" applyBorder="1" applyAlignment="1">
      <alignment horizontal="center" vertical="center" readingOrder="1"/>
    </xf>
    <xf numFmtId="0" fontId="95" fillId="0" borderId="9" xfId="187" applyFont="1" applyBorder="1" applyAlignment="1">
      <alignment horizontal="left" vertical="center" readingOrder="1"/>
    </xf>
    <xf numFmtId="2" fontId="95" fillId="0" borderId="9" xfId="187" applyNumberFormat="1" applyFont="1" applyBorder="1" applyAlignment="1">
      <alignment horizontal="center" vertical="center" readingOrder="1"/>
    </xf>
    <xf numFmtId="1" fontId="91" fillId="0" borderId="0" xfId="187" applyNumberFormat="1"/>
    <xf numFmtId="0" fontId="95" fillId="0" borderId="0" xfId="187" applyFont="1" applyAlignment="1">
      <alignment horizontal="center" vertical="center" readingOrder="1"/>
    </xf>
    <xf numFmtId="0" fontId="95" fillId="0" borderId="0" xfId="187" applyFont="1" applyAlignment="1">
      <alignment horizontal="left" vertical="center" readingOrder="1"/>
    </xf>
    <xf numFmtId="2" fontId="95" fillId="0" borderId="0" xfId="187" applyNumberFormat="1" applyFont="1" applyAlignment="1">
      <alignment horizontal="center" vertical="center" readingOrder="1"/>
    </xf>
    <xf numFmtId="1" fontId="95" fillId="0" borderId="9" xfId="187" applyNumberFormat="1" applyFont="1" applyBorder="1" applyAlignment="1">
      <alignment horizontal="center" vertical="center" readingOrder="1"/>
    </xf>
    <xf numFmtId="1" fontId="89" fillId="0" borderId="9" xfId="187" applyNumberFormat="1" applyFont="1" applyBorder="1" applyAlignment="1">
      <alignment horizontal="center"/>
    </xf>
    <xf numFmtId="2" fontId="93" fillId="0" borderId="9" xfId="187" applyNumberFormat="1" applyFont="1" applyBorder="1" applyAlignment="1">
      <alignment horizontal="center" vertical="center" readingOrder="1"/>
    </xf>
    <xf numFmtId="2" fontId="91" fillId="0" borderId="0" xfId="187" applyNumberFormat="1"/>
    <xf numFmtId="10" fontId="91" fillId="0" borderId="0" xfId="187" applyNumberFormat="1"/>
    <xf numFmtId="3" fontId="91" fillId="0" borderId="0" xfId="187" applyNumberFormat="1"/>
    <xf numFmtId="194" fontId="91" fillId="0" borderId="0" xfId="187" applyNumberFormat="1"/>
    <xf numFmtId="193" fontId="91" fillId="0" borderId="0" xfId="187" applyNumberFormat="1"/>
    <xf numFmtId="0" fontId="91" fillId="29" borderId="0" xfId="187" applyFill="1"/>
    <xf numFmtId="193" fontId="91" fillId="29" borderId="0" xfId="187" applyNumberFormat="1" applyFill="1"/>
    <xf numFmtId="2" fontId="89" fillId="0" borderId="9" xfId="187" applyNumberFormat="1" applyFont="1" applyBorder="1" applyAlignment="1">
      <alignment horizontal="center"/>
    </xf>
    <xf numFmtId="0" fontId="89" fillId="0" borderId="0" xfId="187" applyFont="1"/>
    <xf numFmtId="0" fontId="97" fillId="0" borderId="0" xfId="188"/>
    <xf numFmtId="0" fontId="34" fillId="0" borderId="9" xfId="188" applyFont="1" applyBorder="1" applyAlignment="1">
      <alignment horizontal="left" vertical="center" wrapText="1"/>
    </xf>
    <xf numFmtId="0" fontId="34" fillId="0" borderId="9" xfId="188" applyFont="1" applyBorder="1" applyAlignment="1">
      <alignment horizontal="center" vertical="center" wrapText="1"/>
    </xf>
    <xf numFmtId="3" fontId="34" fillId="0" borderId="9" xfId="188" applyNumberFormat="1" applyFont="1" applyBorder="1" applyAlignment="1">
      <alignment vertical="center" wrapText="1"/>
    </xf>
    <xf numFmtId="0" fontId="87" fillId="0" borderId="22" xfId="188" applyFont="1" applyBorder="1" applyAlignment="1">
      <alignment horizontal="center" vertical="center" wrapText="1"/>
    </xf>
    <xf numFmtId="0" fontId="98" fillId="0" borderId="22" xfId="188" applyFont="1" applyBorder="1" applyAlignment="1">
      <alignment horizontal="center" vertical="center" wrapText="1"/>
    </xf>
    <xf numFmtId="3" fontId="87" fillId="0" borderId="22" xfId="188" applyNumberFormat="1" applyFont="1" applyBorder="1" applyAlignment="1">
      <alignment horizontal="center" vertical="center" wrapText="1"/>
    </xf>
    <xf numFmtId="3" fontId="97" fillId="0" borderId="0" xfId="188" applyNumberFormat="1"/>
    <xf numFmtId="0" fontId="98" fillId="0" borderId="22" xfId="188" applyFont="1" applyBorder="1" applyAlignment="1">
      <alignment horizontal="justify" vertical="center" wrapText="1"/>
    </xf>
    <xf numFmtId="4" fontId="98" fillId="0" borderId="22" xfId="188" applyNumberFormat="1" applyFont="1" applyBorder="1" applyAlignment="1">
      <alignment horizontal="right" vertical="center" wrapText="1"/>
    </xf>
    <xf numFmtId="2" fontId="97" fillId="0" borderId="0" xfId="188" applyNumberFormat="1"/>
    <xf numFmtId="4" fontId="87" fillId="0" borderId="22" xfId="188" applyNumberFormat="1" applyFont="1" applyBorder="1" applyAlignment="1">
      <alignment horizontal="right" vertical="center" wrapText="1"/>
    </xf>
    <xf numFmtId="0" fontId="102" fillId="0" borderId="22" xfId="188" applyFont="1" applyBorder="1" applyAlignment="1">
      <alignment horizontal="center" vertical="center" wrapText="1"/>
    </xf>
    <xf numFmtId="0" fontId="87" fillId="0" borderId="0" xfId="188" applyFont="1"/>
    <xf numFmtId="3" fontId="87" fillId="0" borderId="22" xfId="188" applyNumberFormat="1" applyFont="1" applyBorder="1" applyAlignment="1">
      <alignment horizontal="right" vertical="center"/>
    </xf>
    <xf numFmtId="0" fontId="104" fillId="0" borderId="22" xfId="188" applyFont="1" applyBorder="1" applyAlignment="1">
      <alignment horizontal="center" vertical="center" wrapText="1"/>
    </xf>
    <xf numFmtId="0" fontId="88" fillId="0" borderId="22" xfId="188" applyFont="1" applyBorder="1" applyAlignment="1">
      <alignment horizontal="center" vertical="center" wrapText="1"/>
    </xf>
    <xf numFmtId="0" fontId="92" fillId="0" borderId="9" xfId="187" applyFont="1" applyBorder="1" applyAlignment="1">
      <alignment horizontal="center" vertical="center"/>
    </xf>
    <xf numFmtId="0" fontId="93" fillId="28" borderId="9" xfId="187" applyFont="1" applyFill="1" applyBorder="1" applyAlignment="1">
      <alignment horizontal="center" vertical="center" readingOrder="1"/>
    </xf>
    <xf numFmtId="0" fontId="93" fillId="28" borderId="17" xfId="187" applyFont="1" applyFill="1" applyBorder="1" applyAlignment="1">
      <alignment horizontal="center" vertical="center" readingOrder="1"/>
    </xf>
    <xf numFmtId="0" fontId="93" fillId="28" borderId="18" xfId="187" applyFont="1" applyFill="1" applyBorder="1" applyAlignment="1">
      <alignment horizontal="center" vertical="center" readingOrder="1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 wrapText="1" readingOrder="1"/>
    </xf>
    <xf numFmtId="0" fontId="34" fillId="0" borderId="16" xfId="0" applyFont="1" applyBorder="1" applyAlignment="1">
      <alignment horizontal="center" vertical="center" wrapText="1" readingOrder="1"/>
    </xf>
    <xf numFmtId="0" fontId="34" fillId="0" borderId="9" xfId="0" applyFont="1" applyBorder="1" applyAlignment="1">
      <alignment horizontal="center" vertical="center" wrapText="1" readingOrder="1"/>
    </xf>
    <xf numFmtId="0" fontId="85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 wrapText="1" readingOrder="1"/>
    </xf>
    <xf numFmtId="0" fontId="34" fillId="0" borderId="18" xfId="0" applyFont="1" applyBorder="1" applyAlignment="1">
      <alignment horizontal="center" vertical="center" wrapText="1" readingOrder="1"/>
    </xf>
    <xf numFmtId="0" fontId="34" fillId="0" borderId="19" xfId="0" applyFont="1" applyBorder="1" applyAlignment="1">
      <alignment horizontal="center" vertical="center" wrapText="1" readingOrder="1"/>
    </xf>
    <xf numFmtId="0" fontId="34" fillId="0" borderId="2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 wrapText="1"/>
    </xf>
    <xf numFmtId="0" fontId="101" fillId="0" borderId="22" xfId="188" applyFont="1" applyBorder="1" applyAlignment="1">
      <alignment horizontal="center" vertical="center"/>
    </xf>
    <xf numFmtId="0" fontId="87" fillId="0" borderId="22" xfId="188" applyFont="1" applyBorder="1" applyAlignment="1">
      <alignment horizontal="center" vertical="center" wrapText="1"/>
    </xf>
    <xf numFmtId="0" fontId="95" fillId="0" borderId="9" xfId="187" applyFont="1" applyBorder="1" applyAlignment="1">
      <alignment horizontal="left" vertical="center" wrapText="1" readingOrder="1"/>
    </xf>
    <xf numFmtId="0" fontId="34" fillId="0" borderId="9" xfId="188" applyFont="1" applyBorder="1" applyAlignment="1">
      <alignment horizontal="center" vertical="center"/>
    </xf>
    <xf numFmtId="0" fontId="34" fillId="0" borderId="9" xfId="188" applyFont="1" applyBorder="1" applyAlignment="1">
      <alignment horizontal="center" vertical="center" wrapText="1"/>
    </xf>
    <xf numFmtId="0" fontId="34" fillId="0" borderId="9" xfId="188" applyFont="1" applyBorder="1"/>
    <xf numFmtId="0" fontId="35" fillId="0" borderId="9" xfId="188" applyFont="1" applyBorder="1" applyAlignment="1">
      <alignment horizontal="center" vertical="center" wrapText="1"/>
    </xf>
    <xf numFmtId="0" fontId="35" fillId="0" borderId="9" xfId="188" applyFont="1" applyBorder="1" applyAlignment="1">
      <alignment horizontal="left" vertical="center" wrapText="1"/>
    </xf>
    <xf numFmtId="3" fontId="35" fillId="0" borderId="9" xfId="188" applyNumberFormat="1" applyFont="1" applyBorder="1" applyAlignment="1">
      <alignment vertical="center" wrapText="1"/>
    </xf>
    <xf numFmtId="9" fontId="35" fillId="0" borderId="9" xfId="188" applyNumberFormat="1" applyFont="1" applyBorder="1" applyAlignment="1">
      <alignment horizontal="center" vertical="center" wrapText="1"/>
    </xf>
    <xf numFmtId="0" fontId="35" fillId="0" borderId="9" xfId="188" applyFont="1" applyBorder="1" applyAlignment="1">
      <alignment horizontal="center" vertical="center"/>
    </xf>
    <xf numFmtId="4" fontId="35" fillId="0" borderId="9" xfId="188" applyNumberFormat="1" applyFont="1" applyBorder="1" applyAlignment="1">
      <alignment horizontal="center" vertical="center" wrapText="1"/>
    </xf>
    <xf numFmtId="3" fontId="34" fillId="0" borderId="9" xfId="188" applyNumberFormat="1" applyFont="1" applyBorder="1" applyAlignment="1">
      <alignment vertical="center"/>
    </xf>
    <xf numFmtId="1" fontId="34" fillId="0" borderId="9" xfId="188" applyNumberFormat="1" applyFont="1" applyBorder="1"/>
    <xf numFmtId="0" fontId="85" fillId="0" borderId="22" xfId="188" applyFont="1" applyBorder="1" applyAlignment="1">
      <alignment horizontal="center" vertical="center"/>
    </xf>
  </cellXfs>
  <cellStyles count="189">
    <cellStyle name="_x000d__x000a_JournalTemplate=C:\COMFO\CTALK\JOURSTD.TPL_x000d__x000a_LbStateAddress=3 3 0 251 1 89 2 311_x000d__x000a_LbStateJou" xfId="1" xr:uid="{00000000-0005-0000-0000-000000000000}"/>
    <cellStyle name="#.##0" xfId="2" xr:uid="{00000000-0005-0000-0000-000001000000}"/>
    <cellStyle name="??" xfId="3" xr:uid="{00000000-0005-0000-0000-000002000000}"/>
    <cellStyle name="?? [0.00]_ Att. 1- Cover" xfId="4" xr:uid="{00000000-0005-0000-0000-000003000000}"/>
    <cellStyle name="?? [0]" xfId="5" xr:uid="{00000000-0005-0000-0000-000004000000}"/>
    <cellStyle name="???? [0.00]_PRODUCT DETAIL Q1" xfId="6" xr:uid="{00000000-0005-0000-0000-000005000000}"/>
    <cellStyle name="????_PRODUCT DETAIL Q1" xfId="7" xr:uid="{00000000-0005-0000-0000-000006000000}"/>
    <cellStyle name="???[0]_Book1" xfId="8" xr:uid="{00000000-0005-0000-0000-000007000000}"/>
    <cellStyle name="???_95" xfId="9" xr:uid="{00000000-0005-0000-0000-000008000000}"/>
    <cellStyle name="??[0]_BRE" xfId="10" xr:uid="{00000000-0005-0000-0000-000009000000}"/>
    <cellStyle name="??_ Att. 1- Cover" xfId="11" xr:uid="{00000000-0005-0000-0000-00000A000000}"/>
    <cellStyle name="1" xfId="12" xr:uid="{00000000-0005-0000-0000-00000B000000}"/>
    <cellStyle name="2" xfId="13" xr:uid="{00000000-0005-0000-0000-00000C000000}"/>
    <cellStyle name="20% - Accent1" xfId="14" builtinId="30" customBuiltin="1"/>
    <cellStyle name="20% - Accent2" xfId="15" builtinId="34" customBuiltin="1"/>
    <cellStyle name="20% - Accent3" xfId="16" builtinId="38" customBuiltin="1"/>
    <cellStyle name="20% - Accent4" xfId="17" builtinId="42" customBuiltin="1"/>
    <cellStyle name="20% - Accent5" xfId="18" builtinId="46" customBuiltin="1"/>
    <cellStyle name="20% - Accent6" xfId="19" builtinId="50" customBuiltin="1"/>
    <cellStyle name="3" xfId="20" xr:uid="{00000000-0005-0000-0000-000013000000}"/>
    <cellStyle name="4" xfId="21" xr:uid="{00000000-0005-0000-0000-000014000000}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AeE­ [0]_INQUIRY ¿µ¾÷AßAø " xfId="40" xr:uid="{00000000-0005-0000-0000-000027000000}"/>
    <cellStyle name="AeE­_INQUIRY ¿µ¾÷AßAø " xfId="41" xr:uid="{00000000-0005-0000-0000-000028000000}"/>
    <cellStyle name="AÞ¸¶ [0]_INQUIRY ¿?¾÷AßAø " xfId="42" xr:uid="{00000000-0005-0000-0000-000029000000}"/>
    <cellStyle name="AÞ¸¶_INQUIRY ¿?¾÷AßAø " xfId="43" xr:uid="{00000000-0005-0000-0000-00002A000000}"/>
    <cellStyle name="Bad" xfId="44" builtinId="27" customBuiltin="1"/>
    <cellStyle name="C?AØ_¿?¾÷CoE² " xfId="45" xr:uid="{00000000-0005-0000-0000-00002C000000}"/>
    <cellStyle name="C￥AØ_¿μ¾÷CoE² " xfId="46" xr:uid="{00000000-0005-0000-0000-00002D000000}"/>
    <cellStyle name="Calc Currency (0)" xfId="47" xr:uid="{00000000-0005-0000-0000-00002E000000}"/>
    <cellStyle name="Calc Currency (2)" xfId="48" xr:uid="{00000000-0005-0000-0000-00002F000000}"/>
    <cellStyle name="Calc Percent (0)" xfId="49" xr:uid="{00000000-0005-0000-0000-000030000000}"/>
    <cellStyle name="Calc Percent (1)" xfId="50" xr:uid="{00000000-0005-0000-0000-000031000000}"/>
    <cellStyle name="Calc Percent (2)" xfId="51" xr:uid="{00000000-0005-0000-0000-000032000000}"/>
    <cellStyle name="Calc Units (0)" xfId="52" xr:uid="{00000000-0005-0000-0000-000033000000}"/>
    <cellStyle name="Calc Units (1)" xfId="53" xr:uid="{00000000-0005-0000-0000-000034000000}"/>
    <cellStyle name="Calc Units (2)" xfId="54" xr:uid="{00000000-0005-0000-0000-000035000000}"/>
    <cellStyle name="Calculation" xfId="55" builtinId="22" customBuiltin="1"/>
    <cellStyle name="category" xfId="56" xr:uid="{00000000-0005-0000-0000-000037000000}"/>
    <cellStyle name="Comma [00]" xfId="59" xr:uid="{00000000-0005-0000-0000-00003A000000}"/>
    <cellStyle name="Comma 2" xfId="60" xr:uid="{00000000-0005-0000-0000-00003B000000}"/>
    <cellStyle name="Comma0" xfId="61" xr:uid="{00000000-0005-0000-0000-00003C000000}"/>
    <cellStyle name="Currency [00]" xfId="62" xr:uid="{00000000-0005-0000-0000-00003D000000}"/>
    <cellStyle name="Currency0" xfId="63" xr:uid="{00000000-0005-0000-0000-00003E000000}"/>
    <cellStyle name="Check Cell" xfId="57" builtinId="23" customBuiltin="1"/>
    <cellStyle name="chu" xfId="58" xr:uid="{00000000-0005-0000-0000-000039000000}"/>
    <cellStyle name="Date" xfId="64" xr:uid="{00000000-0005-0000-0000-00003F000000}"/>
    <cellStyle name="Date Short" xfId="65" xr:uid="{00000000-0005-0000-0000-000040000000}"/>
    <cellStyle name="Date_Book1" xfId="66" xr:uid="{00000000-0005-0000-0000-000041000000}"/>
    <cellStyle name="Dezimal [0]_Compiling Utility Macros" xfId="67" xr:uid="{00000000-0005-0000-0000-000042000000}"/>
    <cellStyle name="Dezimal_Compiling Utility Macros" xfId="68" xr:uid="{00000000-0005-0000-0000-000043000000}"/>
    <cellStyle name="DuToanBXD" xfId="69" xr:uid="{00000000-0005-0000-0000-000044000000}"/>
    <cellStyle name="Enter Currency (0)" xfId="70" xr:uid="{00000000-0005-0000-0000-000045000000}"/>
    <cellStyle name="Enter Currency (2)" xfId="71" xr:uid="{00000000-0005-0000-0000-000046000000}"/>
    <cellStyle name="Enter Units (0)" xfId="72" xr:uid="{00000000-0005-0000-0000-000047000000}"/>
    <cellStyle name="Enter Units (1)" xfId="73" xr:uid="{00000000-0005-0000-0000-000048000000}"/>
    <cellStyle name="Enter Units (2)" xfId="74" xr:uid="{00000000-0005-0000-0000-000049000000}"/>
    <cellStyle name="En-tete1" xfId="75" xr:uid="{00000000-0005-0000-0000-00004A000000}"/>
    <cellStyle name="En-tete2" xfId="76" xr:uid="{00000000-0005-0000-0000-00004B000000}"/>
    <cellStyle name="Explanatory Text" xfId="77" builtinId="53" customBuiltin="1"/>
    <cellStyle name="Financier" xfId="78" xr:uid="{00000000-0005-0000-0000-00004D000000}"/>
    <cellStyle name="Fixe" xfId="79" xr:uid="{00000000-0005-0000-0000-00004E000000}"/>
    <cellStyle name="Fixed" xfId="80" xr:uid="{00000000-0005-0000-0000-00004F000000}"/>
    <cellStyle name="Font Britannic16" xfId="81" xr:uid="{00000000-0005-0000-0000-000050000000}"/>
    <cellStyle name="Font Britannic18" xfId="82" xr:uid="{00000000-0005-0000-0000-000051000000}"/>
    <cellStyle name="Font CenturyCond 18" xfId="83" xr:uid="{00000000-0005-0000-0000-000052000000}"/>
    <cellStyle name="Font Cond20" xfId="84" xr:uid="{00000000-0005-0000-0000-000053000000}"/>
    <cellStyle name="Font LucidaSans16" xfId="85" xr:uid="{00000000-0005-0000-0000-000054000000}"/>
    <cellStyle name="Font NewCenturyCond18" xfId="86" xr:uid="{00000000-0005-0000-0000-000055000000}"/>
    <cellStyle name="Font Ottawa14" xfId="87" xr:uid="{00000000-0005-0000-0000-000056000000}"/>
    <cellStyle name="Font Ottawa16" xfId="88" xr:uid="{00000000-0005-0000-0000-000057000000}"/>
    <cellStyle name="Good" xfId="89" builtinId="26" customBuiltin="1"/>
    <cellStyle name="Grey" xfId="90" xr:uid="{00000000-0005-0000-0000-000059000000}"/>
    <cellStyle name="ha" xfId="91" xr:uid="{00000000-0005-0000-0000-00005A000000}"/>
    <cellStyle name="HEADER" xfId="92" xr:uid="{00000000-0005-0000-0000-00005B000000}"/>
    <cellStyle name="Header1" xfId="93" xr:uid="{00000000-0005-0000-0000-00005C000000}"/>
    <cellStyle name="Header2" xfId="94" xr:uid="{00000000-0005-0000-0000-00005D000000}"/>
    <cellStyle name="Heading 1" xfId="95" builtinId="16" customBuiltin="1"/>
    <cellStyle name="Heading 2" xfId="96" builtinId="17" customBuiltin="1"/>
    <cellStyle name="Heading 3" xfId="97" builtinId="18" customBuiltin="1"/>
    <cellStyle name="Heading 4" xfId="98" builtinId="19" customBuiltin="1"/>
    <cellStyle name="hoa" xfId="99" xr:uid="{00000000-0005-0000-0000-000062000000}"/>
    <cellStyle name="Input" xfId="100" builtinId="20" customBuiltin="1"/>
    <cellStyle name="Input [yellow]" xfId="101" xr:uid="{00000000-0005-0000-0000-000064000000}"/>
    <cellStyle name="Link Currency (0)" xfId="102" xr:uid="{00000000-0005-0000-0000-000065000000}"/>
    <cellStyle name="Link Currency (2)" xfId="103" xr:uid="{00000000-0005-0000-0000-000066000000}"/>
    <cellStyle name="Link Units (0)" xfId="104" xr:uid="{00000000-0005-0000-0000-000067000000}"/>
    <cellStyle name="Link Units (1)" xfId="105" xr:uid="{00000000-0005-0000-0000-000068000000}"/>
    <cellStyle name="Link Units (2)" xfId="106" xr:uid="{00000000-0005-0000-0000-000069000000}"/>
    <cellStyle name="Linked Cell" xfId="107" builtinId="24" customBuiltin="1"/>
    <cellStyle name="Millares [0]_Well Timing" xfId="108" xr:uid="{00000000-0005-0000-0000-00006B000000}"/>
    <cellStyle name="Millares_Well Timing" xfId="109" xr:uid="{00000000-0005-0000-0000-00006C000000}"/>
    <cellStyle name="Model" xfId="110" xr:uid="{00000000-0005-0000-0000-00006D000000}"/>
    <cellStyle name="Moneda [0]_Well Timing" xfId="111" xr:uid="{00000000-0005-0000-0000-00006E000000}"/>
    <cellStyle name="Moneda_Well Timing" xfId="112" xr:uid="{00000000-0005-0000-0000-00006F000000}"/>
    <cellStyle name="Monetaire" xfId="113" xr:uid="{00000000-0005-0000-0000-000070000000}"/>
    <cellStyle name="n" xfId="114" xr:uid="{00000000-0005-0000-0000-000071000000}"/>
    <cellStyle name="Neutral" xfId="115" builtinId="28" customBuiltin="1"/>
    <cellStyle name="Normal" xfId="0" builtinId="0"/>
    <cellStyle name="Normal - Style1" xfId="116" xr:uid="{00000000-0005-0000-0000-000074000000}"/>
    <cellStyle name="Normal - 유형1" xfId="117" xr:uid="{00000000-0005-0000-0000-000075000000}"/>
    <cellStyle name="Normal 2" xfId="118" xr:uid="{00000000-0005-0000-0000-000076000000}"/>
    <cellStyle name="Normal 2 2" xfId="188" xr:uid="{6A7DE24E-7D75-4501-9538-1F08513A809E}"/>
    <cellStyle name="Normal 3" xfId="119" xr:uid="{00000000-0005-0000-0000-000077000000}"/>
    <cellStyle name="Normal 4" xfId="120" xr:uid="{00000000-0005-0000-0000-000078000000}"/>
    <cellStyle name="Normal 5" xfId="121" xr:uid="{00000000-0005-0000-0000-000079000000}"/>
    <cellStyle name="Normal 6" xfId="122" xr:uid="{00000000-0005-0000-0000-00007A000000}"/>
    <cellStyle name="Normal 7" xfId="187" xr:uid="{C48C601B-462E-4D45-BF8E-A92668BD62E8}"/>
    <cellStyle name="NORMAL-ADB" xfId="123" xr:uid="{00000000-0005-0000-0000-00007B000000}"/>
    <cellStyle name="Note" xfId="124" builtinId="10" customBuiltin="1"/>
    <cellStyle name="oft Excel]_x000d__x000a_Comment=open=/f ‚ðw’è‚·‚é‚ÆAƒ†[ƒU[’è‹`ŠÖ”‚ðŠÖ”“\‚è•t‚¯‚Ìˆê——‚É“o˜^‚·‚é‚±‚Æ‚ª‚Å‚«‚Ü‚·B_x000d__x000a_Maximized" xfId="125" xr:uid="{00000000-0005-0000-0000-00007D000000}"/>
    <cellStyle name="oft Excel]_x000d__x000a_Comment=open=/f ‚ðŽw’è‚·‚é‚ÆAƒ†[ƒU[’è‹`ŠÖ”‚ðŠÖ”“\‚è•t‚¯‚Ìˆê——‚É“o˜^‚·‚é‚±‚Æ‚ª‚Å‚«‚Ü‚·B_x000d__x000a_Maximized" xfId="126" xr:uid="{00000000-0005-0000-0000-00007E000000}"/>
    <cellStyle name="Output" xfId="127" builtinId="21" customBuiltin="1"/>
    <cellStyle name="Percent [0]" xfId="128" xr:uid="{00000000-0005-0000-0000-000080000000}"/>
    <cellStyle name="Percent [00]" xfId="129" xr:uid="{00000000-0005-0000-0000-000081000000}"/>
    <cellStyle name="Percent [2]" xfId="130" xr:uid="{00000000-0005-0000-0000-000082000000}"/>
    <cellStyle name="Pourcentage" xfId="132" xr:uid="{00000000-0005-0000-0000-000084000000}"/>
    <cellStyle name="PrePop Currency (0)" xfId="133" xr:uid="{00000000-0005-0000-0000-000085000000}"/>
    <cellStyle name="PrePop Currency (2)" xfId="134" xr:uid="{00000000-0005-0000-0000-000086000000}"/>
    <cellStyle name="PrePop Units (0)" xfId="135" xr:uid="{00000000-0005-0000-0000-000087000000}"/>
    <cellStyle name="PrePop Units (1)" xfId="136" xr:uid="{00000000-0005-0000-0000-000088000000}"/>
    <cellStyle name="PrePop Units (2)" xfId="137" xr:uid="{00000000-0005-0000-0000-000089000000}"/>
    <cellStyle name="pricing" xfId="138" xr:uid="{00000000-0005-0000-0000-00008A000000}"/>
    <cellStyle name="PSChar" xfId="139" xr:uid="{00000000-0005-0000-0000-00008B000000}"/>
    <cellStyle name="PSHeading" xfId="140" xr:uid="{00000000-0005-0000-0000-00008C000000}"/>
    <cellStyle name="PHONG" xfId="131" xr:uid="{00000000-0005-0000-0000-000083000000}"/>
    <cellStyle name="Standard_Anpassen der Amortisation" xfId="141" xr:uid="{00000000-0005-0000-0000-00008D000000}"/>
    <cellStyle name="Style 1" xfId="142" xr:uid="{00000000-0005-0000-0000-00008E000000}"/>
    <cellStyle name="style_1" xfId="143" xr:uid="{00000000-0005-0000-0000-00008F000000}"/>
    <cellStyle name="subhead" xfId="144" xr:uid="{00000000-0005-0000-0000-000090000000}"/>
    <cellStyle name="symbol" xfId="145" xr:uid="{00000000-0005-0000-0000-000091000000}"/>
    <cellStyle name="Text Indent A" xfId="146" xr:uid="{00000000-0005-0000-0000-000092000000}"/>
    <cellStyle name="Text Indent B" xfId="147" xr:uid="{00000000-0005-0000-0000-000093000000}"/>
    <cellStyle name="Text Indent C" xfId="148" xr:uid="{00000000-0005-0000-0000-000094000000}"/>
    <cellStyle name="Title" xfId="150" builtinId="15" customBuiltin="1"/>
    <cellStyle name="Total" xfId="151" builtinId="25" customBuiltin="1"/>
    <cellStyle name="þ_x001d_ðK_x000c_Fý_x001b__x000d_9ýU_x0001_Ð_x0008_¦)_x0007__x0001__x0001_" xfId="149" xr:uid="{00000000-0005-0000-0000-000095000000}"/>
    <cellStyle name="vntxt1" xfId="154" xr:uid="{00000000-0005-0000-0000-00009A000000}"/>
    <cellStyle name="vntxt2" xfId="155" xr:uid="{00000000-0005-0000-0000-00009B000000}"/>
    <cellStyle name="vnhead1" xfId="152" xr:uid="{00000000-0005-0000-0000-000098000000}"/>
    <cellStyle name="vnhead3" xfId="153" xr:uid="{00000000-0005-0000-0000-000099000000}"/>
    <cellStyle name="Währung [0]_Compiling Utility Macros" xfId="156" xr:uid="{00000000-0005-0000-0000-00009C000000}"/>
    <cellStyle name="Währung_Compiling Utility Macros" xfId="157" xr:uid="{00000000-0005-0000-0000-00009D000000}"/>
    <cellStyle name="Warning Text" xfId="158" builtinId="11" customBuiltin="1"/>
    <cellStyle name=" [0.00]_ Att. 1- Cover" xfId="159" xr:uid="{00000000-0005-0000-0000-00009F000000}"/>
    <cellStyle name="_ Att. 1- Cover" xfId="160" xr:uid="{00000000-0005-0000-0000-0000A0000000}"/>
    <cellStyle name="?_ Att. 1- Cover" xfId="161" xr:uid="{00000000-0005-0000-0000-0000A1000000}"/>
    <cellStyle name="똿뗦먛귟 [0.00]_PRODUCT DETAIL Q1" xfId="162" xr:uid="{00000000-0005-0000-0000-0000A2000000}"/>
    <cellStyle name="똿뗦먛귟_PRODUCT DETAIL Q1" xfId="163" xr:uid="{00000000-0005-0000-0000-0000A3000000}"/>
    <cellStyle name="믅됞 [0.00]_PRODUCT DETAIL Q1" xfId="164" xr:uid="{00000000-0005-0000-0000-0000A4000000}"/>
    <cellStyle name="믅됞_PRODUCT DETAIL Q1" xfId="165" xr:uid="{00000000-0005-0000-0000-0000A5000000}"/>
    <cellStyle name="백분율_95" xfId="166" xr:uid="{00000000-0005-0000-0000-0000A6000000}"/>
    <cellStyle name="뷭?_BOOKSHIP" xfId="167" xr:uid="{00000000-0005-0000-0000-0000A7000000}"/>
    <cellStyle name="콤마 [ - 유형1" xfId="168" xr:uid="{00000000-0005-0000-0000-0000A8000000}"/>
    <cellStyle name="콤마 [ - 유형2" xfId="169" xr:uid="{00000000-0005-0000-0000-0000A9000000}"/>
    <cellStyle name="콤마 [ - 유형3" xfId="170" xr:uid="{00000000-0005-0000-0000-0000AA000000}"/>
    <cellStyle name="콤마 [ - 유형4" xfId="171" xr:uid="{00000000-0005-0000-0000-0000AB000000}"/>
    <cellStyle name="콤마 [ - 유형5" xfId="172" xr:uid="{00000000-0005-0000-0000-0000AC000000}"/>
    <cellStyle name="콤마 [ - 유형6" xfId="173" xr:uid="{00000000-0005-0000-0000-0000AD000000}"/>
    <cellStyle name="콤마 [ - 유형7" xfId="174" xr:uid="{00000000-0005-0000-0000-0000AE000000}"/>
    <cellStyle name="콤마 [ - 유형8" xfId="175" xr:uid="{00000000-0005-0000-0000-0000AF000000}"/>
    <cellStyle name="콤마 [0]_0004 MECH COST  " xfId="176" xr:uid="{00000000-0005-0000-0000-0000B0000000}"/>
    <cellStyle name="콤마_0004 MECH COST  " xfId="177" xr:uid="{00000000-0005-0000-0000-0000B1000000}"/>
    <cellStyle name="통화 [0]_1202" xfId="178" xr:uid="{00000000-0005-0000-0000-0000B2000000}"/>
    <cellStyle name="통화_1202" xfId="179" xr:uid="{00000000-0005-0000-0000-0000B3000000}"/>
    <cellStyle name="표준_(정보부문)월별인원계획" xfId="180" xr:uid="{00000000-0005-0000-0000-0000B4000000}"/>
    <cellStyle name="一般_00Q3902REV.1" xfId="181" xr:uid="{00000000-0005-0000-0000-0000B5000000}"/>
    <cellStyle name="千分位[0]_00Q3902REV.1" xfId="182" xr:uid="{00000000-0005-0000-0000-0000B6000000}"/>
    <cellStyle name="千分位_00Q3902REV.1" xfId="183" xr:uid="{00000000-0005-0000-0000-0000B7000000}"/>
    <cellStyle name="貨幣 [0]_00Q3902REV.1" xfId="184" xr:uid="{00000000-0005-0000-0000-0000B8000000}"/>
    <cellStyle name="貨幣[0]_BRE" xfId="185" xr:uid="{00000000-0005-0000-0000-0000B9000000}"/>
    <cellStyle name="貨幣_00Q3902REV.1" xfId="186" xr:uid="{00000000-0005-0000-0000-0000B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quat\goi3\Form%20nop%20thau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NN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QH%20TQuoc\BCao%20QH%20ca%20nuoc\BCao%20(LDD%202003)\1-4-2004\HT2000(dat%20o%20moi)%20(1-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4\c\QH%20TQuoc\BCao%20QH%20ca%20nuoc\BCao%2019.3\He%20thong%20phu%20luc%2019-3\Phu%20luc%209-HT\Bieu(moi)\HTDCSD(sua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TUYEN\QT-%20Tinh\T&#181;i%20Ch&#221;nh%20-%20Xu&#169;n%20L&#203;p\T&#181;iCh&#221;nh%20-%20Y&#170;n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2\c12\Thinh\HTSD%20nam%202000%20toan%20quo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_6\My%20Documents\Trung%20Thuc\Vung%20DBSCL_6.2.04(12%20tinh)\HT-DBSCL\HT-KDCNT_DVHC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a\Tai%20Chinh-%20QT-Hala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Hiep\ChongQuaTai\Km4\Km4_TQ_HN%20(new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Km4_TQ_HN%20(moi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6Q\96q2588\PAN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DT%202000(tpkt%20DBSHong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3408\Standard\RP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Toan35KV\TramCatT.Yen-B.X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Hiep\ChongQuaTai\GocSau\GocSau_Nahang(new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DT%202000(tpkt%20DBSCLong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BKe%20ThToan%20G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9Q\99Q3657\99Q3299(REV.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_6\My%20Documents\Trung%20Thuc\Vung%20DBSCL_6.2.04(12%20tinh)\HT-DBSCL\HT-CD_DVHC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1%20TQ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hart1"/>
      <sheetName val="Sheet1"/>
      <sheetName val="Sheet2"/>
      <sheetName val="Sheet3"/>
      <sheetName val="PNT_QUOT__3"/>
      <sheetName val="COAT_WRAP_QIOT__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oi"/>
      <sheetName val="HaiPhong"/>
      <sheetName val="HaiDuong"/>
      <sheetName val="HungYen"/>
      <sheetName val="HaTay"/>
      <sheetName val="HaNam"/>
      <sheetName val="NamDinh"/>
      <sheetName val="ThaiBinh"/>
      <sheetName val="NinhBinh"/>
      <sheetName val="TvDBSH"/>
      <sheetName val="TvDBSH (Theotinh)"/>
      <sheetName val="ThanhHoa"/>
      <sheetName val="NgheAn"/>
      <sheetName val="HaTinh"/>
      <sheetName val="QuangBinh"/>
      <sheetName val="QuangTri"/>
      <sheetName val="ThuaThienHue"/>
      <sheetName val="TvKBC"/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TvDBSCLong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N"/>
      <sheetName val="PNN"/>
      <sheetName val="CSD"/>
      <sheetName val="DD"/>
      <sheetName val="NN(TPKT)"/>
      <sheetName val="PNN(TPKT)"/>
      <sheetName val="DD(TPKT)"/>
      <sheetName val="DT"/>
      <sheetName val="DT(TPKT)"/>
      <sheetName val="KDC"/>
      <sheetName val="KDC(TPKT)"/>
      <sheetName val="B15"/>
      <sheetName val="B16"/>
      <sheetName val="Sheet1"/>
      <sheetName val="B13"/>
      <sheetName val="B12"/>
      <sheetName val="B11"/>
      <sheetName val="B1"/>
      <sheetName val="B2"/>
      <sheetName val="B3"/>
      <sheetName val="B4"/>
      <sheetName val="B5"/>
      <sheetName val="B6"/>
      <sheetName val="B4(T2)"/>
      <sheetName val="B7"/>
      <sheetName val="B8"/>
      <sheetName val="B9"/>
      <sheetName val="B10"/>
      <sheetName val="B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Gia_GC_Satthep"/>
      <sheetName val="TT_35"/>
      <sheetName val="TTVanChuyen"/>
    </sheetNames>
    <sheetDataSet>
      <sheetData sheetId="0"/>
      <sheetData sheetId="1">
        <row r="7">
          <cell r="C7">
            <v>3546</v>
          </cell>
        </row>
      </sheetData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Q-vung"/>
      <sheetName val="TQ-TPKT"/>
      <sheetName val="NNTQ-tpkt"/>
      <sheetName val="NNTQ-vung"/>
      <sheetName val="HT95-vung"/>
      <sheetName val="HT95.TQ.TPK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Outlets"/>
      <sheetName val="PGs"/>
      <sheetName val="Sheet1"/>
      <sheetName val="Sheet2"/>
      <sheetName val="Sheet3"/>
      <sheetName val="Sheet4"/>
      <sheetName val="Sheet5"/>
      <sheetName val="00000000"/>
      <sheetName val="THop"/>
      <sheetName val="N Cong"/>
      <sheetName val="Vat tu"/>
      <sheetName val="T.Nghiem"/>
      <sheetName val="Ca may"/>
      <sheetName val="TH T nghiem"/>
      <sheetName val="XL4Poppy"/>
      <sheetName val="MTO REV_0"/>
    </sheetNames>
    <sheetDataSet>
      <sheetData sheetId="0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E241">
            <v>2.6075084279381266E-310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KDCNT-TPKT(tron)"/>
      <sheetName val="TvDBSCLong(Theotinh)"/>
      <sheetName val="KDCNT-DVHC (tron)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anh (2)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</sheetNames>
    <sheetDataSet>
      <sheetData sheetId="0">
        <row r="323">
          <cell r="H323">
            <v>1402400</v>
          </cell>
        </row>
        <row r="329">
          <cell r="H329">
            <v>608046.18200000003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Sheet1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AI"/>
      <sheetName val="BANLE"/>
      <sheetName val="t.kho"/>
      <sheetName val="CLB"/>
      <sheetName val="phong"/>
      <sheetName val="hoat"/>
      <sheetName val="tong BH"/>
      <sheetName val="nhapkho"/>
      <sheetName val="TH"/>
      <sheetName val="Chia T1"/>
      <sheetName val="Chia T2"/>
      <sheetName val="Chia T3"/>
      <sheetName val="TH11"/>
      <sheetName val="TH T11"/>
      <sheetName val="TH T1"/>
      <sheetName val="XL4Test5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C45"/>
      <sheetName val="C47A"/>
      <sheetName val="C47B"/>
      <sheetName val="C46"/>
      <sheetName val="DsachYT"/>
      <sheetName val="00"/>
      <sheetName val="Bhxhoi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T6"/>
      <sheetName val="Mau"/>
      <sheetName val="KH LDTL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LUONG CHO HUU"/>
      <sheetName val="thu BHXH,YT"/>
      <sheetName val="Phan bo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SILICAT_x0003_"/>
      <sheetName val="1-12"/>
      <sheetName val="SP-KH"/>
      <sheetName val="Xuatkho"/>
      <sheetName val="PT"/>
      <sheetName val="gVL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Pivot(Silica|e)"/>
      <sheetName val="_x0000__x0000__x0000__x0000__x0000__x0000_"/>
      <sheetName val="MTL$-INTER"/>
      <sheetName val="TH QT"/>
      <sheetName val="KE QT"/>
      <sheetName val="Summary"/>
      <sheetName val="Design &amp; Applications"/>
      <sheetName val="Building Summary"/>
      <sheetName val="Building"/>
      <sheetName val="External Works"/>
      <sheetName val="Pivot(_x0007_lass Wool)"/>
      <sheetName val="??-BLDG"/>
      <sheetName val="INSUL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Macro1"/>
      <sheetName val="Macro2"/>
      <sheetName val="Macro3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bcôhang"/>
      <sheetName val="báo cáo thang11 m?i"/>
      <sheetName val="???????-BLDG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RDP013"/>
      <sheetName val="Pi6ot(Urethan)"/>
      <sheetName val="Chiet tinh dz22"/>
      <sheetName val="Piwot(Silicate)"/>
      <sheetName val="TH VL, NC, DDHT Thanhphuoc"/>
      <sheetName val="S¶_x001d_et2"/>
      <sheetName val="TH_x0001_NG2"/>
      <sheetName val="ROCK WO_x0003__x0000_"/>
      <sheetName val="TH T19"/>
      <sheetName val="??????"/>
      <sheetName val="ROCK WO_x0003_?"/>
      <sheetName val="Dieu chinh"/>
      <sheetName val="So -03"/>
      <sheetName val="SoLD"/>
      <sheetName val="So-02"/>
      <sheetName val="hoat_x0000_࣭_x0000__x0000__x0000__x0000__x0000__x0000__x0000__x0000__x0009__x0000_᭬࣫_x0000__x0004__x0000__x0000__x0000__x0000__x0000__x0000_ᑜ࣭_x0000__x0000__x0000_"/>
      <sheetName val="Sheed4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Pivot(RckWool)"/>
      <sheetName val="ፌ_x0000_佄⁎䥇⁁䡃"/>
      <sheetName val="⁁䡃⁉䥔呅"/>
      <sheetName val="呅吠ь_x0000_䑄㔳_x0005_吀䅂㔳_x000c_吀⁈畱敹"/>
      <sheetName val="㔳_x000c_吀⁈畱敹瑴慯ծ_x0000_楢兡͔_x0000_䭔"/>
      <sheetName val="_x0000_楢兡͔_x0000_䭔ͥ_x0000_䅎э_x0000_啈䝎_x0003_䠀䥁_x0003_"/>
      <sheetName val="_x0000_啈䝎_x0003_䠀䥁_x0003_䰀䵁_x0008_䈀湡⁧楧"/>
      <sheetName val="ࡍ_x0000_慂杮朠慩_x000d_䠀乁⁇䥔久䈠佁_x000b_吀⁈"/>
      <sheetName val="䥔久䈠佁_x000b_吀⁈䡎偁"/>
      <sheetName val="⁈䡎偁吠乏_x0006_吀⁈"/>
      <sheetName val="_x0000_䡔䈠乁_x0005_䐀"/>
      <sheetName val="_x0000_敄㍣б_x0000_慊"/>
      <sheetName val="䨀湡в_x0000_慊㍮"/>
      <sheetName val="湡г_x0000_慊㑮_x0004_"/>
      <sheetName val="д_x0000_慊㙮_x0004_䨀"/>
      <sheetName val="_x0000_慊㝮_x0004_䨀湡"/>
      <sheetName val="慊㡮_x0004_䨀湡Թ"/>
      <sheetName val="㥮_x0005_䨀湡〱_x0005_䨀"/>
      <sheetName val="_x0005_䨀湡ㄱ_x0005_䨀"/>
      <sheetName val="_x0000_慊ㅮԳ_x0000_慊"/>
      <sheetName val="䨀湡㐱_x0005_䨀湡"/>
      <sheetName val="慊ㅮԵ_x0000_慊ㅮ"/>
      <sheetName val="ㅮԷ_x0000_慊ㅮԸ"/>
      <sheetName val="㠱_x0005_䨀湡〲_x0005_"/>
      <sheetName val="԰_x0000_慊㉮Ա_x0000_"/>
      <sheetName val="_x0005_䨀湡㈲_x0005_䨀"/>
      <sheetName val="_x0000_慊㉮Գ_x0000_慊㉮Դ"/>
      <sheetName val="湡㐲_x0005_䨀湡㔲_x0005_"/>
      <sheetName val="㔲_x0005_䨀"/>
      <sheetName val="CT Thang Mo"/>
      <sheetName val="CT  PL"/>
      <sheetName val="Chi tiet"/>
      <sheetName val="Du_lieu"/>
      <sheetName val="뜃맟뭁돽띿맟?-BLDG"/>
      <sheetName val="CAT_5"/>
      <sheetName val="현장관리비"/>
      <sheetName val="실행내역"/>
      <sheetName val="#REF"/>
      <sheetName val="적용환율"/>
      <sheetName val="合成単価作成表-BLDG"/>
      <sheetName val="Luong moÿÿngay cong khao sat"/>
      <sheetName val="Sheev6"/>
      <sheetName val="Nhap fon gia VL dia phuong"/>
      <sheetName val="Q2-00"/>
      <sheetName val="ctTBA"/>
      <sheetName val="tong l²_x0000__x0000_ ban"/>
      <sheetName val="Pivnt(RockWool)"/>
      <sheetName val="@ivot(Form Glass)"/>
      <sheetName val="Pivot(Gl!ss Wool)"/>
      <sheetName val="ROCK WOKL"/>
      <sheetName val="He co"/>
      <sheetName val="Bhitieu-dam cac loai"/>
      <sheetName val="EQUIPMENT -2"/>
      <sheetName val="전차선로 물량표"/>
      <sheetName val="PBS"/>
      <sheetName val="간접비내역-1"/>
      <sheetName val="Basic"/>
      <sheetName val="DESIGN CRITERIA"/>
      <sheetName val="용기"/>
      <sheetName val="_x0000_TCTiet"/>
      <sheetName val="Giai trinh"/>
      <sheetName val="TH4_x0000__x0000__x0000__x0000__x0000__x0000__x0000__x0000__x0000__x0000__x0000_ℨʢ_x0000__x0004__x0000__x0000__x0000__x0000__x0000__x0000_崬ʢ_x0000__x0000__x0000__x0000__x0000_"/>
      <sheetName val="MTO REV.2(ARMOR)"/>
      <sheetName val="적용률"/>
      <sheetName val="LABTOTAL"/>
      <sheetName val="공통가설"/>
      <sheetName val="SN C£GNV"/>
      <sheetName val="TA²_x0000__x0000_NH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Tong hop QL4( - 3"/>
      <sheetName val="TT_10KV"/>
      <sheetName val="NEW-PANEL"/>
      <sheetName val="TK"/>
      <sheetName val="BRCT"/>
      <sheetName val="SDHD"/>
      <sheetName val="SDHD QUY"/>
      <sheetName val="GTGT135"/>
      <sheetName val="BRCN135"/>
      <sheetName val="MV135"/>
      <sheetName val="SDHDCN"/>
      <sheetName val="SDHDCN quy"/>
      <sheetName val="NXT.CN03"/>
      <sheetName val="bl"/>
      <sheetName val="20000000"/>
      <sheetName val="BCDTK"/>
      <sheetName val="soktmay"/>
      <sheetName val="MTO REV.0"/>
      <sheetName val="ct thinghiem"/>
      <sheetName val="Van chuyen"/>
      <sheetName val="SILICCTE"/>
      <sheetName val="_x0010_ivot(Glass Wool)"/>
      <sheetName val="She%t1"/>
      <sheetName val="XL4Pop`y"/>
      <sheetName val="Chitieu-dam c!c loai"/>
      <sheetName val="@Gdg"/>
      <sheetName val="CocKJ1m"/>
      <sheetName val="湡㘱_x0005_䨀湡㜱"/>
      <sheetName val="Gia vat tu"/>
      <sheetName val="_x0010_iwot(Silicate)"/>
      <sheetName val="Phan tich don ႀ￸a chi tiet"/>
      <sheetName val="PNT-QUOT-#3"/>
      <sheetName val="COAT&amp;WRAP-QIOT-#3"/>
      <sheetName val="\uong mot ngay cong xay lap"/>
      <sheetName val="Luong mot ngay conw0khao sat"/>
      <sheetName val="thu BHXH&lt;YT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hoat?࣭????????_x0009_?᭬࣫?_x0004_??????ᑜ࣭???"/>
      <sheetName val="hoat?࣭?_x0009_᭬࣫?_x0004_?ᑜ࣭?ڬ࣫?"/>
      <sheetName val="_x0000__x0000__x0000__x0000__x0000__x0009__x0000_??_x0000__x0004__x0000__x0000__x0000__x0000__x0000__x0000_??_x0000__x0000__x0000__x0000__x0000__x0000__x0000__x0000_??_x0000__x0000_"/>
      <sheetName val="?????_x0009_????_x0004_????????????????????"/>
      <sheetName val="hoat_x0000_?_x0000__x0009_??_x0000__x0004__x0000_??_x0000_??_x0000_"/>
      <sheetName val="hoat??????????_x0009_????_x0004_???????????"/>
      <sheetName val="Coc$0x40cm"/>
      <sheetName val="&quot;0ngay"/>
      <sheetName val="báo cák thang11 mới"/>
      <sheetName val="THANG'"/>
      <sheetName val="CN"/>
      <sheetName val="BCN"/>
      <sheetName val="Q TOAN"/>
      <sheetName val="NO MUA"/>
      <sheetName val="VO CHAI"/>
      <sheetName val="VC THU HOI"/>
      <sheetName val="100000P0"/>
      <sheetName val="RFP0_x0010_6"/>
      <sheetName val="RFP_x0010_07"/>
      <sheetName val="RFP_x0011_1(2)"/>
      <sheetName val="Q_x0012_-02"/>
      <sheetName val="Q_x0013_-02"/>
      <sheetName val="Du toan chi Tiet coc_x0000_nuoc"/>
      <sheetName val="Nhap_x0000_don gia VL dia phuong"/>
      <sheetName val="Luong mot ngay Cong xay_x0000_lap"/>
      <sheetName val="DU TRU LUONG_x0000_06 THANG"/>
      <sheetName val="PP tinh Thue thu_x0000_nhap"/>
      <sheetName val="Luong TG thang _x0010_9"/>
      <sheetName val="QT LUONG NS_x0000_T 07"/>
      <sheetName val="TAM_x0000_UNG LUONG NS TH 10"/>
      <sheetName val="_x0000__x0000_CAI TK 112"/>
      <sheetName val="?TCTiet"/>
      <sheetName val="hoat???_x0009_???_x0004_???????"/>
      <sheetName val="ፌ?佄⁎䥇⁁䡃"/>
      <sheetName val="呅吠ь?䑄㔳_x0005_吀䅂㔳_x000c_吀⁈畱敹"/>
      <sheetName val="㔳_x000c_吀⁈畱敹瑴慯ծ?楢兡͔?䭔"/>
      <sheetName val="?楢兡͔?䭔ͥ?䅎э?啈䝎_x0003_䠀䥁_x0003_"/>
      <sheetName val="?啈䝎_x0003_䠀䥁_x0003_䰀䵁_x0008_䈀湡⁧楧"/>
      <sheetName val="ࡍ?慂杮朠慩_x000d_䠀乁⁇䥔久䈠佁_x000b_吀⁈"/>
      <sheetName val="?䡔䈠乁_x0005_䐀"/>
      <sheetName val="?敄㍣б?慊"/>
      <sheetName val="䨀湡в?慊㍮"/>
      <sheetName val="湡г?慊㑮_x0004_"/>
      <sheetName val="д?慊㙮_x0004_䨀"/>
      <sheetName val="?慊㝮_x0004_䨀湡"/>
      <sheetName val="?慊ㅮԳ?慊"/>
      <sheetName val="慊ㅮԵ?慊ㅮ"/>
      <sheetName val="ㅮԷ?慊ㅮԸ"/>
      <sheetName val="԰?慊㉮Ա?"/>
      <sheetName val="?慊㉮Գ?慊㉮Դ"/>
      <sheetName val="tong l²?? ban"/>
      <sheetName val="_x0009_???_x0004_???????"/>
      <sheetName val="[I"/>
      <sheetName val="????"/>
      <sheetName val="báo cák thang11 m?i"/>
      <sheetName val="???????"/>
      <sheetName val="?????"/>
      <sheetName val="??????_x0005_???_x000c_????"/>
      <sheetName val="?_x000c_?????????????"/>
      <sheetName val="?????????????_x0003_??_x0003_"/>
      <sheetName val="???_x0003_??_x0003_??_x0008_????"/>
      <sheetName val="??????_x000d_???????_x000b_??"/>
      <sheetName val="????_x000b_????"/>
      <sheetName val="?????_x0006_??"/>
      <sheetName val="????_x0005_?"/>
      <sheetName val="?????_x0004_"/>
      <sheetName val="????_x0004_?"/>
      <sheetName val="???_x0004_??"/>
      <sheetName val="??_x0004_???"/>
      <sheetName val="?_x0005_???_x0005_?"/>
      <sheetName val="_x0005_???_x0005_?"/>
      <sheetName val="???_x0005_??"/>
      <sheetName val="??_x0005_???"/>
      <sheetName val="?_x0005_???_x0005_"/>
      <sheetName val="????????"/>
      <sheetName val="??_x0005_???_x0005_"/>
      <sheetName val="?_x0005_?"/>
      <sheetName val="THVT"/>
      <sheetName val="PTDM"/>
      <sheetName val="THPT&gt;5"/>
      <sheetName val="ࡍ?慂杮朠慩_x000a_䠀乁⁇䥔久䈠佁_x000b_吀⁈"/>
      <sheetName val="??????_x000a_???????_x000b_??"/>
      <sheetName val="ࡍ_x0000_慂杮朠慩_x000a_䠀乁⁇䥔久䈠佁_x000b_吀⁈"/>
      <sheetName val="POTAL"/>
      <sheetName val="POWER"/>
      <sheetName val="견적조건"/>
      <sheetName val="BQ_Equip_Pipe"/>
      <sheetName val="BLR-S"/>
      <sheetName val="Est-Hotpp"/>
      <sheetName val="PipWT"/>
      <sheetName val="piping"/>
      <sheetName val="BREAKDOWN(철거설치)"/>
      <sheetName val="COA-17"/>
      <sheetName val="C-18"/>
      <sheetName val=" thoau nuoc nc"/>
      <sheetName val="재료비"/>
      <sheetName val="BQ List"/>
      <sheetName val="PIPE"/>
      <sheetName val="FLANGE"/>
      <sheetName val="VALVE"/>
      <sheetName val="TH4???????????ℨʢ?_x0004_??????崬ʢ?????"/>
      <sheetName val="TA²??NH"/>
      <sheetName val="hoat_x0000_࣭_x0000__x0009_᭬࣫_x0000__x0004__x0000_ᑜ࣭_x0000_ڬ࣫_x0000_"/>
      <sheetName val="TSCD"/>
      <sheetName val="Mech_1030"/>
      <sheetName val="Bia"/>
      <sheetName val="T.Tinh"/>
      <sheetName val="Luo_x0009__x0008__x0010__x0000__x0000__x0006__x0005__x0000__x001c_ Í_x0007_ÉÀ_x0000__x0000__x0006__x0003__x0000__x0000_á_x0000__x0002__x0000_°"/>
      <sheetName val="VV-NTKL NHA _x000b_HO DOT 2"/>
      <sheetName val="THA_x000e_G 8"/>
      <sheetName val="AN CA _x0014_HANG 08"/>
      <sheetName val="Xuatkh/"/>
      <sheetName val="truy_x0000_thu"/>
      <sheetName val="PTDGDT"/>
      <sheetName val="QMCT"/>
      <sheetName val="_x0000__x0000_DT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/>
      <sheetData sheetId="323" refreshError="1"/>
      <sheetData sheetId="324"/>
      <sheetData sheetId="325"/>
      <sheetData sheetId="326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 refreshError="1"/>
      <sheetData sheetId="389"/>
      <sheetData sheetId="390"/>
      <sheetData sheetId="39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/>
      <sheetData sheetId="566"/>
      <sheetData sheetId="567" refreshError="1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 refreshError="1"/>
      <sheetData sheetId="600" refreshError="1"/>
      <sheetData sheetId="601"/>
      <sheetData sheetId="6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4"/>
      <sheetName val="Sheet2"/>
      <sheetName val="Sheet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Apr1"/>
      <sheetName val="Apr2"/>
      <sheetName val="Apr3"/>
      <sheetName val="Apr4"/>
      <sheetName val="Apr5"/>
      <sheetName val="Apr7"/>
      <sheetName val="Apr8"/>
      <sheetName val="Apr9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________BLDG"/>
      <sheetName val="Bia "/>
      <sheetName val="Muc luc"/>
      <sheetName val="Thuyet minh PA1"/>
      <sheetName val="kl xaychan khay"/>
      <sheetName val="Tdoi t.truong"/>
      <sheetName val="BC DBKH T5"/>
      <sheetName val="BC DBKH T6"/>
      <sheetName val="BC DBKH T7"/>
      <sheetName val="XL4Test5"/>
      <sheetName val="2001"/>
      <sheetName val="2002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LUONG CHO HUU"/>
      <sheetName val="thu BHXH,YT"/>
      <sheetName val="Phan bo"/>
      <sheetName val="Luong T5-04"/>
      <sheetName val="THLK2"/>
      <sheetName val="Phan tich VT"/>
      <sheetName val="TKe VT"/>
      <sheetName val="Du tru Vat tu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??????-BLDG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"/>
      <sheetName val="BOQ FORM FOR INQÕIRY"/>
      <sheetName val="HUNG"/>
      <sheetName val="THO"/>
      <sheetName val="HOA"/>
      <sheetName val="TINH"/>
      <sheetName val="THONG"/>
      <sheetName val="XXXXXXX0"/>
      <sheetName val="XXXXXXX1"/>
      <sheetName val="?¬’P‰¿ì¬?-BLDG"/>
      <sheetName val="?¬P¿ì¬?-BLDG"/>
      <sheetName val="?쒕?-BLDG"/>
      <sheetName val="Coc40x40c-"/>
      <sheetName val="?+Invoice!$DF$57?-BLDG"/>
      <sheetName val="DA0463BQ"/>
      <sheetName val="10_x0000__x0000__x0000__x0000__x0000__x0000_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Chart1"/>
      <sheetName val="=??????-BLDG"/>
      <sheetName val="SC 231"/>
      <sheetName val="SC 410"/>
      <sheetName val="Overhead &amp; Profit B-1"/>
      <sheetName val="Bang ngang"/>
      <sheetName val="Bang doc"/>
      <sheetName val="B cham cong"/>
      <sheetName val="Btt luong"/>
      <sheetName val="Chi tiet don gia khgi phuc"/>
      <sheetName val="Han13"/>
      <sheetName val="??+Invoice!$DF$57?????-BLDG"/>
      <sheetName val="FORM OF PROPNSAL RFP-003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DI-ESTI"/>
      <sheetName val="Dec#1"/>
      <sheetName val="thietbi"/>
      <sheetName val="KhanhThuong"/>
      <sheetName val="PlotDat4"/>
      <sheetName val="T.@_x000c__x0000__x0001__x0000__x0000__x0000__x0003_Ú_x0000__x0000_&lt;_x001f__x0000__x0000__x0000_"/>
      <sheetName val="TIEUHAO"/>
      <sheetName val="N@"/>
      <sheetName val="Don gaa chi tiet"/>
      <sheetName val="XL4Poppq"/>
      <sheetName val="FH"/>
      <sheetName val="MTL$-INTER"/>
      <sheetName val="PTDGDT"/>
      <sheetName val="_x0001_pr2"/>
      <sheetName val="Overhead &amp; 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Overhead &amp; Ԁ_x0000__x0000__x0000_"/>
      <sheetName val="Overhead &amp; Ԁ_x0000__x0000__x0000_Ȁ"/>
      <sheetName val="Overhead &amp; ?_x0000__x0000__x0000_?"/>
      <sheetName val="10??????"/>
      <sheetName val="T.@_x000c_?_x0001_???_x0003_Ú??&lt;_x001f_???"/>
      <sheetName val="10?"/>
      <sheetName val="T.@_x000c_?_x0001_?_x0003_Ú?&lt;_x001f_?"/>
      <sheetName val="T.@_x000c_?_x0001_?_x0003_Ú&lt;_x001f_?"/>
      <sheetName val="Overhead &amp; Ԁ???"/>
      <sheetName val="Overhead &amp; Ԁ???Ȁ"/>
      <sheetName val="Overhead &amp; ?????"/>
      <sheetName val="Overhead &amp; Ԁ???ﰀ"/>
      <sheetName val="MAU QT 2005"/>
      <sheetName val="LUONG"/>
      <sheetName val="TSCD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V_x000c_(No V-c)"/>
      <sheetName val="Hoi phe nu"/>
      <sheetName val="THANG#"/>
      <sheetName val="Sheet("/>
      <sheetName val="Sheed7"/>
      <sheetName val="A`r3"/>
      <sheetName val="Apb4"/>
      <sheetName val="Sc #34"/>
      <sheetName val="BCDP_x0005_"/>
      <sheetName val="NKC _x0003__x0000__x0000_TM1_x0006__x0000__x0000_SC 111_x0002__x0000__x0000_NH_x0006__x0000__x0000_SC 1"/>
      <sheetName val="DG "/>
      <sheetName val="T.hopCPXDho_x0000_n_x0000_hanh (2)"/>
      <sheetName val="LK cp _x0000_dcb"/>
      <sheetName val="GDTH_x0000_5"/>
      <sheetName val="Ph_x0000_n_x0000__x0000_ich _x0000_a_x0000_ tu"/>
      <sheetName val="_x0000_ý_x000a__x000d__x0002_E_x0010__x0000_ý_x000a__x000d__x0003_C_x0005__x0000_ɾ_x000a__x000d__x0004_F"/>
      <sheetName val="䌀Ԁ_x0000_縀ਂഀЀ䘀_x0000_풂ـḀഀԀ䈀_x0000__x0000__x0000_Ⰰ@ఀԀࣿ娀"/>
      <sheetName val="_x0005_B_x0000__x0000__x0000_䀬_x0000__x000c_％_x0008_ꁚഀ"/>
      <sheetName val="븒ᨀഀ؀䘀䘀䘀䘀䘀䘀䘀䘀"/>
      <sheetName val="FFFFFF"/>
      <sheetName val="䘀䘀ༀ؀ᬀഀ"/>
      <sheetName val="_x001b__x000d__x0010_C_x0000__x0000_"/>
      <sheetName val="_x0000__x0000_Ⰰࡀ฀က"/>
      <sheetName val="_x000e_０_x0005_؁က縀"/>
      <sheetName val="_x0010_ɾ_x000a__x000e__x0000_C"/>
      <sheetName val="䌀_x0000_᐀ŀ؂฀"/>
      <sheetName val="_x0006__x000e__x0001_Dý_x000a__x000e_"/>
      <sheetName val="_x000a__x000e__x0002_E_x0011__x0000_"/>
      <sheetName val="_x0000_ﴀ਀฀̀䌀"/>
      <sheetName val="_x0003_C_x0005__x0000_ɾ_x000a_"/>
      <sheetName val="ਂ฀Ѐ䘀_x0000_휾"/>
      <sheetName val="㸀䃗_x0006__x001e__x000e__x0005_"/>
      <sheetName val="耀䁉_x0000__x000d_％_x0008_"/>
      <sheetName val="ࣿ娀 _x000e_쀐븒"/>
      <sheetName val="ዀ¾_x001a__x000e__x0006_F"/>
      <sheetName val="FFFF"/>
      <sheetName val="_x001b__x000e__x0010_C"/>
      <sheetName val="䁉_x0008__x000f_％"/>
      <sheetName val="׿Ā_x0006__x0010_"/>
      <sheetName val="縀ਂༀ_x0000_"/>
      <sheetName val="_x0000_C_x0000_䀤"/>
      <sheetName val="﵀਀ༀĀ䐀"/>
      <sheetName val="ý_x000a__x000f__x0002_"/>
      <sheetName val="ý_x000a__x000f__x0003_"/>
      <sheetName val="䌀᐀_x0000_縀"/>
      <sheetName val="ɾ_x000a__x000f__x0004_"/>
      <sheetName val="䘀_x0000_튎ـ"/>
      <sheetName val="_x0006__x001e__x000f__x0005_B"/>
      <sheetName val="B_x0000__x0000__x0000__x0000_"/>
      <sheetName val="_x0000_ _x000f_０_x0008_"/>
      <sheetName val="_x0008_ꑚༀကዀ"/>
      <sheetName val="ዀ¾_x001a__x000f__x0006_"/>
      <sheetName val="_x0006_FFFF"/>
      <sheetName val="FFFFF"/>
      <sheetName val="FFF_x000f__x0006_"/>
      <sheetName val="_x0006__x001b__x000f__x0010_C"/>
      <sheetName val="C_x0000__x0000__x0000__x0000_"/>
      <sheetName val="_x0000_(_x0010_０_x0005_؁က"/>
      <sheetName val="؁က縀"/>
      <sheetName val="ਂက_x0000_䌀"/>
      <sheetName val="C_x0000_䀦ý"/>
      <sheetName val="਀ကĀ䐀ᔀ_x0000_ﴀ਀"/>
      <sheetName val="_x0000_ý_x000a__x0010__x0002_E_x0016__x0000_ý_x000a__x0010__x0003_"/>
      <sheetName val="_x0016_x_x0000__x0000__x0000__x0000__x0000__x0007_６_x0011_ࡄጀ䓀_x0008_쀄䐅_x0008_쀔縃ਂ"/>
      <sheetName val="쀓ࡄЀ׀ࡄ᐀πɾ_x000a__x0009__x0000_í_x0000_䀘ȁ_x0006__x0009__x0001_ȉɾ_x000a__x0009__x0002_î"/>
      <sheetName val="ŀ؂ऀĀऀ縂ਂऀȀ帀㹓"/>
      <sheetName val="_x000a__x0009__x0003_÷Ĉ_x0000_½_x0012__x0009__x0004_ð_x0000_"/>
      <sheetName val="ऀЀ_x0000_㠀"/>
      <sheetName val="䀸ñ鰀䂸_x0005_¾"/>
      <sheetName val="븀⠀ऀ؀"/>
      <sheetName val="òòòóôð"/>
      <sheetName val=""/>
      <sheetName val="ððððòò"/>
      <sheetName val="ꀀ砀ᘀ縀ਂ"/>
      <sheetName val="ɾ_x000a__x000a__x0000_í_x0000_䀜"/>
      <sheetName val="_x0000_䀜ȁ_x0006__x000a__x0001_"/>
      <sheetName val="Āऀ縂ਂ਀Ȁ"/>
      <sheetName val="_x000a__x0002_î䃸ý"/>
      <sheetName val="﵀਀਀̀ሀ"/>
      <sheetName val="÷Ē_x0000_½_x0012__x000a_"/>
      <sheetName val="䀸ñꠀ䂶_x0005_¾"/>
      <sheetName val="븀☀਀؀"/>
      <sheetName val=""/>
      <sheetName val="ðððò"/>
      <sheetName val="ꀀᔀ؀"/>
      <sheetName val="_x0006__x001b__x000a__x0016_"/>
      <sheetName val="砀_x0000__x0000__x0000_"/>
      <sheetName val="_x0000__x0000__x0008__x0008_"/>
      <sheetName val="ᘀ׿Ā_x000a_"/>
      <sheetName val="ᘀ밀ᬄ਀"/>
      <sheetName val="_x000a__x001b_ᘖᄀ"/>
      <sheetName val="ᄑ䰀_x0000_샽L"/>
      <sheetName val="L׀L"/>
      <sheetName val="_x0000_샾縃ਂ"/>
      <sheetName val="_x000a__x000b__x0000_í"/>
      <sheetName val="_x0000_ ŀ؂"/>
      <sheetName val="_x0006__x000b__x0001_ȉ"/>
      <sheetName val="縂ਂ଀Ȁ"/>
      <sheetName val="_x0002_î卖&gt;"/>
      <sheetName val="ጀ_x0001_봀ሀ"/>
      <sheetName val="ሀ଀Ѐ_x0000_"/>
      <sheetName val="_x0000_㠀_x0000_넰"/>
      <sheetName val="넰Հ븀☀଀"/>
      <sheetName val="଀؀"/>
      <sheetName val=""/>
      <sheetName val=""/>
      <sheetName val=""/>
      <sheetName val="_x0005_ਁᘀ縀"/>
      <sheetName val="ɾ_x000a__x000c__x0000_í_x0000_䀢ȁ"/>
      <sheetName val="∀ŀ؂ఀĀऀ縂ਂఀȀ저"/>
      <sheetName val="ऀЀ_x0000_㠀"/>
      <sheetName val="_x0000_"/>
      <sheetName val=""/>
      <sheetName val="Disch"/>
      <sheetName val="Pack"/>
      <sheetName val="Delivery"/>
      <sheetName val="M50"/>
      <sheetName val="M48"/>
      <sheetName val="M45"/>
      <sheetName val="M38"/>
      <sheetName val="D.Order"/>
      <sheetName val="Report"/>
      <sheetName val="Report.Delivery"/>
      <sheetName val="Monthly"/>
      <sheetName val="9 toan"/>
      <sheetName val="Chiet tinh dz22"/>
      <sheetName val="FORM OF PROPOSAL RFP-00Ê"/>
      <sheetName val="?öm÷²??öm?-BLDG"/>
      <sheetName val="SC_x0000_133"/>
      <sheetName val="QC 152"/>
      <sheetName val="SC 41_x0011_"/>
      <sheetName val="SC _x0014_42 loan"/>
      <sheetName val="SCT_x0011_54"/>
      <sheetName val="CT aong"/>
      <sheetName val="Chi p`i van chuyen"/>
      <sheetName val="PHANG5"/>
      <sheetName val="²_x0000__x0000_AI TK 112"/>
      <sheetName val="TK Ngoai b!ng"/>
      <sheetName val="TMinh BC T_x0001_"/>
      <sheetName val="So _x0004_GNH "/>
      <sheetName val="XL4Wÿÿÿÿ"/>
      <sheetName val="Chi tiet dmn gia khoi phuc"/>
      <sheetName val="Phan tich don gia chi&quot;tiet"/>
      <sheetName val="XL4Po_x0000_p_x0010_"/>
      <sheetName val="_x0010_HANG1"/>
      <sheetName val="NhapHD"/>
      <sheetName val="INHOADON"/>
      <sheetName val="DataSource"/>
      <sheetName val="Danhsach KH"/>
      <sheetName val="GIA VON"/>
      <sheetName val="DS 11"/>
      <sheetName val="Module2"/>
      <sheetName val="BC"/>
      <sheetName val="Tro gaup"/>
      <sheetName val="?+Anvoice!$DF$57?-BLDG"/>
      <sheetName val="Tong hop QL48 - _x000c_"/>
      <sheetName val="DG"/>
      <sheetName val="XDCB hoanth`nh"/>
      <sheetName val="Rheet2 (4)"/>
      <sheetName val="phan bo _x0005__x0000__x0000__x0000__x0002__x0000_낟꼉飘"/>
      <sheetName val="phan bo "/>
      <sheetName val="2_x0006__x0000__x0000_Sheet3_x0004__x0000__x0000_211A_x0004__x0000__x0000_211B_x0006__x0000__x0000_SCT5"/>
      <sheetName val="TT_35"/>
      <sheetName val="SUMMARY"/>
      <sheetName val="??-BLDG"/>
      <sheetName val="??-BLDG"/>
      <sheetName val="ꀀᔀ؀ᬀ"/>
      <sheetName val="Sheat4"/>
      <sheetName val="IBASE"/>
      <sheetName val="?¬’P‰¿_x0000__x0000_¬?-BLDG"/>
      <sheetName val="??-BLDG"/>
      <sheetName val="Phan bo k_x0005__x0000__x0000__x0000__x0002__x0000_"/>
      <sheetName val="Phan bo k"/>
      <sheetName val="??-BLD聇"/>
      <sheetName val="VL(No V-c)_x0005__x0000__x0000_X"/>
      <sheetName val="Congig"/>
      <sheetName val="Ԁ䈀_x0000__x0000__x0000_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 refreshError="1"/>
      <sheetData sheetId="396" refreshError="1"/>
      <sheetData sheetId="397" refreshError="1"/>
      <sheetData sheetId="398"/>
      <sheetData sheetId="399" refreshError="1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 refreshError="1"/>
      <sheetData sheetId="498" refreshError="1"/>
      <sheetData sheetId="499"/>
      <sheetData sheetId="500"/>
      <sheetData sheetId="501"/>
      <sheetData sheetId="502"/>
      <sheetData sheetId="503"/>
      <sheetData sheetId="504" refreshError="1"/>
      <sheetData sheetId="505"/>
      <sheetData sheetId="506"/>
      <sheetData sheetId="507"/>
      <sheetData sheetId="508" refreshError="1"/>
      <sheetData sheetId="509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 refreshError="1"/>
      <sheetData sheetId="582" refreshError="1"/>
      <sheetData sheetId="583"/>
      <sheetData sheetId="584"/>
      <sheetData sheetId="585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 refreshError="1"/>
      <sheetData sheetId="596" refreshError="1"/>
      <sheetData sheetId="597" refreshError="1"/>
      <sheetData sheetId="598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/>
      <sheetData sheetId="6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1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116(300)"/>
      <sheetName val="116(200)"/>
      <sheetName val="116(150)"/>
      <sheetName val="00000000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BC_KKTSCD"/>
      <sheetName val="Chitiet"/>
      <sheetName val="Sheet2 (2)"/>
      <sheetName val="Mau_BC_KKTSCD"/>
      <sheetName val="KH 2003 (moi max)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MD"/>
      <sheetName val="ND"/>
      <sheetName val="CONG"/>
      <sheetName val="DGC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Chi tiet - Dv lap"/>
      <sheetName val="TH KHTC"/>
      <sheetName val="000"/>
      <sheetName val="Dong Dau"/>
      <sheetName val="Dong Dau (2)"/>
      <sheetName val="Sau dong"/>
      <sheetName val="Ma xa"/>
      <sheetName val="My dinh"/>
      <sheetName val="Tong cong"/>
      <sheetName val="Chart2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DT"/>
      <sheetName val="THND"/>
      <sheetName val="THMD"/>
      <sheetName val="Phtro1"/>
      <sheetName val="DTKS1"/>
      <sheetName val="CT1m"/>
      <sheetName val="Congty"/>
      <sheetName val="VPPN"/>
      <sheetName val="XN74"/>
      <sheetName val="XN54"/>
      <sheetName val="XN33"/>
      <sheetName val="NK96"/>
      <sheetName val="XL4Test5"/>
      <sheetName val="THCT"/>
      <sheetName val="cap cho cac DT"/>
      <sheetName val="Ung - hoan"/>
      <sheetName val="CP may"/>
      <sheetName val="SS"/>
      <sheetName val="NVL"/>
      <sheetName val="10000000"/>
      <sheetName val="KH12"/>
      <sheetName val="CN12"/>
      <sheetName val="HD12"/>
      <sheetName val="KH1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VL"/>
      <sheetName val="CTXD"/>
      <sheetName val=".."/>
      <sheetName val="CTDN"/>
      <sheetName val="san vuon"/>
      <sheetName val="khu phu tro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e tong"/>
      <sheetName val="Thep"/>
      <sheetName val="Tong hop thep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HIT"/>
      <sheetName val="THXH"/>
      <sheetName val="BHXH"/>
      <sheetName val="00000001"/>
      <sheetName val="00000002"/>
      <sheetName val="00000003"/>
      <sheetName val="00000004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9"/>
      <sheetName val="10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Phu luc HD"/>
      <sheetName val="Gia du thau"/>
      <sheetName val="PTDG"/>
      <sheetName val="Ca xe"/>
      <sheetName val="T1(T1)04"/>
      <sheetName val="sent to"/>
      <sheetName val="Tien ung"/>
      <sheetName val="phi luong3"/>
      <sheetName val="binh do"/>
      <sheetName val="cot lieu"/>
      <sheetName val="van khuon"/>
      <sheetName val="CT BT"/>
      <sheetName val="lay mau"/>
      <sheetName val="mat ngoai goi"/>
      <sheetName val="coc tram-bt"/>
      <sheetName val="TH mau moi tu T10"/>
      <sheetName val="Tong hop Quy IV"/>
      <sheetName val="C45A-BH"/>
      <sheetName val="C46A-BH"/>
      <sheetName val="C47A-BH"/>
      <sheetName val="C48A-BH"/>
      <sheetName val="S-53-1"/>
      <sheetName val="Q1-02"/>
      <sheetName val="Q2-02"/>
      <sheetName val="Q3-02"/>
      <sheetName val="clvl"/>
      <sheetName val="Chenh lech"/>
      <sheetName val="Kinh phí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Quyet toan"/>
      <sheetName val="Thu hoi"/>
      <sheetName val="Lai vay"/>
      <sheetName val="Tien vay"/>
      <sheetName val="Cong no"/>
      <sheetName val="Cop pha"/>
      <sheetName val="20000000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47-QI-2003"/>
      <sheetName val="ytq1"/>
      <sheetName val="Thang 12"/>
      <sheetName val="T01"/>
      <sheetName val="T04"/>
      <sheetName val="T7"/>
      <sheetName val="T10"/>
      <sheetName val="T11"/>
      <sheetName val="T12"/>
      <sheetName val="cong bien t10"/>
      <sheetName val="luong t9 "/>
      <sheetName val="bb t9"/>
      <sheetName val="XETT10-03"/>
      <sheetName val="bxet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Xuat"/>
      <sheetName val="THVT.T5"/>
      <sheetName val="XL1.t5"/>
      <sheetName val="XL2.T5"/>
      <sheetName val="XL3.T5"/>
      <sheetName val="XL5.T5"/>
      <sheetName val="THCCDCXN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  <sheetName val="B1"/>
      <sheetName val="B2"/>
      <sheetName val="B3"/>
      <sheetName val="B4"/>
      <sheetName val="B5"/>
      <sheetName val="Sheet6"/>
      <sheetName val="Sheet1"/>
      <sheetName val="00000000"/>
      <sheetName val="XL4Test5"/>
      <sheetName val="gTSX (TT)"/>
      <sheetName val="GTSX (so sanh)"/>
      <sheetName val="gia tri t¨n them (TT)"/>
      <sheetName val="gia tri t¨ng the (TT)"/>
      <sheetName val="gia tri tang them (SS)"/>
      <sheetName val="Chart6"/>
      <sheetName val="CC GDP 2000"/>
      <sheetName val="CC GDP 2001"/>
      <sheetName val="CC GDP 2003"/>
      <sheetName val="CCGDP 2003"/>
      <sheetName val="Chart11"/>
      <sheetName val="Chart1"/>
      <sheetName val="so lieu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NEW_PANE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oi"/>
      <sheetName val="HaiPhong"/>
      <sheetName val="HaiDuong"/>
      <sheetName val="HungYen"/>
      <sheetName val="HaTay"/>
      <sheetName val="HaNam"/>
      <sheetName val="NamDinh"/>
      <sheetName val="ThaiBinh"/>
      <sheetName val="NinhBinh"/>
      <sheetName val="TvDBSHong"/>
      <sheetName val="TvDBSHong (Theotinh)"/>
      <sheetName val="TvDBSCLong 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ver"/>
      <sheetName val="explain"/>
      <sheetName val="Tong hop"/>
      <sheetName val="kp chi tiet"/>
      <sheetName val="Vat lieu"/>
      <sheetName val="May"/>
      <sheetName val="KHOAN"/>
      <sheetName val="CAPVATU"/>
      <sheetName val="to trinh mua VT"/>
      <sheetName val="Denghi tam ung"/>
      <sheetName val="KTRVATU "/>
      <sheetName val="MAU GNHH"/>
      <sheetName val="T.toan1"/>
      <sheetName val="Data"/>
      <sheetName val="Bang quyet toan VT"/>
      <sheetName val="dq"/>
      <sheetName val="THTRAO"/>
      <sheetName val="THNHA "/>
      <sheetName val="T-HOP"/>
      <sheetName val="BiaNgoai"/>
      <sheetName val="BiaTrong"/>
      <sheetName val="Sheet1"/>
      <sheetName val="Sheet2"/>
      <sheetName val="Sheet3"/>
      <sheetName val="Sheet4"/>
      <sheetName val="Sheet5"/>
      <sheetName val="NTRE"/>
      <sheetName val="MGIAO"/>
      <sheetName val="Tieuhoc"/>
      <sheetName val="THCoso"/>
      <sheetName val="THPT"/>
      <sheetName val="GVie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XL4Test5"/>
      <sheetName val="Chart1"/>
      <sheetName val="Phantich"/>
      <sheetName val="Toan_DA"/>
      <sheetName val="2004"/>
      <sheetName val="2005"/>
      <sheetName val="Outlets"/>
      <sheetName val="PG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01-03"/>
      <sheetName val="Tonghop"/>
      <sheetName val="Gia Ban"/>
      <sheetName val="GiaCK"/>
      <sheetName val="Gia DSRs"/>
      <sheetName val="Gia NTD"/>
      <sheetName val="GiaVon"/>
      <sheetName val="17_x0000__x0000__x0000__x0000__x0000__x0000__x0000__x0000__x0000__x0000__x0000_㏘ĳ_x0000__x0004__x0000__x0000__x0000__x0000__x0000__x0000_⣬ĳ_x0000__x0000__x0000__x0000__x0000__x0000_"/>
      <sheetName val="PNT-QUOT-#3"/>
      <sheetName val="COAT&amp;WRAP-QIOT-#3"/>
      <sheetName val="??_x0000__x0000__x0000__x0000__x0000__x0000__x0000__x0000_??_x0000__x0000__x0013__x0000__x0000__x0000__x0000__x0000__x0000__x0000__x0000__x0000__x0000__x0000__x000e_[IBA"/>
      <sheetName val="bang thong ke"/>
      <sheetName val="DSMT N8"/>
      <sheetName val="Sheet6"/>
      <sheetName val="DS Sở"/>
      <sheetName val="DS N8"/>
      <sheetName val="DS Mở thầu"/>
      <sheetName val="DSnôpHSDT"/>
      <sheetName val="LO T SÔ 6 TÍN NGHIA"/>
      <sheetName val="LO THAU SO 5 HHUNG"/>
      <sheetName val="Lô số 6-N8"/>
      <sheetName val="Lô 05- N8"/>
      <sheetName val="Lo6 04- N8"/>
      <sheetName val="Lo 03- N8"/>
      <sheetName val=" Lô 02- N8"/>
      <sheetName val="Bão số 6"/>
      <sheetName val="Hóc sầm"/>
      <sheetName val="XXXXXXXX"/>
      <sheetName val="Summary (USD)"/>
      <sheetName val="Summary (VND)"/>
      <sheetName val="A"/>
      <sheetName val="B"/>
      <sheetName val="C"/>
      <sheetName val="D"/>
      <sheetName val="E"/>
      <sheetName val="F1"/>
      <sheetName val="F2"/>
      <sheetName val="G"/>
      <sheetName val="H"/>
      <sheetName val="3rd party"/>
      <sheetName val="interco "/>
      <sheetName val="KHNH T3-T10"/>
      <sheetName val="KHNH T4-T10"/>
      <sheetName val="Vinh"/>
      <sheetName val="Hanh"/>
      <sheetName val="Chinh"/>
      <sheetName val="Triet"/>
      <sheetName val="Khac"/>
      <sheetName val="Hien"/>
      <sheetName val="Tong"/>
      <sheetName val="Thuchi "/>
      <sheetName val="qui1-05"/>
      <sheetName val="qui 2-05"/>
      <sheetName val="qui 3-05"/>
      <sheetName val="T1-04"/>
      <sheetName val="T2-04 "/>
      <sheetName val="T3-04"/>
      <sheetName val="T4-04 "/>
      <sheetName val="T5-04  "/>
      <sheetName val="T6-04  "/>
      <sheetName val="QUY II"/>
      <sheetName val="QUY III"/>
      <sheetName val="QUY IV"/>
      <sheetName val="QUY I"/>
      <sheetName val="CA NAM 04"/>
      <sheetName val="XXXXXXX0"/>
      <sheetName val="Thu NH T4-03"/>
      <sheetName val="thuBHYT"/>
      <sheetName val="THU NH T5-03"/>
      <sheetName val="THU NH T6-03"/>
      <sheetName val="THU NH T7-03"/>
      <sheetName val="THU NH T8-03"/>
      <sheetName val="THU NH T9-03"/>
      <sheetName val="THU TM T9-03"/>
      <sheetName val="THU NH T10 - 03"/>
      <sheetName val="Sheet10"/>
      <sheetName val="GVL"/>
      <sheetName val=""/>
      <sheetName val="_x0001_Ѐ"/>
      <sheetName val="uan (2)_x0011_"/>
      <sheetName val="0000_x0008_"/>
      <sheetName val="䐠奁䌠啈䕙⁎䅄_x0002_搀ٱ"/>
      <sheetName val="GNHH_x0007_"/>
      <sheetName val="瑥е"/>
      <sheetName val="㑔_x0006_䌀楨呡Ե"/>
      <sheetName val="NH T9-03_x000c_"/>
      <sheetName val="BIA"/>
      <sheetName val="TDT"/>
      <sheetName val="THT"/>
      <sheetName val="TH#"/>
      <sheetName val="T.LBD"/>
      <sheetName val="CL BD"/>
      <sheetName val="CVBD"/>
      <sheetName val="T.L Dien"/>
      <sheetName val="T.LSan"/>
      <sheetName val="CLSan"/>
      <sheetName val="CVSan"/>
      <sheetName val="T.LWC"/>
      <sheetName val="CLWC"/>
      <sheetName val="CVW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1-02"/>
      <sheetName val="Q2-02"/>
      <sheetName val="Q3-02"/>
      <sheetName val="Luong T2-06"/>
      <sheetName val="Thang3-06"/>
      <sheetName val="luong T1-06"/>
      <sheetName val="mau (2)"/>
      <sheetName val="T4-06"/>
      <sheetName val="T6-06"/>
      <sheetName val="T5-06"/>
      <sheetName val="Luong T hop T2+T1-2006"/>
      <sheetName val="luong T12"/>
      <sheetName val="NEW-PANEL"/>
      <sheetName val="__"/>
      <sheetName val="17???????????㏘ĳ?_x0004_??????⣬ĳ??????"/>
      <sheetName val="??????????????_x0013_???????????_x000e_[IBA"/>
      <sheetName val="Rau"/>
      <sheetName val="CoNgam"/>
      <sheetName val="Thit"/>
      <sheetName val="mam"/>
      <sheetName val="dau"/>
      <sheetName val="gia vi"/>
      <sheetName val="mi chinh"/>
      <sheetName val="muoi"/>
      <sheetName val="Trung  vit"/>
      <sheetName val="TT - tien chi ha TT"/>
      <sheetName val="DMVT"/>
      <sheetName val="02-03"/>
      <sheetName val="03-03"/>
      <sheetName val="THCTVT"/>
      <sheetName val="VT-01"/>
      <sheetName val="NL-01"/>
      <sheetName val="VT-02"/>
      <sheetName val="NL-02"/>
      <sheetName val="VT-03"/>
      <sheetName val="NL-03"/>
      <sheetName val="VT-04"/>
      <sheetName val="NL-04"/>
      <sheetName val="Sheet2 (2)"/>
      <sheetName val="IBASE2"/>
      <sheetName val="17_x0000_̃̃̃̃̃̃̃̃̃̃̃̃̃̃̃̃̃̃̃̃̃̃̃̃̃̃̃̃"/>
      <sheetName val="SQ"/>
      <sheetName val="QNCN"/>
      <sheetName val="CNVQP"/>
      <sheetName val="thanh toan"/>
      <sheetName val="17_x0000_㏘ĳ_x0000__x0004__x0000_⣬ĳ_x0000_㏸ĳ_x0000__x0015__x0000__x000e_[IBASE2.XLS]21"/>
      <sheetName val="NEW_PANEL"/>
      <sheetName val="lt"/>
      <sheetName val="MSVT"/>
      <sheetName val="BD"/>
      <sheetName val="17___________㏘ĳ__x0004_______⣬ĳ______"/>
      <sheetName val="TTDN"/>
      <sheetName val="GioiThieu"/>
      <sheetName val="DanhMuc_SoDu"/>
      <sheetName val="Phat_Sinh"/>
      <sheetName val="SoTSCD"/>
      <sheetName val="So_KHQuiII"/>
      <sheetName val="CHITIET VL-NC-TT1p"/>
      <sheetName val="TONGKE3p"/>
      <sheetName val="KHQT-00-01"/>
      <sheetName val="T²_x0000__x0000_ "/>
      <sheetName val="CHITIET VL-NC"/>
      <sheetName val="DON GIA"/>
      <sheetName val="KL khu A"/>
      <sheetName val="T.H d ong"/>
      <sheetName val="Sheet7"/>
      <sheetName val="Sheet8"/>
      <sheetName val="Sheet9"/>
      <sheetName val="17_x0000__x0000__x0000__x0000__x0000__x0000__x0000__x0000__x0000__x0000__x0000_??_x0000__x0004__x0000__x0000__x0000__x0000__x0000__x0000_??_x0000__x0000__x0000__x0000__x0000__x0000_"/>
      <sheetName val="_______________x0013_____________x000e__IBA"/>
      <sheetName val="17?̃̃̃̃̃̃̃̃̃̃̃̃̃̃̃̃̃̃̃̃̃̃̃̃̃̃̃̃"/>
      <sheetName val="17?㏘ĳ?_x0004_?⣬ĳ?㏸ĳ?_x0015_?_x000e_[IBASE2.XLS]21"/>
      <sheetName val="T²?? "/>
      <sheetName val="17??????????????_x0004_??????????????"/>
      <sheetName val="??????_x0013_?_x000e_[IBA"/>
      <sheetName val="T01"/>
      <sheetName val="T02"/>
      <sheetName val="T03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ONGHOP "/>
      <sheetName val="TINH THUE (2)"/>
      <sheetName val="TINH THUE"/>
      <sheetName val="TH-NOPTHUE"/>
      <sheetName val="BS-LUONG"/>
      <sheetName val="Info"/>
      <sheetName val="BK-C T"/>
      <sheetName val="TTTram"/>
      <sheetName val="GIAVLIEU"/>
      <sheetName val="CHITIET"/>
      <sheetName val="Thop"/>
      <sheetName val="cl"/>
      <sheetName val="cuoc"/>
      <sheetName val="gtkl"/>
      <sheetName val="PTDg"/>
      <sheetName val="PLkl"/>
      <sheetName val="17_x0000_̃̃̃̃̃_x0000__x0000__x0001_࿿̀̃_x0000__x0000__x0000__x0001__x0000_Ā̀̃̃̃_x0019__x0000__x0000__x0000__x0000__x0000__x0000_"/>
      <sheetName val="_x0000_䝄杤_x000c_嘀"/>
      <sheetName val="17?̃̃̃̃̃??_x0001_࿿̀̃???_x0001_?Ā̀̃̃̃_x0019_??????"/>
      <sheetName val="?䝄杤_x000c_嘀"/>
      <sheetName val="17_㏘ĳ__x0004__⣬ĳ_㏸ĳ__x0015___x000e__IBASE2.XLS_21"/>
      <sheetName val="17_______________x0004_______________"/>
      <sheetName val="17_̃̃̃̃̃___x0001_࿿̀̃____x0001__Ā̀̃̃̃_x0019_______"/>
      <sheetName val="_䝄杤_x000c_嘀"/>
      <sheetName val="149-2"/>
      <sheetName val=" THAO CHI BE"/>
      <sheetName val="BÌNH chi be "/>
      <sheetName val="BÌNH TAÂY NINH"/>
      <sheetName val="THAO TAÂY NINH"/>
      <sheetName val="BÌNH DCHAU "/>
      <sheetName val="THAO DCHAU "/>
      <sheetName val="BINHH TUAN"/>
      <sheetName val="THAO HTUAN"/>
      <sheetName val="BINH B D"/>
      <sheetName val="THAO B D"/>
      <sheetName val="XUAT CAC NOI KHAC"/>
      <sheetName val="tay ninh"/>
      <sheetName val="tay ninh (3)"/>
      <sheetName val="bienhoa"/>
      <sheetName val="binh long"/>
      <sheetName val="tay ninh (2)"/>
      <sheetName val="d0i hang (2)"/>
      <sheetName val="d0i hang (3)"/>
      <sheetName val="17_x0000_??_x0000__x0004__x0000_??_x0000_??_x0000__x0015__x0000__x000e_[IBASE2.XLS]21"/>
      <sheetName val="T²"/>
      <sheetName val="TN_DZcaothe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MBCN "/>
      <sheetName val="L D ONG BOC "/>
      <sheetName val="ld van"/>
      <sheetName val="ld bich"/>
      <sheetName val="DG"/>
      <sheetName val="gc bich"/>
      <sheetName val="ld ong"/>
      <sheetName val="THU AL"/>
      <sheetName val="TM"/>
      <sheetName val="BTH"/>
      <sheetName val="CV den ngoai TCT (3)"/>
      <sheetName val="QDcua TGD"/>
      <sheetName val="QD cua HDQT"/>
      <sheetName val="QD cua HDQT (2)"/>
      <sheetName val="CV di ngoai tong"/>
      <sheetName val="CV di ngoai tong (2)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KHQ2"/>
      <sheetName val="KHT4,5-02"/>
      <sheetName val="KHVt "/>
      <sheetName val="KHVtt4"/>
      <sheetName val="KHVt XL"/>
      <sheetName val="KHVt XLT4"/>
      <sheetName val="TNHNoi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DB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.so thay doi"/>
      <sheetName val="BTHDT_DZcaothe"/>
      <sheetName val="BTHDT_TBA"/>
      <sheetName val="THXL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CamPha"/>
      <sheetName val="MongCai"/>
      <sheetName val="70000000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ty"/>
      <sheetName val="VPPN"/>
      <sheetName val="XN74"/>
      <sheetName val="XN54"/>
      <sheetName val="XN33"/>
      <sheetName val="NK96"/>
      <sheetName val="Song trai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1</v>
          </cell>
          <cell r="AM18">
            <v>1</v>
          </cell>
          <cell r="AN18">
            <v>8.44</v>
          </cell>
          <cell r="AO18">
            <v>9</v>
          </cell>
          <cell r="AP18">
            <v>42.22</v>
          </cell>
          <cell r="AQ18">
            <v>45</v>
          </cell>
          <cell r="AR18">
            <v>42.22</v>
          </cell>
          <cell r="AS18">
            <v>380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1</v>
          </cell>
          <cell r="AM24">
            <v>1</v>
          </cell>
          <cell r="AN24">
            <v>11.8</v>
          </cell>
          <cell r="AO24">
            <v>9.4</v>
          </cell>
          <cell r="AP24">
            <v>37.229999999999997</v>
          </cell>
          <cell r="AQ24">
            <v>36.44</v>
          </cell>
          <cell r="AR24">
            <v>37.229999999999997</v>
          </cell>
          <cell r="AS24">
            <v>430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 t="str">
            <v>800</v>
          </cell>
          <cell r="AL27" t="str">
            <v>800</v>
          </cell>
          <cell r="AM27">
            <v>1</v>
          </cell>
          <cell r="AN27">
            <v>19.16</v>
          </cell>
          <cell r="AO27">
            <v>26.1</v>
          </cell>
          <cell r="AP27">
            <v>17.8</v>
          </cell>
          <cell r="AQ27">
            <v>26.1</v>
          </cell>
          <cell r="AR27">
            <v>674</v>
          </cell>
          <cell r="AS27">
            <v>37.869999999999997</v>
          </cell>
          <cell r="AT27">
            <v>500</v>
          </cell>
          <cell r="AU27">
            <v>674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 t="str">
            <v>100(OM-12)</v>
          </cell>
          <cell r="AK28" t="str">
            <v>100(OM-12)</v>
          </cell>
          <cell r="AL28">
            <v>14.3</v>
          </cell>
          <cell r="AM28">
            <v>1</v>
          </cell>
          <cell r="AN28">
            <v>680</v>
          </cell>
          <cell r="AO28">
            <v>14.3</v>
          </cell>
          <cell r="AP28">
            <v>47.55</v>
          </cell>
          <cell r="AQ28">
            <v>680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1</v>
          </cell>
          <cell r="AM30">
            <v>1</v>
          </cell>
          <cell r="AN30">
            <v>13.7</v>
          </cell>
          <cell r="AO30">
            <v>11.9</v>
          </cell>
          <cell r="AP30">
            <v>47.9</v>
          </cell>
          <cell r="AQ30">
            <v>41.61</v>
          </cell>
          <cell r="AR30">
            <v>47.9</v>
          </cell>
          <cell r="AS30">
            <v>570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50.63</v>
          </cell>
          <cell r="AQ36">
            <v>50.63</v>
          </cell>
          <cell r="AR36">
            <v>52.63</v>
          </cell>
          <cell r="AS36">
            <v>400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1</v>
          </cell>
          <cell r="AM39">
            <v>1</v>
          </cell>
          <cell r="AN39">
            <v>27.3</v>
          </cell>
          <cell r="AO39">
            <v>15.7</v>
          </cell>
          <cell r="AP39">
            <v>38.22</v>
          </cell>
          <cell r="AQ39">
            <v>40.29</v>
          </cell>
          <cell r="AR39">
            <v>38.22</v>
          </cell>
          <cell r="AS39">
            <v>1100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1</v>
          </cell>
          <cell r="AM40">
            <v>1</v>
          </cell>
          <cell r="AN40">
            <v>18.3</v>
          </cell>
          <cell r="AO40">
            <v>13.1</v>
          </cell>
          <cell r="AP40">
            <v>83.97</v>
          </cell>
          <cell r="AQ40">
            <v>65.569999999999993</v>
          </cell>
          <cell r="AR40">
            <v>83.97</v>
          </cell>
          <cell r="AS40">
            <v>1200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1</v>
          </cell>
          <cell r="AM41">
            <v>1</v>
          </cell>
          <cell r="AN41">
            <v>20.309999999999999</v>
          </cell>
          <cell r="AO41">
            <v>13.1</v>
          </cell>
          <cell r="AP41">
            <v>83.97</v>
          </cell>
          <cell r="AQ41">
            <v>64</v>
          </cell>
          <cell r="AR41">
            <v>83.97</v>
          </cell>
          <cell r="AS41">
            <v>1300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1</v>
          </cell>
          <cell r="AM42">
            <v>1</v>
          </cell>
          <cell r="AN42">
            <v>23.8</v>
          </cell>
          <cell r="AO42">
            <v>11.4</v>
          </cell>
          <cell r="AP42">
            <v>83.33</v>
          </cell>
          <cell r="AQ42">
            <v>37.82</v>
          </cell>
          <cell r="AR42">
            <v>83.33</v>
          </cell>
          <cell r="AS42">
            <v>900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1</v>
          </cell>
          <cell r="AL43">
            <v>19.2</v>
          </cell>
          <cell r="AM43">
            <v>1</v>
          </cell>
          <cell r="AN43">
            <v>19.2</v>
          </cell>
          <cell r="AO43">
            <v>41.67</v>
          </cell>
          <cell r="AP43">
            <v>800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1</v>
          </cell>
          <cell r="AL45">
            <v>19.8</v>
          </cell>
          <cell r="AM45">
            <v>1</v>
          </cell>
          <cell r="AN45">
            <v>19.8</v>
          </cell>
          <cell r="AO45">
            <v>42.93</v>
          </cell>
          <cell r="AP45">
            <v>850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1</v>
          </cell>
          <cell r="AM46">
            <v>1</v>
          </cell>
          <cell r="AN46">
            <v>18</v>
          </cell>
          <cell r="AO46">
            <v>31.3</v>
          </cell>
          <cell r="AP46">
            <v>47.92</v>
          </cell>
          <cell r="AQ46">
            <v>37.78</v>
          </cell>
          <cell r="AR46">
            <v>47.92</v>
          </cell>
          <cell r="AS46">
            <v>680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1</v>
          </cell>
          <cell r="AM47">
            <v>1</v>
          </cell>
          <cell r="AN47">
            <v>21</v>
          </cell>
          <cell r="AO47">
            <v>26.92</v>
          </cell>
          <cell r="AP47">
            <v>13</v>
          </cell>
          <cell r="AQ47">
            <v>42.86</v>
          </cell>
          <cell r="AR47">
            <v>13</v>
          </cell>
          <cell r="AS47">
            <v>900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1</v>
          </cell>
          <cell r="AL48">
            <v>21.97</v>
          </cell>
          <cell r="AM48">
            <v>1</v>
          </cell>
          <cell r="AN48">
            <v>21.97</v>
          </cell>
          <cell r="AO48">
            <v>37.78</v>
          </cell>
          <cell r="AP48">
            <v>830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1</v>
          </cell>
          <cell r="AM49">
            <v>1</v>
          </cell>
          <cell r="AN49">
            <v>19.399999999999999</v>
          </cell>
          <cell r="AO49">
            <v>15.8</v>
          </cell>
          <cell r="AP49">
            <v>43.04</v>
          </cell>
          <cell r="AQ49">
            <v>42.78</v>
          </cell>
          <cell r="AR49">
            <v>43.04</v>
          </cell>
          <cell r="AS49">
            <v>830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1</v>
          </cell>
          <cell r="AM50">
            <v>1</v>
          </cell>
          <cell r="AN50">
            <v>18.7</v>
          </cell>
          <cell r="AO50">
            <v>20.9</v>
          </cell>
          <cell r="AP50">
            <v>28.71</v>
          </cell>
          <cell r="AQ50">
            <v>42.78</v>
          </cell>
          <cell r="AR50">
            <v>28.71</v>
          </cell>
          <cell r="AS50">
            <v>800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 t="str">
            <v>96</v>
          </cell>
          <cell r="AM51">
            <v>1</v>
          </cell>
          <cell r="AN51">
            <v>11.69</v>
          </cell>
          <cell r="AO51">
            <v>12.2</v>
          </cell>
          <cell r="AP51">
            <v>32.700000000000003</v>
          </cell>
          <cell r="AQ51">
            <v>42.78</v>
          </cell>
          <cell r="AR51">
            <v>57.38</v>
          </cell>
          <cell r="AS51">
            <v>45.87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1</v>
          </cell>
          <cell r="AM53">
            <v>1</v>
          </cell>
          <cell r="AN53">
            <v>12.6</v>
          </cell>
          <cell r="AO53">
            <v>32.1</v>
          </cell>
          <cell r="AP53">
            <v>42.37</v>
          </cell>
          <cell r="AQ53">
            <v>55.56</v>
          </cell>
          <cell r="AR53">
            <v>42.37</v>
          </cell>
          <cell r="AS53">
            <v>700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1</v>
          </cell>
          <cell r="AM54">
            <v>1</v>
          </cell>
          <cell r="AN54">
            <v>21</v>
          </cell>
          <cell r="AO54">
            <v>24.4</v>
          </cell>
          <cell r="AP54">
            <v>25</v>
          </cell>
          <cell r="AQ54">
            <v>42.86</v>
          </cell>
          <cell r="AR54">
            <v>25</v>
          </cell>
          <cell r="AS54">
            <v>900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1</v>
          </cell>
          <cell r="AM55">
            <v>1</v>
          </cell>
          <cell r="AN55">
            <v>21</v>
          </cell>
          <cell r="AO55">
            <v>32</v>
          </cell>
          <cell r="AP55">
            <v>23.75</v>
          </cell>
          <cell r="AQ55">
            <v>42.86</v>
          </cell>
          <cell r="AR55">
            <v>23.75</v>
          </cell>
          <cell r="AS55">
            <v>900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 t="str">
            <v>531</v>
          </cell>
          <cell r="AL64" t="str">
            <v>531</v>
          </cell>
          <cell r="AM64">
            <v>1</v>
          </cell>
          <cell r="AN64">
            <v>13.4</v>
          </cell>
          <cell r="AO64">
            <v>37.31</v>
          </cell>
          <cell r="AP64">
            <v>14.5</v>
          </cell>
          <cell r="AQ64">
            <v>37.31</v>
          </cell>
          <cell r="AR64">
            <v>528</v>
          </cell>
          <cell r="AS64">
            <v>36.409999999999997</v>
          </cell>
          <cell r="AT64">
            <v>500</v>
          </cell>
          <cell r="AU64">
            <v>528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/>
          <cell r="AL66" t="str">
            <v>500</v>
          </cell>
          <cell r="AM66">
            <v>1</v>
          </cell>
          <cell r="AN66">
            <v>17.2</v>
          </cell>
          <cell r="AO66"/>
          <cell r="AP66">
            <v>15</v>
          </cell>
          <cell r="AQ66">
            <v>37.79</v>
          </cell>
          <cell r="AR66">
            <v>456</v>
          </cell>
          <cell r="AS66">
            <v>30.4</v>
          </cell>
          <cell r="AT66">
            <v>650</v>
          </cell>
          <cell r="AU66">
            <v>456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 t="str">
            <v>550</v>
          </cell>
          <cell r="AL67" t="str">
            <v>550</v>
          </cell>
          <cell r="AM67">
            <v>1</v>
          </cell>
          <cell r="AN67">
            <v>15.9</v>
          </cell>
          <cell r="AO67">
            <v>38.99</v>
          </cell>
          <cell r="AP67">
            <v>14.8</v>
          </cell>
          <cell r="AQ67">
            <v>38.99</v>
          </cell>
          <cell r="AR67">
            <v>500</v>
          </cell>
          <cell r="AS67">
            <v>33.78</v>
          </cell>
          <cell r="AT67">
            <v>620</v>
          </cell>
          <cell r="AU67">
            <v>500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V70">
            <v>406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1</v>
          </cell>
          <cell r="AM72">
            <v>1</v>
          </cell>
          <cell r="AN72">
            <v>16.5</v>
          </cell>
          <cell r="AO72">
            <v>26.2</v>
          </cell>
          <cell r="AP72">
            <v>38.17</v>
          </cell>
          <cell r="AQ72">
            <v>36.36</v>
          </cell>
          <cell r="AR72">
            <v>38.17</v>
          </cell>
          <cell r="AS72">
            <v>600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1</v>
          </cell>
          <cell r="AM74">
            <v>1</v>
          </cell>
          <cell r="AN74">
            <v>35.799999999999997</v>
          </cell>
          <cell r="AO74">
            <v>34.1</v>
          </cell>
          <cell r="AP74">
            <v>38.119999999999997</v>
          </cell>
          <cell r="AQ74">
            <v>36.31</v>
          </cell>
          <cell r="AR74">
            <v>38.119999999999997</v>
          </cell>
          <cell r="AS74">
            <v>1300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1</v>
          </cell>
          <cell r="AM76">
            <v>1</v>
          </cell>
          <cell r="AN76">
            <v>17.5</v>
          </cell>
          <cell r="AO76">
            <v>27.3</v>
          </cell>
          <cell r="AP76">
            <v>28.57</v>
          </cell>
          <cell r="AQ76">
            <v>30.29</v>
          </cell>
          <cell r="AR76">
            <v>28.57</v>
          </cell>
          <cell r="AS76">
            <v>530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1</v>
          </cell>
          <cell r="AM78">
            <v>1</v>
          </cell>
          <cell r="AN78">
            <v>51.61</v>
          </cell>
          <cell r="AO78">
            <v>59.4</v>
          </cell>
          <cell r="AP78">
            <v>28.62</v>
          </cell>
          <cell r="AQ78">
            <v>25.19</v>
          </cell>
          <cell r="AR78">
            <v>28.62</v>
          </cell>
          <cell r="AS78">
            <v>1300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1</v>
          </cell>
          <cell r="AM80">
            <v>1</v>
          </cell>
          <cell r="AN80">
            <v>51.61</v>
          </cell>
          <cell r="AO80">
            <v>68</v>
          </cell>
          <cell r="AP80">
            <v>10</v>
          </cell>
          <cell r="AQ80">
            <v>25.19</v>
          </cell>
          <cell r="AR80">
            <v>10</v>
          </cell>
          <cell r="AS80">
            <v>1300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1</v>
          </cell>
          <cell r="AM84">
            <v>1</v>
          </cell>
          <cell r="AN84">
            <v>24.5</v>
          </cell>
          <cell r="AO84">
            <v>28.8</v>
          </cell>
          <cell r="AP84">
            <v>19.79</v>
          </cell>
          <cell r="AQ84">
            <v>22.04</v>
          </cell>
          <cell r="AR84">
            <v>19.79</v>
          </cell>
          <cell r="AS84">
            <v>540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1</v>
          </cell>
          <cell r="AM86">
            <v>1</v>
          </cell>
          <cell r="AN86">
            <v>29.1</v>
          </cell>
          <cell r="AO86">
            <v>26.21</v>
          </cell>
          <cell r="AP86">
            <v>19.079999999999998</v>
          </cell>
          <cell r="AQ86">
            <v>18.899999999999999</v>
          </cell>
          <cell r="AR86">
            <v>19.079999999999998</v>
          </cell>
          <cell r="AS86">
            <v>550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1</v>
          </cell>
          <cell r="AM87">
            <v>1</v>
          </cell>
          <cell r="AN87">
            <v>21.2</v>
          </cell>
          <cell r="AO87">
            <v>27.3</v>
          </cell>
          <cell r="AP87">
            <v>19.78</v>
          </cell>
          <cell r="AQ87">
            <v>30.19</v>
          </cell>
          <cell r="AR87">
            <v>19.78</v>
          </cell>
          <cell r="AS87">
            <v>640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1</v>
          </cell>
          <cell r="AM93">
            <v>1</v>
          </cell>
          <cell r="AN93">
            <v>46.3</v>
          </cell>
          <cell r="AO93">
            <v>56.2</v>
          </cell>
          <cell r="AP93">
            <v>30.25</v>
          </cell>
          <cell r="AQ93">
            <v>30.24</v>
          </cell>
          <cell r="AR93">
            <v>30.25</v>
          </cell>
          <cell r="AS93">
            <v>1400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1</v>
          </cell>
          <cell r="AM94">
            <v>1</v>
          </cell>
          <cell r="AN94">
            <v>37</v>
          </cell>
          <cell r="AO94">
            <v>19.8</v>
          </cell>
          <cell r="AP94">
            <v>28.79</v>
          </cell>
          <cell r="AQ94">
            <v>37.840000000000003</v>
          </cell>
          <cell r="AR94">
            <v>28.79</v>
          </cell>
          <cell r="AS94">
            <v>1400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1</v>
          </cell>
          <cell r="AL95">
            <v>18</v>
          </cell>
          <cell r="AM95">
            <v>1</v>
          </cell>
          <cell r="AN95">
            <v>18</v>
          </cell>
          <cell r="AO95">
            <v>55.56</v>
          </cell>
          <cell r="AP95">
            <v>1000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1</v>
          </cell>
          <cell r="AM96">
            <v>1</v>
          </cell>
          <cell r="AN96">
            <v>31.7</v>
          </cell>
          <cell r="AO96">
            <v>17</v>
          </cell>
          <cell r="AP96">
            <v>26.47</v>
          </cell>
          <cell r="AQ96">
            <v>37.85</v>
          </cell>
          <cell r="AR96">
            <v>26.47</v>
          </cell>
          <cell r="AS96">
            <v>1200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1</v>
          </cell>
          <cell r="AM97">
            <v>1</v>
          </cell>
          <cell r="AN97">
            <v>21.6</v>
          </cell>
          <cell r="AO97">
            <v>12.5</v>
          </cell>
          <cell r="AP97">
            <v>24</v>
          </cell>
          <cell r="AQ97">
            <v>37.04</v>
          </cell>
          <cell r="AR97">
            <v>24</v>
          </cell>
          <cell r="AS97">
            <v>800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1</v>
          </cell>
          <cell r="AM98">
            <v>1</v>
          </cell>
          <cell r="AN98">
            <v>58.41</v>
          </cell>
          <cell r="AO98">
            <v>69.59</v>
          </cell>
          <cell r="AP98">
            <v>28.74</v>
          </cell>
          <cell r="AQ98">
            <v>8.56</v>
          </cell>
          <cell r="AR98">
            <v>28.74</v>
          </cell>
          <cell r="AS98">
            <v>500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 t="str">
            <v>140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40.21</v>
          </cell>
          <cell r="AP101">
            <v>14</v>
          </cell>
          <cell r="AQ101">
            <v>40.21</v>
          </cell>
          <cell r="AR101">
            <v>425</v>
          </cell>
          <cell r="AS101">
            <v>30.36</v>
          </cell>
          <cell r="AT101">
            <v>390</v>
          </cell>
          <cell r="AU101">
            <v>425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 t="str">
            <v>140-1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40.24</v>
          </cell>
          <cell r="AP102">
            <v>12</v>
          </cell>
          <cell r="AQ102">
            <v>40.24</v>
          </cell>
          <cell r="AR102">
            <v>406</v>
          </cell>
          <cell r="AS102">
            <v>33.83</v>
          </cell>
          <cell r="AT102">
            <v>330</v>
          </cell>
          <cell r="AU102">
            <v>406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1</v>
          </cell>
          <cell r="AL103">
            <v>11.9</v>
          </cell>
          <cell r="AM103">
            <v>1</v>
          </cell>
          <cell r="AN103">
            <v>11.9</v>
          </cell>
          <cell r="AO103">
            <v>440</v>
          </cell>
          <cell r="AP103">
            <v>25.8</v>
          </cell>
          <cell r="AQ103">
            <v>36.97</v>
          </cell>
          <cell r="AR103">
            <v>440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1</v>
          </cell>
          <cell r="AL104">
            <v>9.4</v>
          </cell>
          <cell r="AM104">
            <v>1</v>
          </cell>
          <cell r="AN104">
            <v>9.4</v>
          </cell>
          <cell r="AO104">
            <v>34.880000000000003</v>
          </cell>
          <cell r="AP104">
            <v>25.8</v>
          </cell>
          <cell r="AQ104">
            <v>38.299999999999997</v>
          </cell>
          <cell r="AR104">
            <v>34.880000000000003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 t="str">
            <v>130</v>
          </cell>
          <cell r="AL105" t="str">
            <v>130</v>
          </cell>
          <cell r="AM105">
            <v>1</v>
          </cell>
          <cell r="AN105">
            <v>6.4</v>
          </cell>
          <cell r="AO105">
            <v>40.630000000000003</v>
          </cell>
          <cell r="AP105">
            <v>5.8</v>
          </cell>
          <cell r="AQ105">
            <v>40.630000000000003</v>
          </cell>
          <cell r="AR105">
            <v>202</v>
          </cell>
          <cell r="AS105">
            <v>34.83</v>
          </cell>
          <cell r="AT105">
            <v>260</v>
          </cell>
          <cell r="AU105">
            <v>202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1</v>
          </cell>
          <cell r="AK108">
            <v>35</v>
          </cell>
          <cell r="AL108">
            <v>21</v>
          </cell>
          <cell r="AM108">
            <v>1</v>
          </cell>
          <cell r="AN108">
            <v>35</v>
          </cell>
          <cell r="AO108">
            <v>35</v>
          </cell>
          <cell r="AP108">
            <v>735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 t="str">
            <v>170</v>
          </cell>
          <cell r="AL109" t="str">
            <v>170</v>
          </cell>
          <cell r="AM109">
            <v>1</v>
          </cell>
          <cell r="AN109">
            <v>5.8</v>
          </cell>
          <cell r="AO109">
            <v>34.479999999999997</v>
          </cell>
          <cell r="AP109">
            <v>6.2</v>
          </cell>
          <cell r="AQ109">
            <v>34.479999999999997</v>
          </cell>
          <cell r="AR109">
            <v>167</v>
          </cell>
          <cell r="AS109">
            <v>26.94</v>
          </cell>
          <cell r="AT109">
            <v>200</v>
          </cell>
          <cell r="AU109">
            <v>167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227.27</v>
          </cell>
          <cell r="AP110">
            <v>6.7</v>
          </cell>
          <cell r="AQ110">
            <v>227.27</v>
          </cell>
          <cell r="AR110">
            <v>193</v>
          </cell>
          <cell r="AS110">
            <v>28.81</v>
          </cell>
          <cell r="AT110">
            <v>1000</v>
          </cell>
          <cell r="AU110">
            <v>193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0,4KV"/>
    </sheetNames>
    <sheetDataSet>
      <sheetData sheetId="0">
        <row r="10">
          <cell r="L10">
            <v>4400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TvDBSCLong 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</sheetNames>
    <sheetDataSet>
      <sheetData sheetId="0">
        <row r="15">
          <cell r="A15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BANG KE"/>
      <sheetName val="mua vao"/>
      <sheetName val="0%"/>
      <sheetName val="BAN RA"/>
      <sheetName val="TO KHAI THUE 02"/>
      <sheetName val="00000000"/>
      <sheetName val="10000000"/>
      <sheetName val="XL4Test5"/>
      <sheetName val="OTO REV.0(ARMOR ON SHORE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XL4Poppy"/>
      <sheetName val="Ch9J0n4azuB8FbQUdPykcVn3H"/>
      <sheetName val="TH CAC HM"/>
      <sheetName val="Sheet2"/>
      <sheetName val="BCXD-mong3"/>
      <sheetName val="BCXD-mong1&amp;2"/>
      <sheetName val="BCXD-chetaobon.khongmai"/>
      <sheetName val="BCXD-chetaobon.maiphao"/>
      <sheetName val="BCXD-chonganmon"/>
      <sheetName val="BCXD-phutungbe"/>
      <sheetName val="BCXD-thinghiemcoc"/>
      <sheetName val="HR&amp;CHOIGAC-hangraogach"/>
      <sheetName val="HR&amp;CHOIGAC-hr+congluoi"/>
      <sheetName val="HR&amp;CHOIGAC-hrsongsat&amp;congkho"/>
      <sheetName val="HR&amp;CHOIGAC-choigac"/>
      <sheetName val="CAUCANG"/>
      <sheetName val="NHAVANPHONG"/>
      <sheetName val="NHAXUATDAU-xaydung"/>
      <sheetName val="NHAXUATDAU-dien"/>
      <sheetName val="NHAKIEMDINH-xaydung"/>
      <sheetName val="NHAKIEMDINH-hethongdien"/>
      <sheetName val="NHABAOVE"/>
      <sheetName val="NHADEXE&amp;KVS-xaydung"/>
      <sheetName val="NHADEXE&amp;KVS-dien"/>
      <sheetName val="NHADEXE&amp;KVS-nuoc"/>
      <sheetName val="NHAMAYPHATDIEN-xaydung"/>
      <sheetName val="NHAMAYPHATDIEN-dien"/>
      <sheetName val="NHABOMCUUHOA-xaydung"/>
      <sheetName val="NHABOMCUUHOA-dien"/>
      <sheetName val="BE CHUA NUOC CUU HOA-bechuanuoc"/>
      <sheetName val="BECHUANUOCCUUHOA-bechuafoam"/>
      <sheetName val="BECHUANUOCCUUHOA-mongbechuafoam"/>
      <sheetName val="DUONGBAIKHO&amp;DNC-duongbaikho"/>
      <sheetName val="DUONGBAIKHO&amp;DNC-denganchay"/>
      <sheetName val="CONG NGHE TOAN KHO"/>
      <sheetName val="CN CAU CANG - HT DIEN"/>
      <sheetName val="NHA XUAT DAU OTOXITEC"/>
      <sheetName val="CN KHU BE CHUA"/>
      <sheetName val="GOI DO ONG CONG NGHE"/>
      <sheetName val="HAO RANH ONG CONG NGHE"/>
      <sheetName val="HT CUU HOA &amp; TB CUU HOA"/>
      <sheetName val="HT TUOI MAT + PHUN BOT"/>
      <sheetName val="HT CAP NUOC CHUA CHAY"/>
      <sheetName val="HT TN TIEU DOC"/>
      <sheetName val="BE VA TB XU LY NUOC THAI"/>
      <sheetName val="HE THONG CAP NUOC"/>
      <sheetName val="DAI NUOC+GIA DO BE 5M3"/>
      <sheetName val="HT CAP DIEN CHUNG TRONG KHO"/>
      <sheetName val="HT TIEP DIA"/>
      <sheetName val="TUYEN DUONG VAO KHO &amp; CONG HOP"/>
      <sheetName val="GIA VAT TU CHINH"/>
      <sheetName val="tong hop ong"/>
      <sheetName val="thong va phu tung"/>
      <sheetName val="Sheet1"/>
      <sheetName val="TH ONG VA PHU KIEN (2)"/>
      <sheetName val="TH ONG VA PHU KIEN"/>
      <sheetName val="MTO REV_2_ARMOR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2"/>
      <sheetName val="Sheet3"/>
      <sheetName val="Sheet4"/>
      <sheetName val="Sheet5"/>
      <sheetName val="00000000"/>
      <sheetName val="@HGDT huu Lung - LS"/>
      <sheetName val="THDT Yen Sjn"/>
      <sheetName val="D.lg Huu Lieb"/>
      <sheetName val="TGTGT"/>
      <sheetName val="DAURA"/>
      <sheetName val="DAUVAO"/>
      <sheetName val="NXT"/>
      <sheetName val="HOPDONG"/>
      <sheetName val="SDHD"/>
      <sheetName val="Sheet6"/>
      <sheetName val="Sheet7"/>
      <sheetName val="(1)TK_ThueGTGT_Thang"/>
      <sheetName val="Unit price"/>
      <sheetName val="CT Thang Mo"/>
      <sheetName val="CT  PL"/>
      <sheetName val="BIA I"/>
      <sheetName val="BIA II"/>
      <sheetName val="THC"/>
      <sheetName val="CTGT"/>
      <sheetName val="DDAYTT"/>
      <sheetName val="TGLLHT"/>
      <sheetName val="TGLL TT"/>
      <sheetName val="DD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DUONG"/>
      <sheetName val="KHANH"/>
      <sheetName val="PHONG"/>
      <sheetName val="XXXXXXXX"/>
      <sheetName val="ESTI."/>
      <sheetName val="DI-ESTI"/>
      <sheetName val="NKCTỪ"/>
      <sheetName val="SỔ CÁI"/>
      <sheetName val="BCÂNĐỐI"/>
      <sheetName val="CĐKTOÁN"/>
      <sheetName val="KQHĐKD"/>
      <sheetName val="TỒN QUỸ"/>
      <sheetName val="Khoi luong"/>
      <sheetName val="July 05 VA 12 mths"/>
      <sheetName val="tra-vat-lieu"/>
      <sheetName val="Tra_bang"/>
      <sheetName val="TVL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K_KH"/>
      <sheetName val="NKCT?"/>
      <sheetName val="S? CÁI"/>
      <sheetName val="BCÂNÐ?I"/>
      <sheetName val="CÐKTOÁN"/>
      <sheetName val="KQHÐKD"/>
      <sheetName val="T?N QU?"/>
      <sheetName val="Chiet tinh dz22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TTHBCMT"/>
      <sheetName val="1vanban"/>
      <sheetName val="DK-KH"/>
      <sheetName val="dtct cong"/>
      <sheetName val="CUOC"/>
      <sheetName val="SUMMARY"/>
      <sheetName val="Chiet tinh dz35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data. invoice"/>
      <sheetName val="NKCT_"/>
      <sheetName val="S_ CÁI"/>
      <sheetName val="BCÂNÐ_I"/>
      <sheetName val="T_N QU_"/>
      <sheetName val="BIA_I"/>
      <sheetName val="BIA_II"/>
      <sheetName val="TGLL_TT"/>
      <sheetName val="SỔ_CÁI"/>
      <sheetName val="TỒN_QUỸ"/>
      <sheetName val="Weight"/>
      <sheetName val="Ty gia"/>
      <sheetName val="TONGKE1P"/>
      <sheetName val="ptvt"/>
      <sheetName val="IBASE"/>
      <sheetName val="Sheet2 (2)"/>
      <sheetName val="NEW-PANEL"/>
      <sheetName val="D.lgÿÿÿÿÿÿÿÿÿ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KHQT-00-01"/>
      <sheetName val="2001"/>
      <sheetName val="156nhap01"/>
      <sheetName val="dulieu"/>
      <sheetName val="dulieu3"/>
      <sheetName val="dulieu1"/>
      <sheetName val="PTDGDT"/>
      <sheetName val="ܶ?桓敥㍴ܷ?桓敥㍴ܸ?"/>
      <sheetName val="桓敥㑴ܳ?桓敥㑴ܴ?桓敥㑴ܵ"/>
      <sheetName val="?桓敥㑴"/>
      <sheetName val="KH_Q1_Q2_01"/>
      <sheetName val="DTCT"/>
      <sheetName val="bdm"/>
      <sheetName val="TONGHOP"/>
      <sheetName val="CTU"/>
      <sheetName val="GIA VAT LIEU"/>
      <sheetName val="湥吠ｨ_xffff_ÿ䐀Ｎ_xffff__xffff__xffff__xffff_滿ｨÿ"/>
      <sheetName val="ܶ_桓敥㍴ܷ_桓敥㍴ܸ_"/>
      <sheetName val="桓敥㑴ܳ_桓敥㑴ܴ_桓敥㑴ܵ"/>
      <sheetName val="_桓敥㑴"/>
      <sheetName val="phu-luc1"/>
      <sheetName val="t"/>
      <sheetName val="Cheet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K懼TC 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Ten da dat_x0000__x0003_?™?™?™?™?™?™?™?™?™?"/>
      <sheetName val="K?TC "/>
      <sheetName val="Ap Tr@_x0004__x0000__x0001__x0000__x0000__x0000_"/>
      <sheetName val="Ap Tr@_x0004_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dz35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DTCT"/>
      <sheetName val="Ten da dat_x0000__x0000__x0000__x0000__x0000__x0000__x0000__x0000_̃̃̃̃Ϩ_x0000_㣤e狈秌_x0015__x0000_О"/>
      <sheetName val="MTO REV.2(ARMOR)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.lg Lao &amp; 2_x0000__x0000_"/>
      <sheetName val="D.lg Lao &amp; 2??"/>
      <sheetName val="Ten da dat_x0000__x0003_材本柀果栰栌梠桼䤜楠"/>
      <sheetName val="Sheep1"/>
      <sheetName val="_x0018_L4Poppy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Ten da dat_x0000_f㆘f㇀f㇨f㈐f㈸fゐf㋰f㌘f㍀f㍨"/>
      <sheetName val="D.lg Lao &amp; 2"/>
      <sheetName val="D.lg Lao &amp; 2__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Ten_da_dat材™本™柀™果™栰™栌™梠™桼™検™楠"/>
      <sheetName val="Ten_da_dat材本柀果栰栌梠桼検楠"/>
      <sheetName val="Ap_Don"/>
      <sheetName val="Ap_Gia_Be"/>
      <sheetName val="Áp_Xom_Moi"/>
      <sheetName val="Ap_Trang_Lam"/>
      <sheetName val="Ap_Trung_Hoa"/>
      <sheetName val="Ap_Lao_Tao_Trung"/>
      <sheetName val="f?f?f?f?f?f?f?f?f?f?f?f?f?f?f?f"/>
      <sheetName val="DF"/>
      <sheetName val="gia_VT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D.lg Lao &amp; 2_x0000__x0000_€"/>
      <sheetName val="D.lg Lao &amp; 2??€"/>
      <sheetName val="D.lg Lao &amp; 2__€"/>
      <sheetName val="Ten da dat?_x0003_???????????????7???"/>
      <sheetName val="Ten da dat?_x0003_材本柀果栰栌梠桼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f_f_f_f_f_f_f_f_f_f_f_f_f_f_f_f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Ten da dat?f㆘f㇀f㇨f㈐f㈸fゐf㋰f㌘f㍀f㍨"/>
      <sheetName val="Ten da dat__x0003_材本柀果栰栌梠桼䤜楠"/>
      <sheetName val="Ten da dat_f㆘f㇀f㇨f㈐f㈸fゐf㋰f㌘f㍀f㍨"/>
      <sheetName val="Ten da dat_x0000_̃_x0007__x0000_%_x0000__x0000__x0000__x0000__x0000__x0000__x0000_̃̃_xffff__xffff_̃̃̃̃̃"/>
      <sheetName val="Ten da dat_x0000__x0003_材_x0019_本柀果栰栌梠桼検楠"/>
      <sheetName val="Cheet5"/>
      <sheetName val="???/???????????????????????????"/>
      <sheetName val="Ten da dat__x0003________________7___"/>
      <sheetName val="Khai toan XD"/>
      <sheetName val="Bang KT"/>
      <sheetName val="DS T.bi"/>
      <sheetName val="CPK"/>
      <sheetName val="gvl"/>
      <sheetName val="Ten da dat????????̃̃̃̃Ϩ?㣤e狈秌_x0015_?О"/>
      <sheetName val="Chiet tinh 0,4KV"/>
      <sheetName val="Ten da dat_x0000_f?f?f?f?f?f?f?f?f?f?"/>
      <sheetName val="Ten da dat__x0003_???????????????????"/>
      <sheetName val="Ten da dat__x0003_??????????"/>
      <sheetName val="Ten_da_dat??????????"/>
      <sheetName val="K?TC_"/>
      <sheetName val="Ten_da_dat???????????????????"/>
      <sheetName val="K?TC_1"/>
      <sheetName val="Ten da dat?f?f?f?f?f?f?f?f?f?f?"/>
      <sheetName val="THKP"/>
      <sheetName val="DTXL"/>
      <sheetName val="PTKL"/>
      <sheetName val="KL"/>
      <sheetName val="BK"/>
      <sheetName val="BKL BV"/>
      <sheetName val="QD-437"/>
      <sheetName val="DG_Binh Duong"/>
      <sheetName val="89"/>
      <sheetName val="Khoi luong"/>
      <sheetName val="Chiet tinh dz22"/>
      <sheetName val="Ten_da_dat__________"/>
      <sheetName val="Ten_da_dat___________________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_da__x0000__x0000__x0000__x0000__x0000__x0000__x0000__x0000__x0000__x0000__x0000__x0000__x0000__x0000__x0000__x0000__x0000__x0000__x0000__x0000__x0000__x0000_"/>
      <sheetName val="_x0000__x0000__x0000__x0000__x0000__x0000__x0000__x0001__x0000_??_x0000__x0000__x0000__x0000__x0000__x0000__x0000__x0000__x0000__x0000__x0000__x0000__x0000__x0000_??_x0000__x0000_?_x0000_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Ƀ"/>
      <sheetName val="???????_x0001_???????????????????????"/>
      <sheetName val="Ten da dat?_x0003_材_x0019_本柀果栰栌梠桼検楠"/>
      <sheetName val="Ten da dat__x0003_材_x0019_本柀果栰栌梠桼検楠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Ten da dat_̃_x0007__%_______̃̃_xffff__xffff_̃̃̃̃̃"/>
      <sheetName val="Ten da dat_x0000_̃̃̃̃Ϩ_x0000_㣤e狈秌_x0015__x0000_О «_x0000_̃̃̃̃"/>
      <sheetName val="K_TC_"/>
      <sheetName val="IBASE"/>
      <sheetName val="Ten da dat_x0000__x0000__x0000__x0000__x0000__x0000__x0000__x0000__x0000__x0000__x0000__x0000__x0000__x0000__x0000__x0000__x0000__x0000_䀀Ł_x0000_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F161"/>
          <cell r="G161"/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F162"/>
          <cell r="G162"/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F182"/>
          <cell r="G182"/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F220"/>
          <cell r="G220"/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F323"/>
          <cell r="G323"/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F324"/>
          <cell r="G324"/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G350"/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G370"/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G390"/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F406"/>
          <cell r="G406"/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F431"/>
          <cell r="G431"/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F432"/>
          <cell r="G432"/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 refreshError="1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Sheet1"/>
      <sheetName val="Sheet2"/>
      <sheetName val="Sheet3"/>
      <sheetName val="Sheet4"/>
      <sheetName val="Sheet5"/>
      <sheetName val="00000000"/>
      <sheetName val="Sheet6"/>
      <sheetName val="Sheet7"/>
      <sheetName val="XL4Poppy"/>
      <sheetName val="(1)TK_ThueGTGT_Thang"/>
      <sheetName val="VCTT"/>
      <sheetName val="DT DZ 22+TBA "/>
      <sheetName val="Chi tiet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Chiet tinh dz35"/>
      <sheetName val="THOP XL"/>
      <sheetName val="NKCT?"/>
      <sheetName val="S? CÁI"/>
      <sheetName val="BCÂNÐ?I"/>
      <sheetName val="CÐKTOÁN"/>
      <sheetName val="KQHÐKD"/>
      <sheetName val="T?N QU?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_x0002_i  _x0004_z22"/>
      <sheetName val="#REF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DAUVAO"/>
      <sheetName val="DAURA"/>
      <sheetName val="NKCT_"/>
      <sheetName val="S_ CÁI"/>
      <sheetName val="BCÂNÐ_I"/>
      <sheetName val="T_N QU_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Income Statement"/>
      <sheetName val="Shareholders' Equity"/>
      <sheetName val="Tong hop"/>
      <sheetName val="PL so"/>
      <sheetName val="CNDTVT"/>
      <sheetName val="CNDNH"/>
      <sheetName val="CHUYEN MA HIEU"/>
      <sheetName val="CUMTB"/>
      <sheetName val="gvl"/>
      <sheetName val="CUOC"/>
      <sheetName val="KH-Q1,Q2,01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BV 01"/>
      <sheetName val="BV 02"/>
      <sheetName val="BV 03"/>
      <sheetName val="Chart1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ang 2B"/>
      <sheetName val="_x0004_䐀㍄Ե?䉔㍁వ?䡔焠"/>
      <sheetName val="వ?䡔焠祵瑥潴湡_x0005_戀慩呑_x0003_吀敋_x0003_一䵁_x0004_"/>
      <sheetName val="呑_x0003_吀敋_x0003_一䵁_x0004_䠀乕͇?䅈͉?"/>
      <sheetName val="乕͇?䅈͉?䅌ࡍ?慂杮朠慩"/>
      <sheetName val="?慂杮朠"/>
      <sheetName val="楧ൡ?䅈䝎吠䕉"/>
      <sheetName val="吠䕉⁎䅂୏?䡔丠䅈⁐"/>
      <sheetName val="⁈䡎偁吠乏_x0006_吀⁈䅂Վ?敄㍣б?慊㉮"/>
      <sheetName val="?敄㍣б?慊㉮_x0004_䨀湡г?慊㑮"/>
      <sheetName val="䨀湡ж?慊㝮_x0004_䨀湡"/>
      <sheetName val="_x0004_䨀湡и?慊㥮"/>
      <sheetName val="KLHT"/>
      <sheetName val="dtxl"/>
      <sheetName val="DATA HT"/>
      <sheetName val="_REF"/>
      <sheetName val="Dgia vat tu"/>
      <sheetName val="Don gia_III"/>
      <sheetName val="_x0004_䐀㍄Ե_䉔㍁వ_䡔焠"/>
      <sheetName val="వ_䡔焠祵瑥潴湡_x0005_戀慩呑_x0003_吀敋_x0003_一䵁_x0004_"/>
      <sheetName val="呑_x0003_吀敋_x0003_一䵁_x0004_䠀乕͇_䅈͉_"/>
      <sheetName val="乕͇_䅈͉_䅌ࡍ_慂杮朠慩"/>
      <sheetName val="_慂杮朠"/>
      <sheetName val="楧ൡ_䅈䝎吠䕉"/>
      <sheetName val="吠䕉⁎䅂୏_䡔丠䅈⁐"/>
      <sheetName val="⁈䡎偁吠乏_x0006_吀⁈䅂Վ_敄㍣б_慊㉮"/>
      <sheetName val="_敄㍣б_慊㉮_x0004_䨀湡г_慊㑮"/>
      <sheetName val="䨀湡ж_慊㝮_x0004_䨀湡"/>
      <sheetName val="_x0004_䨀湡и_慊㥮"/>
      <sheetName val="Ptroduoi"/>
      <sheetName val="kluongxa"/>
      <sheetName val="liet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 refreshError="1"/>
      <sheetData sheetId="2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XL4Poppy"/>
      <sheetName val="Sheet6"/>
      <sheetName val="Sheet7"/>
      <sheetName val="Sheet4"/>
      <sheetName val="Sheet5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Chiet tinh dz22"/>
      <sheetName val="Code"/>
      <sheetName val="Theodoichung"/>
      <sheetName val="T.D.C.Tiet"/>
      <sheetName val="C.tiet"/>
      <sheetName val="Khuyenmai"/>
      <sheetName val="10000000"/>
      <sheetName val="DanhMuc"/>
      <sheetName val="Overhead &amp; Profit B-1"/>
      <sheetName val="Chi tiet"/>
      <sheetName val="co huu"/>
      <sheetName val="to kho"/>
      <sheetName val="PU"/>
      <sheetName val="NHAN"/>
      <sheetName val="luong moc"/>
      <sheetName val="XL4Test5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VPP 03 2005"/>
      <sheetName val="20000000"/>
      <sheetName val="30000000"/>
      <sheetName val="40000000"/>
      <sheetName val="CT Thang Mo"/>
      <sheetName val="CT  PL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HY35"/>
      <sheetName val="SS02-_x0010_5-10"/>
      <sheetName val="Sheet8"/>
      <sheetName val="dongia (2)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K? HO?CH THANG 05"/>
      <sheetName val="PL5 CS ÐiêÒm baìn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K_ HO_CH THANG 05"/>
      <sheetName val="co_huu"/>
      <sheetName val="to_kho"/>
      <sheetName val="luong_moc"/>
      <sheetName val="T_D_C_Tiet"/>
      <sheetName val="C_tiet"/>
      <sheetName val="Overhead_&amp;_Profit_B-1"/>
      <sheetName val="Chi_tiet"/>
      <sheetName val="MAU_TH5"/>
      <sheetName val="mauTH_10"/>
      <sheetName val="HIEU_QUA_DAO_TAO_PC"/>
      <sheetName val="KẾ_HOẠCH_THANG_05"/>
      <sheetName val="PL01_Giao_chi_tieu_NV"/>
      <sheetName val="PL02_Giao_chi_tieu_CTV"/>
      <sheetName val="PL03_phan_ca"/>
      <sheetName val="PL04_BH_vung_lom"/>
      <sheetName val="PL5_CS_Điểm_bán"/>
      <sheetName val="PL6_Du_tru_hang_hoa"/>
      <sheetName val="Tien_do_theo_tuan"/>
      <sheetName val="MTO_REV_2(ARMOR)"/>
      <sheetName val="SP_RUOT"/>
      <sheetName val="SP_VO"/>
      <sheetName val="SP_TPCS"/>
      <sheetName val="ܶ_桓敥㍴ܷ"/>
      <sheetName val="ܰ_桓敥㑴ܱ_桓"/>
      <sheetName val="〵_x0002_一Ƀ_䱖_x0004_吀"/>
      <sheetName val="ь_䡔呄_x0004_吀先Ք"/>
      <sheetName val="ٔ_⁂楴桮_x0002_堀݄_䡔嘠⁔݁_畏汴瑥ͳ"/>
      <sheetName val="敥㍴ܹ_"/>
      <sheetName val="㍴ܸ_桓敥"/>
      <sheetName val="ܳ_桓敥㑴ܴ"/>
      <sheetName val="KLHT"/>
      <sheetName val="PL5 CS Ðiê?m ba´n"/>
      <sheetName val="PL5 CS Ðiê_m ba´n"/>
      <sheetName val="10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CD-TPKT"/>
      <sheetName val="CD-TPKT (tron)"/>
      <sheetName val="CD-TPKT (tron) (L-2003)"/>
      <sheetName val="CD-DVHC"/>
      <sheetName val="CD-DVHC (tron)"/>
      <sheetName val="Phi NN-DVHC (tron) (L-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TD"/>
      <sheetName val="khu4"/>
      <sheetName val="§BBB"/>
      <sheetName val="TN"/>
      <sheetName val="XXXXXXXX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A695-54A0-451F-8657-64955472709E}">
  <sheetPr>
    <tabColor rgb="FFFFFF00"/>
  </sheetPr>
  <dimension ref="A1:R34"/>
  <sheetViews>
    <sheetView workbookViewId="0">
      <selection activeCell="E4" sqref="E4"/>
    </sheetView>
  </sheetViews>
  <sheetFormatPr defaultColWidth="8.85546875" defaultRowHeight="15.75"/>
  <cols>
    <col min="1" max="1" width="5.5703125" style="47" customWidth="1"/>
    <col min="2" max="2" width="33.140625" style="47" customWidth="1"/>
    <col min="3" max="3" width="15.140625" style="47" customWidth="1"/>
    <col min="4" max="4" width="10.85546875" style="47" customWidth="1"/>
    <col min="5" max="5" width="10.7109375" style="47" customWidth="1"/>
    <col min="6" max="6" width="9.140625" style="47" bestFit="1" customWidth="1"/>
    <col min="7" max="7" width="14.85546875" style="47" hidden="1" customWidth="1"/>
    <col min="8" max="8" width="14.85546875" style="48" hidden="1" customWidth="1"/>
    <col min="9" max="9" width="5.42578125" style="48" hidden="1" customWidth="1"/>
    <col min="10" max="12" width="4.85546875" style="49" hidden="1" customWidth="1"/>
    <col min="13" max="13" width="7.140625" style="47" hidden="1" customWidth="1"/>
    <col min="14" max="14" width="14.85546875" style="47" hidden="1" customWidth="1"/>
    <col min="15" max="16" width="14.85546875" style="47" customWidth="1"/>
    <col min="17" max="16384" width="8.85546875" style="47"/>
  </cols>
  <sheetData>
    <row r="1" spans="1:13" ht="22.35" customHeight="1">
      <c r="A1" s="93" t="s">
        <v>184</v>
      </c>
      <c r="B1" s="93"/>
      <c r="C1" s="93"/>
      <c r="D1" s="93"/>
      <c r="E1" s="93"/>
    </row>
    <row r="2" spans="1:13" ht="24.6" customHeight="1">
      <c r="A2" s="94" t="s">
        <v>18</v>
      </c>
      <c r="B2" s="94" t="s">
        <v>185</v>
      </c>
      <c r="C2" s="50" t="s">
        <v>140</v>
      </c>
      <c r="D2" s="94" t="s">
        <v>186</v>
      </c>
      <c r="E2" s="94"/>
      <c r="F2" s="51"/>
      <c r="G2" s="52">
        <v>2011</v>
      </c>
      <c r="H2" s="53">
        <v>4286</v>
      </c>
      <c r="I2" s="53"/>
      <c r="J2" s="52"/>
      <c r="K2" s="52"/>
      <c r="L2" s="52"/>
    </row>
    <row r="3" spans="1:13" ht="24.6" customHeight="1">
      <c r="A3" s="94"/>
      <c r="B3" s="94"/>
      <c r="C3" s="50">
        <v>2021</v>
      </c>
      <c r="D3" s="50">
        <v>2025</v>
      </c>
      <c r="E3" s="50">
        <v>2030</v>
      </c>
      <c r="F3" s="50">
        <v>2040</v>
      </c>
      <c r="G3" s="52">
        <v>2012</v>
      </c>
      <c r="H3" s="53"/>
      <c r="I3" s="53"/>
      <c r="J3" s="54"/>
      <c r="K3" s="52"/>
      <c r="L3" s="52"/>
    </row>
    <row r="4" spans="1:13" ht="24.6" customHeight="1">
      <c r="A4" s="55">
        <v>1</v>
      </c>
      <c r="B4" s="56" t="s">
        <v>187</v>
      </c>
      <c r="C4" s="57">
        <v>7486</v>
      </c>
      <c r="D4" s="57">
        <f>ROUNDUP(C4*(1+D5/100)^4,-1)</f>
        <v>7740</v>
      </c>
      <c r="E4" s="57">
        <f>ROUNDUP(D4*(1+E5/100)^5,-1)</f>
        <v>8210</v>
      </c>
      <c r="F4" s="57">
        <f>E4*(1+F5/100)^10</f>
        <v>11772.64755506234</v>
      </c>
      <c r="G4" s="52">
        <v>2013</v>
      </c>
      <c r="H4" s="53"/>
      <c r="I4" s="53"/>
      <c r="J4" s="54"/>
      <c r="K4" s="52"/>
      <c r="L4" s="52"/>
    </row>
    <row r="5" spans="1:13" ht="24.6" customHeight="1">
      <c r="A5" s="55">
        <v>2</v>
      </c>
      <c r="B5" s="58" t="s">
        <v>188</v>
      </c>
      <c r="C5" s="59">
        <f>C6+C7</f>
        <v>1.29</v>
      </c>
      <c r="D5" s="59">
        <f>D6+D7</f>
        <v>0.82000000000000006</v>
      </c>
      <c r="E5" s="59">
        <f>E6+E7</f>
        <v>1.17</v>
      </c>
      <c r="F5" s="59">
        <v>3.67</v>
      </c>
      <c r="G5" s="52">
        <v>2014</v>
      </c>
      <c r="H5" s="53"/>
      <c r="I5" s="53"/>
      <c r="J5" s="54"/>
      <c r="K5" s="52"/>
      <c r="L5" s="52"/>
    </row>
    <row r="6" spans="1:13" ht="24.6" customHeight="1">
      <c r="A6" s="55" t="s">
        <v>6</v>
      </c>
      <c r="B6" s="58" t="s">
        <v>189</v>
      </c>
      <c r="C6" s="59">
        <f>K13</f>
        <v>0.78</v>
      </c>
      <c r="D6" s="59">
        <f>K17</f>
        <v>0.75</v>
      </c>
      <c r="E6" s="59">
        <f>K22</f>
        <v>0.75</v>
      </c>
      <c r="F6" s="59">
        <v>0.75</v>
      </c>
      <c r="G6" s="52">
        <v>2015</v>
      </c>
      <c r="H6" s="53"/>
      <c r="I6" s="53"/>
      <c r="J6" s="54"/>
      <c r="K6" s="52"/>
      <c r="L6" s="52"/>
    </row>
    <row r="7" spans="1:13" ht="24.6" customHeight="1">
      <c r="A7" s="55" t="s">
        <v>7</v>
      </c>
      <c r="B7" s="58" t="s">
        <v>190</v>
      </c>
      <c r="C7" s="59">
        <v>0.51</v>
      </c>
      <c r="D7" s="59">
        <v>7.0000000000000007E-2</v>
      </c>
      <c r="E7" s="59">
        <v>0.42</v>
      </c>
      <c r="F7" s="59">
        <f>F5-F6</f>
        <v>2.92</v>
      </c>
      <c r="G7" s="52">
        <v>2016</v>
      </c>
      <c r="H7" s="53"/>
      <c r="I7" s="53"/>
      <c r="J7" s="54"/>
      <c r="K7" s="52"/>
      <c r="L7" s="52"/>
      <c r="M7" s="60"/>
    </row>
    <row r="8" spans="1:13" ht="22.35" customHeight="1">
      <c r="A8" s="61"/>
      <c r="B8" s="62"/>
      <c r="C8" s="63"/>
      <c r="D8" s="63"/>
      <c r="E8" s="63"/>
      <c r="G8" s="52"/>
      <c r="H8" s="53"/>
      <c r="I8" s="53"/>
      <c r="J8" s="54"/>
      <c r="K8" s="52"/>
      <c r="L8" s="52"/>
      <c r="M8" s="60"/>
    </row>
    <row r="9" spans="1:13" ht="24" customHeight="1">
      <c r="A9" s="93" t="s">
        <v>191</v>
      </c>
      <c r="B9" s="93"/>
      <c r="C9" s="93"/>
      <c r="D9" s="93"/>
      <c r="E9" s="93"/>
      <c r="F9" s="93"/>
      <c r="G9" s="52">
        <v>2017</v>
      </c>
      <c r="H9" s="53"/>
      <c r="I9" s="53"/>
      <c r="J9" s="54"/>
      <c r="K9" s="52"/>
      <c r="L9" s="52"/>
    </row>
    <row r="10" spans="1:13" ht="23.45" customHeight="1">
      <c r="A10" s="94" t="s">
        <v>18</v>
      </c>
      <c r="B10" s="94" t="s">
        <v>185</v>
      </c>
      <c r="C10" s="50" t="s">
        <v>140</v>
      </c>
      <c r="D10" s="95" t="s">
        <v>186</v>
      </c>
      <c r="E10" s="96"/>
      <c r="F10" s="94" t="s">
        <v>192</v>
      </c>
      <c r="G10" s="52">
        <v>2018</v>
      </c>
      <c r="H10" s="53"/>
      <c r="I10" s="53"/>
      <c r="J10" s="54"/>
      <c r="K10" s="52"/>
      <c r="L10" s="52"/>
    </row>
    <row r="11" spans="1:13" ht="23.45" customHeight="1">
      <c r="A11" s="94"/>
      <c r="B11" s="94"/>
      <c r="C11" s="50">
        <v>2021</v>
      </c>
      <c r="D11" s="50">
        <v>2025</v>
      </c>
      <c r="E11" s="50">
        <v>2030</v>
      </c>
      <c r="F11" s="94"/>
      <c r="G11" s="52">
        <v>2019</v>
      </c>
      <c r="H11" s="53"/>
      <c r="I11" s="53"/>
      <c r="J11" s="54"/>
      <c r="K11" s="52"/>
      <c r="L11" s="52"/>
    </row>
    <row r="12" spans="1:13" ht="23.45" customHeight="1">
      <c r="A12" s="55">
        <v>1</v>
      </c>
      <c r="B12" s="56" t="s">
        <v>187</v>
      </c>
      <c r="C12" s="57">
        <f>C4</f>
        <v>7486</v>
      </c>
      <c r="D12" s="57">
        <f t="shared" ref="D12:E12" si="0">D4</f>
        <v>7740</v>
      </c>
      <c r="E12" s="57">
        <f t="shared" si="0"/>
        <v>8210</v>
      </c>
      <c r="F12" s="57"/>
      <c r="G12" s="52">
        <v>2020</v>
      </c>
      <c r="H12" s="53"/>
      <c r="I12" s="53"/>
      <c r="J12" s="54"/>
      <c r="K12" s="52"/>
      <c r="L12" s="52"/>
    </row>
    <row r="13" spans="1:13" ht="23.45" customHeight="1">
      <c r="A13" s="55">
        <v>2</v>
      </c>
      <c r="B13" s="58" t="s">
        <v>193</v>
      </c>
      <c r="C13" s="59"/>
      <c r="D13" s="64">
        <f>D12-C12</f>
        <v>254</v>
      </c>
      <c r="E13" s="64">
        <f>E12-D12</f>
        <v>470</v>
      </c>
      <c r="F13" s="64">
        <f>E13+D13</f>
        <v>724</v>
      </c>
      <c r="G13" s="52">
        <v>2021</v>
      </c>
      <c r="H13" s="65">
        <v>4431</v>
      </c>
      <c r="I13" s="65">
        <f>H13</f>
        <v>4431</v>
      </c>
      <c r="J13" s="54">
        <f>K13+L13</f>
        <v>1.29</v>
      </c>
      <c r="K13" s="54">
        <v>0.78</v>
      </c>
      <c r="L13" s="54">
        <v>0.51</v>
      </c>
    </row>
    <row r="14" spans="1:13" ht="46.5" customHeight="1">
      <c r="A14" s="55">
        <v>3</v>
      </c>
      <c r="B14" s="117" t="s">
        <v>194</v>
      </c>
      <c r="C14" s="59"/>
      <c r="D14" s="66">
        <f>D13*100/10000</f>
        <v>2.54</v>
      </c>
      <c r="E14" s="66">
        <f>E13*100/10000</f>
        <v>4.7</v>
      </c>
      <c r="F14" s="66">
        <f>D14+E14</f>
        <v>7.24</v>
      </c>
      <c r="G14" s="52">
        <v>2022</v>
      </c>
      <c r="H14" s="53">
        <f>H13*J14/100+H13</f>
        <v>4520.72775</v>
      </c>
      <c r="I14" s="53">
        <f>$I$13*(1+$J$17/100)^1</f>
        <v>4520.72775</v>
      </c>
      <c r="J14" s="54">
        <f>J17</f>
        <v>2.0249999999999999</v>
      </c>
      <c r="K14" s="54"/>
      <c r="L14" s="54"/>
    </row>
    <row r="15" spans="1:13">
      <c r="G15" s="52">
        <v>2023</v>
      </c>
      <c r="H15" s="53">
        <f t="shared" ref="H15:H17" si="1">H14*J15/100+H14</f>
        <v>4612.2724869374997</v>
      </c>
      <c r="I15" s="53">
        <f>$I$13*(1+$J$17/100)^2</f>
        <v>4612.2724869375015</v>
      </c>
      <c r="J15" s="54">
        <f>J17</f>
        <v>2.0249999999999999</v>
      </c>
      <c r="K15" s="54"/>
      <c r="L15" s="54"/>
    </row>
    <row r="16" spans="1:13">
      <c r="G16" s="52">
        <v>2024</v>
      </c>
      <c r="H16" s="53">
        <f>H15*J16/100+H15</f>
        <v>4705.6710047979841</v>
      </c>
      <c r="I16" s="53">
        <f>$I$13*(1+$J$17/100)^3</f>
        <v>4705.6710047979859</v>
      </c>
      <c r="J16" s="54">
        <f>J17</f>
        <v>2.0249999999999999</v>
      </c>
      <c r="K16" s="54"/>
      <c r="L16" s="54"/>
    </row>
    <row r="17" spans="3:18">
      <c r="G17" s="52">
        <v>2025</v>
      </c>
      <c r="H17" s="65">
        <f t="shared" si="1"/>
        <v>4800.9608426451432</v>
      </c>
      <c r="I17" s="53">
        <f>$I$13*(1+$J$17/100)^4</f>
        <v>4800.9608426451459</v>
      </c>
      <c r="J17" s="54">
        <f>K17+L17</f>
        <v>2.0249999999999999</v>
      </c>
      <c r="K17" s="54">
        <v>0.75</v>
      </c>
      <c r="L17" s="54">
        <v>1.2749999999999999</v>
      </c>
      <c r="M17" s="67"/>
      <c r="N17" s="67"/>
    </row>
    <row r="18" spans="3:18">
      <c r="D18" s="67"/>
      <c r="G18" s="52">
        <v>2026</v>
      </c>
      <c r="H18" s="53">
        <f>H17*J18/100+H17</f>
        <v>4933.4673619021487</v>
      </c>
      <c r="I18" s="53"/>
      <c r="J18" s="54">
        <f>J19</f>
        <v>2.76</v>
      </c>
      <c r="K18" s="54"/>
      <c r="L18" s="54"/>
      <c r="M18" s="67"/>
      <c r="N18" s="67"/>
      <c r="O18" s="68"/>
      <c r="P18" s="68"/>
      <c r="Q18" s="68"/>
      <c r="R18" s="68"/>
    </row>
    <row r="19" spans="3:18">
      <c r="D19" s="69"/>
      <c r="G19" s="52">
        <v>2027</v>
      </c>
      <c r="H19" s="53">
        <f t="shared" ref="H19:H22" si="2">H18*J19/100+H18</f>
        <v>5069.6310610906476</v>
      </c>
      <c r="I19" s="53"/>
      <c r="J19" s="54">
        <f>J22</f>
        <v>2.76</v>
      </c>
      <c r="K19" s="54"/>
      <c r="L19" s="54"/>
      <c r="M19" s="67"/>
      <c r="N19" s="67"/>
    </row>
    <row r="20" spans="3:18">
      <c r="D20" s="70"/>
      <c r="G20" s="52">
        <v>2028</v>
      </c>
      <c r="H20" s="53">
        <f t="shared" si="2"/>
        <v>5209.5528783767495</v>
      </c>
      <c r="I20" s="53"/>
      <c r="J20" s="54">
        <f>J22</f>
        <v>2.76</v>
      </c>
      <c r="K20" s="54"/>
      <c r="L20" s="54"/>
      <c r="M20" s="67"/>
      <c r="N20" s="67"/>
    </row>
    <row r="21" spans="3:18" ht="15" customHeight="1">
      <c r="G21" s="52">
        <v>2029</v>
      </c>
      <c r="H21" s="53">
        <f t="shared" si="2"/>
        <v>5353.3365378199478</v>
      </c>
      <c r="I21" s="53"/>
      <c r="J21" s="54">
        <f>J22</f>
        <v>2.76</v>
      </c>
      <c r="K21" s="54"/>
      <c r="L21" s="54"/>
      <c r="M21" s="67"/>
      <c r="N21" s="67"/>
    </row>
    <row r="22" spans="3:18">
      <c r="G22" s="52">
        <v>2030</v>
      </c>
      <c r="H22" s="65">
        <f t="shared" si="2"/>
        <v>5501.0886262637787</v>
      </c>
      <c r="I22" s="65"/>
      <c r="J22" s="54">
        <f>K22+L22</f>
        <v>2.76</v>
      </c>
      <c r="K22" s="54">
        <v>0.75</v>
      </c>
      <c r="L22" s="54">
        <v>2.0099999999999998</v>
      </c>
      <c r="M22" s="67"/>
      <c r="N22" s="67"/>
    </row>
    <row r="23" spans="3:18">
      <c r="G23" s="52">
        <v>2031</v>
      </c>
      <c r="H23" s="53">
        <f>H22*J23/100+H22</f>
        <v>5702.9785788476593</v>
      </c>
      <c r="I23" s="53"/>
      <c r="J23" s="54">
        <f>$J$32</f>
        <v>3.67</v>
      </c>
      <c r="K23" s="54"/>
      <c r="L23" s="54"/>
    </row>
    <row r="24" spans="3:18">
      <c r="G24" s="52">
        <v>2032</v>
      </c>
      <c r="H24" s="53">
        <f t="shared" ref="H24:H32" si="3">H23*J24/100+H23</f>
        <v>5912.2778926913679</v>
      </c>
      <c r="I24" s="53"/>
      <c r="J24" s="54">
        <f t="shared" ref="J24:J31" si="4">$J$32</f>
        <v>3.67</v>
      </c>
      <c r="K24" s="54"/>
      <c r="L24" s="54"/>
    </row>
    <row r="25" spans="3:18">
      <c r="G25" s="52">
        <v>2033</v>
      </c>
      <c r="H25" s="53">
        <f t="shared" si="3"/>
        <v>6129.2584913531409</v>
      </c>
      <c r="I25" s="53"/>
      <c r="J25" s="54">
        <f t="shared" si="4"/>
        <v>3.67</v>
      </c>
      <c r="K25" s="54"/>
      <c r="L25" s="54"/>
    </row>
    <row r="26" spans="3:18">
      <c r="G26" s="52">
        <v>2034</v>
      </c>
      <c r="H26" s="53">
        <f t="shared" si="3"/>
        <v>6354.2022779858016</v>
      </c>
      <c r="I26" s="53"/>
      <c r="J26" s="54">
        <f t="shared" si="4"/>
        <v>3.67</v>
      </c>
      <c r="K26" s="54"/>
      <c r="L26" s="54"/>
    </row>
    <row r="27" spans="3:18">
      <c r="E27" s="47">
        <v>4233</v>
      </c>
      <c r="G27" s="52">
        <v>2035</v>
      </c>
      <c r="H27" s="53">
        <f t="shared" si="3"/>
        <v>6587.4015015878804</v>
      </c>
      <c r="I27" s="53"/>
      <c r="J27" s="54">
        <f t="shared" si="4"/>
        <v>3.67</v>
      </c>
      <c r="K27" s="54"/>
      <c r="L27" s="54"/>
    </row>
    <row r="28" spans="3:18">
      <c r="G28" s="52">
        <v>2036</v>
      </c>
      <c r="H28" s="53">
        <f t="shared" si="3"/>
        <v>6829.1591366961557</v>
      </c>
      <c r="I28" s="53"/>
      <c r="J28" s="54">
        <f t="shared" si="4"/>
        <v>3.67</v>
      </c>
      <c r="K28" s="54"/>
      <c r="L28" s="54"/>
    </row>
    <row r="29" spans="3:18">
      <c r="D29" s="47">
        <v>2021</v>
      </c>
      <c r="E29" s="69">
        <v>4431</v>
      </c>
      <c r="F29" s="71">
        <f>((E29/E27)^(1/4)-1)*100</f>
        <v>1.1494138418967959</v>
      </c>
      <c r="G29" s="52">
        <v>2037</v>
      </c>
      <c r="H29" s="53">
        <f t="shared" si="3"/>
        <v>7079.7892770129047</v>
      </c>
      <c r="I29" s="53"/>
      <c r="J29" s="54">
        <f t="shared" si="4"/>
        <v>3.67</v>
      </c>
      <c r="K29" s="54"/>
      <c r="L29" s="54"/>
    </row>
    <row r="30" spans="3:18">
      <c r="C30" s="69">
        <f>E31-E29</f>
        <v>1148.0339167808543</v>
      </c>
      <c r="D30" s="47">
        <v>2025</v>
      </c>
      <c r="E30" s="69"/>
      <c r="F30" s="69"/>
      <c r="G30" s="52">
        <v>2038</v>
      </c>
      <c r="H30" s="53">
        <f t="shared" si="3"/>
        <v>7339.6175434792785</v>
      </c>
      <c r="I30" s="53"/>
      <c r="J30" s="54">
        <f t="shared" si="4"/>
        <v>3.67</v>
      </c>
      <c r="K30" s="54"/>
      <c r="L30" s="54"/>
    </row>
    <row r="31" spans="3:18">
      <c r="C31" s="47">
        <f>C30/9</f>
        <v>127.55932408676159</v>
      </c>
      <c r="D31" s="47">
        <v>2030</v>
      </c>
      <c r="E31" s="69">
        <f>E32/(1+F32/100)^10</f>
        <v>5579.0339167808543</v>
      </c>
      <c r="F31" s="71">
        <f>((E31/E29)^(1/9)-1)*100</f>
        <v>2.5929392568831089</v>
      </c>
      <c r="G31" s="52">
        <v>2039</v>
      </c>
      <c r="H31" s="53">
        <f t="shared" si="3"/>
        <v>7608.9815073249683</v>
      </c>
      <c r="I31" s="53"/>
      <c r="J31" s="54">
        <f t="shared" si="4"/>
        <v>3.67</v>
      </c>
      <c r="K31" s="54"/>
      <c r="L31" s="54"/>
    </row>
    <row r="32" spans="3:18">
      <c r="D32" s="72">
        <v>2040</v>
      </c>
      <c r="E32" s="72">
        <v>8000</v>
      </c>
      <c r="F32" s="73">
        <v>3.67</v>
      </c>
      <c r="G32" s="52">
        <v>2040</v>
      </c>
      <c r="H32" s="65">
        <f t="shared" si="3"/>
        <v>7888.2311286437944</v>
      </c>
      <c r="I32" s="65"/>
      <c r="J32" s="74">
        <f>K32+L32</f>
        <v>3.67</v>
      </c>
      <c r="K32" s="74">
        <v>0.75</v>
      </c>
      <c r="L32" s="74">
        <v>2.92</v>
      </c>
    </row>
    <row r="33" spans="7:14">
      <c r="G33" s="75"/>
      <c r="H33" s="75"/>
      <c r="I33" s="75"/>
      <c r="J33" s="75"/>
      <c r="K33" s="75"/>
      <c r="N33" s="67"/>
    </row>
    <row r="34" spans="7:14">
      <c r="G34" s="75"/>
      <c r="H34" s="75"/>
      <c r="I34" s="75"/>
      <c r="J34" s="75"/>
      <c r="K34" s="75"/>
    </row>
  </sheetData>
  <mergeCells count="9">
    <mergeCell ref="A10:A11"/>
    <mergeCell ref="B10:B11"/>
    <mergeCell ref="D10:E10"/>
    <mergeCell ref="F10:F11"/>
    <mergeCell ref="A1:E1"/>
    <mergeCell ref="A2:A3"/>
    <mergeCell ref="B2:B3"/>
    <mergeCell ref="D2:E2"/>
    <mergeCell ref="A9:F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B4AE-BAA4-45E4-807E-D8B2654A90CE}">
  <sheetPr>
    <tabColor rgb="FF0070C0"/>
  </sheetPr>
  <dimension ref="A1:K11"/>
  <sheetViews>
    <sheetView workbookViewId="0">
      <selection activeCell="K12" sqref="K12"/>
    </sheetView>
  </sheetViews>
  <sheetFormatPr defaultColWidth="9.85546875" defaultRowHeight="18.75"/>
  <cols>
    <col min="1" max="1" width="6.140625" style="76" customWidth="1"/>
    <col min="2" max="2" width="29.42578125" style="76" customWidth="1"/>
    <col min="3" max="3" width="19.5703125" style="76" customWidth="1"/>
    <col min="4" max="4" width="19.42578125" style="76" bestFit="1" customWidth="1"/>
    <col min="5" max="16384" width="9.85546875" style="76"/>
  </cols>
  <sheetData>
    <row r="1" spans="1:11" ht="23.45" customHeight="1" thickBot="1">
      <c r="A1" s="115" t="s">
        <v>214</v>
      </c>
      <c r="B1" s="115"/>
      <c r="C1" s="115"/>
      <c r="D1" s="115"/>
    </row>
    <row r="2" spans="1:11" ht="56.25" customHeight="1" thickBot="1">
      <c r="A2" s="80" t="s">
        <v>196</v>
      </c>
      <c r="B2" s="80" t="s">
        <v>215</v>
      </c>
      <c r="C2" s="80" t="s">
        <v>216</v>
      </c>
      <c r="D2" s="80" t="s">
        <v>217</v>
      </c>
    </row>
    <row r="3" spans="1:11" ht="19.5" thickBot="1">
      <c r="A3" s="80"/>
      <c r="B3" s="80" t="s">
        <v>218</v>
      </c>
      <c r="C3" s="81" t="s">
        <v>219</v>
      </c>
      <c r="D3" s="82">
        <f>'3.1 PT dien'!G5*50%</f>
        <v>4105</v>
      </c>
      <c r="J3" s="83"/>
    </row>
    <row r="4" spans="1:11" ht="37.5" customHeight="1" thickBot="1">
      <c r="A4" s="81">
        <v>1</v>
      </c>
      <c r="B4" s="84" t="s">
        <v>220</v>
      </c>
      <c r="C4" s="81" t="s">
        <v>221</v>
      </c>
      <c r="D4" s="85">
        <f>D3*60/1000</f>
        <v>246.3</v>
      </c>
    </row>
    <row r="5" spans="1:11" ht="19.5" thickBot="1">
      <c r="A5" s="81">
        <v>2</v>
      </c>
      <c r="B5" s="84" t="s">
        <v>222</v>
      </c>
      <c r="C5" s="81" t="s">
        <v>223</v>
      </c>
      <c r="D5" s="85">
        <f>D4*10%</f>
        <v>24.630000000000003</v>
      </c>
      <c r="G5" s="86">
        <f>1400/7486*100</f>
        <v>18.701576275714668</v>
      </c>
    </row>
    <row r="6" spans="1:11" ht="38.25" thickBot="1">
      <c r="A6" s="81">
        <v>3</v>
      </c>
      <c r="B6" s="84" t="s">
        <v>224</v>
      </c>
      <c r="C6" s="81" t="s">
        <v>225</v>
      </c>
      <c r="D6" s="85">
        <f>D4*8%</f>
        <v>19.704000000000001</v>
      </c>
    </row>
    <row r="7" spans="1:11" ht="19.5" thickBot="1">
      <c r="A7" s="81"/>
      <c r="B7" s="80" t="s">
        <v>226</v>
      </c>
      <c r="C7" s="80"/>
      <c r="D7" s="87">
        <f>SUM(D4:D6)</f>
        <v>290.63400000000001</v>
      </c>
      <c r="K7" s="76">
        <v>319333</v>
      </c>
    </row>
    <row r="8" spans="1:11" ht="22.5" customHeight="1" thickBot="1">
      <c r="A8" s="81">
        <v>4</v>
      </c>
      <c r="B8" s="84" t="s">
        <v>227</v>
      </c>
      <c r="C8" s="88" t="s">
        <v>228</v>
      </c>
      <c r="D8" s="85">
        <f>D7*15%</f>
        <v>43.595100000000002</v>
      </c>
      <c r="K8" s="76">
        <f>K7/40</f>
        <v>7983.3249999999998</v>
      </c>
    </row>
    <row r="9" spans="1:11" ht="19.5" thickBot="1">
      <c r="A9" s="81"/>
      <c r="B9" s="80" t="s">
        <v>229</v>
      </c>
      <c r="C9" s="80"/>
      <c r="D9" s="87">
        <f>D7+D8</f>
        <v>334.22910000000002</v>
      </c>
    </row>
    <row r="10" spans="1:11" ht="19.5" thickBot="1">
      <c r="A10" s="81">
        <v>5</v>
      </c>
      <c r="B10" s="84" t="s">
        <v>230</v>
      </c>
      <c r="C10" s="88" t="s">
        <v>231</v>
      </c>
      <c r="D10" s="85">
        <f>D9*4%</f>
        <v>13.369164000000001</v>
      </c>
    </row>
    <row r="11" spans="1:11" s="89" customFormat="1" ht="18.75" customHeight="1" thickBot="1">
      <c r="A11" s="116" t="s">
        <v>232</v>
      </c>
      <c r="B11" s="116"/>
      <c r="C11" s="116"/>
      <c r="D11" s="87">
        <f>D7+D9</f>
        <v>624.86310000000003</v>
      </c>
    </row>
  </sheetData>
  <mergeCells count="2">
    <mergeCell ref="A1:D1"/>
    <mergeCell ref="A11:C11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50AC-92F9-4382-9088-50D8F0EEA80F}">
  <sheetPr>
    <tabColor rgb="FF0070C0"/>
  </sheetPr>
  <dimension ref="A1:D10"/>
  <sheetViews>
    <sheetView tabSelected="1" workbookViewId="0">
      <selection activeCell="L7" sqref="L7"/>
    </sheetView>
  </sheetViews>
  <sheetFormatPr defaultColWidth="9.85546875" defaultRowHeight="18.75"/>
  <cols>
    <col min="1" max="1" width="32.28515625" style="76" customWidth="1"/>
    <col min="2" max="2" width="19.28515625" style="76" customWidth="1"/>
    <col min="3" max="4" width="12.28515625" style="76" bestFit="1" customWidth="1"/>
    <col min="5" max="16384" width="9.85546875" style="76"/>
  </cols>
  <sheetData>
    <row r="1" spans="1:4" ht="22.7" customHeight="1" thickBot="1">
      <c r="A1" s="129" t="s">
        <v>233</v>
      </c>
      <c r="B1" s="129"/>
      <c r="C1" s="129"/>
      <c r="D1" s="129"/>
    </row>
    <row r="2" spans="1:4" ht="19.5" thickBot="1">
      <c r="A2" s="116" t="s">
        <v>234</v>
      </c>
      <c r="B2" s="116" t="s">
        <v>235</v>
      </c>
      <c r="C2" s="116" t="s">
        <v>236</v>
      </c>
      <c r="D2" s="116" t="s">
        <v>136</v>
      </c>
    </row>
    <row r="3" spans="1:4" ht="19.5" thickBot="1">
      <c r="A3" s="116"/>
      <c r="B3" s="116"/>
      <c r="C3" s="116"/>
      <c r="D3" s="116"/>
    </row>
    <row r="4" spans="1:4" ht="19.5" thickBot="1">
      <c r="A4" s="116" t="s">
        <v>201</v>
      </c>
      <c r="B4" s="116"/>
      <c r="C4" s="90">
        <f>'3.1 PT dien'!E5</f>
        <v>7486</v>
      </c>
      <c r="D4" s="90">
        <f>'DAN SO'!E4</f>
        <v>8210</v>
      </c>
    </row>
    <row r="5" spans="1:4" ht="41.25" thickBot="1">
      <c r="A5" s="80" t="s">
        <v>237</v>
      </c>
      <c r="B5" s="91"/>
      <c r="C5" s="87">
        <f>C6+C7</f>
        <v>395.26079999999996</v>
      </c>
      <c r="D5" s="87">
        <f>D6+D7</f>
        <v>433.488</v>
      </c>
    </row>
    <row r="6" spans="1:4" ht="33.75" thickBot="1">
      <c r="A6" s="81" t="s">
        <v>238</v>
      </c>
      <c r="B6" s="92" t="s">
        <v>239</v>
      </c>
      <c r="C6" s="85">
        <f>C4*60*80%/1000</f>
        <v>359.32799999999997</v>
      </c>
      <c r="D6" s="85">
        <f>D4*60*80%/1000</f>
        <v>394.08</v>
      </c>
    </row>
    <row r="7" spans="1:4" ht="19.5" thickBot="1">
      <c r="A7" s="81" t="s">
        <v>240</v>
      </c>
      <c r="B7" s="81" t="s">
        <v>241</v>
      </c>
      <c r="C7" s="85">
        <f>C6*10%</f>
        <v>35.9328</v>
      </c>
      <c r="D7" s="85">
        <f>D6*10%</f>
        <v>39.408000000000001</v>
      </c>
    </row>
    <row r="8" spans="1:4" ht="19.5" thickBot="1">
      <c r="A8" s="80" t="s">
        <v>242</v>
      </c>
      <c r="B8" s="91"/>
      <c r="C8" s="87">
        <f>C9+C10</f>
        <v>6.2882400000000001</v>
      </c>
      <c r="D8" s="87">
        <f>D9+D10</f>
        <v>6.8963999999999999</v>
      </c>
    </row>
    <row r="9" spans="1:4" ht="38.25" thickBot="1">
      <c r="A9" s="81" t="s">
        <v>238</v>
      </c>
      <c r="B9" s="81" t="s">
        <v>243</v>
      </c>
      <c r="C9" s="85">
        <f>C4*0.8/1000</f>
        <v>5.9888000000000003</v>
      </c>
      <c r="D9" s="85">
        <f>D4*0.8/1000</f>
        <v>6.5679999999999996</v>
      </c>
    </row>
    <row r="10" spans="1:4" ht="19.5" thickBot="1">
      <c r="A10" s="81" t="s">
        <v>244</v>
      </c>
      <c r="B10" s="81" t="s">
        <v>245</v>
      </c>
      <c r="C10" s="85">
        <f>C9*5%</f>
        <v>0.29944000000000004</v>
      </c>
      <c r="D10" s="85">
        <f>D9*5%</f>
        <v>0.32840000000000003</v>
      </c>
    </row>
  </sheetData>
  <mergeCells count="6">
    <mergeCell ref="A4:B4"/>
    <mergeCell ref="A1:D1"/>
    <mergeCell ref="A2:A3"/>
    <mergeCell ref="B2:B3"/>
    <mergeCell ref="C2:C3"/>
    <mergeCell ref="D2:D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Zeros="0" topLeftCell="A7" workbookViewId="0">
      <selection activeCell="G37" sqref="G37"/>
    </sheetView>
  </sheetViews>
  <sheetFormatPr defaultRowHeight="12.75"/>
  <cols>
    <col min="1" max="1" width="7.28515625" bestFit="1" customWidth="1"/>
    <col min="2" max="2" width="57.7109375" customWidth="1"/>
    <col min="3" max="3" width="24.28515625" customWidth="1"/>
    <col min="4" max="4" width="11.7109375" customWidth="1"/>
    <col min="5" max="5" width="17.5703125" customWidth="1"/>
  </cols>
  <sheetData>
    <row r="1" spans="1:6" ht="24" customHeight="1">
      <c r="A1" s="97" t="s">
        <v>183</v>
      </c>
      <c r="B1" s="97"/>
      <c r="C1" s="97"/>
      <c r="D1" s="97"/>
    </row>
    <row r="2" spans="1:6" ht="18.75">
      <c r="A2" s="1"/>
      <c r="B2" s="1"/>
      <c r="C2" s="1"/>
      <c r="D2" s="1"/>
    </row>
    <row r="3" spans="1:6">
      <c r="A3" s="98" t="s">
        <v>18</v>
      </c>
      <c r="B3" s="100" t="s">
        <v>22</v>
      </c>
      <c r="C3" s="98" t="s">
        <v>25</v>
      </c>
      <c r="D3" s="98" t="s">
        <v>26</v>
      </c>
    </row>
    <row r="4" spans="1:6" ht="33" customHeight="1">
      <c r="A4" s="99"/>
      <c r="B4" s="100"/>
      <c r="C4" s="99" t="s">
        <v>24</v>
      </c>
      <c r="D4" s="99" t="s">
        <v>24</v>
      </c>
    </row>
    <row r="5" spans="1:6" ht="18.75">
      <c r="A5" s="32"/>
      <c r="B5" s="33" t="s">
        <v>21</v>
      </c>
      <c r="C5" s="34">
        <f>C6+C11+C26</f>
        <v>1714.45</v>
      </c>
      <c r="D5" s="34">
        <f>D6+D11+D26</f>
        <v>99.999999999999986</v>
      </c>
    </row>
    <row r="6" spans="1:6" ht="18.75">
      <c r="A6" s="2">
        <v>1</v>
      </c>
      <c r="B6" s="9" t="s">
        <v>23</v>
      </c>
      <c r="C6" s="10">
        <f>SUM(C7:C10)</f>
        <v>1408.6399999999999</v>
      </c>
      <c r="D6" s="11">
        <f>SUM(D7:D10)</f>
        <v>82.162792732363144</v>
      </c>
      <c r="F6" s="26"/>
    </row>
    <row r="7" spans="1:6" ht="18.75">
      <c r="A7" s="3" t="s">
        <v>1</v>
      </c>
      <c r="B7" s="5" t="s">
        <v>109</v>
      </c>
      <c r="C7" s="12">
        <v>1044.3399999999999</v>
      </c>
      <c r="D7" s="13">
        <f>C7/$C$5*100</f>
        <v>60.913995742074711</v>
      </c>
      <c r="E7" s="26"/>
      <c r="F7" s="26"/>
    </row>
    <row r="8" spans="1:6" ht="18.75">
      <c r="A8" s="3" t="s">
        <v>2</v>
      </c>
      <c r="B8" s="5" t="s">
        <v>110</v>
      </c>
      <c r="C8" s="12">
        <v>362.82</v>
      </c>
      <c r="D8" s="13">
        <f>C8/$C$5*100</f>
        <v>21.162471929773396</v>
      </c>
    </row>
    <row r="9" spans="1:6" ht="18.75">
      <c r="A9" s="3" t="s">
        <v>3</v>
      </c>
      <c r="B9" s="5" t="s">
        <v>19</v>
      </c>
      <c r="C9" s="12">
        <v>1.48</v>
      </c>
      <c r="D9" s="13">
        <f>C9/$C$5*100</f>
        <v>8.6325060515033969E-2</v>
      </c>
    </row>
    <row r="10" spans="1:6" ht="18.75">
      <c r="A10" s="3" t="s">
        <v>4</v>
      </c>
      <c r="B10" s="5" t="s">
        <v>5</v>
      </c>
      <c r="C10" s="12"/>
      <c r="D10" s="13">
        <f>C10/$C$5*100</f>
        <v>0</v>
      </c>
    </row>
    <row r="11" spans="1:6" ht="18.75">
      <c r="A11" s="2">
        <v>2</v>
      </c>
      <c r="B11" s="9" t="s">
        <v>0</v>
      </c>
      <c r="C11" s="10">
        <f>SUM(C12:C25)-C19</f>
        <v>229.66000000000003</v>
      </c>
      <c r="D11" s="10">
        <f>SUM(D12:D25)-D19</f>
        <v>13.395549593163985</v>
      </c>
    </row>
    <row r="12" spans="1:6" ht="18.75">
      <c r="A12" s="3" t="s">
        <v>6</v>
      </c>
      <c r="B12" s="5" t="s">
        <v>111</v>
      </c>
      <c r="C12" s="12">
        <v>72.180000000000007</v>
      </c>
      <c r="D12" s="13">
        <f t="shared" ref="D12:D25" si="0">C12/$C$5*100</f>
        <v>4.2100965324156432</v>
      </c>
    </row>
    <row r="13" spans="1:6" ht="18.75">
      <c r="A13" s="16" t="s">
        <v>7</v>
      </c>
      <c r="B13" s="5" t="s">
        <v>112</v>
      </c>
      <c r="C13" s="12">
        <v>3.77</v>
      </c>
      <c r="D13" s="13">
        <f t="shared" si="0"/>
        <v>0.21989559333897168</v>
      </c>
    </row>
    <row r="14" spans="1:6" ht="18.75">
      <c r="A14" s="16" t="s">
        <v>8</v>
      </c>
      <c r="B14" s="5" t="s">
        <v>113</v>
      </c>
      <c r="C14" s="12">
        <v>3.08</v>
      </c>
      <c r="D14" s="13">
        <f t="shared" si="0"/>
        <v>0.17964945026101664</v>
      </c>
    </row>
    <row r="15" spans="1:6" ht="37.5">
      <c r="A15" s="16" t="s">
        <v>9</v>
      </c>
      <c r="B15" s="5" t="s">
        <v>114</v>
      </c>
      <c r="C15" s="12">
        <v>1.52</v>
      </c>
      <c r="D15" s="13">
        <f t="shared" si="0"/>
        <v>8.8658170258683541E-2</v>
      </c>
    </row>
    <row r="16" spans="1:6" ht="18.75">
      <c r="A16" s="16" t="s">
        <v>10</v>
      </c>
      <c r="B16" s="5" t="s">
        <v>115</v>
      </c>
      <c r="C16" s="12"/>
      <c r="D16" s="13">
        <f t="shared" si="0"/>
        <v>0</v>
      </c>
    </row>
    <row r="17" spans="1:4" ht="18.75">
      <c r="A17" s="16" t="s">
        <v>11</v>
      </c>
      <c r="B17" s="5" t="s">
        <v>116</v>
      </c>
      <c r="C17" s="12"/>
      <c r="D17" s="13">
        <f t="shared" si="0"/>
        <v>0</v>
      </c>
    </row>
    <row r="18" spans="1:4" ht="18.75">
      <c r="A18" s="16" t="s">
        <v>12</v>
      </c>
      <c r="B18" s="5" t="s">
        <v>117</v>
      </c>
      <c r="C18" s="12"/>
      <c r="D18" s="13">
        <f t="shared" si="0"/>
        <v>0</v>
      </c>
    </row>
    <row r="19" spans="1:4" ht="18.75">
      <c r="A19" s="16" t="s">
        <v>13</v>
      </c>
      <c r="B19" s="5" t="s">
        <v>42</v>
      </c>
      <c r="C19" s="12">
        <f>SUM(C20:C23)</f>
        <v>70.02</v>
      </c>
      <c r="D19" s="13">
        <f t="shared" si="0"/>
        <v>4.0841086062585665</v>
      </c>
    </row>
    <row r="20" spans="1:4" s="7" customFormat="1" ht="18.75">
      <c r="A20" s="8" t="s">
        <v>118</v>
      </c>
      <c r="B20" s="6" t="s">
        <v>16</v>
      </c>
      <c r="C20" s="14">
        <v>53</v>
      </c>
      <c r="D20" s="15">
        <f t="shared" si="0"/>
        <v>3.0913704103356761</v>
      </c>
    </row>
    <row r="21" spans="1:4" s="7" customFormat="1" ht="18.75">
      <c r="A21" s="8" t="s">
        <v>119</v>
      </c>
      <c r="B21" s="6" t="s">
        <v>120</v>
      </c>
      <c r="C21" s="14"/>
      <c r="D21" s="15">
        <f t="shared" si="0"/>
        <v>0</v>
      </c>
    </row>
    <row r="22" spans="1:4" s="7" customFormat="1" ht="18.75">
      <c r="A22" s="8" t="s">
        <v>121</v>
      </c>
      <c r="B22" s="6" t="s">
        <v>122</v>
      </c>
      <c r="C22" s="14">
        <v>16.86</v>
      </c>
      <c r="D22" s="15">
        <f t="shared" si="0"/>
        <v>0.98340575694829246</v>
      </c>
    </row>
    <row r="23" spans="1:4" s="7" customFormat="1" ht="18.75">
      <c r="A23" s="8" t="s">
        <v>123</v>
      </c>
      <c r="B23" s="6" t="s">
        <v>124</v>
      </c>
      <c r="C23" s="14">
        <v>0.16</v>
      </c>
      <c r="D23" s="15">
        <f t="shared" si="0"/>
        <v>9.3324389745982686E-3</v>
      </c>
    </row>
    <row r="24" spans="1:4" s="17" customFormat="1" ht="18.75">
      <c r="A24" s="16" t="s">
        <v>14</v>
      </c>
      <c r="B24" s="5" t="s">
        <v>125</v>
      </c>
      <c r="C24" s="12">
        <v>79.09</v>
      </c>
      <c r="D24" s="13">
        <f t="shared" si="0"/>
        <v>4.6131412406311068</v>
      </c>
    </row>
    <row r="25" spans="1:4" s="17" customFormat="1" ht="18.75">
      <c r="A25" s="16" t="s">
        <v>15</v>
      </c>
      <c r="B25" s="5" t="s">
        <v>126</v>
      </c>
      <c r="C25" s="12"/>
      <c r="D25" s="13">
        <f t="shared" si="0"/>
        <v>0</v>
      </c>
    </row>
    <row r="26" spans="1:4" ht="18.75">
      <c r="A26" s="2">
        <v>3</v>
      </c>
      <c r="B26" s="9" t="s">
        <v>127</v>
      </c>
      <c r="C26" s="10">
        <f>SUM(C27:C28)</f>
        <v>76.150000000000006</v>
      </c>
      <c r="D26" s="11">
        <f>SUM(D27:D28)</f>
        <v>4.4416576744728635</v>
      </c>
    </row>
    <row r="27" spans="1:4" ht="37.5">
      <c r="A27" s="3" t="s">
        <v>128</v>
      </c>
      <c r="B27" s="5" t="s">
        <v>129</v>
      </c>
      <c r="C27" s="12">
        <v>66.760000000000005</v>
      </c>
      <c r="D27" s="13">
        <f>C27/$C$5*100</f>
        <v>3.8939601621511279</v>
      </c>
    </row>
    <row r="28" spans="1:4" ht="18.75">
      <c r="A28" s="3" t="s">
        <v>130</v>
      </c>
      <c r="B28" s="5" t="s">
        <v>20</v>
      </c>
      <c r="C28" s="12">
        <v>9.39</v>
      </c>
      <c r="D28" s="13">
        <f>C28/$C$5*100</f>
        <v>0.5476975123217358</v>
      </c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opLeftCell="A16" workbookViewId="0">
      <selection activeCell="E11" sqref="E11"/>
    </sheetView>
  </sheetViews>
  <sheetFormatPr defaultRowHeight="12.75"/>
  <cols>
    <col min="1" max="1" width="9.28515625" customWidth="1"/>
    <col min="2" max="2" width="71.28515625" customWidth="1"/>
    <col min="3" max="3" width="16.42578125" customWidth="1"/>
    <col min="4" max="4" width="14.7109375" customWidth="1"/>
    <col min="5" max="5" width="13" customWidth="1"/>
  </cols>
  <sheetData>
    <row r="1" spans="1:6" ht="25.9" customHeight="1">
      <c r="A1" s="101" t="s">
        <v>27</v>
      </c>
      <c r="B1" s="101"/>
      <c r="C1" s="101"/>
      <c r="D1" s="101"/>
    </row>
    <row r="2" spans="1:6" ht="18.75">
      <c r="A2" s="1"/>
      <c r="B2" s="1"/>
      <c r="C2" s="1"/>
      <c r="D2" s="1"/>
    </row>
    <row r="3" spans="1:6">
      <c r="A3" s="98" t="s">
        <v>18</v>
      </c>
      <c r="B3" s="100" t="s">
        <v>22</v>
      </c>
      <c r="C3" s="98" t="s">
        <v>25</v>
      </c>
      <c r="D3" s="98" t="s">
        <v>26</v>
      </c>
    </row>
    <row r="4" spans="1:6" ht="30" customHeight="1">
      <c r="A4" s="99"/>
      <c r="B4" s="100"/>
      <c r="C4" s="99"/>
      <c r="D4" s="99" t="s">
        <v>24</v>
      </c>
    </row>
    <row r="5" spans="1:6" ht="18.75">
      <c r="A5" s="2"/>
      <c r="B5" s="9" t="s">
        <v>21</v>
      </c>
      <c r="C5" s="10">
        <f>C6+C11+C28</f>
        <v>1714.45</v>
      </c>
      <c r="D5" s="10">
        <f>D6+D11+D28</f>
        <v>100</v>
      </c>
      <c r="F5" s="26"/>
    </row>
    <row r="6" spans="1:6" ht="18.75">
      <c r="A6" s="2">
        <v>1</v>
      </c>
      <c r="B6" s="9" t="s">
        <v>23</v>
      </c>
      <c r="C6" s="10">
        <f>SUM(C7:C10)</f>
        <v>1018.82</v>
      </c>
      <c r="D6" s="11">
        <f>SUM(D7:D10)</f>
        <v>59.425471725626288</v>
      </c>
      <c r="F6" s="26"/>
    </row>
    <row r="7" spans="1:6" ht="18.75">
      <c r="A7" s="3" t="s">
        <v>1</v>
      </c>
      <c r="B7" s="5" t="s">
        <v>109</v>
      </c>
      <c r="C7" s="12">
        <v>584.49</v>
      </c>
      <c r="D7" s="13">
        <f>C7/$C$5*100</f>
        <v>34.09198285164338</v>
      </c>
      <c r="E7" s="26"/>
      <c r="F7" s="26"/>
    </row>
    <row r="8" spans="1:6" ht="18.75">
      <c r="A8" s="3" t="s">
        <v>2</v>
      </c>
      <c r="B8" s="5" t="s">
        <v>110</v>
      </c>
      <c r="C8" s="12">
        <v>313.47000000000003</v>
      </c>
      <c r="D8" s="13">
        <f>C8/$C$5*100</f>
        <v>18.283997783545743</v>
      </c>
    </row>
    <row r="9" spans="1:6" ht="18.75">
      <c r="A9" s="3" t="s">
        <v>3</v>
      </c>
      <c r="B9" s="5" t="s">
        <v>19</v>
      </c>
      <c r="C9" s="12">
        <v>44.4</v>
      </c>
      <c r="D9" s="13">
        <f>C9/$C$5*100</f>
        <v>2.5897518154510193</v>
      </c>
      <c r="E9" s="26"/>
    </row>
    <row r="10" spans="1:6" ht="18.75">
      <c r="A10" s="3" t="s">
        <v>4</v>
      </c>
      <c r="B10" s="5" t="s">
        <v>5</v>
      </c>
      <c r="C10" s="12">
        <v>76.459999999999994</v>
      </c>
      <c r="D10" s="13">
        <f>C10/$C$5*100</f>
        <v>4.4597392749861466</v>
      </c>
    </row>
    <row r="11" spans="1:6" ht="18.75">
      <c r="A11" s="2">
        <v>2</v>
      </c>
      <c r="B11" s="9" t="s">
        <v>0</v>
      </c>
      <c r="C11" s="10">
        <f>SUM(C12:C27)-C12-C21</f>
        <v>641.24</v>
      </c>
      <c r="D11" s="11">
        <f>SUM(D12:D27)-D12-D21</f>
        <v>37.40208230044621</v>
      </c>
    </row>
    <row r="12" spans="1:6" ht="18.75">
      <c r="A12" s="3" t="s">
        <v>6</v>
      </c>
      <c r="B12" s="5" t="s">
        <v>111</v>
      </c>
      <c r="C12" s="12">
        <f>SUM(C13:C14)</f>
        <v>395.23999999999995</v>
      </c>
      <c r="D12" s="13">
        <f>SUM(D13:D14)</f>
        <v>23.053457377001365</v>
      </c>
    </row>
    <row r="13" spans="1:6" s="7" customFormat="1" ht="18.75">
      <c r="A13" s="4" t="s">
        <v>131</v>
      </c>
      <c r="B13" s="6" t="s">
        <v>17</v>
      </c>
      <c r="C13" s="14">
        <v>345.84</v>
      </c>
      <c r="D13" s="15">
        <f>C13/$C$5*100</f>
        <v>20.172066843594152</v>
      </c>
    </row>
    <row r="14" spans="1:6" s="7" customFormat="1" ht="18.75">
      <c r="A14" s="4" t="s">
        <v>132</v>
      </c>
      <c r="B14" s="6" t="s">
        <v>133</v>
      </c>
      <c r="C14" s="14">
        <f>'Dan cư mới'!C17</f>
        <v>49.4</v>
      </c>
      <c r="D14" s="15">
        <f>C14/$C$5*100</f>
        <v>2.881390533407215</v>
      </c>
    </row>
    <row r="15" spans="1:6" ht="18.75">
      <c r="A15" s="16" t="s">
        <v>7</v>
      </c>
      <c r="B15" s="5" t="s">
        <v>112</v>
      </c>
      <c r="C15" s="12">
        <v>8.1300000000000008</v>
      </c>
      <c r="D15" s="13">
        <f t="shared" ref="D15:D27" si="0">C15/$C$5*100</f>
        <v>0.47420455539677453</v>
      </c>
      <c r="E15" s="26"/>
    </row>
    <row r="16" spans="1:6" ht="18.75">
      <c r="A16" s="16" t="s">
        <v>8</v>
      </c>
      <c r="B16" s="5" t="s">
        <v>113</v>
      </c>
      <c r="C16" s="12">
        <v>18.440000000000001</v>
      </c>
      <c r="D16" s="13">
        <f t="shared" si="0"/>
        <v>1.0755635918224504</v>
      </c>
    </row>
    <row r="17" spans="1:7" ht="18.75">
      <c r="A17" s="16" t="s">
        <v>9</v>
      </c>
      <c r="B17" s="5" t="s">
        <v>114</v>
      </c>
      <c r="C17" s="12">
        <v>16.350000000000001</v>
      </c>
      <c r="D17" s="13">
        <f t="shared" si="0"/>
        <v>0.95365860771676059</v>
      </c>
    </row>
    <row r="18" spans="1:7" ht="18.75">
      <c r="A18" s="16" t="s">
        <v>10</v>
      </c>
      <c r="B18" s="5" t="s">
        <v>115</v>
      </c>
      <c r="C18" s="12">
        <v>7.85</v>
      </c>
      <c r="D18" s="13">
        <f t="shared" si="0"/>
        <v>0.45787278719122743</v>
      </c>
    </row>
    <row r="19" spans="1:7" ht="18.75">
      <c r="A19" s="16" t="s">
        <v>11</v>
      </c>
      <c r="B19" s="5" t="s">
        <v>116</v>
      </c>
      <c r="C19" s="12"/>
      <c r="D19" s="13"/>
    </row>
    <row r="20" spans="1:7" ht="18.75">
      <c r="A20" s="16" t="s">
        <v>12</v>
      </c>
      <c r="B20" s="5" t="s">
        <v>117</v>
      </c>
      <c r="C20" s="12">
        <v>40.42</v>
      </c>
      <c r="D20" s="13">
        <f t="shared" si="0"/>
        <v>2.3576073959578876</v>
      </c>
    </row>
    <row r="21" spans="1:7" ht="18.75">
      <c r="A21" s="16" t="s">
        <v>13</v>
      </c>
      <c r="B21" s="5" t="s">
        <v>42</v>
      </c>
      <c r="C21" s="12">
        <f>SUM(C22:C25)</f>
        <v>117.72</v>
      </c>
      <c r="D21" s="13">
        <f t="shared" si="0"/>
        <v>6.8663419755606743</v>
      </c>
    </row>
    <row r="22" spans="1:7" s="7" customFormat="1" ht="18.75">
      <c r="A22" s="8" t="s">
        <v>118</v>
      </c>
      <c r="B22" s="6" t="s">
        <v>16</v>
      </c>
      <c r="C22" s="14">
        <v>59.63</v>
      </c>
      <c r="D22" s="15">
        <f t="shared" si="0"/>
        <v>3.4780833503455919</v>
      </c>
    </row>
    <row r="23" spans="1:7" s="7" customFormat="1" ht="18.75">
      <c r="A23" s="8" t="s">
        <v>119</v>
      </c>
      <c r="B23" s="6" t="s">
        <v>120</v>
      </c>
      <c r="C23" s="14">
        <v>0.47</v>
      </c>
      <c r="D23" s="15">
        <f t="shared" si="0"/>
        <v>2.7414039487882413E-2</v>
      </c>
    </row>
    <row r="24" spans="1:7" s="7" customFormat="1" ht="18.75">
      <c r="A24" s="8" t="s">
        <v>121</v>
      </c>
      <c r="B24" s="6" t="s">
        <v>122</v>
      </c>
      <c r="C24" s="14">
        <v>5.4</v>
      </c>
      <c r="D24" s="15">
        <f t="shared" si="0"/>
        <v>0.31496981539269153</v>
      </c>
    </row>
    <row r="25" spans="1:7" s="7" customFormat="1" ht="18.75">
      <c r="A25" s="8" t="s">
        <v>123</v>
      </c>
      <c r="B25" s="6" t="s">
        <v>124</v>
      </c>
      <c r="C25" s="14">
        <v>52.22</v>
      </c>
      <c r="D25" s="15">
        <f t="shared" si="0"/>
        <v>3.0458747703345095</v>
      </c>
    </row>
    <row r="26" spans="1:7" s="17" customFormat="1" ht="18.75">
      <c r="A26" s="16" t="s">
        <v>14</v>
      </c>
      <c r="B26" s="5" t="s">
        <v>125</v>
      </c>
      <c r="C26" s="12">
        <v>36.82</v>
      </c>
      <c r="D26" s="13">
        <f t="shared" si="0"/>
        <v>2.1476275190294261</v>
      </c>
    </row>
    <row r="27" spans="1:7" s="17" customFormat="1" ht="18.75">
      <c r="A27" s="16" t="s">
        <v>15</v>
      </c>
      <c r="B27" s="5" t="s">
        <v>126</v>
      </c>
      <c r="C27" s="12">
        <v>0.27</v>
      </c>
      <c r="D27" s="13">
        <f t="shared" si="0"/>
        <v>1.5748490769634575E-2</v>
      </c>
    </row>
    <row r="28" spans="1:7" ht="18.75">
      <c r="A28" s="2">
        <v>3</v>
      </c>
      <c r="B28" s="9" t="s">
        <v>127</v>
      </c>
      <c r="C28" s="10">
        <f>SUM(C29:C30)</f>
        <v>54.39</v>
      </c>
      <c r="D28" s="11">
        <f>SUM(D29:D30)</f>
        <v>3.1724459739274984</v>
      </c>
    </row>
    <row r="29" spans="1:7" ht="18.75">
      <c r="A29" s="3" t="s">
        <v>128</v>
      </c>
      <c r="B29" s="5" t="s">
        <v>129</v>
      </c>
      <c r="C29" s="12">
        <v>54.39</v>
      </c>
      <c r="D29" s="13">
        <f>C29/$C$5*100</f>
        <v>3.1724459739274984</v>
      </c>
    </row>
    <row r="30" spans="1:7" ht="18.75">
      <c r="A30" s="3" t="s">
        <v>130</v>
      </c>
      <c r="B30" s="5" t="s">
        <v>20</v>
      </c>
      <c r="C30" s="12"/>
      <c r="D30" s="13"/>
      <c r="G30" s="26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B38" sqref="B38"/>
    </sheetView>
  </sheetViews>
  <sheetFormatPr defaultRowHeight="12.75"/>
  <cols>
    <col min="1" max="1" width="9.28515625" customWidth="1"/>
    <col min="2" max="2" width="71.28515625" customWidth="1"/>
    <col min="3" max="3" width="16.42578125" customWidth="1"/>
    <col min="4" max="4" width="14.7109375" customWidth="1"/>
    <col min="5" max="5" width="16.42578125" customWidth="1"/>
    <col min="6" max="6" width="14.7109375" customWidth="1"/>
    <col min="7" max="7" width="13" customWidth="1"/>
  </cols>
  <sheetData>
    <row r="1" spans="1:8" ht="25.9" customHeight="1">
      <c r="A1" s="101" t="s">
        <v>134</v>
      </c>
      <c r="B1" s="101"/>
      <c r="C1" s="101"/>
      <c r="D1" s="101"/>
      <c r="E1" s="101"/>
      <c r="F1" s="101"/>
      <c r="G1" s="101"/>
      <c r="H1" s="35"/>
    </row>
    <row r="2" spans="1:8" ht="18.75" hidden="1">
      <c r="A2" s="1"/>
      <c r="B2" s="1"/>
      <c r="C2" s="1"/>
      <c r="D2" s="1"/>
      <c r="E2" s="1"/>
      <c r="F2" s="1"/>
      <c r="G2" s="1"/>
    </row>
    <row r="3" spans="1:8" ht="17.45" customHeight="1">
      <c r="A3" s="98" t="s">
        <v>18</v>
      </c>
      <c r="B3" s="100" t="s">
        <v>22</v>
      </c>
      <c r="C3" s="102" t="s">
        <v>135</v>
      </c>
      <c r="D3" s="103"/>
      <c r="E3" s="102" t="s">
        <v>136</v>
      </c>
      <c r="F3" s="103"/>
      <c r="G3" s="98" t="s">
        <v>137</v>
      </c>
    </row>
    <row r="4" spans="1:8" ht="41.45" customHeight="1">
      <c r="A4" s="99"/>
      <c r="B4" s="100"/>
      <c r="C4" s="30" t="s">
        <v>25</v>
      </c>
      <c r="D4" s="36" t="s">
        <v>26</v>
      </c>
      <c r="E4" s="30" t="s">
        <v>25</v>
      </c>
      <c r="F4" s="30" t="s">
        <v>26</v>
      </c>
      <c r="G4" s="104"/>
    </row>
    <row r="5" spans="1:8" ht="18.75">
      <c r="A5" s="2"/>
      <c r="B5" s="9" t="s">
        <v>21</v>
      </c>
      <c r="C5" s="10">
        <f>C6+C11+C26</f>
        <v>1714.45</v>
      </c>
      <c r="D5" s="10">
        <f>D6+D11+D26</f>
        <v>99.999999999999986</v>
      </c>
      <c r="E5" s="10">
        <f>E6+E11+E26</f>
        <v>1714.45</v>
      </c>
      <c r="F5" s="10">
        <f>F6+F11+F26</f>
        <v>99.999999999999986</v>
      </c>
      <c r="G5" s="10"/>
      <c r="H5" s="26"/>
    </row>
    <row r="6" spans="1:8" ht="18.75">
      <c r="A6" s="2">
        <v>1</v>
      </c>
      <c r="B6" s="9" t="s">
        <v>23</v>
      </c>
      <c r="C6" s="10">
        <f>SUM(C7:C10)</f>
        <v>1408.6399999999999</v>
      </c>
      <c r="D6" s="11">
        <f>SUM(D7:D10)</f>
        <v>82.162792732363144</v>
      </c>
      <c r="E6" s="10">
        <f>SUM(E7:E10)</f>
        <v>1018.82</v>
      </c>
      <c r="F6" s="11">
        <f>SUM(F7:F10)</f>
        <v>59.425471725626288</v>
      </c>
      <c r="G6" s="10">
        <f t="shared" ref="G6:G28" si="0">E6-C6</f>
        <v>-389.81999999999982</v>
      </c>
      <c r="H6" s="26"/>
    </row>
    <row r="7" spans="1:8" ht="18.75">
      <c r="A7" s="3" t="s">
        <v>1</v>
      </c>
      <c r="B7" s="5" t="s">
        <v>109</v>
      </c>
      <c r="C7" s="12">
        <f>'HT SDD'!C7</f>
        <v>1044.3399999999999</v>
      </c>
      <c r="D7" s="13">
        <f>C7/$E$5*100</f>
        <v>60.913995742074711</v>
      </c>
      <c r="E7" s="12">
        <f>'QH SDD'!C7</f>
        <v>584.49</v>
      </c>
      <c r="F7" s="13">
        <f>E7/$E$5*100</f>
        <v>34.09198285164338</v>
      </c>
      <c r="G7" s="12">
        <f t="shared" si="0"/>
        <v>-459.84999999999991</v>
      </c>
      <c r="H7" s="26"/>
    </row>
    <row r="8" spans="1:8" ht="18.75">
      <c r="A8" s="3" t="s">
        <v>2</v>
      </c>
      <c r="B8" s="5" t="s">
        <v>110</v>
      </c>
      <c r="C8" s="12">
        <f>'HT SDD'!C8</f>
        <v>362.82</v>
      </c>
      <c r="D8" s="13">
        <f>C8/$E$5*100</f>
        <v>21.162471929773396</v>
      </c>
      <c r="E8" s="12">
        <f>'QH SDD'!C8</f>
        <v>313.47000000000003</v>
      </c>
      <c r="F8" s="13">
        <f>E8/$E$5*100</f>
        <v>18.283997783545743</v>
      </c>
      <c r="G8" s="12">
        <f t="shared" si="0"/>
        <v>-49.349999999999966</v>
      </c>
    </row>
    <row r="9" spans="1:8" ht="18.75">
      <c r="A9" s="3" t="s">
        <v>3</v>
      </c>
      <c r="B9" s="5" t="s">
        <v>19</v>
      </c>
      <c r="C9" s="12">
        <f>'HT SDD'!C9</f>
        <v>1.48</v>
      </c>
      <c r="D9" s="13">
        <f>C9/$E$5*100</f>
        <v>8.6325060515033969E-2</v>
      </c>
      <c r="E9" s="12">
        <f>'QH SDD'!C9</f>
        <v>44.4</v>
      </c>
      <c r="F9" s="13">
        <f>E9/$E$5*100</f>
        <v>2.5897518154510193</v>
      </c>
      <c r="G9" s="12">
        <f t="shared" si="0"/>
        <v>42.92</v>
      </c>
    </row>
    <row r="10" spans="1:8" ht="18.75">
      <c r="A10" s="3" t="s">
        <v>4</v>
      </c>
      <c r="B10" s="5" t="s">
        <v>5</v>
      </c>
      <c r="C10" s="12"/>
      <c r="D10" s="13"/>
      <c r="E10" s="12">
        <f>'QH SDD'!C10</f>
        <v>76.459999999999994</v>
      </c>
      <c r="F10" s="13">
        <f>E10/$E$5*100</f>
        <v>4.4597392749861466</v>
      </c>
      <c r="G10" s="12">
        <f t="shared" si="0"/>
        <v>76.459999999999994</v>
      </c>
    </row>
    <row r="11" spans="1:8" ht="18.75">
      <c r="A11" s="2">
        <v>2</v>
      </c>
      <c r="B11" s="9" t="s">
        <v>0</v>
      </c>
      <c r="C11" s="10">
        <f>SUM(C12:C25)-C19</f>
        <v>229.66000000000003</v>
      </c>
      <c r="D11" s="11">
        <f>SUM(D12:D25)-D19</f>
        <v>13.395549593163985</v>
      </c>
      <c r="E11" s="10">
        <f>SUM(E12:E25)-E19</f>
        <v>641.24</v>
      </c>
      <c r="F11" s="11">
        <f>SUM(F12:F25)-F19</f>
        <v>37.402082300446203</v>
      </c>
      <c r="G11" s="10">
        <f t="shared" si="0"/>
        <v>411.58</v>
      </c>
    </row>
    <row r="12" spans="1:8" ht="18.75">
      <c r="A12" s="3" t="s">
        <v>6</v>
      </c>
      <c r="B12" s="5" t="s">
        <v>111</v>
      </c>
      <c r="C12" s="12">
        <f>'HT SDD'!C12</f>
        <v>72.180000000000007</v>
      </c>
      <c r="D12" s="13">
        <f>C12/$E$5*100</f>
        <v>4.2100965324156432</v>
      </c>
      <c r="E12" s="12">
        <f>'QH SDD'!C12</f>
        <v>395.23999999999995</v>
      </c>
      <c r="F12" s="13">
        <f>E12/$E$5*100</f>
        <v>23.053457377001369</v>
      </c>
      <c r="G12" s="12">
        <f t="shared" si="0"/>
        <v>323.05999999999995</v>
      </c>
    </row>
    <row r="13" spans="1:8" ht="18.75">
      <c r="A13" s="16" t="s">
        <v>7</v>
      </c>
      <c r="B13" s="5" t="s">
        <v>112</v>
      </c>
      <c r="C13" s="12">
        <f>'HT SDD'!C13</f>
        <v>3.77</v>
      </c>
      <c r="D13" s="13">
        <f>C13/$E$5*100</f>
        <v>0.21989559333897168</v>
      </c>
      <c r="E13" s="12">
        <f>'QH SDD'!C15</f>
        <v>8.1300000000000008</v>
      </c>
      <c r="F13" s="13">
        <f>E13/$E$5*100</f>
        <v>0.47420455539677453</v>
      </c>
      <c r="G13" s="12">
        <f t="shared" si="0"/>
        <v>4.3600000000000012</v>
      </c>
    </row>
    <row r="14" spans="1:8" ht="18.75">
      <c r="A14" s="16" t="s">
        <v>8</v>
      </c>
      <c r="B14" s="5" t="s">
        <v>113</v>
      </c>
      <c r="C14" s="12">
        <f>'HT SDD'!C14</f>
        <v>3.08</v>
      </c>
      <c r="D14" s="13">
        <f>C14/$E$5*100</f>
        <v>0.17964945026101664</v>
      </c>
      <c r="E14" s="12">
        <f>'QH SDD'!C16</f>
        <v>18.440000000000001</v>
      </c>
      <c r="F14" s="13">
        <f>E14/$E$5*100</f>
        <v>1.0755635918224504</v>
      </c>
      <c r="G14" s="12">
        <f t="shared" si="0"/>
        <v>15.360000000000001</v>
      </c>
    </row>
    <row r="15" spans="1:8" ht="18.75">
      <c r="A15" s="16" t="s">
        <v>9</v>
      </c>
      <c r="B15" s="5" t="s">
        <v>114</v>
      </c>
      <c r="C15" s="12">
        <f>'HT SDD'!C15</f>
        <v>1.52</v>
      </c>
      <c r="D15" s="13">
        <f>C15/$E$5*100</f>
        <v>8.8658170258683541E-2</v>
      </c>
      <c r="E15" s="12">
        <f>'QH SDD'!C17</f>
        <v>16.350000000000001</v>
      </c>
      <c r="F15" s="13">
        <f>E15/$E$5*100</f>
        <v>0.95365860771676059</v>
      </c>
      <c r="G15" s="12">
        <f t="shared" si="0"/>
        <v>14.830000000000002</v>
      </c>
    </row>
    <row r="16" spans="1:8" ht="18.75">
      <c r="A16" s="16" t="s">
        <v>10</v>
      </c>
      <c r="B16" s="5" t="s">
        <v>115</v>
      </c>
      <c r="C16" s="12"/>
      <c r="D16" s="13"/>
      <c r="E16" s="12">
        <f>'QH SDD'!C18</f>
        <v>7.85</v>
      </c>
      <c r="F16" s="13">
        <f>E16/$E$5*100</f>
        <v>0.45787278719122743</v>
      </c>
      <c r="G16" s="12">
        <f t="shared" si="0"/>
        <v>7.85</v>
      </c>
    </row>
    <row r="17" spans="1:7" ht="18.75">
      <c r="A17" s="16" t="s">
        <v>11</v>
      </c>
      <c r="B17" s="5" t="s">
        <v>116</v>
      </c>
      <c r="C17" s="12"/>
      <c r="D17" s="13"/>
      <c r="E17" s="12"/>
      <c r="F17" s="13"/>
      <c r="G17" s="12"/>
    </row>
    <row r="18" spans="1:7" ht="18.75">
      <c r="A18" s="16" t="s">
        <v>12</v>
      </c>
      <c r="B18" s="5" t="s">
        <v>117</v>
      </c>
      <c r="C18" s="12"/>
      <c r="D18" s="13"/>
      <c r="E18" s="12">
        <f>'QH SDD'!C20</f>
        <v>40.42</v>
      </c>
      <c r="F18" s="13">
        <f t="shared" ref="F18:F25" si="1">E18/$E$5*100</f>
        <v>2.3576073959578876</v>
      </c>
      <c r="G18" s="12">
        <f t="shared" si="0"/>
        <v>40.42</v>
      </c>
    </row>
    <row r="19" spans="1:7" ht="18.75">
      <c r="A19" s="16" t="s">
        <v>13</v>
      </c>
      <c r="B19" s="5" t="s">
        <v>42</v>
      </c>
      <c r="C19" s="12">
        <f>SUM(C20:C23)</f>
        <v>70.02</v>
      </c>
      <c r="D19" s="13">
        <f>C19/$E$5*100</f>
        <v>4.0841086062585665</v>
      </c>
      <c r="E19" s="12">
        <f>SUM(E20:E23)</f>
        <v>117.72</v>
      </c>
      <c r="F19" s="13">
        <f t="shared" si="1"/>
        <v>6.8663419755606743</v>
      </c>
      <c r="G19" s="12">
        <f t="shared" si="0"/>
        <v>47.7</v>
      </c>
    </row>
    <row r="20" spans="1:7" s="7" customFormat="1" ht="18.75">
      <c r="A20" s="8" t="s">
        <v>118</v>
      </c>
      <c r="B20" s="6" t="s">
        <v>16</v>
      </c>
      <c r="C20" s="14">
        <f>'HT SDD'!C20</f>
        <v>53</v>
      </c>
      <c r="D20" s="15">
        <f>C20/$E$5*100</f>
        <v>3.0913704103356761</v>
      </c>
      <c r="E20" s="14">
        <f>'QH SDD'!C22</f>
        <v>59.63</v>
      </c>
      <c r="F20" s="15">
        <f t="shared" si="1"/>
        <v>3.4780833503455919</v>
      </c>
      <c r="G20" s="14">
        <f t="shared" si="0"/>
        <v>6.6300000000000026</v>
      </c>
    </row>
    <row r="21" spans="1:7" s="7" customFormat="1" ht="18.75">
      <c r="A21" s="8" t="s">
        <v>119</v>
      </c>
      <c r="B21" s="6" t="s">
        <v>120</v>
      </c>
      <c r="C21" s="14"/>
      <c r="D21" s="15"/>
      <c r="E21" s="14">
        <f>'QH SDD'!C23</f>
        <v>0.47</v>
      </c>
      <c r="F21" s="15">
        <f t="shared" si="1"/>
        <v>2.7414039487882413E-2</v>
      </c>
      <c r="G21" s="14">
        <f t="shared" si="0"/>
        <v>0.47</v>
      </c>
    </row>
    <row r="22" spans="1:7" s="7" customFormat="1" ht="18.75">
      <c r="A22" s="8" t="s">
        <v>121</v>
      </c>
      <c r="B22" s="6" t="s">
        <v>122</v>
      </c>
      <c r="C22" s="14">
        <f>'HT SDD'!C22</f>
        <v>16.86</v>
      </c>
      <c r="D22" s="15">
        <f>C22/$E$5*100</f>
        <v>0.98340575694829246</v>
      </c>
      <c r="E22" s="14">
        <f>'QH SDD'!C24</f>
        <v>5.4</v>
      </c>
      <c r="F22" s="15">
        <f t="shared" si="1"/>
        <v>0.31496981539269153</v>
      </c>
      <c r="G22" s="14">
        <f t="shared" si="0"/>
        <v>-11.459999999999999</v>
      </c>
    </row>
    <row r="23" spans="1:7" s="7" customFormat="1" ht="18.75">
      <c r="A23" s="8" t="s">
        <v>123</v>
      </c>
      <c r="B23" s="6" t="s">
        <v>124</v>
      </c>
      <c r="C23" s="14">
        <f>'HT SDD'!C23</f>
        <v>0.16</v>
      </c>
      <c r="D23" s="15">
        <f>C23/$E$5*100</f>
        <v>9.3324389745982686E-3</v>
      </c>
      <c r="E23" s="14">
        <f>'QH SDD'!C25</f>
        <v>52.22</v>
      </c>
      <c r="F23" s="15">
        <f t="shared" si="1"/>
        <v>3.0458747703345095</v>
      </c>
      <c r="G23" s="14">
        <f t="shared" si="0"/>
        <v>52.06</v>
      </c>
    </row>
    <row r="24" spans="1:7" s="17" customFormat="1" ht="18.75">
      <c r="A24" s="16" t="s">
        <v>14</v>
      </c>
      <c r="B24" s="5" t="s">
        <v>125</v>
      </c>
      <c r="C24" s="12">
        <f>'HT SDD'!C24</f>
        <v>79.09</v>
      </c>
      <c r="D24" s="13">
        <f>C24/$E$5*100</f>
        <v>4.6131412406311068</v>
      </c>
      <c r="E24" s="12">
        <f>'QH SDD'!C26</f>
        <v>36.82</v>
      </c>
      <c r="F24" s="13">
        <f t="shared" si="1"/>
        <v>2.1476275190294261</v>
      </c>
      <c r="G24" s="12">
        <f t="shared" si="0"/>
        <v>-42.27</v>
      </c>
    </row>
    <row r="25" spans="1:7" s="17" customFormat="1" ht="18.75">
      <c r="A25" s="16" t="s">
        <v>15</v>
      </c>
      <c r="B25" s="5" t="s">
        <v>126</v>
      </c>
      <c r="C25" s="12"/>
      <c r="D25" s="13"/>
      <c r="E25" s="12">
        <f>'QH SDD'!C27</f>
        <v>0.27</v>
      </c>
      <c r="F25" s="13">
        <f t="shared" si="1"/>
        <v>1.5748490769634575E-2</v>
      </c>
      <c r="G25" s="12">
        <f t="shared" si="0"/>
        <v>0.27</v>
      </c>
    </row>
    <row r="26" spans="1:7" ht="18.75">
      <c r="A26" s="2">
        <v>3</v>
      </c>
      <c r="B26" s="9" t="s">
        <v>127</v>
      </c>
      <c r="C26" s="10">
        <f>SUM(C27:C28)</f>
        <v>76.150000000000006</v>
      </c>
      <c r="D26" s="11">
        <f>SUM(D27:D28)</f>
        <v>4.4416576744728635</v>
      </c>
      <c r="E26" s="10">
        <f>SUM(E27:E28)</f>
        <v>54.39</v>
      </c>
      <c r="F26" s="11">
        <f>SUM(F27:F28)</f>
        <v>3.1724459739274984</v>
      </c>
      <c r="G26" s="10">
        <f t="shared" si="0"/>
        <v>-21.760000000000005</v>
      </c>
    </row>
    <row r="27" spans="1:7" ht="18.75">
      <c r="A27" s="3" t="s">
        <v>128</v>
      </c>
      <c r="B27" s="5" t="s">
        <v>129</v>
      </c>
      <c r="C27" s="12">
        <f>'HT SDD'!C27</f>
        <v>66.760000000000005</v>
      </c>
      <c r="D27" s="13">
        <f>C27/$E$5*100</f>
        <v>3.8939601621511279</v>
      </c>
      <c r="E27" s="12">
        <f>'QH SDD'!C29</f>
        <v>54.39</v>
      </c>
      <c r="F27" s="13">
        <f>E27/$E$5*100</f>
        <v>3.1724459739274984</v>
      </c>
      <c r="G27" s="12">
        <f t="shared" si="0"/>
        <v>-12.370000000000005</v>
      </c>
    </row>
    <row r="28" spans="1:7" ht="18.75">
      <c r="A28" s="3" t="s">
        <v>130</v>
      </c>
      <c r="B28" s="5" t="s">
        <v>20</v>
      </c>
      <c r="C28" s="12">
        <f>'HT SDD'!C28</f>
        <v>9.39</v>
      </c>
      <c r="D28" s="13">
        <f>C28/$E$5*100</f>
        <v>0.5476975123217358</v>
      </c>
      <c r="E28" s="12"/>
      <c r="F28" s="13"/>
      <c r="G28" s="12">
        <f t="shared" si="0"/>
        <v>-9.39</v>
      </c>
    </row>
  </sheetData>
  <mergeCells count="6">
    <mergeCell ref="A1:G1"/>
    <mergeCell ref="A3:A4"/>
    <mergeCell ref="B3:B4"/>
    <mergeCell ref="C3:D3"/>
    <mergeCell ref="E3:F3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sqref="A1:C17"/>
    </sheetView>
  </sheetViews>
  <sheetFormatPr defaultRowHeight="12.75"/>
  <cols>
    <col min="2" max="2" width="67" customWidth="1"/>
    <col min="3" max="3" width="17.140625" customWidth="1"/>
    <col min="4" max="4" width="10.7109375" customWidth="1"/>
  </cols>
  <sheetData>
    <row r="1" spans="1:5" ht="24" customHeight="1">
      <c r="A1" s="105" t="s">
        <v>28</v>
      </c>
      <c r="B1" s="105"/>
      <c r="C1" s="105"/>
    </row>
    <row r="2" spans="1:5" ht="37.5">
      <c r="A2" s="18" t="s">
        <v>18</v>
      </c>
      <c r="B2" s="18" t="s">
        <v>29</v>
      </c>
      <c r="C2" s="18" t="s">
        <v>25</v>
      </c>
    </row>
    <row r="3" spans="1:5" ht="33">
      <c r="A3" s="19">
        <v>1</v>
      </c>
      <c r="B3" s="20" t="s">
        <v>57</v>
      </c>
      <c r="C3" s="27">
        <v>1.1100000000000001</v>
      </c>
      <c r="E3" s="26"/>
    </row>
    <row r="4" spans="1:5" ht="18.75">
      <c r="A4" s="19">
        <v>2</v>
      </c>
      <c r="B4" s="20" t="s">
        <v>58</v>
      </c>
      <c r="C4" s="27">
        <v>1.44</v>
      </c>
      <c r="E4" s="26"/>
    </row>
    <row r="5" spans="1:5" ht="18.75">
      <c r="A5" s="19">
        <v>3</v>
      </c>
      <c r="B5" s="21" t="s">
        <v>59</v>
      </c>
      <c r="C5" s="27">
        <v>1.37</v>
      </c>
      <c r="E5" s="26"/>
    </row>
    <row r="6" spans="1:5" ht="18.75">
      <c r="A6" s="19">
        <v>4</v>
      </c>
      <c r="B6" s="21" t="s">
        <v>60</v>
      </c>
      <c r="C6" s="27">
        <v>1.59</v>
      </c>
      <c r="E6" s="26"/>
    </row>
    <row r="7" spans="1:5" ht="18.75">
      <c r="A7" s="19">
        <v>5</v>
      </c>
      <c r="B7" s="20" t="s">
        <v>61</v>
      </c>
      <c r="C7" s="27">
        <v>1.05</v>
      </c>
      <c r="E7" s="26"/>
    </row>
    <row r="8" spans="1:5" ht="18.75">
      <c r="A8" s="19">
        <v>6</v>
      </c>
      <c r="B8" s="20" t="s">
        <v>62</v>
      </c>
      <c r="C8" s="27">
        <v>0.24</v>
      </c>
      <c r="E8" s="26"/>
    </row>
    <row r="9" spans="1:5" ht="18.75">
      <c r="A9" s="19">
        <v>7</v>
      </c>
      <c r="B9" s="20" t="s">
        <v>63</v>
      </c>
      <c r="C9" s="27">
        <v>3.47</v>
      </c>
      <c r="E9" s="26"/>
    </row>
    <row r="10" spans="1:5" ht="18.75">
      <c r="A10" s="19">
        <v>8</v>
      </c>
      <c r="B10" s="21" t="s">
        <v>64</v>
      </c>
      <c r="C10" s="27">
        <v>1.33</v>
      </c>
      <c r="E10" s="26"/>
    </row>
    <row r="11" spans="1:5" ht="18.75">
      <c r="A11" s="19">
        <v>9</v>
      </c>
      <c r="B11" s="21" t="s">
        <v>69</v>
      </c>
      <c r="C11" s="27">
        <v>1.1000000000000001</v>
      </c>
      <c r="E11" s="26"/>
    </row>
    <row r="12" spans="1:5" ht="18.75">
      <c r="A12" s="19">
        <v>10</v>
      </c>
      <c r="B12" s="21" t="s">
        <v>65</v>
      </c>
      <c r="C12" s="27">
        <v>3.1</v>
      </c>
      <c r="E12" s="26"/>
    </row>
    <row r="13" spans="1:5" ht="18.75">
      <c r="A13" s="19">
        <v>11</v>
      </c>
      <c r="B13" s="20" t="s">
        <v>66</v>
      </c>
      <c r="C13" s="27">
        <v>0.09</v>
      </c>
      <c r="E13" s="26"/>
    </row>
    <row r="14" spans="1:5" ht="18.75">
      <c r="A14" s="19">
        <v>12</v>
      </c>
      <c r="B14" s="20" t="s">
        <v>67</v>
      </c>
      <c r="C14" s="27">
        <v>0.16</v>
      </c>
      <c r="E14" s="26"/>
    </row>
    <row r="15" spans="1:5" ht="18.75">
      <c r="A15" s="19">
        <v>13</v>
      </c>
      <c r="B15" s="21" t="s">
        <v>68</v>
      </c>
      <c r="C15" s="27">
        <v>4.4000000000000004</v>
      </c>
      <c r="E15" s="26"/>
    </row>
    <row r="16" spans="1:5" ht="18.75">
      <c r="A16" s="19">
        <v>14</v>
      </c>
      <c r="B16" s="21" t="s">
        <v>30</v>
      </c>
      <c r="C16" s="27">
        <f>C17-SUM(C3:C15)</f>
        <v>28.950000000000003</v>
      </c>
    </row>
    <row r="17" spans="1:3" ht="18.75">
      <c r="A17" s="18" t="s">
        <v>31</v>
      </c>
      <c r="B17" s="18" t="s">
        <v>32</v>
      </c>
      <c r="C17" s="31">
        <v>49.4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workbookViewId="0">
      <selection activeCell="G7" sqref="G7"/>
    </sheetView>
  </sheetViews>
  <sheetFormatPr defaultRowHeight="12.75"/>
  <cols>
    <col min="2" max="2" width="53.28515625" bestFit="1" customWidth="1"/>
    <col min="3" max="3" width="12" customWidth="1"/>
  </cols>
  <sheetData>
    <row r="1" spans="1:3" ht="24" customHeight="1">
      <c r="A1" s="105" t="s">
        <v>33</v>
      </c>
      <c r="B1" s="105"/>
      <c r="C1" s="105"/>
    </row>
    <row r="2" spans="1:3" ht="40.5">
      <c r="A2" s="18" t="s">
        <v>18</v>
      </c>
      <c r="B2" s="18" t="s">
        <v>29</v>
      </c>
      <c r="C2" s="18" t="s">
        <v>34</v>
      </c>
    </row>
    <row r="3" spans="1:3" ht="18.75">
      <c r="A3" s="19">
        <v>1</v>
      </c>
      <c r="B3" s="21" t="s">
        <v>35</v>
      </c>
      <c r="C3" s="22">
        <v>2607.8000000000002</v>
      </c>
    </row>
    <row r="4" spans="1:3" ht="18.75">
      <c r="A4" s="19">
        <v>2</v>
      </c>
      <c r="B4" s="21" t="s">
        <v>36</v>
      </c>
      <c r="C4" s="22"/>
    </row>
    <row r="5" spans="1:3" s="7" customFormat="1" ht="18.75">
      <c r="A5" s="23"/>
      <c r="B5" s="24" t="s">
        <v>24</v>
      </c>
      <c r="C5" s="25">
        <v>2066.79</v>
      </c>
    </row>
    <row r="6" spans="1:3" s="7" customFormat="1" ht="18.75">
      <c r="A6" s="23"/>
      <c r="B6" s="24" t="s">
        <v>44</v>
      </c>
      <c r="C6" s="25">
        <v>1229.7</v>
      </c>
    </row>
    <row r="7" spans="1:3" s="7" customFormat="1" ht="18.75">
      <c r="A7" s="23"/>
      <c r="B7" s="24" t="s">
        <v>45</v>
      </c>
      <c r="C7" s="25">
        <v>450.19</v>
      </c>
    </row>
    <row r="8" spans="1:3" s="7" customFormat="1" ht="18.75">
      <c r="A8" s="23"/>
      <c r="B8" s="24" t="s">
        <v>46</v>
      </c>
      <c r="C8" s="25">
        <v>861.86</v>
      </c>
    </row>
    <row r="9" spans="1:3" s="7" customFormat="1" ht="18.75">
      <c r="A9" s="23"/>
      <c r="B9" s="24" t="s">
        <v>47</v>
      </c>
      <c r="C9" s="25">
        <v>682.11</v>
      </c>
    </row>
    <row r="10" spans="1:3" s="7" customFormat="1" ht="18.75">
      <c r="A10" s="23"/>
      <c r="B10" s="24" t="s">
        <v>48</v>
      </c>
      <c r="C10" s="25">
        <v>1018.51</v>
      </c>
    </row>
    <row r="11" spans="1:3" ht="18.75">
      <c r="A11" s="19">
        <v>3</v>
      </c>
      <c r="B11" s="21" t="s">
        <v>37</v>
      </c>
      <c r="C11" s="22">
        <v>1132.5999999999999</v>
      </c>
    </row>
    <row r="12" spans="1:3" ht="18.75">
      <c r="A12" s="19">
        <v>4</v>
      </c>
      <c r="B12" s="21" t="s">
        <v>38</v>
      </c>
      <c r="C12" s="22">
        <v>631.5</v>
      </c>
    </row>
    <row r="13" spans="1:3" ht="18.75">
      <c r="A13" s="19">
        <v>5</v>
      </c>
      <c r="B13" s="21" t="s">
        <v>39</v>
      </c>
      <c r="C13" s="22">
        <v>242.42</v>
      </c>
    </row>
    <row r="14" spans="1:3" ht="18.75">
      <c r="A14" s="19">
        <v>6</v>
      </c>
      <c r="B14" s="21" t="s">
        <v>40</v>
      </c>
      <c r="C14" s="22">
        <v>2469.13</v>
      </c>
    </row>
    <row r="15" spans="1:3" ht="18.75">
      <c r="A15" s="19">
        <v>7</v>
      </c>
      <c r="B15" s="21" t="s">
        <v>50</v>
      </c>
      <c r="C15" s="22">
        <v>1722.86</v>
      </c>
    </row>
    <row r="16" spans="1:3" ht="18.75">
      <c r="A16" s="19">
        <v>7</v>
      </c>
      <c r="B16" s="21" t="s">
        <v>41</v>
      </c>
      <c r="C16" s="22">
        <v>3939.5</v>
      </c>
    </row>
    <row r="17" spans="1:3" ht="18.75">
      <c r="A17" s="19">
        <v>8</v>
      </c>
      <c r="B17" s="21" t="s">
        <v>49</v>
      </c>
      <c r="C17" s="22">
        <v>3242.03</v>
      </c>
    </row>
    <row r="18" spans="1:3" ht="18.75">
      <c r="A18" s="19">
        <v>9</v>
      </c>
      <c r="B18" s="21" t="s">
        <v>43</v>
      </c>
      <c r="C18" s="22"/>
    </row>
    <row r="19" spans="1:3" s="7" customFormat="1" ht="18.75">
      <c r="A19" s="23"/>
      <c r="B19" s="24" t="s">
        <v>24</v>
      </c>
      <c r="C19" s="25">
        <v>7742.5</v>
      </c>
    </row>
    <row r="20" spans="1:3" s="7" customFormat="1" ht="18.75">
      <c r="A20" s="23"/>
      <c r="B20" s="24" t="s">
        <v>44</v>
      </c>
      <c r="C20" s="25">
        <v>9409.8799999999992</v>
      </c>
    </row>
    <row r="21" spans="1:3" s="7" customFormat="1" ht="18.75">
      <c r="A21" s="23"/>
      <c r="B21" s="24" t="s">
        <v>45</v>
      </c>
      <c r="C21" s="25">
        <v>4335.0600000000004</v>
      </c>
    </row>
    <row r="22" spans="1:3" s="7" customFormat="1" ht="18.75">
      <c r="A22" s="23"/>
      <c r="B22" s="24" t="s">
        <v>46</v>
      </c>
      <c r="C22" s="25">
        <v>3052.77</v>
      </c>
    </row>
    <row r="23" spans="1:3" s="7" customFormat="1" ht="18.75">
      <c r="A23" s="23"/>
      <c r="B23" s="24" t="s">
        <v>47</v>
      </c>
      <c r="C23" s="25">
        <v>2867.98</v>
      </c>
    </row>
    <row r="24" spans="1:3" s="7" customFormat="1" ht="18.75">
      <c r="A24" s="23"/>
      <c r="B24" s="24" t="s">
        <v>48</v>
      </c>
      <c r="C24" s="25">
        <v>3461.06</v>
      </c>
    </row>
    <row r="25" spans="1:3" ht="18.75">
      <c r="A25" s="19">
        <v>10</v>
      </c>
      <c r="B25" s="21" t="s">
        <v>51</v>
      </c>
      <c r="C25" s="22"/>
    </row>
    <row r="26" spans="1:3" s="7" customFormat="1" ht="18.75">
      <c r="A26" s="23"/>
      <c r="B26" s="24" t="s">
        <v>56</v>
      </c>
      <c r="C26" s="25">
        <v>2803.7</v>
      </c>
    </row>
    <row r="27" spans="1:3" s="7" customFormat="1" ht="18.75">
      <c r="A27" s="23"/>
      <c r="B27" s="24" t="s">
        <v>54</v>
      </c>
      <c r="C27" s="25">
        <v>5295.44</v>
      </c>
    </row>
    <row r="28" spans="1:3" s="7" customFormat="1" ht="37.5">
      <c r="A28" s="23"/>
      <c r="B28" s="24" t="s">
        <v>55</v>
      </c>
      <c r="C28" s="25">
        <v>2349.4</v>
      </c>
    </row>
    <row r="29" spans="1:3" ht="18.75">
      <c r="A29" s="19">
        <v>11</v>
      </c>
      <c r="B29" s="21" t="s">
        <v>52</v>
      </c>
      <c r="C29" s="22">
        <v>18723.25</v>
      </c>
    </row>
    <row r="30" spans="1:3" ht="18.75">
      <c r="A30" s="19">
        <v>12</v>
      </c>
      <c r="B30" s="21" t="s">
        <v>53</v>
      </c>
      <c r="C30" s="22">
        <v>16343.58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28" workbookViewId="0">
      <selection activeCell="G7" sqref="G7"/>
    </sheetView>
  </sheetViews>
  <sheetFormatPr defaultRowHeight="12.75"/>
  <cols>
    <col min="1" max="1" width="5.7109375" bestFit="1" customWidth="1"/>
    <col min="2" max="2" width="40.28515625" bestFit="1" customWidth="1"/>
    <col min="3" max="3" width="13.5703125" bestFit="1" customWidth="1"/>
    <col min="4" max="4" width="11.28515625" bestFit="1" customWidth="1"/>
    <col min="5" max="5" width="15.7109375" customWidth="1"/>
    <col min="6" max="6" width="12.42578125" customWidth="1"/>
    <col min="7" max="7" width="13.42578125" customWidth="1"/>
    <col min="8" max="8" width="13.5703125" bestFit="1" customWidth="1"/>
    <col min="9" max="9" width="11.28515625" bestFit="1" customWidth="1"/>
    <col min="10" max="11" width="12.5703125" bestFit="1" customWidth="1"/>
    <col min="12" max="12" width="9.7109375" bestFit="1" customWidth="1"/>
  </cols>
  <sheetData>
    <row r="1" spans="1:13" ht="24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22.9" customHeight="1">
      <c r="A2" s="106" t="s">
        <v>18</v>
      </c>
      <c r="B2" s="106" t="s">
        <v>29</v>
      </c>
      <c r="C2" s="108" t="s">
        <v>108</v>
      </c>
      <c r="D2" s="111"/>
      <c r="E2" s="111"/>
      <c r="F2" s="109"/>
      <c r="G2" s="108" t="s">
        <v>76</v>
      </c>
      <c r="H2" s="111"/>
      <c r="I2" s="111"/>
      <c r="J2" s="111"/>
      <c r="K2" s="109"/>
      <c r="L2" s="106" t="s">
        <v>75</v>
      </c>
    </row>
    <row r="3" spans="1:13" ht="18.75">
      <c r="A3" s="110"/>
      <c r="B3" s="110"/>
      <c r="C3" s="106" t="s">
        <v>71</v>
      </c>
      <c r="D3" s="106" t="s">
        <v>34</v>
      </c>
      <c r="E3" s="106" t="s">
        <v>72</v>
      </c>
      <c r="F3" s="106" t="s">
        <v>73</v>
      </c>
      <c r="G3" s="106" t="s">
        <v>74</v>
      </c>
      <c r="H3" s="106" t="s">
        <v>71</v>
      </c>
      <c r="I3" s="106" t="s">
        <v>34</v>
      </c>
      <c r="J3" s="108" t="s">
        <v>84</v>
      </c>
      <c r="K3" s="109"/>
      <c r="L3" s="110"/>
    </row>
    <row r="4" spans="1:13" ht="25.9" customHeight="1">
      <c r="A4" s="107"/>
      <c r="B4" s="107"/>
      <c r="C4" s="107"/>
      <c r="D4" s="107"/>
      <c r="E4" s="107"/>
      <c r="F4" s="107"/>
      <c r="G4" s="107"/>
      <c r="H4" s="107"/>
      <c r="I4" s="107"/>
      <c r="J4" s="18" t="s">
        <v>82</v>
      </c>
      <c r="K4" s="18" t="s">
        <v>83</v>
      </c>
      <c r="L4" s="107"/>
    </row>
    <row r="5" spans="1:13" ht="75">
      <c r="A5" s="19">
        <v>1</v>
      </c>
      <c r="B5" s="21" t="s">
        <v>35</v>
      </c>
      <c r="C5" s="22" t="s">
        <v>44</v>
      </c>
      <c r="D5" s="22">
        <v>1727.93</v>
      </c>
      <c r="E5" s="22" t="s">
        <v>80</v>
      </c>
      <c r="F5" s="22" t="s">
        <v>78</v>
      </c>
      <c r="G5" s="22" t="s">
        <v>94</v>
      </c>
      <c r="H5" s="22" t="s">
        <v>79</v>
      </c>
      <c r="I5" s="22">
        <v>2607.8000000000002</v>
      </c>
      <c r="J5" s="22" t="s">
        <v>89</v>
      </c>
      <c r="K5" s="22"/>
      <c r="L5" s="22"/>
      <c r="M5" s="28">
        <f>I5-D5</f>
        <v>879.87000000000012</v>
      </c>
    </row>
    <row r="6" spans="1:13" ht="18.75">
      <c r="A6" s="19">
        <v>2</v>
      </c>
      <c r="B6" s="21" t="s">
        <v>36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8">
        <f t="shared" ref="M6:M33" si="0">I6-D6</f>
        <v>0</v>
      </c>
    </row>
    <row r="7" spans="1:13" s="7" customFormat="1" ht="75">
      <c r="A7" s="23"/>
      <c r="B7" s="24" t="s">
        <v>24</v>
      </c>
      <c r="C7" s="25" t="s">
        <v>47</v>
      </c>
      <c r="D7" s="25">
        <v>1940.74</v>
      </c>
      <c r="E7" s="25" t="s">
        <v>81</v>
      </c>
      <c r="F7" s="25" t="s">
        <v>78</v>
      </c>
      <c r="G7" s="25" t="s">
        <v>94</v>
      </c>
      <c r="H7" s="25" t="s">
        <v>85</v>
      </c>
      <c r="I7" s="25">
        <v>2066.79</v>
      </c>
      <c r="J7" s="25"/>
      <c r="K7" s="25" t="s">
        <v>89</v>
      </c>
      <c r="L7" s="25"/>
      <c r="M7" s="28">
        <f t="shared" si="0"/>
        <v>126.04999999999995</v>
      </c>
    </row>
    <row r="8" spans="1:13" s="7" customFormat="1" ht="56.25">
      <c r="A8" s="23"/>
      <c r="B8" s="24" t="s">
        <v>44</v>
      </c>
      <c r="C8" s="23" t="s">
        <v>44</v>
      </c>
      <c r="D8" s="25">
        <v>1229.7</v>
      </c>
      <c r="E8" s="25" t="s">
        <v>81</v>
      </c>
      <c r="F8" s="25" t="s">
        <v>78</v>
      </c>
      <c r="G8" s="22" t="s">
        <v>88</v>
      </c>
      <c r="H8" s="23" t="s">
        <v>44</v>
      </c>
      <c r="I8" s="25">
        <v>1229.7</v>
      </c>
      <c r="J8" s="25"/>
      <c r="K8" s="25"/>
      <c r="L8" s="25"/>
      <c r="M8" s="28">
        <f t="shared" si="0"/>
        <v>0</v>
      </c>
    </row>
    <row r="9" spans="1:13" s="7" customFormat="1" ht="56.25">
      <c r="A9" s="23"/>
      <c r="B9" s="24" t="s">
        <v>45</v>
      </c>
      <c r="C9" s="23" t="s">
        <v>45</v>
      </c>
      <c r="D9" s="25">
        <v>760.1</v>
      </c>
      <c r="E9" s="25" t="s">
        <v>81</v>
      </c>
      <c r="F9" s="25" t="s">
        <v>78</v>
      </c>
      <c r="G9" s="22" t="s">
        <v>88</v>
      </c>
      <c r="H9" s="23" t="s">
        <v>45</v>
      </c>
      <c r="I9" s="25">
        <f>D9</f>
        <v>760.1</v>
      </c>
      <c r="J9" s="25"/>
      <c r="K9" s="25"/>
      <c r="L9" s="25"/>
      <c r="M9" s="28">
        <f t="shared" si="0"/>
        <v>0</v>
      </c>
    </row>
    <row r="10" spans="1:13" s="7" customFormat="1" ht="56.25">
      <c r="A10" s="23"/>
      <c r="B10" s="24" t="s">
        <v>46</v>
      </c>
      <c r="C10" s="23" t="s">
        <v>46</v>
      </c>
      <c r="D10" s="25">
        <v>861.85</v>
      </c>
      <c r="E10" s="25" t="s">
        <v>81</v>
      </c>
      <c r="F10" s="25" t="s">
        <v>78</v>
      </c>
      <c r="G10" s="22" t="s">
        <v>88</v>
      </c>
      <c r="H10" s="23" t="s">
        <v>46</v>
      </c>
      <c r="I10" s="25">
        <v>861.86</v>
      </c>
      <c r="J10" s="25"/>
      <c r="K10" s="25"/>
      <c r="L10" s="25"/>
      <c r="M10" s="28">
        <f t="shared" si="0"/>
        <v>9.9999999999909051E-3</v>
      </c>
    </row>
    <row r="11" spans="1:13" s="7" customFormat="1" ht="56.25">
      <c r="A11" s="23"/>
      <c r="B11" s="24" t="s">
        <v>47</v>
      </c>
      <c r="C11" s="23" t="s">
        <v>47</v>
      </c>
      <c r="D11" s="25">
        <v>551.66</v>
      </c>
      <c r="E11" s="25" t="s">
        <v>81</v>
      </c>
      <c r="F11" s="25" t="s">
        <v>78</v>
      </c>
      <c r="G11" s="22" t="s">
        <v>88</v>
      </c>
      <c r="H11" s="25" t="str">
        <f>C11</f>
        <v>Thôn Cù Và</v>
      </c>
      <c r="I11" s="25">
        <f>D11</f>
        <v>551.66</v>
      </c>
      <c r="J11" s="25"/>
      <c r="K11" s="25"/>
      <c r="L11" s="25"/>
      <c r="M11" s="28">
        <f t="shared" si="0"/>
        <v>0</v>
      </c>
    </row>
    <row r="12" spans="1:13" s="7" customFormat="1" ht="56.25">
      <c r="A12" s="23"/>
      <c r="B12" s="24" t="s">
        <v>48</v>
      </c>
      <c r="C12" s="23" t="s">
        <v>48</v>
      </c>
      <c r="D12" s="25">
        <v>1018.51</v>
      </c>
      <c r="E12" s="25" t="s">
        <v>81</v>
      </c>
      <c r="F12" s="25" t="s">
        <v>78</v>
      </c>
      <c r="G12" s="22" t="s">
        <v>88</v>
      </c>
      <c r="H12" s="23" t="s">
        <v>48</v>
      </c>
      <c r="I12" s="25">
        <v>1018.51</v>
      </c>
      <c r="J12" s="25"/>
      <c r="K12" s="25"/>
      <c r="L12" s="25"/>
      <c r="M12" s="28">
        <f t="shared" si="0"/>
        <v>0</v>
      </c>
    </row>
    <row r="13" spans="1:13" ht="37.5">
      <c r="A13" s="19">
        <v>3</v>
      </c>
      <c r="B13" s="21" t="s">
        <v>37</v>
      </c>
      <c r="C13" s="22"/>
      <c r="D13" s="22"/>
      <c r="E13" s="22"/>
      <c r="F13" s="22"/>
      <c r="G13" s="22" t="s">
        <v>104</v>
      </c>
      <c r="H13" s="22" t="s">
        <v>44</v>
      </c>
      <c r="I13" s="22">
        <v>1132.5999999999999</v>
      </c>
      <c r="J13" s="22"/>
      <c r="K13" s="22" t="s">
        <v>89</v>
      </c>
      <c r="L13" s="22"/>
      <c r="M13" s="28">
        <f t="shared" si="0"/>
        <v>1132.5999999999999</v>
      </c>
    </row>
    <row r="14" spans="1:13" ht="56.25">
      <c r="A14" s="19">
        <v>4</v>
      </c>
      <c r="B14" s="21" t="s">
        <v>38</v>
      </c>
      <c r="C14" s="22" t="s">
        <v>47</v>
      </c>
      <c r="D14" s="22">
        <v>666.18</v>
      </c>
      <c r="E14" s="22" t="s">
        <v>102</v>
      </c>
      <c r="F14" s="22" t="s">
        <v>78</v>
      </c>
      <c r="G14" s="22" t="s">
        <v>103</v>
      </c>
      <c r="H14" s="22" t="str">
        <f>C14</f>
        <v>Thôn Cù Và</v>
      </c>
      <c r="I14" s="22">
        <v>631.5</v>
      </c>
      <c r="J14" s="22"/>
      <c r="K14" s="22" t="s">
        <v>89</v>
      </c>
      <c r="L14" s="22"/>
      <c r="M14" s="28">
        <f t="shared" si="0"/>
        <v>-34.67999999999995</v>
      </c>
    </row>
    <row r="15" spans="1:13" ht="56.25">
      <c r="A15" s="19">
        <v>5</v>
      </c>
      <c r="B15" s="21" t="s">
        <v>39</v>
      </c>
      <c r="C15" s="22" t="s">
        <v>47</v>
      </c>
      <c r="D15" s="22">
        <v>225.41</v>
      </c>
      <c r="E15" s="22" t="s">
        <v>102</v>
      </c>
      <c r="F15" s="22" t="s">
        <v>78</v>
      </c>
      <c r="G15" s="22" t="str">
        <f>G14</f>
        <v>Sửa chữa nhỏ</v>
      </c>
      <c r="H15" s="22" t="str">
        <f>C15</f>
        <v>Thôn Cù Và</v>
      </c>
      <c r="I15" s="22">
        <v>242.42</v>
      </c>
      <c r="J15" s="22"/>
      <c r="K15" s="22" t="s">
        <v>89</v>
      </c>
      <c r="L15" s="22"/>
      <c r="M15" s="28">
        <f t="shared" si="0"/>
        <v>17.009999999999991</v>
      </c>
    </row>
    <row r="16" spans="1:13" ht="93.75">
      <c r="A16" s="19">
        <v>6</v>
      </c>
      <c r="B16" s="21" t="s">
        <v>40</v>
      </c>
      <c r="C16" s="22" t="s">
        <v>47</v>
      </c>
      <c r="D16" s="22">
        <v>736.9</v>
      </c>
      <c r="E16" s="29" t="s">
        <v>77</v>
      </c>
      <c r="F16" s="22" t="s">
        <v>86</v>
      </c>
      <c r="G16" s="22" t="s">
        <v>94</v>
      </c>
      <c r="H16" s="22" t="s">
        <v>87</v>
      </c>
      <c r="I16" s="22">
        <v>2469.13</v>
      </c>
      <c r="J16" s="22"/>
      <c r="K16" s="22" t="s">
        <v>89</v>
      </c>
      <c r="L16" s="22"/>
      <c r="M16" s="28">
        <f t="shared" si="0"/>
        <v>1732.23</v>
      </c>
    </row>
    <row r="17" spans="1:13" ht="37.5">
      <c r="A17" s="19">
        <v>7</v>
      </c>
      <c r="B17" s="21" t="s">
        <v>50</v>
      </c>
      <c r="C17" s="22" t="s">
        <v>44</v>
      </c>
      <c r="D17" s="22"/>
      <c r="E17" s="22" t="s">
        <v>91</v>
      </c>
      <c r="F17" s="22"/>
      <c r="G17" s="22" t="s">
        <v>101</v>
      </c>
      <c r="H17" s="22" t="str">
        <f>C17</f>
        <v>Thôn An Hòa</v>
      </c>
      <c r="I17" s="22">
        <v>1722.86</v>
      </c>
      <c r="J17" s="22"/>
      <c r="K17" s="22" t="s">
        <v>89</v>
      </c>
      <c r="L17" s="22"/>
      <c r="M17" s="28">
        <f t="shared" si="0"/>
        <v>1722.86</v>
      </c>
    </row>
    <row r="18" spans="1:13" ht="56.25">
      <c r="A18" s="19">
        <v>8</v>
      </c>
      <c r="B18" s="21" t="s">
        <v>41</v>
      </c>
      <c r="C18" s="22" t="s">
        <v>44</v>
      </c>
      <c r="D18" s="22">
        <v>3987.69</v>
      </c>
      <c r="E18" s="22" t="s">
        <v>81</v>
      </c>
      <c r="F18" s="22"/>
      <c r="G18" s="22" t="s">
        <v>88</v>
      </c>
      <c r="H18" s="22" t="str">
        <f>C18</f>
        <v>Thôn An Hòa</v>
      </c>
      <c r="I18" s="22">
        <v>3939.5</v>
      </c>
      <c r="J18" s="22"/>
      <c r="K18" s="22"/>
      <c r="L18" s="22"/>
      <c r="M18" s="28">
        <f>I18-D18</f>
        <v>-48.190000000000055</v>
      </c>
    </row>
    <row r="19" spans="1:13" ht="75">
      <c r="A19" s="19">
        <v>9</v>
      </c>
      <c r="B19" s="21" t="s">
        <v>106</v>
      </c>
      <c r="C19" s="22"/>
      <c r="D19" s="22"/>
      <c r="E19" s="22"/>
      <c r="F19" s="22"/>
      <c r="G19" s="22" t="s">
        <v>104</v>
      </c>
      <c r="H19" s="22" t="s">
        <v>107</v>
      </c>
      <c r="I19" s="22">
        <v>60221</v>
      </c>
      <c r="J19" s="22"/>
      <c r="K19" s="22" t="s">
        <v>89</v>
      </c>
      <c r="L19" s="22"/>
      <c r="M19" s="28">
        <f t="shared" si="0"/>
        <v>60221</v>
      </c>
    </row>
    <row r="20" spans="1:13" ht="56.25">
      <c r="A20" s="19">
        <v>10</v>
      </c>
      <c r="B20" s="21" t="s">
        <v>49</v>
      </c>
      <c r="C20" s="22" t="s">
        <v>48</v>
      </c>
      <c r="D20" s="22">
        <v>1793.34</v>
      </c>
      <c r="E20" s="22" t="s">
        <v>91</v>
      </c>
      <c r="F20" s="22" t="s">
        <v>78</v>
      </c>
      <c r="G20" s="22" t="s">
        <v>94</v>
      </c>
      <c r="H20" s="22" t="s">
        <v>100</v>
      </c>
      <c r="I20" s="22">
        <v>3242.03</v>
      </c>
      <c r="J20" s="22"/>
      <c r="K20" s="22" t="s">
        <v>89</v>
      </c>
      <c r="L20" s="22"/>
      <c r="M20" s="28">
        <f t="shared" si="0"/>
        <v>1448.6900000000003</v>
      </c>
    </row>
    <row r="21" spans="1:13" ht="18.75">
      <c r="A21" s="19">
        <v>11</v>
      </c>
      <c r="B21" s="21" t="s">
        <v>43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8">
        <f t="shared" si="0"/>
        <v>0</v>
      </c>
    </row>
    <row r="22" spans="1:13" s="7" customFormat="1" ht="93.75">
      <c r="A22" s="23"/>
      <c r="B22" s="24" t="s">
        <v>24</v>
      </c>
      <c r="C22" s="23" t="s">
        <v>47</v>
      </c>
      <c r="D22" s="25">
        <v>7742.5</v>
      </c>
      <c r="E22" s="25" t="s">
        <v>99</v>
      </c>
      <c r="F22" s="25" t="s">
        <v>78</v>
      </c>
      <c r="G22" s="25" t="s">
        <v>93</v>
      </c>
      <c r="H22" s="25" t="str">
        <f t="shared" ref="H22:H27" si="1">C22</f>
        <v>Thôn Cù Và</v>
      </c>
      <c r="I22" s="25">
        <v>7742.5</v>
      </c>
      <c r="J22" s="25" t="s">
        <v>89</v>
      </c>
      <c r="K22" s="25"/>
      <c r="L22" s="25"/>
      <c r="M22" s="28">
        <f t="shared" si="0"/>
        <v>0</v>
      </c>
    </row>
    <row r="23" spans="1:13" s="7" customFormat="1" ht="37.5">
      <c r="A23" s="23"/>
      <c r="B23" s="24" t="s">
        <v>44</v>
      </c>
      <c r="C23" s="23" t="s">
        <v>44</v>
      </c>
      <c r="D23" s="25">
        <v>9510.0300000000007</v>
      </c>
      <c r="E23" s="25"/>
      <c r="F23" s="25" t="s">
        <v>78</v>
      </c>
      <c r="G23" s="25" t="s">
        <v>98</v>
      </c>
      <c r="H23" s="25" t="str">
        <f t="shared" si="1"/>
        <v>Thôn An Hòa</v>
      </c>
      <c r="I23" s="25">
        <v>9409.8799999999992</v>
      </c>
      <c r="J23" s="25"/>
      <c r="K23" s="25"/>
      <c r="L23" s="25"/>
      <c r="M23" s="28">
        <f t="shared" si="0"/>
        <v>-100.15000000000146</v>
      </c>
    </row>
    <row r="24" spans="1:13" s="7" customFormat="1" ht="56.25">
      <c r="A24" s="23"/>
      <c r="B24" s="24" t="s">
        <v>45</v>
      </c>
      <c r="C24" s="23" t="s">
        <v>45</v>
      </c>
      <c r="D24" s="25">
        <v>4403.1000000000004</v>
      </c>
      <c r="E24" s="25"/>
      <c r="F24" s="25" t="s">
        <v>78</v>
      </c>
      <c r="G24" s="25" t="s">
        <v>98</v>
      </c>
      <c r="H24" s="25" t="str">
        <f t="shared" si="1"/>
        <v>Thôn Phước Thọ</v>
      </c>
      <c r="I24" s="25">
        <v>4335.0600000000004</v>
      </c>
      <c r="J24" s="25"/>
      <c r="K24" s="25"/>
      <c r="L24" s="25"/>
      <c r="M24" s="28">
        <f t="shared" si="0"/>
        <v>-68.039999999999964</v>
      </c>
    </row>
    <row r="25" spans="1:13" s="7" customFormat="1" ht="37.5">
      <c r="A25" s="23"/>
      <c r="B25" s="24" t="s">
        <v>46</v>
      </c>
      <c r="C25" s="23" t="s">
        <v>46</v>
      </c>
      <c r="D25" s="25">
        <v>3052.8</v>
      </c>
      <c r="E25" s="25"/>
      <c r="F25" s="25" t="s">
        <v>78</v>
      </c>
      <c r="G25" s="25" t="s">
        <v>98</v>
      </c>
      <c r="H25" s="25" t="str">
        <f t="shared" si="1"/>
        <v>Thôn Đông Hòa</v>
      </c>
      <c r="I25" s="25">
        <v>3052.77</v>
      </c>
      <c r="J25" s="25"/>
      <c r="K25" s="25"/>
      <c r="L25" s="25"/>
      <c r="M25" s="28">
        <f t="shared" si="0"/>
        <v>-3.0000000000200089E-2</v>
      </c>
    </row>
    <row r="26" spans="1:13" s="7" customFormat="1" ht="37.5">
      <c r="A26" s="23"/>
      <c r="B26" s="24" t="s">
        <v>47</v>
      </c>
      <c r="C26" s="23" t="s">
        <v>47</v>
      </c>
      <c r="D26" s="25">
        <v>3056.31</v>
      </c>
      <c r="E26" s="25"/>
      <c r="F26" s="25" t="s">
        <v>78</v>
      </c>
      <c r="G26" s="25" t="s">
        <v>98</v>
      </c>
      <c r="H26" s="25" t="str">
        <f t="shared" si="1"/>
        <v>Thôn Cù Và</v>
      </c>
      <c r="I26" s="25">
        <v>2867.98</v>
      </c>
      <c r="J26" s="25"/>
      <c r="K26" s="25"/>
      <c r="L26" s="25"/>
      <c r="M26" s="28">
        <f t="shared" si="0"/>
        <v>-188.32999999999993</v>
      </c>
    </row>
    <row r="27" spans="1:13" s="7" customFormat="1" ht="37.5">
      <c r="A27" s="23"/>
      <c r="B27" s="24" t="s">
        <v>48</v>
      </c>
      <c r="C27" s="23" t="s">
        <v>48</v>
      </c>
      <c r="D27" s="25">
        <v>3461.06</v>
      </c>
      <c r="E27" s="25"/>
      <c r="F27" s="25" t="s">
        <v>78</v>
      </c>
      <c r="G27" s="25" t="s">
        <v>98</v>
      </c>
      <c r="H27" s="25" t="str">
        <f t="shared" si="1"/>
        <v>Thôn An Kim</v>
      </c>
      <c r="I27" s="25">
        <v>3461.06</v>
      </c>
      <c r="J27" s="25"/>
      <c r="K27" s="25"/>
      <c r="L27" s="25"/>
      <c r="M27" s="28">
        <f t="shared" si="0"/>
        <v>0</v>
      </c>
    </row>
    <row r="28" spans="1:13" ht="18.75">
      <c r="A28" s="19">
        <v>12</v>
      </c>
      <c r="B28" s="21" t="s">
        <v>51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8">
        <f t="shared" si="0"/>
        <v>0</v>
      </c>
    </row>
    <row r="29" spans="1:13" s="7" customFormat="1" ht="93.75">
      <c r="A29" s="23"/>
      <c r="B29" s="24" t="s">
        <v>56</v>
      </c>
      <c r="C29" s="25" t="s">
        <v>44</v>
      </c>
      <c r="D29" s="25">
        <v>2884.1</v>
      </c>
      <c r="E29" s="25" t="s">
        <v>77</v>
      </c>
      <c r="F29" s="25" t="s">
        <v>105</v>
      </c>
      <c r="G29" s="25" t="s">
        <v>88</v>
      </c>
      <c r="H29" s="25" t="s">
        <v>44</v>
      </c>
      <c r="I29" s="25">
        <v>2803.7</v>
      </c>
      <c r="J29" s="25"/>
      <c r="K29" s="25"/>
      <c r="L29" s="25"/>
      <c r="M29" s="28">
        <f t="shared" si="0"/>
        <v>-80.400000000000091</v>
      </c>
    </row>
    <row r="30" spans="1:13" s="7" customFormat="1" ht="37.5">
      <c r="A30" s="23"/>
      <c r="B30" s="24" t="s">
        <v>54</v>
      </c>
      <c r="C30" s="25"/>
      <c r="D30" s="25"/>
      <c r="E30" s="25"/>
      <c r="F30" s="25"/>
      <c r="G30" s="25" t="s">
        <v>90</v>
      </c>
      <c r="H30" s="25" t="s">
        <v>48</v>
      </c>
      <c r="I30" s="25">
        <v>5295.44</v>
      </c>
      <c r="J30" s="25"/>
      <c r="K30" s="25" t="s">
        <v>89</v>
      </c>
      <c r="L30" s="25"/>
      <c r="M30" s="28">
        <f t="shared" si="0"/>
        <v>5295.44</v>
      </c>
    </row>
    <row r="31" spans="1:13" s="7" customFormat="1" ht="37.5">
      <c r="A31" s="23"/>
      <c r="B31" s="24" t="s">
        <v>55</v>
      </c>
      <c r="C31" s="25" t="s">
        <v>46</v>
      </c>
      <c r="D31" s="25">
        <f>I31</f>
        <v>2349.4</v>
      </c>
      <c r="E31" s="25" t="s">
        <v>96</v>
      </c>
      <c r="F31" s="25" t="s">
        <v>92</v>
      </c>
      <c r="G31" s="25" t="s">
        <v>93</v>
      </c>
      <c r="H31" s="25" t="str">
        <f>C31</f>
        <v>Thôn Đông Hòa</v>
      </c>
      <c r="I31" s="25">
        <v>2349.4</v>
      </c>
      <c r="J31" s="25"/>
      <c r="K31" s="25" t="s">
        <v>89</v>
      </c>
      <c r="L31" s="25"/>
      <c r="M31" s="28">
        <f t="shared" si="0"/>
        <v>0</v>
      </c>
    </row>
    <row r="32" spans="1:13" ht="93.75">
      <c r="A32" s="19">
        <v>13</v>
      </c>
      <c r="B32" s="21" t="s">
        <v>52</v>
      </c>
      <c r="C32" s="22" t="s">
        <v>47</v>
      </c>
      <c r="D32" s="22">
        <v>8909.75</v>
      </c>
      <c r="E32" s="22" t="s">
        <v>77</v>
      </c>
      <c r="F32" s="22" t="s">
        <v>105</v>
      </c>
      <c r="G32" s="22" t="s">
        <v>94</v>
      </c>
      <c r="H32" s="22" t="s">
        <v>95</v>
      </c>
      <c r="I32" s="22">
        <v>18723.25</v>
      </c>
      <c r="J32" s="22"/>
      <c r="K32" s="22" t="s">
        <v>89</v>
      </c>
      <c r="L32" s="22"/>
      <c r="M32" s="28">
        <f t="shared" si="0"/>
        <v>9813.5</v>
      </c>
    </row>
    <row r="33" spans="1:13" ht="93.75">
      <c r="A33" s="19">
        <v>14</v>
      </c>
      <c r="B33" s="21" t="s">
        <v>53</v>
      </c>
      <c r="C33" s="22" t="s">
        <v>47</v>
      </c>
      <c r="D33" s="22">
        <v>9802.84</v>
      </c>
      <c r="E33" s="22" t="s">
        <v>77</v>
      </c>
      <c r="F33" s="22" t="s">
        <v>105</v>
      </c>
      <c r="G33" s="22" t="s">
        <v>94</v>
      </c>
      <c r="H33" s="22" t="s">
        <v>97</v>
      </c>
      <c r="I33" s="22">
        <v>16343.58</v>
      </c>
      <c r="J33" s="22" t="s">
        <v>89</v>
      </c>
      <c r="K33" s="22"/>
      <c r="L33" s="22"/>
      <c r="M33" s="28">
        <f t="shared" si="0"/>
        <v>6540.74</v>
      </c>
    </row>
  </sheetData>
  <mergeCells count="14">
    <mergeCell ref="I3:I4"/>
    <mergeCell ref="J3:K3"/>
    <mergeCell ref="A1:L1"/>
    <mergeCell ref="A2:A4"/>
    <mergeCell ref="B2:B4"/>
    <mergeCell ref="C2:F2"/>
    <mergeCell ref="G2:K2"/>
    <mergeCell ref="L2:L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workbookViewId="0">
      <selection activeCell="G32" sqref="G32"/>
    </sheetView>
  </sheetViews>
  <sheetFormatPr defaultColWidth="8.85546875" defaultRowHeight="12.75"/>
  <cols>
    <col min="1" max="1" width="5.7109375" style="40" bestFit="1" customWidth="1"/>
    <col min="2" max="2" width="37.28515625" style="37" customWidth="1"/>
    <col min="3" max="3" width="11.7109375" style="37" customWidth="1"/>
    <col min="4" max="4" width="28.7109375" style="37" customWidth="1"/>
    <col min="5" max="5" width="13.7109375" style="37" customWidth="1"/>
    <col min="6" max="6" width="9" style="37" customWidth="1"/>
    <col min="7" max="7" width="29.28515625" style="37" bestFit="1" customWidth="1"/>
    <col min="8" max="8" width="14" style="37" customWidth="1"/>
    <col min="9" max="9" width="14.7109375" style="37" customWidth="1"/>
    <col min="10" max="10" width="12.28515625" style="37" bestFit="1" customWidth="1"/>
    <col min="11" max="11" width="5.42578125" style="37" bestFit="1" customWidth="1"/>
    <col min="12" max="16384" width="8.85546875" style="37"/>
  </cols>
  <sheetData>
    <row r="1" spans="1:11" ht="27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3"/>
      <c r="J1" s="38"/>
      <c r="K1" s="39"/>
    </row>
    <row r="2" spans="1:11" ht="17.45" customHeight="1">
      <c r="A2" s="114" t="s">
        <v>18</v>
      </c>
      <c r="B2" s="114" t="s">
        <v>139</v>
      </c>
      <c r="C2" s="114" t="s">
        <v>140</v>
      </c>
      <c r="D2" s="114"/>
      <c r="E2" s="114" t="s">
        <v>141</v>
      </c>
      <c r="F2" s="114"/>
      <c r="G2" s="114" t="s">
        <v>142</v>
      </c>
      <c r="H2" s="114"/>
      <c r="I2" s="114"/>
      <c r="J2" s="38" t="s">
        <v>138</v>
      </c>
      <c r="K2" s="39">
        <v>8270</v>
      </c>
    </row>
    <row r="3" spans="1:11" ht="37.5">
      <c r="A3" s="114"/>
      <c r="B3" s="114"/>
      <c r="C3" s="18" t="s">
        <v>143</v>
      </c>
      <c r="D3" s="18" t="s">
        <v>144</v>
      </c>
      <c r="E3" s="18" t="s">
        <v>143</v>
      </c>
      <c r="F3" s="18" t="s">
        <v>145</v>
      </c>
      <c r="G3" s="18" t="s">
        <v>146</v>
      </c>
      <c r="H3" s="18" t="s">
        <v>147</v>
      </c>
      <c r="I3" s="18" t="s">
        <v>148</v>
      </c>
    </row>
    <row r="4" spans="1:11" ht="18.75">
      <c r="A4" s="19">
        <v>1</v>
      </c>
      <c r="B4" s="45" t="s">
        <v>149</v>
      </c>
      <c r="C4" s="44">
        <v>1727.9</v>
      </c>
      <c r="D4" s="21" t="s">
        <v>150</v>
      </c>
      <c r="E4" s="44">
        <v>1000</v>
      </c>
      <c r="F4" s="19" t="s">
        <v>151</v>
      </c>
      <c r="G4" s="21" t="s">
        <v>152</v>
      </c>
      <c r="H4" s="44">
        <v>2771.6</v>
      </c>
      <c r="I4" s="44"/>
      <c r="J4" s="46"/>
    </row>
    <row r="5" spans="1:11" ht="18.75">
      <c r="A5" s="19">
        <v>2</v>
      </c>
      <c r="B5" s="45" t="s">
        <v>153</v>
      </c>
      <c r="C5" s="44">
        <v>1940.7</v>
      </c>
      <c r="D5" s="21" t="s">
        <v>154</v>
      </c>
      <c r="E5" s="44">
        <v>1000</v>
      </c>
      <c r="F5" s="19" t="s">
        <v>151</v>
      </c>
      <c r="G5" s="21" t="s">
        <v>155</v>
      </c>
      <c r="H5" s="44">
        <v>1938</v>
      </c>
      <c r="I5" s="44"/>
      <c r="J5" s="46"/>
    </row>
    <row r="6" spans="1:11" ht="18.75">
      <c r="A6" s="19">
        <v>3</v>
      </c>
      <c r="B6" s="45" t="s">
        <v>156</v>
      </c>
      <c r="C6" s="44"/>
      <c r="D6" s="21" t="s">
        <v>157</v>
      </c>
      <c r="E6" s="44"/>
      <c r="F6" s="19"/>
      <c r="G6" s="21" t="s">
        <v>158</v>
      </c>
      <c r="H6" s="44">
        <v>1132.5999999999999</v>
      </c>
      <c r="I6" s="44"/>
      <c r="J6" s="46"/>
    </row>
    <row r="7" spans="1:11" ht="18.75">
      <c r="A7" s="19">
        <v>4</v>
      </c>
      <c r="B7" s="45" t="s">
        <v>38</v>
      </c>
      <c r="C7" s="44">
        <v>666.2</v>
      </c>
      <c r="D7" s="21" t="s">
        <v>91</v>
      </c>
      <c r="E7" s="44">
        <v>500</v>
      </c>
      <c r="F7" s="19" t="s">
        <v>151</v>
      </c>
      <c r="G7" s="21" t="s">
        <v>182</v>
      </c>
      <c r="H7" s="44"/>
      <c r="I7" s="44">
        <v>855.2</v>
      </c>
      <c r="J7" s="46"/>
    </row>
    <row r="8" spans="1:11" ht="18.75">
      <c r="A8" s="19">
        <v>5</v>
      </c>
      <c r="B8" s="45" t="s">
        <v>39</v>
      </c>
      <c r="C8" s="44">
        <v>225.4</v>
      </c>
      <c r="D8" s="21" t="s">
        <v>91</v>
      </c>
      <c r="E8" s="44">
        <v>150</v>
      </c>
      <c r="F8" s="19" t="s">
        <v>151</v>
      </c>
      <c r="G8" s="21" t="s">
        <v>155</v>
      </c>
      <c r="H8" s="44">
        <v>225.4</v>
      </c>
      <c r="I8" s="44"/>
      <c r="J8" s="46"/>
    </row>
    <row r="9" spans="1:11" ht="37.5">
      <c r="A9" s="19">
        <v>6</v>
      </c>
      <c r="B9" s="45" t="s">
        <v>159</v>
      </c>
      <c r="C9" s="44">
        <v>736.89</v>
      </c>
      <c r="D9" s="21" t="s">
        <v>150</v>
      </c>
      <c r="E9" s="44">
        <v>1000</v>
      </c>
      <c r="F9" s="19" t="s">
        <v>160</v>
      </c>
      <c r="G9" s="21" t="s">
        <v>161</v>
      </c>
      <c r="H9" s="44">
        <v>2702.1</v>
      </c>
      <c r="I9" s="44"/>
      <c r="J9" s="46"/>
    </row>
    <row r="10" spans="1:11" ht="18.75">
      <c r="A10" s="19">
        <v>7</v>
      </c>
      <c r="B10" s="45" t="s">
        <v>162</v>
      </c>
      <c r="C10" s="44">
        <v>2884.8</v>
      </c>
      <c r="D10" s="21" t="s">
        <v>150</v>
      </c>
      <c r="E10" s="44">
        <f>K2/1000*50*12</f>
        <v>4962</v>
      </c>
      <c r="F10" s="19" t="str">
        <f>F7</f>
        <v>Đ</v>
      </c>
      <c r="G10" s="21" t="s">
        <v>163</v>
      </c>
      <c r="H10" s="44">
        <v>8843.6</v>
      </c>
      <c r="I10" s="44"/>
      <c r="J10" s="46"/>
    </row>
    <row r="11" spans="1:11" ht="37.5">
      <c r="A11" s="19">
        <v>8</v>
      </c>
      <c r="B11" s="45" t="s">
        <v>52</v>
      </c>
      <c r="C11" s="44">
        <v>8909.7000000000007</v>
      </c>
      <c r="D11" s="21" t="s">
        <v>150</v>
      </c>
      <c r="E11" s="44">
        <f>K2/1000*65*10</f>
        <v>5375.5</v>
      </c>
      <c r="F11" s="19" t="str">
        <f>F7</f>
        <v>Đ</v>
      </c>
      <c r="G11" s="21" t="s">
        <v>161</v>
      </c>
      <c r="H11" s="44">
        <v>17298.599999999999</v>
      </c>
      <c r="I11" s="44"/>
      <c r="J11" s="46"/>
    </row>
    <row r="12" spans="1:11" ht="37.5">
      <c r="A12" s="19">
        <v>9</v>
      </c>
      <c r="B12" s="45" t="s">
        <v>164</v>
      </c>
      <c r="C12" s="44">
        <v>9802.7999999999993</v>
      </c>
      <c r="D12" s="21" t="s">
        <v>150</v>
      </c>
      <c r="E12" s="44">
        <f>K2/1000*55*10</f>
        <v>4548.5</v>
      </c>
      <c r="F12" s="19" t="str">
        <f>F11</f>
        <v>Đ</v>
      </c>
      <c r="G12" s="21" t="s">
        <v>161</v>
      </c>
      <c r="H12" s="44">
        <v>17204.5</v>
      </c>
      <c r="I12" s="44"/>
      <c r="J12" s="46"/>
    </row>
    <row r="13" spans="1:11" ht="37.5">
      <c r="A13" s="19">
        <v>10</v>
      </c>
      <c r="B13" s="45" t="s">
        <v>165</v>
      </c>
      <c r="C13" s="44">
        <v>1793.3</v>
      </c>
      <c r="D13" s="21" t="s">
        <v>166</v>
      </c>
      <c r="E13" s="44">
        <v>1500</v>
      </c>
      <c r="F13" s="19" t="str">
        <f>F12</f>
        <v>Đ</v>
      </c>
      <c r="G13" s="21" t="s">
        <v>161</v>
      </c>
      <c r="H13" s="44"/>
      <c r="I13" s="44">
        <v>4729.3</v>
      </c>
      <c r="J13" s="46"/>
    </row>
    <row r="14" spans="1:11" ht="18.75">
      <c r="A14" s="19">
        <v>11</v>
      </c>
      <c r="B14" s="45" t="s">
        <v>167</v>
      </c>
      <c r="C14" s="44"/>
      <c r="D14" s="21" t="s">
        <v>157</v>
      </c>
      <c r="E14" s="44"/>
      <c r="F14" s="19"/>
      <c r="G14" s="21" t="s">
        <v>158</v>
      </c>
      <c r="H14" s="44">
        <v>9907.2999999999993</v>
      </c>
      <c r="I14" s="44"/>
      <c r="J14" s="46"/>
    </row>
    <row r="15" spans="1:11" ht="18.75">
      <c r="A15" s="19">
        <v>12</v>
      </c>
      <c r="B15" s="45" t="s">
        <v>168</v>
      </c>
      <c r="C15" s="44">
        <v>7742.5</v>
      </c>
      <c r="D15" s="21" t="s">
        <v>91</v>
      </c>
      <c r="E15" s="44">
        <v>5000</v>
      </c>
      <c r="F15" s="19" t="str">
        <f>F13</f>
        <v>Đ</v>
      </c>
      <c r="G15" s="21" t="s">
        <v>155</v>
      </c>
      <c r="H15" s="44">
        <v>7742.5</v>
      </c>
      <c r="I15" s="44"/>
      <c r="J15" s="46"/>
    </row>
    <row r="16" spans="1:11" ht="18.75">
      <c r="A16" s="19">
        <v>13</v>
      </c>
      <c r="B16" s="45" t="s">
        <v>169</v>
      </c>
      <c r="C16" s="44"/>
      <c r="D16" s="21" t="s">
        <v>157</v>
      </c>
      <c r="E16" s="44">
        <f>K2*4</f>
        <v>33080</v>
      </c>
      <c r="F16" s="19"/>
      <c r="G16" s="21" t="s">
        <v>158</v>
      </c>
      <c r="H16" s="44"/>
      <c r="I16" s="44">
        <v>45831.3</v>
      </c>
      <c r="J16" s="46"/>
    </row>
    <row r="17" spans="1:10" ht="18.75">
      <c r="A17" s="19">
        <v>14</v>
      </c>
      <c r="B17" s="45" t="s">
        <v>170</v>
      </c>
      <c r="C17" s="44">
        <v>3986.22</v>
      </c>
      <c r="D17" s="21" t="s">
        <v>150</v>
      </c>
      <c r="E17" s="44"/>
      <c r="F17" s="19"/>
      <c r="G17" s="21" t="s">
        <v>155</v>
      </c>
      <c r="H17" s="44">
        <v>3986.2</v>
      </c>
      <c r="I17" s="44"/>
      <c r="J17" s="46"/>
    </row>
    <row r="18" spans="1:10" ht="18.75">
      <c r="A18" s="19">
        <v>15</v>
      </c>
      <c r="B18" s="45" t="s">
        <v>171</v>
      </c>
      <c r="C18" s="44">
        <v>1229.7</v>
      </c>
      <c r="D18" s="21" t="s">
        <v>181</v>
      </c>
      <c r="E18" s="44">
        <v>500</v>
      </c>
      <c r="F18" s="19" t="str">
        <f>F15</f>
        <v>Đ</v>
      </c>
      <c r="G18" s="21" t="s">
        <v>155</v>
      </c>
      <c r="H18" s="44">
        <v>1229.7</v>
      </c>
      <c r="I18" s="44"/>
      <c r="J18" s="46"/>
    </row>
    <row r="19" spans="1:10" ht="18.75">
      <c r="A19" s="19">
        <v>16</v>
      </c>
      <c r="B19" s="45" t="s">
        <v>172</v>
      </c>
      <c r="C19" s="44">
        <v>1018.5</v>
      </c>
      <c r="D19" s="21" t="s">
        <v>181</v>
      </c>
      <c r="E19" s="44">
        <v>500</v>
      </c>
      <c r="F19" s="19" t="str">
        <f>F18</f>
        <v>Đ</v>
      </c>
      <c r="G19" s="21" t="s">
        <v>155</v>
      </c>
      <c r="H19" s="44">
        <v>988</v>
      </c>
      <c r="I19" s="44"/>
      <c r="J19" s="46"/>
    </row>
    <row r="20" spans="1:10" ht="18.75">
      <c r="A20" s="19">
        <v>17</v>
      </c>
      <c r="B20" s="45" t="s">
        <v>173</v>
      </c>
      <c r="C20" s="44">
        <v>551.6</v>
      </c>
      <c r="D20" s="21" t="s">
        <v>181</v>
      </c>
      <c r="E20" s="44">
        <v>500</v>
      </c>
      <c r="F20" s="19" t="str">
        <f>F19</f>
        <v>Đ</v>
      </c>
      <c r="G20" s="21" t="s">
        <v>155</v>
      </c>
      <c r="H20" s="44">
        <v>526</v>
      </c>
      <c r="I20" s="44"/>
      <c r="J20" s="46"/>
    </row>
    <row r="21" spans="1:10" ht="18.75">
      <c r="A21" s="19">
        <v>18</v>
      </c>
      <c r="B21" s="45" t="s">
        <v>174</v>
      </c>
      <c r="C21" s="44">
        <v>861.86</v>
      </c>
      <c r="D21" s="21" t="s">
        <v>181</v>
      </c>
      <c r="E21" s="44">
        <v>500</v>
      </c>
      <c r="F21" s="19" t="str">
        <f>F20</f>
        <v>Đ</v>
      </c>
      <c r="G21" s="21" t="s">
        <v>155</v>
      </c>
      <c r="H21" s="44">
        <v>859.9</v>
      </c>
      <c r="I21" s="44"/>
      <c r="J21" s="46"/>
    </row>
    <row r="22" spans="1:10" ht="18.75">
      <c r="A22" s="19">
        <v>19</v>
      </c>
      <c r="B22" s="45" t="s">
        <v>175</v>
      </c>
      <c r="C22" s="44">
        <v>760.1</v>
      </c>
      <c r="D22" s="21" t="s">
        <v>181</v>
      </c>
      <c r="E22" s="44">
        <v>500</v>
      </c>
      <c r="F22" s="19" t="str">
        <f>F21</f>
        <v>Đ</v>
      </c>
      <c r="G22" s="21" t="s">
        <v>155</v>
      </c>
      <c r="H22" s="44">
        <v>740.1</v>
      </c>
      <c r="I22" s="44"/>
      <c r="J22" s="46"/>
    </row>
    <row r="23" spans="1:10" ht="18.75">
      <c r="A23" s="19">
        <v>20</v>
      </c>
      <c r="B23" s="45" t="s">
        <v>176</v>
      </c>
      <c r="C23" s="44">
        <v>9510</v>
      </c>
      <c r="D23" s="21" t="s">
        <v>181</v>
      </c>
      <c r="E23" s="44"/>
      <c r="F23" s="19"/>
      <c r="G23" s="21" t="s">
        <v>155</v>
      </c>
      <c r="H23" s="44">
        <v>9432.1</v>
      </c>
      <c r="I23" s="44"/>
      <c r="J23" s="46"/>
    </row>
    <row r="24" spans="1:10" ht="18.75">
      <c r="A24" s="19">
        <v>21</v>
      </c>
      <c r="B24" s="45" t="s">
        <v>177</v>
      </c>
      <c r="C24" s="44">
        <v>7881.2</v>
      </c>
      <c r="D24" s="21" t="s">
        <v>181</v>
      </c>
      <c r="E24" s="44"/>
      <c r="F24" s="19"/>
      <c r="G24" s="21" t="s">
        <v>155</v>
      </c>
      <c r="H24" s="44">
        <v>3461.1</v>
      </c>
      <c r="I24" s="44"/>
      <c r="J24" s="46"/>
    </row>
    <row r="25" spans="1:10" ht="18.75">
      <c r="A25" s="19">
        <v>22</v>
      </c>
      <c r="B25" s="45" t="s">
        <v>178</v>
      </c>
      <c r="C25" s="44">
        <v>3056.3</v>
      </c>
      <c r="D25" s="21" t="s">
        <v>181</v>
      </c>
      <c r="E25" s="44"/>
      <c r="F25" s="19"/>
      <c r="G25" s="21" t="s">
        <v>155</v>
      </c>
      <c r="H25" s="44">
        <v>2925.2</v>
      </c>
      <c r="I25" s="44"/>
      <c r="J25" s="46"/>
    </row>
    <row r="26" spans="1:10" ht="18.75">
      <c r="A26" s="19">
        <v>23</v>
      </c>
      <c r="B26" s="45" t="s">
        <v>179</v>
      </c>
      <c r="C26" s="44">
        <v>3052.76</v>
      </c>
      <c r="D26" s="21" t="s">
        <v>181</v>
      </c>
      <c r="E26" s="44"/>
      <c r="F26" s="19"/>
      <c r="G26" s="21" t="s">
        <v>155</v>
      </c>
      <c r="H26" s="44">
        <v>3052.8</v>
      </c>
      <c r="I26" s="44"/>
      <c r="J26" s="46"/>
    </row>
    <row r="27" spans="1:10" ht="18.75">
      <c r="A27" s="19">
        <v>24</v>
      </c>
      <c r="B27" s="45" t="s">
        <v>180</v>
      </c>
      <c r="C27" s="44">
        <v>4403.1000000000004</v>
      </c>
      <c r="D27" s="21" t="s">
        <v>181</v>
      </c>
      <c r="E27" s="44"/>
      <c r="F27" s="19"/>
      <c r="G27" s="21" t="s">
        <v>155</v>
      </c>
      <c r="H27" s="44">
        <v>4335.1000000000004</v>
      </c>
      <c r="I27" s="44"/>
      <c r="J27" s="46"/>
    </row>
    <row r="28" spans="1:10">
      <c r="B28" s="41"/>
      <c r="C28" s="42"/>
      <c r="D28" s="43"/>
      <c r="G28" s="43"/>
    </row>
  </sheetData>
  <mergeCells count="6">
    <mergeCell ref="A1:I1"/>
    <mergeCell ref="A2:A3"/>
    <mergeCell ref="B2:B3"/>
    <mergeCell ref="C2:D2"/>
    <mergeCell ref="E2:F2"/>
    <mergeCell ref="G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907C-0278-4FCB-BC9C-ED2A413E6B43}">
  <sheetPr>
    <tabColor rgb="FF0070C0"/>
  </sheetPr>
  <dimension ref="A1:G15"/>
  <sheetViews>
    <sheetView showGridLines="0" zoomScale="115" zoomScaleNormal="115" workbookViewId="0">
      <selection activeCell="A2" sqref="A2:G15"/>
    </sheetView>
  </sheetViews>
  <sheetFormatPr defaultColWidth="9.85546875" defaultRowHeight="18.75"/>
  <cols>
    <col min="1" max="1" width="5.42578125" style="76" customWidth="1"/>
    <col min="2" max="2" width="29.28515625" style="76" customWidth="1"/>
    <col min="3" max="4" width="8.7109375" style="76" customWidth="1"/>
    <col min="5" max="5" width="10.7109375" style="76" customWidth="1"/>
    <col min="6" max="6" width="11.140625" style="76" customWidth="1"/>
    <col min="7" max="7" width="11" style="76" customWidth="1"/>
    <col min="8" max="16384" width="9.85546875" style="76"/>
  </cols>
  <sheetData>
    <row r="1" spans="1:7" ht="15.6" customHeight="1"/>
    <row r="2" spans="1:7" ht="26.45" customHeight="1">
      <c r="A2" s="118" t="s">
        <v>195</v>
      </c>
      <c r="B2" s="118"/>
      <c r="C2" s="118"/>
      <c r="D2" s="118"/>
      <c r="E2" s="118"/>
      <c r="F2" s="118"/>
      <c r="G2" s="118"/>
    </row>
    <row r="3" spans="1:7" ht="18.75" customHeight="1">
      <c r="A3" s="119" t="s">
        <v>196</v>
      </c>
      <c r="B3" s="119" t="s">
        <v>197</v>
      </c>
      <c r="C3" s="119" t="s">
        <v>198</v>
      </c>
      <c r="D3" s="119" t="s">
        <v>199</v>
      </c>
      <c r="E3" s="119" t="s">
        <v>200</v>
      </c>
      <c r="F3" s="119"/>
      <c r="G3" s="119"/>
    </row>
    <row r="4" spans="1:7">
      <c r="A4" s="119"/>
      <c r="B4" s="119"/>
      <c r="C4" s="119"/>
      <c r="D4" s="119"/>
      <c r="E4" s="78">
        <v>2021</v>
      </c>
      <c r="F4" s="78">
        <v>2025</v>
      </c>
      <c r="G4" s="120">
        <v>2030</v>
      </c>
    </row>
    <row r="5" spans="1:7">
      <c r="A5" s="78"/>
      <c r="B5" s="77" t="s">
        <v>201</v>
      </c>
      <c r="C5" s="78"/>
      <c r="D5" s="78"/>
      <c r="E5" s="79">
        <f>'DAN SO'!C4</f>
        <v>7486</v>
      </c>
      <c r="F5" s="79">
        <f>'DAN SO'!D4</f>
        <v>7740</v>
      </c>
      <c r="G5" s="79">
        <f>'DAN SO'!E4</f>
        <v>8210</v>
      </c>
    </row>
    <row r="6" spans="1:7">
      <c r="A6" s="121">
        <v>1</v>
      </c>
      <c r="B6" s="122" t="s">
        <v>202</v>
      </c>
      <c r="C6" s="121" t="s">
        <v>203</v>
      </c>
      <c r="D6" s="121">
        <v>0.15</v>
      </c>
      <c r="E6" s="123">
        <f>E5*D6</f>
        <v>1122.8999999999999</v>
      </c>
      <c r="F6" s="123">
        <f>F5*D6</f>
        <v>1161</v>
      </c>
      <c r="G6" s="123">
        <f>G5*D6</f>
        <v>1231.5</v>
      </c>
    </row>
    <row r="7" spans="1:7">
      <c r="A7" s="121">
        <v>2</v>
      </c>
      <c r="B7" s="122" t="s">
        <v>204</v>
      </c>
      <c r="C7" s="121" t="s">
        <v>203</v>
      </c>
      <c r="D7" s="124">
        <v>0.15</v>
      </c>
      <c r="E7" s="123">
        <f>E6*15%</f>
        <v>168.43499999999997</v>
      </c>
      <c r="F7" s="123">
        <f>F6*15%</f>
        <v>174.15</v>
      </c>
      <c r="G7" s="123">
        <f>G6*15%</f>
        <v>184.72499999999999</v>
      </c>
    </row>
    <row r="8" spans="1:7">
      <c r="A8" s="121"/>
      <c r="B8" s="77" t="s">
        <v>205</v>
      </c>
      <c r="C8" s="78" t="s">
        <v>203</v>
      </c>
      <c r="D8" s="78"/>
      <c r="E8" s="79">
        <f>E6+E7</f>
        <v>1291.3349999999998</v>
      </c>
      <c r="F8" s="79">
        <f>F6+F7</f>
        <v>1335.15</v>
      </c>
      <c r="G8" s="79">
        <f>G6+G7</f>
        <v>1416.2249999999999</v>
      </c>
    </row>
    <row r="9" spans="1:7">
      <c r="A9" s="121">
        <v>4</v>
      </c>
      <c r="B9" s="122" t="s">
        <v>206</v>
      </c>
      <c r="C9" s="121" t="s">
        <v>203</v>
      </c>
      <c r="D9" s="124">
        <v>0.15</v>
      </c>
      <c r="E9" s="123">
        <f>E8*15%</f>
        <v>193.70024999999995</v>
      </c>
      <c r="F9" s="123">
        <f>F8*15%</f>
        <v>200.27250000000001</v>
      </c>
      <c r="G9" s="123">
        <f>G8*15%</f>
        <v>212.43374999999997</v>
      </c>
    </row>
    <row r="10" spans="1:7">
      <c r="A10" s="125"/>
      <c r="B10" s="77" t="s">
        <v>207</v>
      </c>
      <c r="C10" s="78" t="s">
        <v>203</v>
      </c>
      <c r="D10" s="78"/>
      <c r="E10" s="79">
        <f>E8+E9</f>
        <v>1485.0352499999997</v>
      </c>
      <c r="F10" s="79">
        <f>F8+F9</f>
        <v>1535.4225000000001</v>
      </c>
      <c r="G10" s="79">
        <f>G8+G9</f>
        <v>1628.6587499999998</v>
      </c>
    </row>
    <row r="11" spans="1:7">
      <c r="A11" s="121">
        <v>5</v>
      </c>
      <c r="B11" s="122" t="s">
        <v>208</v>
      </c>
      <c r="C11" s="121"/>
      <c r="D11" s="121"/>
      <c r="E11" s="126">
        <v>0.65</v>
      </c>
      <c r="F11" s="126"/>
      <c r="G11" s="126"/>
    </row>
    <row r="12" spans="1:7" hidden="1">
      <c r="A12" s="121">
        <v>6</v>
      </c>
      <c r="B12" s="122" t="s">
        <v>209</v>
      </c>
      <c r="C12" s="121"/>
      <c r="D12" s="121"/>
      <c r="E12" s="126">
        <v>1</v>
      </c>
      <c r="F12" s="126"/>
      <c r="G12" s="126"/>
    </row>
    <row r="13" spans="1:7" ht="37.5">
      <c r="A13" s="121"/>
      <c r="B13" s="77" t="s">
        <v>210</v>
      </c>
      <c r="C13" s="78" t="s">
        <v>203</v>
      </c>
      <c r="D13" s="78"/>
      <c r="E13" s="79">
        <f>E10*E11*E12</f>
        <v>965.27291249999985</v>
      </c>
      <c r="F13" s="79">
        <f>F10*E11*E12</f>
        <v>998.02462500000013</v>
      </c>
      <c r="G13" s="79">
        <f>G10*E11*E12</f>
        <v>1058.6281875</v>
      </c>
    </row>
    <row r="14" spans="1:7">
      <c r="A14" s="121">
        <v>6</v>
      </c>
      <c r="B14" s="122" t="s">
        <v>211</v>
      </c>
      <c r="C14" s="121"/>
      <c r="D14" s="121"/>
      <c r="E14" s="126">
        <v>0.85</v>
      </c>
      <c r="F14" s="126"/>
      <c r="G14" s="126"/>
    </row>
    <row r="15" spans="1:7" ht="37.5">
      <c r="A15" s="125"/>
      <c r="B15" s="77" t="s">
        <v>212</v>
      </c>
      <c r="C15" s="78" t="s">
        <v>213</v>
      </c>
      <c r="D15" s="78"/>
      <c r="E15" s="127">
        <f>E13/E14</f>
        <v>1135.6151911764705</v>
      </c>
      <c r="F15" s="127">
        <f>F13/E14</f>
        <v>1174.146617647059</v>
      </c>
      <c r="G15" s="128">
        <f>G13/E14</f>
        <v>1245.4449264705881</v>
      </c>
    </row>
  </sheetData>
  <mergeCells count="9">
    <mergeCell ref="E11:G11"/>
    <mergeCell ref="E12:G12"/>
    <mergeCell ref="E14:G14"/>
    <mergeCell ref="A2:G2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DAN SO</vt:lpstr>
      <vt:lpstr>HT SDD</vt:lpstr>
      <vt:lpstr>QH SDD</vt:lpstr>
      <vt:lpstr>So sanh SDD</vt:lpstr>
      <vt:lpstr>Dan cư mới</vt:lpstr>
      <vt:lpstr>Công cộng QH</vt:lpstr>
      <vt:lpstr>So sánh Ctr Công cộng</vt:lpstr>
      <vt:lpstr>Cong trinh Cong Cong</vt:lpstr>
      <vt:lpstr>3.1 PT dien</vt:lpstr>
      <vt:lpstr>3.2 Nuoc SH</vt:lpstr>
      <vt:lpstr>3.3 Nuoc thai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OS</cp:lastModifiedBy>
  <cp:lastPrinted>2021-09-01T07:26:27Z</cp:lastPrinted>
  <dcterms:created xsi:type="dcterms:W3CDTF">2014-09-04T06:09:46Z</dcterms:created>
  <dcterms:modified xsi:type="dcterms:W3CDTF">2023-08-28T10:19:23Z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2023-08-05T07:06:17Z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175d3eca-14d2-4089-9c4d-c16d4cae2740</vt:lpwstr>
  </property>
  <property fmtid="{D5CDD505-2E9C-101B-9397-08002B2CF9AE}" pid="7" name="MSIP_Label_defa4170-0d19-0005-0004-bc88714345d2_ActionId">
    <vt:lpwstr>98f08c83-6768-4fbf-91f4-ad0aa1e29e4b</vt:lpwstr>
  </property>
  <property fmtid="{D5CDD505-2E9C-101B-9397-08002B2CF9AE}" pid="8" name="MSIP_Label_defa4170-0d19-0005-0004-bc88714345d2_ContentBits">
    <vt:lpwstr>0</vt:lpwstr>
  </property>
</Properties>
</file>