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dohhao\Desktop\Công khai Quý II\"/>
    </mc:Choice>
  </mc:AlternateContent>
  <xr:revisionPtr revIDLastSave="0" documentId="13_ncr:1_{4520718B-7523-4914-A08A-C7367FCE376A}" xr6:coauthVersionLast="47" xr6:coauthVersionMax="47" xr10:uidLastSave="{00000000-0000-0000-0000-000000000000}"/>
  <bookViews>
    <workbookView xWindow="-120" yWindow="-120" windowWidth="29040" windowHeight="15840" tabRatio="514" firstSheet="1" activeTab="3" xr2:uid="{00000000-000D-0000-FFFF-FFFF00000000}"/>
  </bookViews>
  <sheets>
    <sheet name="Kangatang" sheetId="4" state="veryHidden" r:id="rId1"/>
    <sheet name="B54" sheetId="2" r:id="rId2"/>
    <sheet name="B55 " sheetId="1" r:id="rId3"/>
    <sheet name="B56.1" sheetId="3" r:id="rId4"/>
    <sheet name="B56.2" sheetId="5" state="hidden" r:id="rId5"/>
  </sheets>
  <externalReferences>
    <externalReference r:id="rId6"/>
    <externalReference r:id="rId7"/>
  </externalReferences>
  <definedNames>
    <definedName name="_xlnm.Print_Area" localSheetId="1">'B54'!$A$1:$G$37</definedName>
    <definedName name="_xlnm.Print_Area" localSheetId="2">'B55 '!$A$1:$G$50</definedName>
    <definedName name="_xlnm.Print_Area" localSheetId="3">'B56.1'!$A$1:$G$29</definedName>
    <definedName name="_xlnm.Print_Area" localSheetId="4">'B56.2'!$A$1:$K$12</definedName>
    <definedName name="_xlnm.Print_Titles" localSheetId="1">'B54'!$5:$7</definedName>
    <definedName name="_xlnm.Print_Titles" localSheetId="2">'B55 '!$6:$7</definedName>
  </definedNames>
  <calcPr calcId="191029"/>
</workbook>
</file>

<file path=xl/calcChain.xml><?xml version="1.0" encoding="utf-8"?>
<calcChain xmlns="http://schemas.openxmlformats.org/spreadsheetml/2006/main">
  <c r="H10" i="3" l="1"/>
  <c r="H9" i="3"/>
  <c r="H10" i="1"/>
  <c r="J10" i="1" l="1"/>
  <c r="J11" i="1"/>
  <c r="I11" i="1"/>
  <c r="I22" i="3" l="1"/>
  <c r="I19" i="3"/>
  <c r="I18" i="3"/>
  <c r="J12" i="1"/>
  <c r="Q11" i="1"/>
  <c r="P15" i="1"/>
  <c r="P14" i="1"/>
  <c r="P13" i="1"/>
  <c r="P12" i="1"/>
  <c r="P11" i="1"/>
  <c r="D33" i="2"/>
  <c r="D28" i="2"/>
  <c r="D36" i="2"/>
  <c r="D29" i="2"/>
  <c r="D30" i="2"/>
  <c r="D31" i="2"/>
  <c r="D32" i="2"/>
  <c r="D34" i="2"/>
  <c r="D35" i="2"/>
  <c r="D25" i="2"/>
  <c r="D24" i="2"/>
  <c r="D21" i="2"/>
  <c r="D20" i="2"/>
  <c r="D17" i="2"/>
  <c r="D18" i="2"/>
  <c r="D16" i="2"/>
  <c r="D11" i="2"/>
  <c r="D12" i="2"/>
  <c r="D13" i="2"/>
  <c r="D10" i="2"/>
  <c r="E32" i="2"/>
  <c r="E27" i="2" s="1"/>
  <c r="E26" i="2" s="1"/>
  <c r="F9" i="3"/>
  <c r="D12" i="3"/>
  <c r="D11" i="3"/>
  <c r="D10" i="3"/>
  <c r="D9" i="3" s="1"/>
  <c r="D28" i="3"/>
  <c r="D27" i="3"/>
  <c r="D22" i="3"/>
  <c r="D19" i="3"/>
  <c r="D18" i="3"/>
  <c r="D16" i="3"/>
  <c r="D15" i="3"/>
  <c r="D14" i="3"/>
  <c r="E18" i="3"/>
  <c r="E16" i="3"/>
  <c r="E15" i="3"/>
  <c r="E14" i="3"/>
  <c r="E12" i="3"/>
  <c r="G42" i="1"/>
  <c r="G11" i="1"/>
  <c r="F11" i="1"/>
  <c r="H34" i="1"/>
  <c r="H47" i="1"/>
  <c r="G41" i="1"/>
  <c r="H28" i="1"/>
  <c r="H9" i="1" l="1"/>
  <c r="G9" i="1" s="1"/>
  <c r="D49" i="1" l="1"/>
  <c r="D50" i="1"/>
  <c r="D48" i="1"/>
  <c r="D36" i="1" l="1"/>
  <c r="D37" i="1"/>
  <c r="D38" i="1"/>
  <c r="D39" i="1"/>
  <c r="D40" i="1"/>
  <c r="D41" i="1"/>
  <c r="D42" i="1"/>
  <c r="D35" i="1"/>
  <c r="D32" i="1"/>
  <c r="D20" i="1"/>
  <c r="D21" i="1"/>
  <c r="D22" i="1"/>
  <c r="D23" i="1"/>
  <c r="D24" i="1"/>
  <c r="D26" i="1"/>
  <c r="D27" i="1"/>
  <c r="D28" i="1"/>
  <c r="D30" i="1"/>
  <c r="D31" i="1"/>
  <c r="D19" i="1"/>
  <c r="D12" i="1"/>
  <c r="D13" i="1"/>
  <c r="D14" i="1"/>
  <c r="D15" i="1"/>
  <c r="D16" i="1"/>
  <c r="D17" i="1"/>
  <c r="D11" i="1"/>
  <c r="E27" i="1" l="1"/>
  <c r="E35" i="2" l="1"/>
  <c r="F35" i="2"/>
  <c r="G35" i="2"/>
  <c r="C35" i="2"/>
  <c r="C12" i="3"/>
  <c r="E28" i="1"/>
  <c r="E18" i="1"/>
  <c r="E10" i="1" s="1"/>
  <c r="O10" i="1" s="1"/>
  <c r="K10" i="5" l="1"/>
  <c r="E10" i="5"/>
  <c r="D19" i="2"/>
  <c r="F27" i="3"/>
  <c r="D26" i="3"/>
  <c r="D26" i="2" l="1"/>
  <c r="G28" i="1"/>
  <c r="C16" i="1" l="1"/>
  <c r="D47" i="1"/>
  <c r="D34" i="1"/>
  <c r="D18" i="1"/>
  <c r="D10" i="1" s="1"/>
  <c r="F13" i="1"/>
  <c r="D9" i="1" l="1"/>
  <c r="C24" i="2" l="1"/>
  <c r="E24" i="2" s="1"/>
  <c r="H21" i="2"/>
  <c r="G21" i="2" s="1"/>
  <c r="H20" i="2"/>
  <c r="G20" i="2" s="1"/>
  <c r="F21" i="2"/>
  <c r="F20" i="2"/>
  <c r="E19" i="2"/>
  <c r="C19" i="2"/>
  <c r="F24" i="2" l="1"/>
  <c r="F19" i="2"/>
  <c r="C32" i="2"/>
  <c r="C33" i="2"/>
  <c r="C34" i="2"/>
  <c r="E18" i="2" l="1"/>
  <c r="E16" i="2"/>
  <c r="C18" i="2"/>
  <c r="C16" i="2"/>
  <c r="D15" i="2" l="1"/>
  <c r="C15" i="2"/>
  <c r="C14" i="2" s="1"/>
  <c r="E15" i="2"/>
  <c r="E34" i="1"/>
  <c r="G12" i="1"/>
  <c r="O11" i="1"/>
  <c r="E33" i="2"/>
  <c r="G38" i="1"/>
  <c r="F38" i="1"/>
  <c r="G35" i="1"/>
  <c r="G37" i="1"/>
  <c r="G36" i="1"/>
  <c r="G24" i="1"/>
  <c r="F48" i="1"/>
  <c r="F18" i="2" s="1"/>
  <c r="E26" i="3" l="1"/>
  <c r="C47" i="1"/>
  <c r="F24" i="1"/>
  <c r="E13" i="2" l="1"/>
  <c r="G13" i="2"/>
  <c r="C18" i="1"/>
  <c r="C10" i="1" s="1"/>
  <c r="E14" i="2" l="1"/>
  <c r="D14" i="2"/>
  <c r="M11" i="1"/>
  <c r="M12" i="1" s="1"/>
  <c r="F14" i="2" l="1"/>
  <c r="G14" i="2"/>
  <c r="G18" i="3"/>
  <c r="G27" i="3" l="1"/>
  <c r="F41" i="1" l="1"/>
  <c r="F20" i="1"/>
  <c r="F22" i="3" l="1"/>
  <c r="F33" i="2" s="1"/>
  <c r="H26" i="3" l="1"/>
  <c r="H11" i="3"/>
  <c r="C34" i="1"/>
  <c r="G9" i="3" l="1"/>
  <c r="C12" i="2"/>
  <c r="C9" i="1"/>
  <c r="G28" i="3" l="1"/>
  <c r="F28" i="3"/>
  <c r="G26" i="3"/>
  <c r="G36" i="2" s="1"/>
  <c r="C26" i="3"/>
  <c r="G22" i="3"/>
  <c r="G33" i="2" s="1"/>
  <c r="G19" i="3"/>
  <c r="F19" i="3"/>
  <c r="A19" i="3"/>
  <c r="F18" i="3"/>
  <c r="G16" i="3"/>
  <c r="G29" i="2" s="1"/>
  <c r="F16" i="3"/>
  <c r="F29" i="2" s="1"/>
  <c r="G14" i="3"/>
  <c r="F14" i="3"/>
  <c r="G12" i="3"/>
  <c r="F12" i="3"/>
  <c r="E11" i="3"/>
  <c r="E10" i="3" s="1"/>
  <c r="C11" i="3"/>
  <c r="C10" i="3" s="1"/>
  <c r="G50" i="1"/>
  <c r="G16" i="2" s="1"/>
  <c r="F50" i="1"/>
  <c r="F16" i="2" s="1"/>
  <c r="G48" i="1"/>
  <c r="G18" i="2" s="1"/>
  <c r="E47" i="1"/>
  <c r="G47" i="1" s="1"/>
  <c r="G15" i="2" s="1"/>
  <c r="G39" i="1"/>
  <c r="F39" i="1"/>
  <c r="F37" i="1"/>
  <c r="F36" i="1"/>
  <c r="A36" i="1"/>
  <c r="A37" i="1" s="1"/>
  <c r="A38" i="1" s="1"/>
  <c r="F35" i="1"/>
  <c r="G34" i="1"/>
  <c r="G12" i="2" s="1"/>
  <c r="G32" i="1"/>
  <c r="F32" i="1"/>
  <c r="G31" i="1"/>
  <c r="F31" i="1"/>
  <c r="G26" i="1"/>
  <c r="F26" i="1"/>
  <c r="F28" i="1"/>
  <c r="G27" i="1"/>
  <c r="F27" i="1"/>
  <c r="G23" i="1"/>
  <c r="F23" i="1"/>
  <c r="G21" i="1"/>
  <c r="F21" i="1"/>
  <c r="G22" i="1"/>
  <c r="F22" i="1"/>
  <c r="G20" i="1"/>
  <c r="G18" i="1"/>
  <c r="G16" i="1"/>
  <c r="F16" i="1"/>
  <c r="G17" i="1"/>
  <c r="F17" i="1"/>
  <c r="G15" i="1"/>
  <c r="F15" i="1"/>
  <c r="G14" i="1"/>
  <c r="F14" i="1"/>
  <c r="G13" i="1"/>
  <c r="F12" i="1"/>
  <c r="A12" i="1"/>
  <c r="A13" i="1" s="1"/>
  <c r="A14" i="1" s="1"/>
  <c r="A15" i="1" s="1"/>
  <c r="E29" i="2"/>
  <c r="C29" i="2"/>
  <c r="C9" i="3" l="1"/>
  <c r="G11" i="3"/>
  <c r="G28" i="2" s="1"/>
  <c r="E9" i="3"/>
  <c r="C10" i="2"/>
  <c r="C9" i="2" s="1"/>
  <c r="C26" i="2"/>
  <c r="E12" i="2"/>
  <c r="E36" i="2"/>
  <c r="F26" i="3"/>
  <c r="F36" i="2" s="1"/>
  <c r="C36" i="2"/>
  <c r="E28" i="2"/>
  <c r="C28" i="2"/>
  <c r="C27" i="2" s="1"/>
  <c r="F11" i="3"/>
  <c r="F28" i="2" s="1"/>
  <c r="F47" i="1"/>
  <c r="F15" i="2" s="1"/>
  <c r="F34" i="1"/>
  <c r="F12" i="2" s="1"/>
  <c r="F18" i="1"/>
  <c r="E9" i="1"/>
  <c r="O9" i="1" s="1"/>
  <c r="D27" i="2" l="1"/>
  <c r="F10" i="3"/>
  <c r="G10" i="3"/>
  <c r="G27" i="2" s="1"/>
  <c r="G26" i="2"/>
  <c r="G10" i="1"/>
  <c r="E10" i="2"/>
  <c r="F10" i="1"/>
  <c r="K11" i="1" s="1"/>
  <c r="E9" i="2" l="1"/>
  <c r="D9" i="2"/>
  <c r="F9" i="1"/>
  <c r="F9" i="2" s="1"/>
  <c r="G10" i="2"/>
  <c r="F10" i="2"/>
  <c r="F27" i="2"/>
  <c r="F26" i="2"/>
  <c r="G9" i="2" l="1"/>
</calcChain>
</file>

<file path=xl/sharedStrings.xml><?xml version="1.0" encoding="utf-8"?>
<sst xmlns="http://schemas.openxmlformats.org/spreadsheetml/2006/main" count="208" uniqueCount="128">
  <si>
    <t>UBND TỈNH QUẢNG NGÃI</t>
  </si>
  <si>
    <t>STT</t>
  </si>
  <si>
    <t>NỘI DUNG</t>
  </si>
  <si>
    <t>DỰ TOÁN NĂM</t>
  </si>
  <si>
    <t>SO SÁNH THỰC HIỆN VỚI (%)</t>
  </si>
  <si>
    <t>CÙNG KỲ NĂM TRƯỚC</t>
  </si>
  <si>
    <t>A</t>
  </si>
  <si>
    <t>I</t>
  </si>
  <si>
    <t>Thu nội địa</t>
  </si>
  <si>
    <t>Thu từ dầu thô</t>
  </si>
  <si>
    <t>II</t>
  </si>
  <si>
    <t>III</t>
  </si>
  <si>
    <t>B</t>
  </si>
  <si>
    <t>TỔNG CHI NSĐP</t>
  </si>
  <si>
    <t>Chi cân đối NSĐP</t>
  </si>
  <si>
    <t xml:space="preserve">Chi đầu tư phát triển </t>
  </si>
  <si>
    <t>Chi thường xuyên</t>
  </si>
  <si>
    <t>Chi bổ sung quỹ dự trữ tài chính</t>
  </si>
  <si>
    <t>Dự phòng ngân sách</t>
  </si>
  <si>
    <t>Chi từ nguồn bổ sung có mục tiêu từ NSTW cho NSĐP</t>
  </si>
  <si>
    <t>C</t>
  </si>
  <si>
    <t>TỔNG THU NSNN TRÊN ĐỊA BÀN</t>
  </si>
  <si>
    <t xml:space="preserve">Thu từ khu vực doanh nghiệp có vốn đầu tư nước ngoài </t>
  </si>
  <si>
    <t>Thu từ khu vực kinh tế ngoài quốc doanh</t>
  </si>
  <si>
    <t>Thuế thu nhập cá nhân</t>
  </si>
  <si>
    <t>Thuế bảo vệ môi trường</t>
  </si>
  <si>
    <t>Các khoản thu về nhà, đất</t>
  </si>
  <si>
    <t>-</t>
  </si>
  <si>
    <t>Thuế sử dụng đất nông nghiệp</t>
  </si>
  <si>
    <t>Thuế sử dụng đất phi nông nghiệp</t>
  </si>
  <si>
    <t>Thu tiền sử dụng đất</t>
  </si>
  <si>
    <t>Tiền cho thuê đất, thuê mặt nước</t>
  </si>
  <si>
    <t>Thu từ quỹ đất công ích, hoa lợi công sản khác</t>
  </si>
  <si>
    <t>Thu khác ngân sách</t>
  </si>
  <si>
    <t>Thu từ hoạt động xuất nhập khẩu</t>
  </si>
  <si>
    <t>Thuế giá trị gia tăng thu từ hàng hóa nhập khẩu</t>
  </si>
  <si>
    <t>Thuế xuất khẩu</t>
  </si>
  <si>
    <t>Thuế nhập khẩu</t>
  </si>
  <si>
    <t>Thuế tiêu thụ đặc biệt thu từ hàng hóa nhập khẩu</t>
  </si>
  <si>
    <t>Thu khác</t>
  </si>
  <si>
    <t>IV</t>
  </si>
  <si>
    <t>V</t>
  </si>
  <si>
    <t>THU NSĐP ĐƯỢC HƯỞNG THEO PHÂN CẤP</t>
  </si>
  <si>
    <t>CHI CÂN ĐỐI NSĐP</t>
  </si>
  <si>
    <t>Chi đầu tư phát triển</t>
  </si>
  <si>
    <t>Chi đầu tư phát triển khác</t>
  </si>
  <si>
    <t>Trong đó:</t>
  </si>
  <si>
    <t>Chi giáo dục - đào tạo và dạy nghề</t>
  </si>
  <si>
    <t>VI</t>
  </si>
  <si>
    <t>CHI TỪ NGUỒN BỔ SUNG CÓ MỤC TIÊU TỪ NSTW CHO NSĐP</t>
  </si>
  <si>
    <t>Thu tiền sử dụng khu vực biển</t>
  </si>
  <si>
    <t>Chi chuyển nguồn sang năm sau</t>
  </si>
  <si>
    <t>TỔNG THU NGÂN SÁCH ĐỊA PHƯƠNG</t>
  </si>
  <si>
    <t>Thu NSĐP được hưởng theo phân cấp</t>
  </si>
  <si>
    <t>Các khoản thu NSĐP hưởng 100%</t>
  </si>
  <si>
    <t>Các khoản thu phân chia NSĐP theo tỷ lệ %</t>
  </si>
  <si>
    <t>Thu bổ sung từ ngân sách cấp trên</t>
  </si>
  <si>
    <t>Thu bổ sung cân đối ngân sách</t>
  </si>
  <si>
    <t>Thu bổ sung có mục tiêu</t>
  </si>
  <si>
    <t>Thu từ hoạt động xuất khẩu, nhập khẩu</t>
  </si>
  <si>
    <t>Thu từ quỹ dự trữ tài chính</t>
  </si>
  <si>
    <t>Thu kết dư</t>
  </si>
  <si>
    <t>Chi cho vay</t>
  </si>
  <si>
    <t>Chi viện trợ</t>
  </si>
  <si>
    <t>Chi trả nợ lãi</t>
  </si>
  <si>
    <t>Dự phòng NSNN</t>
  </si>
  <si>
    <t>Các nhiệm vụ chi khác</t>
  </si>
  <si>
    <t>Thuế bảo vệ môi trường thu từ hàng hóa nhập khẩu</t>
  </si>
  <si>
    <t>Thu chuyển nguồn CCTL còn dư năm trước chuyển sang dành để CCTL</t>
  </si>
  <si>
    <t>VII</t>
  </si>
  <si>
    <t>VIII</t>
  </si>
  <si>
    <t>IX</t>
  </si>
  <si>
    <t>Mẫu biểu số 54</t>
  </si>
  <si>
    <t>Thu viện trợ; thu huy động, đóng góp</t>
  </si>
  <si>
    <t>Thuế giá trị gia tăng (phần NSĐP hưởng)</t>
  </si>
  <si>
    <t>Mẫu biểu số 55</t>
  </si>
  <si>
    <t>Thu từ khu vực doanh nghiệp nhà nước</t>
  </si>
  <si>
    <t>Các loại phí, lệ phí</t>
  </si>
  <si>
    <t>Trong đó lệ phí trước bạ</t>
  </si>
  <si>
    <t>Thu từ khai thác, xử lý tài sản công xử lý theo quy định của pháp luật về quản lý, sử dụng tài sản công</t>
  </si>
  <si>
    <t xml:space="preserve">Thu từ hoạt động xổ số </t>
  </si>
  <si>
    <t>Thu hồi vốn, thu cổ tức, lợi nhuận, lợi nhuận sau thuế, chênh lệch thu chi của Ngân hàng Nhà nước</t>
  </si>
  <si>
    <t xml:space="preserve"> Thu hồi vốn NSNN đầu tư tại tổ chức kinh tế</t>
  </si>
  <si>
    <t xml:space="preserve"> Thu cổ tức, lợi nhuận, lợi nhuậu sau thuế, chênh lệch thu chi của Ngân hàng Nhà nước</t>
  </si>
  <si>
    <t>Thuế bổ sung đối với hàng hóa nhập khẩu</t>
  </si>
  <si>
    <t xml:space="preserve"> Hoàn thuế GTGT, thuế TTĐB và các khoản thu khác</t>
  </si>
  <si>
    <t xml:space="preserve">Thuế GTGT </t>
  </si>
  <si>
    <t>Thuế TTĐB</t>
  </si>
  <si>
    <t>Hoàn các khoản thu khác</t>
  </si>
  <si>
    <t>Từ các khoản thu phân chia giữa NSTW và NSĐP</t>
  </si>
  <si>
    <t>Thuế GTGT (phần NSĐP hưởng)</t>
  </si>
  <si>
    <t>Mẫu biểu số 56.1</t>
  </si>
  <si>
    <t>4=3/1</t>
  </si>
  <si>
    <t>Chi đầu tư phát triển theo ngành, lĩnh vực</t>
  </si>
  <si>
    <t>Chi chương trình mục tiêu quốc gia</t>
  </si>
  <si>
    <t>Chi khoa học, công nghệ, đổi mới sáng tạo và chuyển đổi số</t>
  </si>
  <si>
    <t>Chi cải cách tiền lương, tinh giản biên chế</t>
  </si>
  <si>
    <t>Chi đầu tư thực hiện các chương trình, nhiệm vụ, dự án</t>
  </si>
  <si>
    <t>Chi thường xuyên thực hiện các chế độ, chính sách</t>
  </si>
  <si>
    <t>Chi thực hiện các chương trình mục tiêu quốc gia</t>
  </si>
  <si>
    <t>Mẫu biểu số 56.2</t>
  </si>
  <si>
    <t>TÌNH HÌNH SỬ DỤNG DỰ PHÒNG NGÂN SÁCH ĐỊA PHƯƠNG, DỰ PHÒNG NGÂN SÁCH TRUNG ƯƠNG BỔ SUNG CÓ MỤC TIÊU CHO ĐỊA PHƯƠNG VÀ QUỸ DỰ TRỮ TÀI CHÍNH</t>
  </si>
  <si>
    <t>Đơn vị: Triệu đồng</t>
  </si>
  <si>
    <t xml:space="preserve"> STT</t>
  </si>
  <si>
    <t>Nội dung</t>
  </si>
  <si>
    <t>Dự phòng ngân sách địa phương</t>
  </si>
  <si>
    <t>Dự phòng ngân sách trung ương bổ sung có mục tiêu cho địa phương</t>
  </si>
  <si>
    <t>Quỹ dự trữ tài chính</t>
  </si>
  <si>
    <t>Dự toán HĐND quyết định</t>
  </si>
  <si>
    <t>Lũy kế đã sử dụng</t>
  </si>
  <si>
    <t>Còn lại</t>
  </si>
  <si>
    <t>Số NSTW bổ sung</t>
  </si>
  <si>
    <t>Số đã phân bổ</t>
  </si>
  <si>
    <t>Số dư đầu năm</t>
  </si>
  <si>
    <t>3=1-2</t>
  </si>
  <si>
    <t>6=4-5</t>
  </si>
  <si>
    <t>9=7-8</t>
  </si>
  <si>
    <t>Tổng số</t>
  </si>
  <si>
    <t>Tiền cho thuê và tiền bán nhà ở thuộc sở hữu NN</t>
  </si>
  <si>
    <t xml:space="preserve"> THỰC HIỆN</t>
  </si>
  <si>
    <t>Thu tiền cấp quyền khai thác khoáng sản, tài nguyên nước, cấp quyền sử dụng tần số vô tuyến điện</t>
  </si>
  <si>
    <t>THỰC HIỆN THU NGÂN SÁCH NHÀ NƯỚC QUÝ II NĂM 2026</t>
  </si>
  <si>
    <t>THỰC HIỆN CHI NGÂN SÁCH ĐỊA PHƯƠNG QUÝ II NĂM 2026</t>
  </si>
  <si>
    <t>TÌNH HÌNH CÂN ĐỐI NGÂN SÁCH ĐỊA PHƯƠNG QUÝ II NĂM 2026</t>
  </si>
  <si>
    <t xml:space="preserve"> QUÝ II</t>
  </si>
  <si>
    <t>LŨY KẾ QUÝ II</t>
  </si>
  <si>
    <t>Quý II/2025</t>
  </si>
  <si>
    <t>quý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</si>
</sst>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#;\-#,###;&quot;&quot;;_(@_)"/>
    <numFmt numFmtId="165" formatCode="#,##0.0"/>
    <numFmt numFmtId="166" formatCode="_(* #,##0_);_(* \(#,##0\);_(* &quot;-&quot;??_);_(@_)"/>
    <numFmt numFmtId="167" formatCode="0.0%"/>
    <numFmt numFmtId="168" formatCode="###,###"/>
    <numFmt numFmtId="169" formatCode="#,##0\ ;[Red]\-\ #,##0\ ;\ &quot; &quot;\ ;"/>
    <numFmt numFmtId="170" formatCode="#,##0.0\ ;[Red]\-\ #,##0.0\ ;\ &quot; &quot;\ ;"/>
  </numFmts>
  <fonts count="43">
    <font>
      <sz val="11"/>
      <color theme="1"/>
      <name val="Calibri"/>
      <charset val="134"/>
      <scheme val="minor"/>
    </font>
    <font>
      <sz val="13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6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.VnArial Narrow"/>
      <family val="2"/>
    </font>
    <font>
      <b/>
      <u/>
      <sz val="12"/>
      <name val="Times New Roman"/>
      <family val="1"/>
    </font>
    <font>
      <sz val="11"/>
      <name val="Times New Roman"/>
      <family val="1"/>
    </font>
    <font>
      <sz val="12"/>
      <name val=".VnTime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3"/>
      <name val=".VnTime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0"/>
      <name val="Times New Roman"/>
      <family val="1"/>
    </font>
    <font>
      <sz val="13"/>
      <color theme="0"/>
      <name val="Times New Roman"/>
      <family val="1"/>
    </font>
    <font>
      <b/>
      <sz val="11"/>
      <color theme="0"/>
      <name val="Times New Roman"/>
      <family val="1"/>
    </font>
    <font>
      <sz val="14"/>
      <color theme="0"/>
      <name val="Times New Roman"/>
      <family val="1"/>
    </font>
    <font>
      <b/>
      <sz val="14"/>
      <color theme="0"/>
      <name val="Times New Roman"/>
      <family val="1"/>
    </font>
    <font>
      <i/>
      <sz val="12"/>
      <color theme="0"/>
      <name val="Times New Roman"/>
      <family val="1"/>
    </font>
    <font>
      <i/>
      <sz val="14"/>
      <color theme="0"/>
      <name val="Times New Roman"/>
      <family val="1"/>
    </font>
    <font>
      <sz val="13"/>
      <name val="VnTime"/>
    </font>
    <font>
      <i/>
      <sz val="13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i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5" fillId="0" borderId="0" applyFont="0" applyFill="0" applyBorder="0" applyAlignment="0" applyProtection="0"/>
    <xf numFmtId="0" fontId="23" fillId="0" borderId="0"/>
    <xf numFmtId="164" fontId="24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/>
    <xf numFmtId="0" fontId="22" fillId="0" borderId="0"/>
    <xf numFmtId="44" fontId="20" fillId="0" borderId="0" applyFont="0" applyFill="0" applyBorder="0" applyAlignment="0" applyProtection="0"/>
    <xf numFmtId="0" fontId="21" fillId="0" borderId="0"/>
    <xf numFmtId="0" fontId="20" fillId="0" borderId="0"/>
    <xf numFmtId="43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7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7" xfId="0" applyFont="1" applyBorder="1" applyAlignment="1">
      <alignment horizontal="center" vertical="center"/>
    </xf>
    <xf numFmtId="3" fontId="8" fillId="0" borderId="7" xfId="0" applyNumberFormat="1" applyFont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3" fontId="8" fillId="0" borderId="8" xfId="0" applyNumberFormat="1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66" fontId="6" fillId="0" borderId="8" xfId="1" applyNumberFormat="1" applyFont="1" applyBorder="1" applyAlignment="1">
      <alignment vertical="center" wrapText="1"/>
    </xf>
    <xf numFmtId="165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justify" vertical="center" wrapText="1"/>
    </xf>
    <xf numFmtId="3" fontId="9" fillId="0" borderId="8" xfId="0" applyNumberFormat="1" applyFont="1" applyBorder="1"/>
    <xf numFmtId="0" fontId="6" fillId="0" borderId="8" xfId="0" applyFont="1" applyBorder="1" applyAlignment="1">
      <alignment horizontal="left" vertical="center" wrapText="1"/>
    </xf>
    <xf numFmtId="165" fontId="8" fillId="0" borderId="8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166" fontId="8" fillId="0" borderId="8" xfId="1" applyNumberFormat="1" applyFont="1" applyBorder="1" applyAlignment="1">
      <alignment vertical="center" wrapText="1"/>
    </xf>
    <xf numFmtId="3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166" fontId="14" fillId="0" borderId="9" xfId="1" applyNumberFormat="1" applyFont="1" applyFill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/>
    </xf>
    <xf numFmtId="165" fontId="8" fillId="0" borderId="8" xfId="0" applyNumberFormat="1" applyFont="1" applyBorder="1" applyAlignment="1">
      <alignment vertical="center"/>
    </xf>
    <xf numFmtId="165" fontId="1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3" fontId="8" fillId="0" borderId="7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165" fontId="6" fillId="0" borderId="8" xfId="0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3" fontId="27" fillId="0" borderId="15" xfId="0" applyNumberFormat="1" applyFont="1" applyBorder="1" applyAlignment="1">
      <alignment horizontal="right" vertical="center" wrapText="1"/>
    </xf>
    <xf numFmtId="165" fontId="6" fillId="0" borderId="9" xfId="0" applyNumberFormat="1" applyFont="1" applyBorder="1" applyAlignment="1">
      <alignment horizontal="right" vertical="center"/>
    </xf>
    <xf numFmtId="3" fontId="28" fillId="2" borderId="15" xfId="0" applyNumberFormat="1" applyFont="1" applyFill="1" applyBorder="1" applyAlignment="1">
      <alignment horizontal="right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3" fontId="6" fillId="0" borderId="8" xfId="0" applyNumberFormat="1" applyFont="1" applyBorder="1"/>
    <xf numFmtId="166" fontId="8" fillId="0" borderId="8" xfId="1" applyNumberFormat="1" applyFont="1" applyFill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30" fillId="0" borderId="0" xfId="0" applyFont="1"/>
    <xf numFmtId="166" fontId="30" fillId="0" borderId="0" xfId="1" applyNumberFormat="1" applyFont="1"/>
    <xf numFmtId="0" fontId="31" fillId="0" borderId="0" xfId="0" applyFont="1"/>
    <xf numFmtId="166" fontId="31" fillId="0" borderId="0" xfId="1" applyNumberFormat="1" applyFont="1"/>
    <xf numFmtId="0" fontId="32" fillId="0" borderId="0" xfId="0" applyFont="1" applyAlignment="1">
      <alignment vertical="center"/>
    </xf>
    <xf numFmtId="166" fontId="32" fillId="0" borderId="0" xfId="1" applyNumberFormat="1" applyFont="1" applyAlignment="1">
      <alignment vertical="center"/>
    </xf>
    <xf numFmtId="167" fontId="32" fillId="0" borderId="0" xfId="12" applyNumberFormat="1" applyFont="1" applyAlignment="1">
      <alignment vertical="center"/>
    </xf>
    <xf numFmtId="166" fontId="33" fillId="0" borderId="0" xfId="0" applyNumberFormat="1" applyFont="1"/>
    <xf numFmtId="167" fontId="33" fillId="0" borderId="0" xfId="12" applyNumberFormat="1" applyFont="1"/>
    <xf numFmtId="0" fontId="33" fillId="0" borderId="0" xfId="0" applyFont="1"/>
    <xf numFmtId="166" fontId="33" fillId="0" borderId="0" xfId="1" applyNumberFormat="1" applyFont="1"/>
    <xf numFmtId="3" fontId="33" fillId="0" borderId="0" xfId="0" applyNumberFormat="1" applyFont="1"/>
    <xf numFmtId="166" fontId="33" fillId="0" borderId="0" xfId="1" applyNumberFormat="1" applyFont="1" applyFill="1"/>
    <xf numFmtId="9" fontId="33" fillId="0" borderId="0" xfId="12" applyFont="1" applyFill="1"/>
    <xf numFmtId="43" fontId="33" fillId="0" borderId="0" xfId="1" applyFont="1"/>
    <xf numFmtId="166" fontId="34" fillId="0" borderId="0" xfId="1" applyNumberFormat="1" applyFont="1" applyFill="1"/>
    <xf numFmtId="0" fontId="34" fillId="0" borderId="0" xfId="0" applyFont="1"/>
    <xf numFmtId="166" fontId="34" fillId="0" borderId="0" xfId="1" applyNumberFormat="1" applyFont="1"/>
    <xf numFmtId="0" fontId="8" fillId="0" borderId="8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/>
    </xf>
    <xf numFmtId="0" fontId="8" fillId="0" borderId="11" xfId="0" applyFont="1" applyBorder="1" applyAlignment="1">
      <alignment horizontal="left" vertical="center" wrapText="1"/>
    </xf>
    <xf numFmtId="166" fontId="36" fillId="0" borderId="0" xfId="1" applyNumberFormat="1" applyFont="1" applyFill="1"/>
    <xf numFmtId="0" fontId="36" fillId="0" borderId="0" xfId="0" applyFont="1"/>
    <xf numFmtId="166" fontId="36" fillId="0" borderId="0" xfId="1" applyNumberFormat="1" applyFont="1"/>
    <xf numFmtId="0" fontId="20" fillId="0" borderId="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1" fillId="0" borderId="5" xfId="5" applyFont="1" applyBorder="1" applyAlignment="1">
      <alignment horizontal="center" vertical="center" wrapText="1"/>
    </xf>
    <xf numFmtId="14" fontId="12" fillId="0" borderId="5" xfId="5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13" applyFont="1" applyBorder="1" applyAlignment="1">
      <alignment horizontal="center" vertical="center" wrapText="1"/>
    </xf>
    <xf numFmtId="0" fontId="12" fillId="0" borderId="1" xfId="13" applyFont="1" applyBorder="1" applyAlignment="1">
      <alignment horizontal="left" vertical="center" wrapText="1"/>
    </xf>
    <xf numFmtId="168" fontId="20" fillId="0" borderId="1" xfId="0" applyNumberFormat="1" applyFont="1" applyBorder="1" applyAlignment="1">
      <alignment vertical="center" wrapText="1"/>
    </xf>
    <xf numFmtId="169" fontId="20" fillId="0" borderId="1" xfId="0" applyNumberFormat="1" applyFont="1" applyBorder="1" applyAlignment="1">
      <alignment vertical="center"/>
    </xf>
    <xf numFmtId="170" fontId="20" fillId="0" borderId="1" xfId="0" applyNumberFormat="1" applyFont="1" applyBorder="1" applyAlignment="1">
      <alignment vertical="center"/>
    </xf>
    <xf numFmtId="0" fontId="20" fillId="0" borderId="1" xfId="13" applyFont="1" applyBorder="1" applyAlignment="1">
      <alignment horizontal="center" vertical="center" wrapText="1"/>
    </xf>
    <xf numFmtId="168" fontId="20" fillId="0" borderId="1" xfId="13" applyNumberFormat="1" applyFont="1" applyBorder="1" applyAlignment="1">
      <alignment vertical="center" wrapText="1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38" fillId="0" borderId="0" xfId="0" applyFont="1" applyAlignment="1">
      <alignment horizontal="right"/>
    </xf>
    <xf numFmtId="3" fontId="9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3" fontId="36" fillId="0" borderId="0" xfId="0" applyNumberFormat="1" applyFont="1"/>
    <xf numFmtId="3" fontId="30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0" fontId="42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5" fontId="8" fillId="0" borderId="7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166" fontId="6" fillId="0" borderId="8" xfId="1" applyNumberFormat="1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166" fontId="9" fillId="0" borderId="8" xfId="1" applyNumberFormat="1" applyFont="1" applyFill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0" fontId="9" fillId="0" borderId="8" xfId="0" quotePrefix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7" fontId="6" fillId="0" borderId="8" xfId="0" applyNumberFormat="1" applyFont="1" applyBorder="1" applyAlignment="1">
      <alignment vertical="center"/>
    </xf>
    <xf numFmtId="0" fontId="2" fillId="0" borderId="8" xfId="0" applyFont="1" applyBorder="1"/>
    <xf numFmtId="3" fontId="8" fillId="0" borderId="8" xfId="0" applyNumberFormat="1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vertical="center"/>
    </xf>
    <xf numFmtId="165" fontId="6" fillId="0" borderId="16" xfId="0" applyNumberFormat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vertical="center"/>
    </xf>
    <xf numFmtId="9" fontId="2" fillId="0" borderId="0" xfId="12" applyFont="1"/>
    <xf numFmtId="0" fontId="2" fillId="0" borderId="0" xfId="6" applyFont="1"/>
    <xf numFmtId="166" fontId="6" fillId="0" borderId="0" xfId="1" applyNumberFormat="1" applyFont="1" applyFill="1"/>
    <xf numFmtId="166" fontId="6" fillId="0" borderId="0" xfId="0" applyNumberFormat="1" applyFont="1"/>
    <xf numFmtId="3" fontId="32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1" fillId="0" borderId="3" xfId="5" applyFont="1" applyBorder="1" applyAlignment="1">
      <alignment horizontal="center" vertical="center" wrapText="1"/>
    </xf>
    <xf numFmtId="0" fontId="11" fillId="0" borderId="4" xfId="5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4">
    <cellStyle name="Comma" xfId="1" builtinId="3"/>
    <cellStyle name="Comma 2" xfId="11" xr:uid="{00000000-0005-0000-0000-000001000000}"/>
    <cellStyle name="Currency 2" xfId="8" xr:uid="{00000000-0005-0000-0000-000002000000}"/>
    <cellStyle name="HAI" xfId="3" xr:uid="{00000000-0005-0000-0000-000003000000}"/>
    <cellStyle name="Normal" xfId="0" builtinId="0"/>
    <cellStyle name="Normal 2" xfId="6" xr:uid="{00000000-0005-0000-0000-000005000000}"/>
    <cellStyle name="Normal 3" xfId="7" xr:uid="{00000000-0005-0000-0000-000006000000}"/>
    <cellStyle name="Normal 4" xfId="5" xr:uid="{00000000-0005-0000-0000-000007000000}"/>
    <cellStyle name="Normal 5" xfId="2" xr:uid="{00000000-0005-0000-0000-000008000000}"/>
    <cellStyle name="Normal 6" xfId="9" xr:uid="{00000000-0005-0000-0000-000009000000}"/>
    <cellStyle name="Normal 7" xfId="10" xr:uid="{00000000-0005-0000-0000-00000A000000}"/>
    <cellStyle name="Normal 8" xfId="4" xr:uid="{00000000-0005-0000-0000-00000B000000}"/>
    <cellStyle name="Normal_Chi NSTW NSDP 2002 - PL" xfId="13" xr:uid="{00000000-0005-0000-0000-00000C000000}"/>
    <cellStyle name="Percent" xfId="1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D/PHONG%20QL%20NGAN%20SACH/CONG%20KHAI/2026/3.BC%20T3-2026%20(S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ohhao\AppData\Local\Temp\Zalo%20Temp\TempDownloads\7.BC%20T6-2026%20(30.6.2026).xlsx" TargetMode="External"/><Relationship Id="rId1" Type="http://schemas.openxmlformats.org/officeDocument/2006/relationships/externalLinkPath" Target="/Users/dohhao/AppData/Local/Temp/Zalo%20Temp/TempDownloads/7.BC%20T6-2026%20(30.6.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01"/>
      <sheetName val="B02"/>
      <sheetName val="03"/>
    </sheetNames>
    <sheetDataSet>
      <sheetData sheetId="0" refreshError="1">
        <row r="55">
          <cell r="C55">
            <v>1615028</v>
          </cell>
        </row>
        <row r="56">
          <cell r="C56">
            <v>1764220</v>
          </cell>
        </row>
        <row r="57">
          <cell r="D57">
            <v>1785886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1"/>
      <sheetName val="B02"/>
      <sheetName val="03"/>
    </sheetNames>
    <sheetDataSet>
      <sheetData sheetId="0" refreshError="1"/>
      <sheetData sheetId="1">
        <row r="11">
          <cell r="F11">
            <v>1574365</v>
          </cell>
        </row>
        <row r="15">
          <cell r="F15">
            <v>176312</v>
          </cell>
        </row>
        <row r="17">
          <cell r="F17">
            <v>4546</v>
          </cell>
        </row>
        <row r="18">
          <cell r="F18">
            <v>9867453</v>
          </cell>
        </row>
        <row r="21">
          <cell r="F21">
            <v>4183812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topLeftCell="A13" workbookViewId="0">
      <selection activeCell="E35" sqref="E35"/>
    </sheetView>
  </sheetViews>
  <sheetFormatPr defaultColWidth="12.85546875" defaultRowHeight="15.75"/>
  <cols>
    <col min="1" max="1" width="6.28515625" style="6" customWidth="1"/>
    <col min="2" max="2" width="39.85546875" style="6" customWidth="1"/>
    <col min="3" max="3" width="13.140625" style="6" customWidth="1"/>
    <col min="4" max="4" width="11.7109375" style="6" customWidth="1"/>
    <col min="5" max="5" width="11.85546875" style="6" customWidth="1"/>
    <col min="6" max="6" width="10.42578125" style="6" customWidth="1"/>
    <col min="7" max="7" width="11" style="6" customWidth="1"/>
    <col min="8" max="8" width="19.140625" style="71" customWidth="1"/>
    <col min="9" max="9" width="12.85546875" style="71" customWidth="1"/>
    <col min="10" max="13" width="12.85546875" style="6"/>
    <col min="14" max="15" width="12.85546875" style="126"/>
    <col min="16" max="16384" width="12.85546875" style="6"/>
  </cols>
  <sheetData>
    <row r="1" spans="1:15" s="47" customFormat="1" ht="25.5" customHeight="1">
      <c r="A1" s="61" t="s">
        <v>0</v>
      </c>
      <c r="B1" s="8"/>
      <c r="C1" s="48"/>
      <c r="D1" s="48"/>
      <c r="E1" s="165" t="s">
        <v>72</v>
      </c>
      <c r="F1" s="165"/>
      <c r="G1" s="165"/>
      <c r="H1" s="91"/>
      <c r="I1" s="91"/>
      <c r="N1" s="132"/>
      <c r="O1" s="132"/>
    </row>
    <row r="2" spans="1:15" ht="26.25" customHeight="1">
      <c r="A2" s="39" t="s">
        <v>123</v>
      </c>
      <c r="B2" s="10"/>
      <c r="C2" s="40"/>
      <c r="D2" s="40"/>
      <c r="E2" s="40"/>
      <c r="F2" s="40"/>
      <c r="G2" s="40"/>
    </row>
    <row r="3" spans="1:15">
      <c r="A3" s="166"/>
      <c r="B3" s="166"/>
      <c r="C3" s="166"/>
      <c r="D3" s="166"/>
      <c r="E3" s="166"/>
      <c r="F3" s="166"/>
      <c r="G3" s="166"/>
      <c r="H3" s="92"/>
      <c r="I3" s="92"/>
      <c r="J3" s="49"/>
      <c r="K3" s="49"/>
      <c r="L3" s="49"/>
      <c r="M3" s="49"/>
      <c r="N3" s="133"/>
      <c r="O3" s="133"/>
    </row>
    <row r="4" spans="1:15" ht="19.5" customHeight="1">
      <c r="A4" s="13"/>
      <c r="B4" s="13"/>
      <c r="C4" s="13"/>
      <c r="D4" s="13"/>
      <c r="E4" s="13"/>
      <c r="F4" s="13"/>
      <c r="G4" s="122" t="s">
        <v>102</v>
      </c>
      <c r="H4" s="93"/>
      <c r="I4" s="93"/>
      <c r="J4" s="50"/>
      <c r="K4" s="49"/>
      <c r="L4" s="49"/>
      <c r="M4" s="49"/>
      <c r="N4" s="133"/>
      <c r="O4" s="133"/>
    </row>
    <row r="5" spans="1:15" ht="38.25" customHeight="1">
      <c r="A5" s="169" t="s">
        <v>1</v>
      </c>
      <c r="B5" s="169" t="s">
        <v>2</v>
      </c>
      <c r="C5" s="169" t="s">
        <v>3</v>
      </c>
      <c r="D5" s="167" t="s">
        <v>119</v>
      </c>
      <c r="E5" s="168"/>
      <c r="F5" s="167" t="s">
        <v>4</v>
      </c>
      <c r="G5" s="168"/>
    </row>
    <row r="6" spans="1:15" ht="15.75" customHeight="1">
      <c r="A6" s="170"/>
      <c r="B6" s="170"/>
      <c r="C6" s="170"/>
      <c r="D6" s="169" t="s">
        <v>124</v>
      </c>
      <c r="E6" s="169" t="s">
        <v>125</v>
      </c>
      <c r="F6" s="169" t="s">
        <v>3</v>
      </c>
      <c r="G6" s="169" t="s">
        <v>5</v>
      </c>
    </row>
    <row r="7" spans="1:15" ht="41.25" customHeight="1">
      <c r="A7" s="171"/>
      <c r="B7" s="171"/>
      <c r="C7" s="171"/>
      <c r="D7" s="172"/>
      <c r="E7" s="172"/>
      <c r="F7" s="172"/>
      <c r="G7" s="172"/>
    </row>
    <row r="8" spans="1:15" ht="18.75" customHeight="1">
      <c r="A8" s="98" t="s">
        <v>6</v>
      </c>
      <c r="B8" s="98" t="s">
        <v>12</v>
      </c>
      <c r="C8" s="99">
        <v>1</v>
      </c>
      <c r="D8" s="99">
        <v>2</v>
      </c>
      <c r="E8" s="99">
        <v>3</v>
      </c>
      <c r="F8" s="99" t="s">
        <v>92</v>
      </c>
      <c r="G8" s="98">
        <v>5</v>
      </c>
    </row>
    <row r="9" spans="1:15" s="2" customFormat="1" ht="38.25" customHeight="1">
      <c r="A9" s="15" t="s">
        <v>6</v>
      </c>
      <c r="B9" s="94" t="s">
        <v>21</v>
      </c>
      <c r="C9" s="51">
        <f>C10+C11+C12+C13</f>
        <v>33852000</v>
      </c>
      <c r="D9" s="51">
        <f>D10+D11+D12+D13</f>
        <v>10393653</v>
      </c>
      <c r="E9" s="51">
        <f>E10+E11+E12+E13</f>
        <v>19000568</v>
      </c>
      <c r="F9" s="41">
        <f>'B55 '!F9</f>
        <v>56.128346921895314</v>
      </c>
      <c r="G9" s="41">
        <f>'B55 '!G9</f>
        <v>112.88225467364607</v>
      </c>
      <c r="H9" s="80"/>
      <c r="I9" s="80">
        <v>8606915</v>
      </c>
      <c r="K9" s="38"/>
      <c r="N9" s="127"/>
      <c r="O9" s="127"/>
    </row>
    <row r="10" spans="1:15" s="2" customFormat="1" ht="21.75" customHeight="1">
      <c r="A10" s="20" t="s">
        <v>7</v>
      </c>
      <c r="B10" s="53" t="s">
        <v>8</v>
      </c>
      <c r="C10" s="43">
        <f>'B55 '!C10</f>
        <v>23052000</v>
      </c>
      <c r="D10" s="43">
        <f>E10-I10</f>
        <v>6223508</v>
      </c>
      <c r="E10" s="43">
        <f>'B55 '!E10</f>
        <v>11478380</v>
      </c>
      <c r="F10" s="54">
        <f>'B55 '!F10</f>
        <v>49.793423564115912</v>
      </c>
      <c r="G10" s="54">
        <f>'B55 '!G10</f>
        <v>111.05670370659556</v>
      </c>
      <c r="H10" s="80"/>
      <c r="I10" s="80">
        <v>5254872</v>
      </c>
      <c r="N10" s="127"/>
      <c r="O10" s="127"/>
    </row>
    <row r="11" spans="1:15" s="2" customFormat="1" ht="21.75" customHeight="1">
      <c r="A11" s="20" t="s">
        <v>10</v>
      </c>
      <c r="B11" s="53" t="s">
        <v>9</v>
      </c>
      <c r="C11" s="55"/>
      <c r="D11" s="43">
        <f t="shared" ref="D11:D13" si="0">E11-I11</f>
        <v>0</v>
      </c>
      <c r="E11" s="55"/>
      <c r="F11" s="55"/>
      <c r="G11" s="55"/>
      <c r="H11" s="80"/>
      <c r="I11" s="80"/>
      <c r="N11" s="127"/>
      <c r="O11" s="127"/>
    </row>
    <row r="12" spans="1:15" s="2" customFormat="1" ht="22.5" customHeight="1">
      <c r="A12" s="20" t="s">
        <v>11</v>
      </c>
      <c r="B12" s="57" t="s">
        <v>59</v>
      </c>
      <c r="C12" s="43">
        <f>'B55 '!C34</f>
        <v>10800000</v>
      </c>
      <c r="D12" s="43">
        <f t="shared" si="0"/>
        <v>4165059</v>
      </c>
      <c r="E12" s="43">
        <f>'B55 '!E34</f>
        <v>7512179</v>
      </c>
      <c r="F12" s="54">
        <f>'B55 '!F34</f>
        <v>69.557212962962964</v>
      </c>
      <c r="G12" s="54">
        <f>'B55 '!G34</f>
        <v>116.00536280384087</v>
      </c>
      <c r="H12" s="80"/>
      <c r="I12" s="80">
        <v>3347120</v>
      </c>
      <c r="N12" s="127"/>
      <c r="O12" s="127"/>
    </row>
    <row r="13" spans="1:15" s="2" customFormat="1" ht="22.5" customHeight="1">
      <c r="A13" s="20" t="s">
        <v>40</v>
      </c>
      <c r="B13" s="57" t="s">
        <v>73</v>
      </c>
      <c r="C13" s="55"/>
      <c r="D13" s="43">
        <f t="shared" si="0"/>
        <v>5086</v>
      </c>
      <c r="E13" s="43">
        <f>'B55 '!E42</f>
        <v>10009</v>
      </c>
      <c r="F13" s="55"/>
      <c r="G13" s="54">
        <f>'B55 '!G42</f>
        <v>47.933528087735262</v>
      </c>
      <c r="H13" s="80"/>
      <c r="I13" s="80">
        <v>4923</v>
      </c>
      <c r="N13" s="127"/>
      <c r="O13" s="127"/>
    </row>
    <row r="14" spans="1:15" s="12" customFormat="1" ht="38.25" customHeight="1">
      <c r="A14" s="17" t="s">
        <v>12</v>
      </c>
      <c r="B14" s="52" t="s">
        <v>52</v>
      </c>
      <c r="C14" s="46">
        <f>C15+C19+C22+C23+C24+C25</f>
        <v>29558548</v>
      </c>
      <c r="D14" s="46">
        <f>D15+D19+D22+D23+D24+D25</f>
        <v>6652084</v>
      </c>
      <c r="E14" s="46">
        <f>E15+E19+E22+E23+E24+E25</f>
        <v>18253369</v>
      </c>
      <c r="F14" s="41">
        <f>E14/C14*100</f>
        <v>61.753266770749363</v>
      </c>
      <c r="G14" s="41">
        <f>E14/H14*100</f>
        <v>199.65059391378239</v>
      </c>
      <c r="H14" s="81">
        <v>9142657</v>
      </c>
      <c r="I14" s="87">
        <v>11601285</v>
      </c>
      <c r="N14" s="128"/>
      <c r="O14" s="128"/>
    </row>
    <row r="15" spans="1:15" s="12" customFormat="1" ht="22.5" customHeight="1">
      <c r="A15" s="17" t="s">
        <v>7</v>
      </c>
      <c r="B15" s="52" t="s">
        <v>53</v>
      </c>
      <c r="C15" s="46">
        <f>C16+C18</f>
        <v>21610800</v>
      </c>
      <c r="D15" s="46">
        <f>D16+D18</f>
        <v>5906955</v>
      </c>
      <c r="E15" s="46">
        <f>E16+E18</f>
        <v>10944990</v>
      </c>
      <c r="F15" s="41">
        <f>'B55 '!F47</f>
        <v>50.645927036481766</v>
      </c>
      <c r="G15" s="41">
        <f>'B55 '!G47</f>
        <v>116.34138174783288</v>
      </c>
      <c r="H15" s="87"/>
      <c r="I15" s="87">
        <v>5038035</v>
      </c>
      <c r="N15" s="128"/>
      <c r="O15" s="128"/>
    </row>
    <row r="16" spans="1:15" s="2" customFormat="1" ht="18.75">
      <c r="A16" s="20">
        <v>1</v>
      </c>
      <c r="B16" s="57" t="s">
        <v>54</v>
      </c>
      <c r="C16" s="43">
        <f>'B55 '!C50</f>
        <v>2269600</v>
      </c>
      <c r="D16" s="43">
        <f t="shared" ref="D16:D21" si="1">E16-I16</f>
        <v>582457</v>
      </c>
      <c r="E16" s="43">
        <f>'B55 '!E50</f>
        <v>1172427</v>
      </c>
      <c r="F16" s="54">
        <f>'B55 '!F50</f>
        <v>51.657869228057805</v>
      </c>
      <c r="G16" s="54">
        <f>'B55 '!G50</f>
        <v>66.515925669994658</v>
      </c>
      <c r="H16" s="80"/>
      <c r="I16" s="80">
        <v>589970</v>
      </c>
      <c r="N16" s="127"/>
      <c r="O16" s="127"/>
    </row>
    <row r="17" spans="1:15" s="2" customFormat="1" ht="20.25" hidden="1" customHeight="1">
      <c r="A17" s="20">
        <v>2</v>
      </c>
      <c r="B17" s="57" t="s">
        <v>74</v>
      </c>
      <c r="C17" s="43"/>
      <c r="D17" s="43">
        <f t="shared" si="1"/>
        <v>0</v>
      </c>
      <c r="E17" s="43"/>
      <c r="F17" s="54"/>
      <c r="G17" s="54"/>
      <c r="H17" s="80"/>
      <c r="I17" s="80"/>
      <c r="N17" s="127"/>
      <c r="O17" s="127"/>
    </row>
    <row r="18" spans="1:15" s="2" customFormat="1" ht="20.25" customHeight="1">
      <c r="A18" s="20">
        <v>2</v>
      </c>
      <c r="B18" s="57" t="s">
        <v>55</v>
      </c>
      <c r="C18" s="43">
        <f>'B55 '!C48</f>
        <v>19341200</v>
      </c>
      <c r="D18" s="43">
        <f t="shared" si="1"/>
        <v>5324498</v>
      </c>
      <c r="E18" s="43">
        <f>'B55 '!E48</f>
        <v>9772563</v>
      </c>
      <c r="F18" s="54">
        <f>'B55 '!F48</f>
        <v>50.527180319731968</v>
      </c>
      <c r="G18" s="54">
        <f>'B55 '!G48</f>
        <v>127.82906894733097</v>
      </c>
      <c r="H18" s="80"/>
      <c r="I18" s="80">
        <v>4448065</v>
      </c>
      <c r="N18" s="127"/>
      <c r="O18" s="127"/>
    </row>
    <row r="19" spans="1:15" s="12" customFormat="1" ht="18.75">
      <c r="A19" s="17" t="s">
        <v>10</v>
      </c>
      <c r="B19" s="52" t="s">
        <v>56</v>
      </c>
      <c r="C19" s="46">
        <f>C20+C21</f>
        <v>6161862</v>
      </c>
      <c r="D19" s="46">
        <f>D20+D21</f>
        <v>740186</v>
      </c>
      <c r="E19" s="46">
        <f>E20+E21</f>
        <v>5512627</v>
      </c>
      <c r="F19" s="41">
        <f>E19/C19*100</f>
        <v>89.463655628769359</v>
      </c>
      <c r="G19" s="41">
        <v>141.19999999999999</v>
      </c>
      <c r="H19" s="87"/>
      <c r="I19" s="87">
        <v>4772441</v>
      </c>
      <c r="N19" s="128"/>
      <c r="O19" s="128"/>
    </row>
    <row r="20" spans="1:15" s="2" customFormat="1" ht="18.75">
      <c r="A20" s="20">
        <v>1</v>
      </c>
      <c r="B20" s="57" t="s">
        <v>57</v>
      </c>
      <c r="C20" s="43">
        <v>2743065</v>
      </c>
      <c r="D20" s="43">
        <f t="shared" si="1"/>
        <v>648827</v>
      </c>
      <c r="E20" s="43">
        <v>1471747</v>
      </c>
      <c r="F20" s="54">
        <f>E20/C20*100</f>
        <v>53.653376788373585</v>
      </c>
      <c r="G20" s="54">
        <f>E20/H20*100</f>
        <v>91.128265268465938</v>
      </c>
      <c r="H20" s="81">
        <f>[1]B01!$C$55</f>
        <v>1615028</v>
      </c>
      <c r="I20" s="80">
        <v>822920</v>
      </c>
      <c r="N20" s="127"/>
      <c r="O20" s="127"/>
    </row>
    <row r="21" spans="1:15" s="2" customFormat="1" ht="18.75">
      <c r="A21" s="20">
        <v>2</v>
      </c>
      <c r="B21" s="57" t="s">
        <v>58</v>
      </c>
      <c r="C21" s="43">
        <v>3418797</v>
      </c>
      <c r="D21" s="43">
        <f t="shared" si="1"/>
        <v>91359</v>
      </c>
      <c r="E21" s="43">
        <v>4040880</v>
      </c>
      <c r="F21" s="54">
        <f>E21/C21*100</f>
        <v>118.19596191291851</v>
      </c>
      <c r="G21" s="54">
        <f>E21/H21*100</f>
        <v>229.04626407137431</v>
      </c>
      <c r="H21" s="81">
        <f>[1]B01!$C$56</f>
        <v>1764220</v>
      </c>
      <c r="I21" s="80">
        <v>3949521</v>
      </c>
      <c r="N21" s="127"/>
      <c r="O21" s="127"/>
    </row>
    <row r="22" spans="1:15" s="2" customFormat="1" ht="20.25" customHeight="1">
      <c r="A22" s="17" t="s">
        <v>11</v>
      </c>
      <c r="B22" s="44" t="s">
        <v>60</v>
      </c>
      <c r="C22" s="45"/>
      <c r="D22" s="45"/>
      <c r="E22" s="45"/>
      <c r="F22" s="42"/>
      <c r="G22" s="42"/>
      <c r="H22" s="80"/>
      <c r="I22" s="80"/>
      <c r="N22" s="127"/>
      <c r="O22" s="127"/>
    </row>
    <row r="23" spans="1:15" s="2" customFormat="1" ht="19.5" customHeight="1">
      <c r="A23" s="17" t="s">
        <v>40</v>
      </c>
      <c r="B23" s="69" t="s">
        <v>61</v>
      </c>
      <c r="C23" s="45"/>
      <c r="D23" s="45"/>
      <c r="E23" s="45"/>
      <c r="F23" s="42"/>
      <c r="G23" s="42"/>
      <c r="H23" s="80"/>
      <c r="I23" s="80"/>
      <c r="N23" s="127"/>
      <c r="O23" s="127"/>
    </row>
    <row r="24" spans="1:15" s="2" customFormat="1" ht="37.5" customHeight="1">
      <c r="A24" s="17" t="s">
        <v>41</v>
      </c>
      <c r="B24" s="70" t="s">
        <v>68</v>
      </c>
      <c r="C24" s="45">
        <f>[1]B01!$D$57</f>
        <v>1785886</v>
      </c>
      <c r="D24" s="46">
        <f t="shared" ref="D24" si="2">E24-I24</f>
        <v>0</v>
      </c>
      <c r="E24" s="45">
        <f>C24</f>
        <v>1785886</v>
      </c>
      <c r="F24" s="41">
        <f>E24/C24*100</f>
        <v>100</v>
      </c>
      <c r="G24" s="42"/>
      <c r="H24" s="80"/>
      <c r="I24" s="80">
        <v>1785886</v>
      </c>
      <c r="N24" s="127"/>
      <c r="O24" s="127"/>
    </row>
    <row r="25" spans="1:15" s="2" customFormat="1" ht="22.5" customHeight="1">
      <c r="A25" s="17" t="s">
        <v>48</v>
      </c>
      <c r="B25" s="70" t="s">
        <v>73</v>
      </c>
      <c r="C25" s="45"/>
      <c r="D25" s="46">
        <f>E25-I25</f>
        <v>4943</v>
      </c>
      <c r="E25" s="45">
        <v>9866</v>
      </c>
      <c r="F25" s="41"/>
      <c r="G25" s="42">
        <v>19</v>
      </c>
      <c r="H25" s="80"/>
      <c r="I25" s="80">
        <v>4923</v>
      </c>
      <c r="N25" s="127"/>
      <c r="O25" s="127"/>
    </row>
    <row r="26" spans="1:15" s="2" customFormat="1" ht="23.25" customHeight="1">
      <c r="A26" s="17" t="s">
        <v>20</v>
      </c>
      <c r="B26" s="56" t="s">
        <v>13</v>
      </c>
      <c r="C26" s="46">
        <f>'B56.1'!C9</f>
        <v>29558548</v>
      </c>
      <c r="D26" s="46">
        <f>'B56.1'!D9</f>
        <v>8224321</v>
      </c>
      <c r="E26" s="46">
        <f>E27+E36</f>
        <v>13140961</v>
      </c>
      <c r="F26" s="41">
        <f>E26/C26*100</f>
        <v>44.45739689243193</v>
      </c>
      <c r="G26" s="41">
        <f>'B56.1'!G9</f>
        <v>94.221822590300022</v>
      </c>
      <c r="H26" s="80"/>
      <c r="I26" s="80">
        <v>4916640</v>
      </c>
      <c r="N26" s="127"/>
      <c r="O26" s="127"/>
    </row>
    <row r="27" spans="1:15" s="2" customFormat="1" ht="23.25" customHeight="1">
      <c r="A27" s="17" t="s">
        <v>7</v>
      </c>
      <c r="B27" s="52" t="s">
        <v>14</v>
      </c>
      <c r="C27" s="46">
        <f>SUM(C28:C35)</f>
        <v>26307751</v>
      </c>
      <c r="D27" s="46">
        <f>SUM(D28:D35)</f>
        <v>7058773</v>
      </c>
      <c r="E27" s="46">
        <f>SUM(E28:E35)</f>
        <v>11625796</v>
      </c>
      <c r="F27" s="41">
        <f>E27/C27*100</f>
        <v>44.19152363119143</v>
      </c>
      <c r="G27" s="41">
        <f>'B56.1'!G10</f>
        <v>92.563567588927867</v>
      </c>
      <c r="H27" s="80"/>
      <c r="I27" s="80">
        <v>4567023</v>
      </c>
      <c r="N27" s="127"/>
      <c r="O27" s="127"/>
    </row>
    <row r="28" spans="1:15" s="2" customFormat="1" ht="19.5" customHeight="1">
      <c r="A28" s="20">
        <v>1</v>
      </c>
      <c r="B28" s="57" t="s">
        <v>15</v>
      </c>
      <c r="C28" s="43">
        <f>'B56.1'!C11</f>
        <v>6155800</v>
      </c>
      <c r="D28" s="43">
        <f>E28-I28</f>
        <v>1301024</v>
      </c>
      <c r="E28" s="43">
        <f>'B56.1'!E11</f>
        <v>1750677</v>
      </c>
      <c r="F28" s="54">
        <f>'B56.1'!F11</f>
        <v>28.439471717729621</v>
      </c>
      <c r="G28" s="54">
        <f>'B56.1'!G11</f>
        <v>84.302127925958388</v>
      </c>
      <c r="H28" s="80"/>
      <c r="I28" s="80">
        <v>449653</v>
      </c>
      <c r="N28" s="127"/>
      <c r="O28" s="127"/>
    </row>
    <row r="29" spans="1:15" s="2" customFormat="1" ht="19.5" customHeight="1">
      <c r="A29" s="20">
        <v>2</v>
      </c>
      <c r="B29" s="57" t="s">
        <v>16</v>
      </c>
      <c r="C29" s="43">
        <f>'B56.1'!C16</f>
        <v>19612640</v>
      </c>
      <c r="D29" s="43">
        <f t="shared" ref="D29:D35" si="3">E29-I29</f>
        <v>5752223</v>
      </c>
      <c r="E29" s="43">
        <f>'B56.1'!E16</f>
        <v>9867453</v>
      </c>
      <c r="F29" s="54">
        <f>'B56.1'!F16</f>
        <v>50.311702045211661</v>
      </c>
      <c r="G29" s="54">
        <f>'B56.1'!G16</f>
        <v>94.24258400213175</v>
      </c>
      <c r="H29" s="80"/>
      <c r="I29" s="80">
        <v>4115230</v>
      </c>
      <c r="N29" s="127"/>
      <c r="O29" s="127"/>
    </row>
    <row r="30" spans="1:15" s="2" customFormat="1" ht="19.5" customHeight="1">
      <c r="A30" s="20">
        <v>3</v>
      </c>
      <c r="B30" s="57" t="s">
        <v>62</v>
      </c>
      <c r="C30" s="43"/>
      <c r="D30" s="43">
        <f t="shared" si="3"/>
        <v>0</v>
      </c>
      <c r="E30" s="43"/>
      <c r="F30" s="54"/>
      <c r="G30" s="54"/>
      <c r="H30" s="80"/>
      <c r="I30" s="80"/>
      <c r="N30" s="127"/>
      <c r="O30" s="127"/>
    </row>
    <row r="31" spans="1:15" s="2" customFormat="1" ht="19.5" customHeight="1">
      <c r="A31" s="20">
        <v>4</v>
      </c>
      <c r="B31" s="57" t="s">
        <v>63</v>
      </c>
      <c r="C31" s="43"/>
      <c r="D31" s="43">
        <f t="shared" si="3"/>
        <v>0</v>
      </c>
      <c r="E31" s="43"/>
      <c r="F31" s="54"/>
      <c r="G31" s="54"/>
      <c r="H31" s="80"/>
      <c r="I31" s="80"/>
      <c r="N31" s="127"/>
      <c r="O31" s="127"/>
    </row>
    <row r="32" spans="1:15" s="2" customFormat="1" ht="19.5" customHeight="1">
      <c r="A32" s="20">
        <v>5</v>
      </c>
      <c r="B32" s="57" t="s">
        <v>64</v>
      </c>
      <c r="C32" s="43">
        <f>'B56.1'!C15</f>
        <v>7700</v>
      </c>
      <c r="D32" s="43">
        <f t="shared" si="3"/>
        <v>4546</v>
      </c>
      <c r="E32" s="43">
        <f>'B56.1'!E15</f>
        <v>4546</v>
      </c>
      <c r="F32" s="54"/>
      <c r="G32" s="54"/>
      <c r="H32" s="80"/>
      <c r="I32" s="80"/>
      <c r="N32" s="127"/>
      <c r="O32" s="127"/>
    </row>
    <row r="33" spans="1:15" s="2" customFormat="1" ht="19.5" customHeight="1">
      <c r="A33" s="20">
        <v>6</v>
      </c>
      <c r="B33" s="57" t="s">
        <v>17</v>
      </c>
      <c r="C33" s="43">
        <f>'B56.1'!C22</f>
        <v>2140</v>
      </c>
      <c r="D33" s="43">
        <f>E33-I33</f>
        <v>980</v>
      </c>
      <c r="E33" s="43">
        <f>'B56.1'!E22</f>
        <v>3120</v>
      </c>
      <c r="F33" s="54">
        <f>'B56.1'!F22</f>
        <v>145.79439252336448</v>
      </c>
      <c r="G33" s="54">
        <f>'B56.1'!G22</f>
        <v>91.916097101107709</v>
      </c>
      <c r="H33" s="80"/>
      <c r="I33" s="80">
        <v>2140</v>
      </c>
      <c r="N33" s="127"/>
      <c r="O33" s="127"/>
    </row>
    <row r="34" spans="1:15" s="2" customFormat="1" ht="19.5" customHeight="1">
      <c r="A34" s="20">
        <v>7</v>
      </c>
      <c r="B34" s="57" t="s">
        <v>65</v>
      </c>
      <c r="C34" s="43">
        <f>'B56.1'!C23</f>
        <v>526171</v>
      </c>
      <c r="D34" s="43">
        <f t="shared" si="3"/>
        <v>0</v>
      </c>
      <c r="E34" s="43"/>
      <c r="F34" s="54"/>
      <c r="G34" s="54"/>
      <c r="H34" s="80"/>
      <c r="I34" s="80"/>
      <c r="N34" s="127"/>
      <c r="O34" s="127"/>
    </row>
    <row r="35" spans="1:15" s="2" customFormat="1" ht="19.5" customHeight="1">
      <c r="A35" s="20">
        <v>8</v>
      </c>
      <c r="B35" s="57" t="s">
        <v>66</v>
      </c>
      <c r="C35" s="43">
        <f>'B56.1'!C25</f>
        <v>3300</v>
      </c>
      <c r="D35" s="43">
        <f t="shared" si="3"/>
        <v>0</v>
      </c>
      <c r="E35" s="43">
        <f>'B56.1'!E25</f>
        <v>0</v>
      </c>
      <c r="F35" s="43">
        <f>'B56.1'!F25</f>
        <v>0</v>
      </c>
      <c r="G35" s="43">
        <f>'B56.1'!G25</f>
        <v>0</v>
      </c>
      <c r="H35" s="80"/>
      <c r="I35" s="80">
        <v>0</v>
      </c>
      <c r="N35" s="127"/>
      <c r="O35" s="127"/>
    </row>
    <row r="36" spans="1:15" s="2" customFormat="1" ht="33.75" customHeight="1">
      <c r="A36" s="17" t="s">
        <v>10</v>
      </c>
      <c r="B36" s="52" t="s">
        <v>19</v>
      </c>
      <c r="C36" s="46">
        <f>'B56.1'!C26</f>
        <v>3250797</v>
      </c>
      <c r="D36" s="46">
        <f>E36-I36</f>
        <v>1165548</v>
      </c>
      <c r="E36" s="46">
        <f>'B56.1'!E26</f>
        <v>1515165</v>
      </c>
      <c r="F36" s="41">
        <f>'B56.1'!F26</f>
        <v>46.609031569796578</v>
      </c>
      <c r="G36" s="41">
        <f>'B56.1'!G26</f>
        <v>109.23753295694347</v>
      </c>
      <c r="H36" s="80"/>
      <c r="I36" s="80">
        <v>349617</v>
      </c>
      <c r="N36" s="127"/>
      <c r="O36" s="127"/>
    </row>
    <row r="37" spans="1:15" s="2" customFormat="1" ht="21.75" customHeight="1">
      <c r="A37" s="58" t="s">
        <v>11</v>
      </c>
      <c r="B37" s="68" t="s">
        <v>51</v>
      </c>
      <c r="C37" s="59"/>
      <c r="D37" s="59"/>
      <c r="E37" s="59"/>
      <c r="F37" s="60"/>
      <c r="G37" s="60"/>
      <c r="H37" s="80"/>
      <c r="I37" s="80"/>
      <c r="N37" s="127"/>
      <c r="O37" s="127"/>
    </row>
    <row r="38" spans="1:15" ht="18.75">
      <c r="A38" s="3"/>
      <c r="B38" s="3"/>
      <c r="C38" s="2"/>
      <c r="D38" s="2"/>
      <c r="E38" s="2"/>
      <c r="F38" s="2"/>
      <c r="G38" s="2"/>
    </row>
    <row r="39" spans="1:15" ht="18.75">
      <c r="A39" s="2"/>
      <c r="B39" s="3"/>
      <c r="C39" s="2"/>
      <c r="D39" s="2"/>
      <c r="E39" s="2"/>
      <c r="F39" s="2"/>
      <c r="G39" s="2"/>
    </row>
    <row r="40" spans="1:15" ht="18.75">
      <c r="A40" s="2"/>
      <c r="B40" s="2"/>
      <c r="C40" s="2"/>
      <c r="D40" s="2"/>
      <c r="E40" s="2"/>
      <c r="F40" s="2"/>
      <c r="G40" s="2"/>
    </row>
    <row r="41" spans="1:15" ht="18.75">
      <c r="A41" s="2"/>
      <c r="B41" s="2"/>
      <c r="C41" s="2"/>
      <c r="D41" s="2"/>
      <c r="E41" s="2"/>
      <c r="F41" s="2"/>
      <c r="G41" s="2"/>
    </row>
    <row r="42" spans="1:15" ht="18.75">
      <c r="A42" s="2"/>
      <c r="B42" s="2"/>
      <c r="C42" s="2"/>
      <c r="D42" s="2"/>
      <c r="E42" s="2"/>
      <c r="F42" s="2"/>
      <c r="G42" s="2"/>
    </row>
    <row r="43" spans="1:15" ht="18.75">
      <c r="A43" s="2"/>
      <c r="B43" s="2"/>
      <c r="C43" s="2"/>
      <c r="D43" s="2"/>
      <c r="E43" s="2"/>
      <c r="F43" s="2"/>
      <c r="G43" s="2"/>
    </row>
    <row r="44" spans="1:15" ht="18.75">
      <c r="A44" s="2"/>
      <c r="B44" s="2"/>
      <c r="C44" s="2"/>
      <c r="D44" s="2"/>
      <c r="E44" s="2"/>
      <c r="F44" s="2"/>
      <c r="G44" s="2"/>
    </row>
    <row r="45" spans="1:15" ht="18.75">
      <c r="A45" s="2"/>
      <c r="B45" s="2"/>
      <c r="C45" s="2"/>
      <c r="D45" s="2"/>
      <c r="E45" s="2"/>
      <c r="F45" s="2"/>
      <c r="G45" s="2"/>
    </row>
    <row r="46" spans="1:15" ht="18.75">
      <c r="A46" s="2"/>
      <c r="B46" s="2"/>
      <c r="C46" s="2"/>
      <c r="D46" s="2"/>
      <c r="E46" s="2"/>
      <c r="F46" s="2"/>
      <c r="G46" s="2"/>
    </row>
  </sheetData>
  <mergeCells count="11">
    <mergeCell ref="E1:G1"/>
    <mergeCell ref="A3:G3"/>
    <mergeCell ref="F5:G5"/>
    <mergeCell ref="A5:A7"/>
    <mergeCell ref="B5:B7"/>
    <mergeCell ref="C5:C7"/>
    <mergeCell ref="F6:F7"/>
    <mergeCell ref="G6:G7"/>
    <mergeCell ref="E6:E7"/>
    <mergeCell ref="D5:E5"/>
    <mergeCell ref="D6:D7"/>
  </mergeCells>
  <pageMargins left="0.47" right="0.37" top="0.57499999999999996" bottom="0.3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workbookViewId="0">
      <selection activeCell="H1" sqref="H1:H1048576"/>
    </sheetView>
  </sheetViews>
  <sheetFormatPr defaultColWidth="12.85546875" defaultRowHeight="15.75"/>
  <cols>
    <col min="1" max="1" width="6.42578125" style="6" customWidth="1"/>
    <col min="2" max="2" width="51.28515625" style="6" customWidth="1"/>
    <col min="3" max="3" width="14" style="6" customWidth="1"/>
    <col min="4" max="5" width="12.28515625" style="6" customWidth="1"/>
    <col min="6" max="6" width="10.5703125" style="6" customWidth="1"/>
    <col min="7" max="7" width="10.28515625" style="6" customWidth="1"/>
    <col min="8" max="8" width="12.7109375" style="6" hidden="1" customWidth="1"/>
    <col min="9" max="9" width="16.85546875" style="71" bestFit="1" customWidth="1"/>
    <col min="10" max="12" width="12.85546875" style="71"/>
    <col min="13" max="13" width="13.5703125" style="71" bestFit="1" customWidth="1"/>
    <col min="14" max="14" width="14.85546875" style="72" bestFit="1" customWidth="1"/>
    <col min="15" max="15" width="12.85546875" style="71"/>
    <col min="16" max="16" width="14.28515625" style="71" bestFit="1" customWidth="1"/>
    <col min="17" max="17" width="12.85546875" style="71"/>
    <col min="18" max="16384" width="12.85546875" style="6"/>
  </cols>
  <sheetData>
    <row r="1" spans="1:17" ht="21" customHeight="1">
      <c r="A1" s="8" t="s">
        <v>0</v>
      </c>
      <c r="B1" s="9"/>
      <c r="C1" s="9"/>
      <c r="D1" s="9"/>
      <c r="E1" s="165" t="s">
        <v>75</v>
      </c>
      <c r="F1" s="165"/>
      <c r="G1" s="165"/>
    </row>
    <row r="2" spans="1:17" ht="13.5" customHeight="1">
      <c r="A2" s="134"/>
      <c r="B2" s="134"/>
      <c r="C2" s="135"/>
      <c r="D2" s="135"/>
      <c r="E2" s="135"/>
      <c r="F2" s="135"/>
      <c r="G2" s="135"/>
    </row>
    <row r="3" spans="1:17" ht="21" customHeight="1">
      <c r="A3" s="136" t="s">
        <v>121</v>
      </c>
      <c r="B3" s="39"/>
      <c r="C3" s="40"/>
      <c r="D3" s="40"/>
      <c r="E3" s="40"/>
      <c r="F3" s="40"/>
      <c r="G3" s="40"/>
    </row>
    <row r="4" spans="1:17" ht="12" customHeight="1">
      <c r="A4" s="166"/>
      <c r="B4" s="166"/>
      <c r="C4" s="166"/>
      <c r="D4" s="166"/>
      <c r="E4" s="166"/>
      <c r="F4" s="166"/>
      <c r="G4" s="166"/>
    </row>
    <row r="5" spans="1:17" ht="17.25" customHeight="1">
      <c r="A5" s="173"/>
      <c r="B5" s="173"/>
      <c r="C5" s="173"/>
      <c r="D5" s="137"/>
      <c r="E5" s="47"/>
      <c r="F5" s="138"/>
      <c r="G5" s="122" t="s">
        <v>102</v>
      </c>
      <c r="I5" s="130"/>
    </row>
    <row r="6" spans="1:17" s="1" customFormat="1" ht="35.25" customHeight="1">
      <c r="A6" s="177" t="s">
        <v>1</v>
      </c>
      <c r="B6" s="177" t="s">
        <v>2</v>
      </c>
      <c r="C6" s="169" t="s">
        <v>3</v>
      </c>
      <c r="D6" s="167" t="s">
        <v>119</v>
      </c>
      <c r="E6" s="168"/>
      <c r="F6" s="174" t="s">
        <v>4</v>
      </c>
      <c r="G6" s="175"/>
      <c r="I6" s="73"/>
      <c r="J6" s="73"/>
      <c r="K6" s="73"/>
      <c r="L6" s="73"/>
      <c r="M6" s="73"/>
      <c r="N6" s="74"/>
      <c r="O6" s="73"/>
      <c r="P6" s="73"/>
      <c r="Q6" s="73"/>
    </row>
    <row r="7" spans="1:17" s="1" customFormat="1" ht="52.15" customHeight="1">
      <c r="A7" s="169"/>
      <c r="B7" s="169"/>
      <c r="C7" s="178"/>
      <c r="D7" s="139" t="s">
        <v>124</v>
      </c>
      <c r="E7" s="139" t="s">
        <v>125</v>
      </c>
      <c r="F7" s="140" t="s">
        <v>3</v>
      </c>
      <c r="G7" s="102" t="s">
        <v>5</v>
      </c>
      <c r="H7" s="1" t="s">
        <v>126</v>
      </c>
      <c r="I7" s="73"/>
      <c r="J7" s="73"/>
      <c r="K7" s="73"/>
      <c r="L7" s="73"/>
      <c r="M7" s="73"/>
      <c r="N7" s="74"/>
      <c r="O7" s="73"/>
      <c r="P7" s="73"/>
      <c r="Q7" s="73"/>
    </row>
    <row r="8" spans="1:17" s="1" customFormat="1" ht="17.25" customHeight="1">
      <c r="A8" s="100" t="s">
        <v>6</v>
      </c>
      <c r="B8" s="100" t="s">
        <v>12</v>
      </c>
      <c r="C8" s="100">
        <v>1</v>
      </c>
      <c r="D8" s="100">
        <v>2</v>
      </c>
      <c r="E8" s="100">
        <v>3</v>
      </c>
      <c r="F8" s="100">
        <v>4</v>
      </c>
      <c r="G8" s="100">
        <v>5</v>
      </c>
      <c r="I8" s="73"/>
      <c r="J8" s="73"/>
      <c r="K8" s="73"/>
      <c r="L8" s="73"/>
      <c r="M8" s="73"/>
      <c r="N8" s="74"/>
      <c r="O8" s="73"/>
      <c r="P8" s="73"/>
      <c r="Q8" s="73"/>
    </row>
    <row r="9" spans="1:17" s="105" customFormat="1" ht="21" customHeight="1">
      <c r="A9" s="15" t="s">
        <v>6</v>
      </c>
      <c r="B9" s="141" t="s">
        <v>21</v>
      </c>
      <c r="C9" s="51">
        <f>C10+C33+C34+C42</f>
        <v>33852000</v>
      </c>
      <c r="D9" s="51">
        <f>D10+D33+D34+D42</f>
        <v>10393653</v>
      </c>
      <c r="E9" s="51">
        <f>E10+E33+E34+E42</f>
        <v>19000568</v>
      </c>
      <c r="F9" s="142">
        <f t="shared" ref="F9:F18" si="0">E9/C9*100</f>
        <v>56.128346921895314</v>
      </c>
      <c r="G9" s="142">
        <f>E9/H9*100</f>
        <v>112.88225467364607</v>
      </c>
      <c r="H9" s="51">
        <f>H10+H33+H34+H42</f>
        <v>16832201</v>
      </c>
      <c r="I9" s="75"/>
      <c r="J9" s="75"/>
      <c r="K9" s="75"/>
      <c r="L9" s="75">
        <v>8606915</v>
      </c>
      <c r="M9" s="75"/>
      <c r="N9" s="76">
        <v>33624000</v>
      </c>
      <c r="O9" s="77">
        <f>E9/N9</f>
        <v>0.56508945990958837</v>
      </c>
      <c r="P9" s="75"/>
      <c r="Q9" s="164"/>
    </row>
    <row r="10" spans="1:17" s="2" customFormat="1" ht="21" customHeight="1">
      <c r="A10" s="17" t="s">
        <v>7</v>
      </c>
      <c r="B10" s="18" t="s">
        <v>8</v>
      </c>
      <c r="C10" s="46">
        <f>SUM(C11:C16)+C18+SUM(C24:C32)</f>
        <v>23052000</v>
      </c>
      <c r="D10" s="46">
        <f>SUM(D11:D16)+D18+SUM(D24:D28)+D31+D32</f>
        <v>6223508</v>
      </c>
      <c r="E10" s="46">
        <f>SUM(E11:E16)+E18+SUM(E24:E28)+E31+E32</f>
        <v>11478380</v>
      </c>
      <c r="F10" s="41">
        <f t="shared" si="0"/>
        <v>49.793423564115912</v>
      </c>
      <c r="G10" s="41">
        <f t="shared" ref="G10" si="1">E10/H10*100</f>
        <v>111.05670370659556</v>
      </c>
      <c r="H10" s="46">
        <f>SUM(H11:H16)+H18+SUM(H24:H28)+H31+H32</f>
        <v>10335603</v>
      </c>
      <c r="I10" s="78">
        <v>5934000</v>
      </c>
      <c r="J10" s="79">
        <f>J11/I10</f>
        <v>0.33337731715537577</v>
      </c>
      <c r="K10" s="80"/>
      <c r="L10" s="80">
        <v>5254872</v>
      </c>
      <c r="M10" s="80"/>
      <c r="N10" s="81">
        <v>22824000</v>
      </c>
      <c r="O10" s="77">
        <f>E10/N10</f>
        <v>0.5029083420960393</v>
      </c>
      <c r="P10" s="80"/>
      <c r="Q10" s="80"/>
    </row>
    <row r="11" spans="1:17" s="2" customFormat="1" ht="21" customHeight="1">
      <c r="A11" s="20">
        <v>1</v>
      </c>
      <c r="B11" s="21" t="s">
        <v>76</v>
      </c>
      <c r="C11" s="43">
        <v>8284000</v>
      </c>
      <c r="D11" s="43">
        <f>E11-L11</f>
        <v>2747655</v>
      </c>
      <c r="E11" s="43">
        <v>4964496</v>
      </c>
      <c r="F11" s="54">
        <f>E11/C11*100</f>
        <v>59.928730082085949</v>
      </c>
      <c r="G11" s="54">
        <f>E11/H11*100</f>
        <v>112.1866758865681</v>
      </c>
      <c r="H11" s="143">
        <v>4425210</v>
      </c>
      <c r="I11" s="82">
        <f>C10-C11-C12-C13-C14-C15</f>
        <v>6162000</v>
      </c>
      <c r="J11" s="82">
        <f>E10-E11-E12-E13-E14-E15</f>
        <v>1978261</v>
      </c>
      <c r="K11" s="82">
        <f>F10-F11-F12-F13-F14-F15</f>
        <v>-214.28456147666611</v>
      </c>
      <c r="L11" s="82">
        <v>2216841</v>
      </c>
      <c r="M11" s="82">
        <f>H10-H11-H12-H13-H14-H15</f>
        <v>1485060</v>
      </c>
      <c r="N11" s="81">
        <v>8160000</v>
      </c>
      <c r="O11" s="77">
        <f>E11/N11</f>
        <v>0.60839411764705886</v>
      </c>
      <c r="P11" s="81">
        <f>E11/1000</f>
        <v>4964.4960000000001</v>
      </c>
      <c r="Q11" s="81">
        <f>J11/1000</f>
        <v>1978.261</v>
      </c>
    </row>
    <row r="12" spans="1:17" s="2" customFormat="1" ht="21" customHeight="1">
      <c r="A12" s="20">
        <f>+A11+1</f>
        <v>2</v>
      </c>
      <c r="B12" s="21" t="s">
        <v>22</v>
      </c>
      <c r="C12" s="43">
        <v>1200000</v>
      </c>
      <c r="D12" s="43">
        <f t="shared" ref="D12:D31" si="2">E12-L12</f>
        <v>329272</v>
      </c>
      <c r="E12" s="43">
        <v>577099</v>
      </c>
      <c r="F12" s="54">
        <f t="shared" si="0"/>
        <v>48.091583333333332</v>
      </c>
      <c r="G12" s="54">
        <f>E12/H12*100</f>
        <v>70.280733717030358</v>
      </c>
      <c r="H12" s="143">
        <v>821134</v>
      </c>
      <c r="I12" s="83"/>
      <c r="J12" s="79">
        <f>J11/I11</f>
        <v>0.32104203180785457</v>
      </c>
      <c r="K12" s="80"/>
      <c r="L12" s="80">
        <v>247827</v>
      </c>
      <c r="M12" s="79">
        <f>J11/M11</f>
        <v>1.3321084669979664</v>
      </c>
      <c r="N12" s="81">
        <v>124000</v>
      </c>
      <c r="O12" s="80"/>
      <c r="P12" s="81">
        <f>E12/1000</f>
        <v>577.09900000000005</v>
      </c>
      <c r="Q12" s="80"/>
    </row>
    <row r="13" spans="1:17" s="2" customFormat="1" ht="21" customHeight="1">
      <c r="A13" s="20">
        <f>A12+1</f>
        <v>3</v>
      </c>
      <c r="B13" s="21" t="s">
        <v>23</v>
      </c>
      <c r="C13" s="43">
        <v>5755000</v>
      </c>
      <c r="D13" s="43">
        <f t="shared" si="2"/>
        <v>1499831</v>
      </c>
      <c r="E13" s="43">
        <v>3079558</v>
      </c>
      <c r="F13" s="54">
        <f t="shared" si="0"/>
        <v>53.510999131190275</v>
      </c>
      <c r="G13" s="54">
        <f t="shared" ref="G13:G32" si="3">E13/H13*100</f>
        <v>115.14535822824188</v>
      </c>
      <c r="H13" s="143">
        <v>2674496</v>
      </c>
      <c r="I13" s="84"/>
      <c r="J13" s="80"/>
      <c r="K13" s="80"/>
      <c r="L13" s="80">
        <v>1579727</v>
      </c>
      <c r="M13" s="85"/>
      <c r="N13" s="81"/>
      <c r="O13" s="80"/>
      <c r="P13" s="81">
        <f>E13/1000</f>
        <v>3079.558</v>
      </c>
      <c r="Q13" s="80"/>
    </row>
    <row r="14" spans="1:17" s="2" customFormat="1" ht="21" customHeight="1">
      <c r="A14" s="20">
        <f>A13+1</f>
        <v>4</v>
      </c>
      <c r="B14" s="21" t="s">
        <v>24</v>
      </c>
      <c r="C14" s="43">
        <v>936000</v>
      </c>
      <c r="D14" s="43">
        <f t="shared" si="2"/>
        <v>205625</v>
      </c>
      <c r="E14" s="43">
        <v>617325</v>
      </c>
      <c r="F14" s="54">
        <f t="shared" si="0"/>
        <v>65.953525641025649</v>
      </c>
      <c r="G14" s="54">
        <f t="shared" si="3"/>
        <v>105.73059571888071</v>
      </c>
      <c r="H14" s="143">
        <v>583866</v>
      </c>
      <c r="I14" s="83"/>
      <c r="J14" s="80"/>
      <c r="K14" s="80"/>
      <c r="L14" s="80">
        <v>411700</v>
      </c>
      <c r="M14" s="80"/>
      <c r="N14" s="81"/>
      <c r="O14" s="80"/>
      <c r="P14" s="81">
        <f>E14/1000</f>
        <v>617.32500000000005</v>
      </c>
      <c r="Q14" s="80"/>
    </row>
    <row r="15" spans="1:17" s="2" customFormat="1" ht="21" customHeight="1">
      <c r="A15" s="20">
        <f>A14+1</f>
        <v>5</v>
      </c>
      <c r="B15" s="21" t="s">
        <v>25</v>
      </c>
      <c r="C15" s="43">
        <v>715000</v>
      </c>
      <c r="D15" s="43">
        <f t="shared" si="2"/>
        <v>56318</v>
      </c>
      <c r="E15" s="43">
        <v>261641</v>
      </c>
      <c r="F15" s="54">
        <f t="shared" si="0"/>
        <v>36.593146853146848</v>
      </c>
      <c r="G15" s="54">
        <f t="shared" si="3"/>
        <v>75.654426796438784</v>
      </c>
      <c r="H15" s="143">
        <v>345837</v>
      </c>
      <c r="I15" s="83"/>
      <c r="J15" s="80"/>
      <c r="K15" s="80"/>
      <c r="L15" s="80">
        <v>205323</v>
      </c>
      <c r="M15" s="80"/>
      <c r="N15" s="81"/>
      <c r="O15" s="80"/>
      <c r="P15" s="81">
        <f>E15/1000</f>
        <v>261.64100000000002</v>
      </c>
      <c r="Q15" s="80"/>
    </row>
    <row r="16" spans="1:17" s="2" customFormat="1" ht="21" customHeight="1">
      <c r="A16" s="20">
        <v>6</v>
      </c>
      <c r="B16" s="21" t="s">
        <v>77</v>
      </c>
      <c r="C16" s="43">
        <f>323000+C17</f>
        <v>738000</v>
      </c>
      <c r="D16" s="43">
        <f t="shared" si="2"/>
        <v>199808</v>
      </c>
      <c r="E16" s="144">
        <v>383589</v>
      </c>
      <c r="F16" s="54">
        <f t="shared" si="0"/>
        <v>51.976829268292676</v>
      </c>
      <c r="G16" s="54">
        <f>E16/H16*100</f>
        <v>105.62039997026243</v>
      </c>
      <c r="H16" s="43">
        <v>363177</v>
      </c>
      <c r="I16" s="83"/>
      <c r="J16" s="80"/>
      <c r="K16" s="80"/>
      <c r="L16" s="80">
        <v>183781</v>
      </c>
      <c r="M16" s="80"/>
      <c r="N16" s="81"/>
      <c r="O16" s="80"/>
      <c r="P16" s="80"/>
      <c r="Q16" s="80"/>
    </row>
    <row r="17" spans="1:17" s="3" customFormat="1" ht="21" customHeight="1">
      <c r="A17" s="145"/>
      <c r="B17" s="146" t="s">
        <v>78</v>
      </c>
      <c r="C17" s="123">
        <v>415000</v>
      </c>
      <c r="D17" s="43">
        <f t="shared" si="2"/>
        <v>98191</v>
      </c>
      <c r="E17" s="147">
        <v>212514</v>
      </c>
      <c r="F17" s="148">
        <f t="shared" si="0"/>
        <v>51.208192771084335</v>
      </c>
      <c r="G17" s="148">
        <f t="shared" si="3"/>
        <v>115.06275244458402</v>
      </c>
      <c r="H17" s="123">
        <v>184694</v>
      </c>
      <c r="I17" s="95"/>
      <c r="J17" s="96"/>
      <c r="K17" s="96"/>
      <c r="L17" s="96">
        <v>114323</v>
      </c>
      <c r="M17" s="96"/>
      <c r="N17" s="97"/>
      <c r="O17" s="96"/>
      <c r="P17" s="96"/>
      <c r="Q17" s="96"/>
    </row>
    <row r="18" spans="1:17" s="2" customFormat="1" ht="21" customHeight="1">
      <c r="A18" s="20">
        <v>7</v>
      </c>
      <c r="B18" s="21" t="s">
        <v>26</v>
      </c>
      <c r="C18" s="43">
        <f>SUM(C19:C23)</f>
        <v>4472000</v>
      </c>
      <c r="D18" s="43">
        <f>SUM(D19:D23)</f>
        <v>868925</v>
      </c>
      <c r="E18" s="43">
        <f>SUM(E19:E23)</f>
        <v>1079679</v>
      </c>
      <c r="F18" s="54">
        <f t="shared" si="0"/>
        <v>24.143090339892666</v>
      </c>
      <c r="G18" s="54">
        <f t="shared" si="3"/>
        <v>194.84429477878598</v>
      </c>
      <c r="H18" s="43">
        <v>554124</v>
      </c>
      <c r="I18" s="83"/>
      <c r="J18" s="80"/>
      <c r="K18" s="82"/>
      <c r="L18" s="80">
        <v>210754</v>
      </c>
      <c r="M18" s="80"/>
      <c r="N18" s="81"/>
      <c r="O18" s="80"/>
      <c r="P18" s="80"/>
      <c r="Q18" s="80"/>
    </row>
    <row r="19" spans="1:17" s="3" customFormat="1" ht="21" customHeight="1">
      <c r="A19" s="149" t="s">
        <v>27</v>
      </c>
      <c r="B19" s="146" t="s">
        <v>28</v>
      </c>
      <c r="C19" s="123">
        <v>300</v>
      </c>
      <c r="D19" s="123">
        <f t="shared" si="2"/>
        <v>5</v>
      </c>
      <c r="E19" s="147">
        <v>5</v>
      </c>
      <c r="F19" s="148"/>
      <c r="G19" s="148"/>
      <c r="H19" s="123">
        <v>297</v>
      </c>
      <c r="I19" s="95"/>
      <c r="J19" s="129"/>
      <c r="K19" s="96"/>
      <c r="L19" s="96"/>
      <c r="M19" s="96"/>
      <c r="N19" s="97"/>
      <c r="O19" s="96"/>
      <c r="P19" s="96"/>
      <c r="Q19" s="96"/>
    </row>
    <row r="20" spans="1:17" s="3" customFormat="1" ht="21" customHeight="1">
      <c r="A20" s="149" t="s">
        <v>27</v>
      </c>
      <c r="B20" s="146" t="s">
        <v>29</v>
      </c>
      <c r="C20" s="123">
        <v>23500</v>
      </c>
      <c r="D20" s="123">
        <f t="shared" si="2"/>
        <v>5739</v>
      </c>
      <c r="E20" s="147">
        <v>8015</v>
      </c>
      <c r="F20" s="148">
        <f>E20/C20*100</f>
        <v>34.106382978723403</v>
      </c>
      <c r="G20" s="148">
        <f t="shared" si="3"/>
        <v>115.87393378632356</v>
      </c>
      <c r="H20" s="123">
        <v>6917</v>
      </c>
      <c r="I20" s="95"/>
      <c r="J20" s="96"/>
      <c r="K20" s="96"/>
      <c r="L20" s="96">
        <v>2276</v>
      </c>
      <c r="M20" s="96"/>
      <c r="N20" s="97"/>
      <c r="O20" s="96"/>
      <c r="P20" s="96"/>
      <c r="Q20" s="96"/>
    </row>
    <row r="21" spans="1:17" s="3" customFormat="1" ht="21" customHeight="1">
      <c r="A21" s="149" t="s">
        <v>27</v>
      </c>
      <c r="B21" s="146" t="s">
        <v>31</v>
      </c>
      <c r="C21" s="123">
        <v>1120000</v>
      </c>
      <c r="D21" s="123">
        <f t="shared" si="2"/>
        <v>67479</v>
      </c>
      <c r="E21" s="147">
        <v>70570</v>
      </c>
      <c r="F21" s="148">
        <f>E21/C21*100</f>
        <v>6.3008928571428573</v>
      </c>
      <c r="G21" s="148">
        <f>E21/H21*100</f>
        <v>134.07173797401018</v>
      </c>
      <c r="H21" s="123">
        <v>52636</v>
      </c>
      <c r="I21" s="95"/>
      <c r="J21" s="96"/>
      <c r="K21" s="96"/>
      <c r="L21" s="96">
        <v>3091</v>
      </c>
      <c r="M21" s="96"/>
      <c r="N21" s="97"/>
      <c r="O21" s="96"/>
      <c r="P21" s="96"/>
      <c r="Q21" s="96"/>
    </row>
    <row r="22" spans="1:17" s="3" customFormat="1" ht="21" customHeight="1">
      <c r="A22" s="149" t="s">
        <v>27</v>
      </c>
      <c r="B22" s="146" t="s">
        <v>30</v>
      </c>
      <c r="C22" s="123">
        <v>3328000</v>
      </c>
      <c r="D22" s="123">
        <f t="shared" si="2"/>
        <v>795678</v>
      </c>
      <c r="E22" s="147">
        <v>1001040</v>
      </c>
      <c r="F22" s="148">
        <f>E22/C22*100</f>
        <v>30.07932692307692</v>
      </c>
      <c r="G22" s="148">
        <f t="shared" si="3"/>
        <v>202.59866423800852</v>
      </c>
      <c r="H22" s="123">
        <v>494100</v>
      </c>
      <c r="I22" s="95"/>
      <c r="J22" s="96"/>
      <c r="K22" s="96"/>
      <c r="L22" s="96">
        <v>205362</v>
      </c>
      <c r="M22" s="96"/>
      <c r="N22" s="97"/>
      <c r="O22" s="96"/>
      <c r="P22" s="96"/>
      <c r="Q22" s="96"/>
    </row>
    <row r="23" spans="1:17" s="3" customFormat="1" ht="21" customHeight="1">
      <c r="A23" s="149" t="s">
        <v>27</v>
      </c>
      <c r="B23" s="146" t="s">
        <v>118</v>
      </c>
      <c r="C23" s="123">
        <v>200</v>
      </c>
      <c r="D23" s="123">
        <f t="shared" si="2"/>
        <v>24</v>
      </c>
      <c r="E23" s="147">
        <v>49</v>
      </c>
      <c r="F23" s="148">
        <f>E23/C23*100</f>
        <v>24.5</v>
      </c>
      <c r="G23" s="148">
        <f t="shared" si="3"/>
        <v>28.160919540229884</v>
      </c>
      <c r="H23" s="123">
        <v>174</v>
      </c>
      <c r="I23" s="95"/>
      <c r="J23" s="96"/>
      <c r="K23" s="96"/>
      <c r="L23" s="96">
        <v>25</v>
      </c>
      <c r="M23" s="96"/>
      <c r="N23" s="97"/>
      <c r="O23" s="96"/>
      <c r="P23" s="96"/>
      <c r="Q23" s="96"/>
    </row>
    <row r="24" spans="1:17" s="2" customFormat="1" ht="21.6" customHeight="1">
      <c r="A24" s="20">
        <v>8</v>
      </c>
      <c r="B24" s="21" t="s">
        <v>50</v>
      </c>
      <c r="C24" s="43">
        <v>1000</v>
      </c>
      <c r="D24" s="43">
        <f t="shared" si="2"/>
        <v>3812</v>
      </c>
      <c r="E24" s="43">
        <v>4276</v>
      </c>
      <c r="F24" s="54">
        <f t="shared" ref="F24" si="4">E24/C24*100</f>
        <v>427.59999999999997</v>
      </c>
      <c r="G24" s="54" t="str">
        <f>IFERROR(E24/H24*100,"")</f>
        <v/>
      </c>
      <c r="H24" s="43">
        <v>0</v>
      </c>
      <c r="I24" s="83"/>
      <c r="J24" s="80"/>
      <c r="K24" s="80"/>
      <c r="L24" s="80">
        <v>464</v>
      </c>
      <c r="M24" s="80"/>
      <c r="N24" s="81"/>
      <c r="O24" s="80"/>
      <c r="P24" s="80"/>
      <c r="Q24" s="80"/>
    </row>
    <row r="25" spans="1:17" s="2" customFormat="1" ht="39.75" customHeight="1">
      <c r="A25" s="20">
        <v>9</v>
      </c>
      <c r="B25" s="26" t="s">
        <v>79</v>
      </c>
      <c r="C25" s="43"/>
      <c r="D25" s="43"/>
      <c r="E25" s="43"/>
      <c r="F25" s="54"/>
      <c r="G25" s="54"/>
      <c r="H25" s="43"/>
      <c r="I25" s="83"/>
      <c r="J25" s="80"/>
      <c r="K25" s="80"/>
      <c r="L25" s="80"/>
      <c r="M25" s="80"/>
      <c r="N25" s="81"/>
      <c r="O25" s="80"/>
      <c r="P25" s="80"/>
      <c r="Q25" s="80"/>
    </row>
    <row r="26" spans="1:17" s="2" customFormat="1" ht="21" customHeight="1">
      <c r="A26" s="20">
        <v>10</v>
      </c>
      <c r="B26" s="21" t="s">
        <v>80</v>
      </c>
      <c r="C26" s="43">
        <v>277000</v>
      </c>
      <c r="D26" s="43">
        <f t="shared" si="2"/>
        <v>95413</v>
      </c>
      <c r="E26" s="144">
        <v>187463</v>
      </c>
      <c r="F26" s="54">
        <f>E26/C26*100</f>
        <v>67.676173285198558</v>
      </c>
      <c r="G26" s="54">
        <f>E26/H26*100</f>
        <v>116.62861231219088</v>
      </c>
      <c r="H26" s="43">
        <v>160735</v>
      </c>
      <c r="I26" s="83"/>
      <c r="J26" s="80"/>
      <c r="K26" s="80"/>
      <c r="L26" s="80">
        <v>92050</v>
      </c>
      <c r="M26" s="80"/>
      <c r="N26" s="81"/>
      <c r="O26" s="80"/>
      <c r="P26" s="80"/>
      <c r="Q26" s="80"/>
    </row>
    <row r="27" spans="1:17" s="2" customFormat="1" ht="41.25" customHeight="1">
      <c r="A27" s="20">
        <v>11</v>
      </c>
      <c r="B27" s="26" t="s">
        <v>120</v>
      </c>
      <c r="C27" s="43">
        <v>210000</v>
      </c>
      <c r="D27" s="43">
        <f t="shared" si="2"/>
        <v>73484</v>
      </c>
      <c r="E27" s="43">
        <f>80001-E24</f>
        <v>75725</v>
      </c>
      <c r="F27" s="54">
        <f>E27/C27*100</f>
        <v>36.05952380952381</v>
      </c>
      <c r="G27" s="54">
        <f t="shared" si="3"/>
        <v>52.538280615820113</v>
      </c>
      <c r="H27" s="43">
        <v>144133</v>
      </c>
      <c r="I27" s="83"/>
      <c r="J27" s="80"/>
      <c r="K27" s="80"/>
      <c r="L27" s="80">
        <v>2241</v>
      </c>
      <c r="M27" s="80"/>
      <c r="N27" s="81"/>
      <c r="O27" s="80"/>
      <c r="P27" s="80"/>
      <c r="Q27" s="80"/>
    </row>
    <row r="28" spans="1:17" s="2" customFormat="1" ht="39" customHeight="1">
      <c r="A28" s="20">
        <v>12</v>
      </c>
      <c r="B28" s="26" t="s">
        <v>81</v>
      </c>
      <c r="C28" s="43">
        <v>10000</v>
      </c>
      <c r="D28" s="43">
        <f t="shared" si="2"/>
        <v>3244</v>
      </c>
      <c r="E28" s="43">
        <f>E30</f>
        <v>6089</v>
      </c>
      <c r="F28" s="54">
        <f>E28/C28*100</f>
        <v>60.89</v>
      </c>
      <c r="G28" s="54">
        <f t="shared" si="3"/>
        <v>34.202100769533224</v>
      </c>
      <c r="H28" s="43">
        <f>H30</f>
        <v>17803</v>
      </c>
      <c r="I28" s="83"/>
      <c r="J28" s="80"/>
      <c r="K28" s="80"/>
      <c r="L28" s="80">
        <v>2845</v>
      </c>
      <c r="M28" s="80"/>
      <c r="N28" s="81"/>
      <c r="O28" s="80"/>
      <c r="P28" s="80"/>
      <c r="Q28" s="80"/>
    </row>
    <row r="29" spans="1:17" s="3" customFormat="1" ht="22.5" customHeight="1">
      <c r="A29" s="145" t="s">
        <v>27</v>
      </c>
      <c r="B29" s="150" t="s">
        <v>82</v>
      </c>
      <c r="C29" s="123"/>
      <c r="D29" s="43"/>
      <c r="E29" s="123"/>
      <c r="F29" s="148"/>
      <c r="G29" s="148"/>
      <c r="H29" s="123"/>
      <c r="I29" s="95"/>
      <c r="J29" s="96"/>
      <c r="K29" s="96"/>
      <c r="L29" s="96"/>
      <c r="M29" s="96"/>
      <c r="N29" s="97"/>
      <c r="O29" s="96"/>
      <c r="P29" s="96"/>
      <c r="Q29" s="96"/>
    </row>
    <row r="30" spans="1:17" s="3" customFormat="1" ht="37.5" customHeight="1">
      <c r="A30" s="145" t="s">
        <v>27</v>
      </c>
      <c r="B30" s="150" t="s">
        <v>83</v>
      </c>
      <c r="C30" s="123"/>
      <c r="D30" s="43">
        <f t="shared" si="2"/>
        <v>3244</v>
      </c>
      <c r="E30" s="144">
        <v>6089</v>
      </c>
      <c r="F30" s="148"/>
      <c r="G30" s="148"/>
      <c r="H30" s="123">
        <v>17803</v>
      </c>
      <c r="I30" s="95"/>
      <c r="J30" s="96"/>
      <c r="K30" s="96"/>
      <c r="L30" s="96">
        <v>2845</v>
      </c>
      <c r="M30" s="96"/>
      <c r="N30" s="97"/>
      <c r="O30" s="96"/>
      <c r="P30" s="96"/>
      <c r="Q30" s="96"/>
    </row>
    <row r="31" spans="1:17" s="2" customFormat="1" ht="21.6" customHeight="1">
      <c r="A31" s="20">
        <v>13</v>
      </c>
      <c r="B31" s="21" t="s">
        <v>32</v>
      </c>
      <c r="C31" s="43">
        <v>18000</v>
      </c>
      <c r="D31" s="43">
        <f t="shared" si="2"/>
        <v>2347</v>
      </c>
      <c r="E31" s="144">
        <v>2481</v>
      </c>
      <c r="F31" s="54">
        <f>E31/C31*100</f>
        <v>13.783333333333333</v>
      </c>
      <c r="G31" s="54">
        <f t="shared" si="3"/>
        <v>18.209174311926603</v>
      </c>
      <c r="H31" s="43">
        <v>13625</v>
      </c>
      <c r="I31" s="83"/>
      <c r="J31" s="80"/>
      <c r="K31" s="80"/>
      <c r="L31" s="80">
        <v>134</v>
      </c>
      <c r="M31" s="80"/>
      <c r="N31" s="81"/>
      <c r="O31" s="80"/>
      <c r="P31" s="80"/>
      <c r="Q31" s="80"/>
    </row>
    <row r="32" spans="1:17" s="2" customFormat="1" ht="21.6" customHeight="1">
      <c r="A32" s="20">
        <v>14</v>
      </c>
      <c r="B32" s="21" t="s">
        <v>33</v>
      </c>
      <c r="C32" s="43">
        <v>436000</v>
      </c>
      <c r="D32" s="43">
        <f>E32-L32</f>
        <v>137774</v>
      </c>
      <c r="E32" s="144">
        <v>238959</v>
      </c>
      <c r="F32" s="54">
        <f>E32/C32*100</f>
        <v>54.80711009174312</v>
      </c>
      <c r="G32" s="54">
        <f t="shared" si="3"/>
        <v>103.23853056428025</v>
      </c>
      <c r="H32" s="43">
        <v>231463</v>
      </c>
      <c r="I32" s="83"/>
      <c r="J32" s="80"/>
      <c r="K32" s="80"/>
      <c r="L32" s="80">
        <v>101185</v>
      </c>
      <c r="M32" s="80"/>
      <c r="N32" s="81"/>
      <c r="O32" s="80"/>
      <c r="P32" s="80"/>
      <c r="Q32" s="80"/>
    </row>
    <row r="33" spans="1:17" s="2" customFormat="1" ht="21.6" customHeight="1">
      <c r="A33" s="17" t="s">
        <v>10</v>
      </c>
      <c r="B33" s="18" t="s">
        <v>9</v>
      </c>
      <c r="C33" s="43"/>
      <c r="D33" s="43"/>
      <c r="E33" s="43"/>
      <c r="F33" s="43"/>
      <c r="G33" s="43"/>
      <c r="H33" s="143"/>
      <c r="I33" s="83"/>
      <c r="J33" s="80"/>
      <c r="K33" s="80"/>
      <c r="L33" s="80"/>
      <c r="M33" s="80"/>
      <c r="N33" s="81"/>
      <c r="O33" s="80"/>
      <c r="P33" s="80"/>
      <c r="Q33" s="80"/>
    </row>
    <row r="34" spans="1:17" s="2" customFormat="1" ht="21.6" customHeight="1">
      <c r="A34" s="17" t="s">
        <v>11</v>
      </c>
      <c r="B34" s="18" t="s">
        <v>34</v>
      </c>
      <c r="C34" s="46">
        <f>SUM(C35:C41)</f>
        <v>10800000</v>
      </c>
      <c r="D34" s="46">
        <f>SUM(D35:D41)</f>
        <v>4165059</v>
      </c>
      <c r="E34" s="46">
        <f>SUM(E35:E41)</f>
        <v>7512179</v>
      </c>
      <c r="F34" s="41">
        <f t="shared" ref="F34" si="5">E34/C34*100</f>
        <v>69.557212962962964</v>
      </c>
      <c r="G34" s="41">
        <f t="shared" ref="G34:G50" si="6">E34/H34*100</f>
        <v>116.00536280384087</v>
      </c>
      <c r="H34" s="46">
        <f>SUM(H35:H41)</f>
        <v>6475717</v>
      </c>
      <c r="I34" s="83"/>
      <c r="J34" s="80"/>
      <c r="K34" s="80"/>
      <c r="L34" s="80">
        <v>3347120</v>
      </c>
      <c r="M34" s="80"/>
      <c r="N34" s="81"/>
      <c r="O34" s="80"/>
      <c r="P34" s="80"/>
      <c r="Q34" s="80"/>
    </row>
    <row r="35" spans="1:17" s="2" customFormat="1" ht="21.6" customHeight="1">
      <c r="A35" s="20">
        <v>1</v>
      </c>
      <c r="B35" s="21" t="s">
        <v>35</v>
      </c>
      <c r="C35" s="43">
        <v>10433300</v>
      </c>
      <c r="D35" s="43">
        <f>E35-L35</f>
        <v>4081316</v>
      </c>
      <c r="E35" s="43">
        <v>7276568</v>
      </c>
      <c r="F35" s="54">
        <f t="shared" ref="F35:F50" si="7">E35/C35*100</f>
        <v>69.743686082064158</v>
      </c>
      <c r="G35" s="54">
        <f>E35/H35*100</f>
        <v>115.93654069244531</v>
      </c>
      <c r="H35" s="43">
        <v>6276337</v>
      </c>
      <c r="I35" s="83"/>
      <c r="J35" s="80"/>
      <c r="K35" s="80"/>
      <c r="L35" s="80">
        <v>3195252</v>
      </c>
      <c r="M35" s="80"/>
      <c r="N35" s="81"/>
      <c r="O35" s="80"/>
      <c r="P35" s="80"/>
      <c r="Q35" s="80"/>
    </row>
    <row r="36" spans="1:17" s="2" customFormat="1" ht="21.6" customHeight="1">
      <c r="A36" s="20">
        <f>A35+1</f>
        <v>2</v>
      </c>
      <c r="B36" s="21" t="s">
        <v>36</v>
      </c>
      <c r="C36" s="43">
        <v>119200</v>
      </c>
      <c r="D36" s="43">
        <f t="shared" ref="D36:D42" si="8">E36-L36</f>
        <v>73282</v>
      </c>
      <c r="E36" s="43">
        <v>127782</v>
      </c>
      <c r="F36" s="54">
        <f t="shared" si="7"/>
        <v>107.1996644295302</v>
      </c>
      <c r="G36" s="54">
        <f>E36/H36*100</f>
        <v>197.6091797599901</v>
      </c>
      <c r="H36" s="43">
        <v>64664</v>
      </c>
      <c r="I36" s="83"/>
      <c r="J36" s="80"/>
      <c r="K36" s="80"/>
      <c r="L36" s="80">
        <v>54500</v>
      </c>
      <c r="M36" s="80"/>
      <c r="N36" s="81"/>
      <c r="O36" s="80"/>
      <c r="P36" s="80"/>
      <c r="Q36" s="80"/>
    </row>
    <row r="37" spans="1:17" s="2" customFormat="1" ht="21.6" customHeight="1">
      <c r="A37" s="20">
        <f>A36+1</f>
        <v>3</v>
      </c>
      <c r="B37" s="21" t="s">
        <v>37</v>
      </c>
      <c r="C37" s="43">
        <v>145800</v>
      </c>
      <c r="D37" s="151">
        <f t="shared" si="8"/>
        <v>-34558</v>
      </c>
      <c r="E37" s="43">
        <v>23812</v>
      </c>
      <c r="F37" s="54">
        <f t="shared" si="7"/>
        <v>16.33196159122085</v>
      </c>
      <c r="G37" s="54">
        <f>E37/H37*100</f>
        <v>33.101645907473312</v>
      </c>
      <c r="H37" s="43">
        <v>71936</v>
      </c>
      <c r="I37" s="83"/>
      <c r="J37" s="80"/>
      <c r="K37" s="80"/>
      <c r="L37" s="80">
        <v>58370</v>
      </c>
      <c r="M37" s="79"/>
      <c r="N37" s="81"/>
      <c r="O37" s="80"/>
      <c r="P37" s="80"/>
      <c r="Q37" s="80"/>
    </row>
    <row r="38" spans="1:17" s="2" customFormat="1" ht="21.6" customHeight="1">
      <c r="A38" s="20">
        <f>A37+1</f>
        <v>4</v>
      </c>
      <c r="B38" s="21" t="s">
        <v>38</v>
      </c>
      <c r="C38" s="43">
        <v>1500</v>
      </c>
      <c r="D38" s="43">
        <f t="shared" si="8"/>
        <v>0</v>
      </c>
      <c r="E38" s="43">
        <v>593</v>
      </c>
      <c r="F38" s="54">
        <f>E38/C38*100</f>
        <v>39.533333333333331</v>
      </c>
      <c r="G38" s="54">
        <f>E38/H38</f>
        <v>0.54704797047970477</v>
      </c>
      <c r="H38" s="43">
        <v>1084</v>
      </c>
      <c r="I38" s="83"/>
      <c r="J38" s="80"/>
      <c r="K38" s="80"/>
      <c r="L38" s="80">
        <v>593</v>
      </c>
      <c r="M38" s="80"/>
      <c r="N38" s="81"/>
      <c r="O38" s="80"/>
      <c r="P38" s="80"/>
      <c r="Q38" s="80"/>
    </row>
    <row r="39" spans="1:17" s="2" customFormat="1" ht="21.6" customHeight="1">
      <c r="A39" s="20">
        <v>5</v>
      </c>
      <c r="B39" s="21" t="s">
        <v>67</v>
      </c>
      <c r="C39" s="43">
        <v>99300</v>
      </c>
      <c r="D39" s="43">
        <f t="shared" si="8"/>
        <v>41468</v>
      </c>
      <c r="E39" s="43">
        <v>76583</v>
      </c>
      <c r="F39" s="54">
        <f t="shared" si="7"/>
        <v>77.122860020140976</v>
      </c>
      <c r="G39" s="54">
        <f t="shared" si="6"/>
        <v>134.67510771124594</v>
      </c>
      <c r="H39" s="43">
        <v>56865</v>
      </c>
      <c r="I39" s="83"/>
      <c r="J39" s="80"/>
      <c r="K39" s="80"/>
      <c r="L39" s="80">
        <v>35115</v>
      </c>
      <c r="M39" s="80"/>
      <c r="N39" s="81"/>
      <c r="O39" s="80"/>
      <c r="P39" s="80"/>
      <c r="Q39" s="80"/>
    </row>
    <row r="40" spans="1:17" s="2" customFormat="1" ht="21.6" customHeight="1">
      <c r="A40" s="20">
        <v>6</v>
      </c>
      <c r="B40" s="21" t="s">
        <v>84</v>
      </c>
      <c r="C40" s="43"/>
      <c r="D40" s="43">
        <f t="shared" si="8"/>
        <v>0</v>
      </c>
      <c r="E40" s="43"/>
      <c r="F40" s="54"/>
      <c r="G40" s="54"/>
      <c r="H40" s="152"/>
      <c r="I40" s="83"/>
      <c r="J40" s="80"/>
      <c r="K40" s="80"/>
      <c r="L40" s="80"/>
      <c r="M40" s="80"/>
      <c r="N40" s="81"/>
      <c r="O40" s="80"/>
      <c r="P40" s="80"/>
      <c r="Q40" s="80"/>
    </row>
    <row r="41" spans="1:17" s="2" customFormat="1" ht="21.6" customHeight="1">
      <c r="A41" s="20">
        <v>7</v>
      </c>
      <c r="B41" s="21" t="s">
        <v>39</v>
      </c>
      <c r="C41" s="43">
        <v>900</v>
      </c>
      <c r="D41" s="43">
        <f t="shared" si="8"/>
        <v>3551</v>
      </c>
      <c r="E41" s="43">
        <v>6841</v>
      </c>
      <c r="F41" s="54">
        <f t="shared" si="7"/>
        <v>760.11111111111109</v>
      </c>
      <c r="G41" s="54">
        <f>E41/H41*100</f>
        <v>141.60629269302422</v>
      </c>
      <c r="H41" s="43">
        <v>4831</v>
      </c>
      <c r="I41" s="83"/>
      <c r="J41" s="80"/>
      <c r="K41" s="80"/>
      <c r="L41" s="80">
        <v>3290</v>
      </c>
      <c r="M41" s="80"/>
      <c r="N41" s="79"/>
      <c r="O41" s="80"/>
      <c r="P41" s="80"/>
      <c r="Q41" s="80"/>
    </row>
    <row r="42" spans="1:17" s="12" customFormat="1" ht="21.6" customHeight="1">
      <c r="A42" s="17" t="s">
        <v>40</v>
      </c>
      <c r="B42" s="18" t="s">
        <v>73</v>
      </c>
      <c r="C42" s="46"/>
      <c r="D42" s="46">
        <f t="shared" si="8"/>
        <v>5086</v>
      </c>
      <c r="E42" s="46">
        <v>10009</v>
      </c>
      <c r="F42" s="41"/>
      <c r="G42" s="41">
        <f>IFERROR(E42/H42*100,"")</f>
        <v>47.933528087735262</v>
      </c>
      <c r="H42" s="46">
        <v>20881</v>
      </c>
      <c r="I42" s="86"/>
      <c r="J42" s="87"/>
      <c r="K42" s="87"/>
      <c r="L42" s="87">
        <v>4923</v>
      </c>
      <c r="M42" s="87"/>
      <c r="N42" s="88"/>
      <c r="O42" s="87"/>
      <c r="P42" s="87"/>
      <c r="Q42" s="87"/>
    </row>
    <row r="43" spans="1:17" s="12" customFormat="1" ht="34.5" customHeight="1">
      <c r="A43" s="17" t="s">
        <v>12</v>
      </c>
      <c r="B43" s="31" t="s">
        <v>85</v>
      </c>
      <c r="C43" s="46"/>
      <c r="D43" s="46"/>
      <c r="E43" s="46"/>
      <c r="F43" s="41"/>
      <c r="G43" s="41"/>
      <c r="H43" s="46"/>
      <c r="I43" s="86"/>
      <c r="J43" s="87"/>
      <c r="K43" s="87"/>
      <c r="L43" s="87"/>
      <c r="M43" s="87"/>
      <c r="N43" s="88"/>
      <c r="O43" s="87"/>
      <c r="P43" s="87"/>
      <c r="Q43" s="87"/>
    </row>
    <row r="44" spans="1:17" s="2" customFormat="1" ht="21.6" customHeight="1">
      <c r="A44" s="20">
        <v>1</v>
      </c>
      <c r="B44" s="21" t="s">
        <v>86</v>
      </c>
      <c r="C44" s="43"/>
      <c r="D44" s="43"/>
      <c r="E44" s="43"/>
      <c r="F44" s="54"/>
      <c r="G44" s="54"/>
      <c r="H44" s="43"/>
      <c r="I44" s="83"/>
      <c r="J44" s="80"/>
      <c r="K44" s="80"/>
      <c r="L44" s="80"/>
      <c r="M44" s="80"/>
      <c r="N44" s="81"/>
      <c r="O44" s="80"/>
      <c r="P44" s="80"/>
      <c r="Q44" s="80"/>
    </row>
    <row r="45" spans="1:17" s="2" customFormat="1" ht="21.6" customHeight="1">
      <c r="A45" s="20">
        <v>2</v>
      </c>
      <c r="B45" s="21" t="s">
        <v>87</v>
      </c>
      <c r="C45" s="43"/>
      <c r="D45" s="43"/>
      <c r="E45" s="43"/>
      <c r="F45" s="54"/>
      <c r="G45" s="54"/>
      <c r="H45" s="43"/>
      <c r="I45" s="83"/>
      <c r="J45" s="80"/>
      <c r="K45" s="80"/>
      <c r="L45" s="80"/>
      <c r="M45" s="80"/>
      <c r="N45" s="81"/>
      <c r="O45" s="80"/>
      <c r="P45" s="80"/>
      <c r="Q45" s="80"/>
    </row>
    <row r="46" spans="1:17" s="2" customFormat="1" ht="21.6" customHeight="1">
      <c r="A46" s="20">
        <v>3</v>
      </c>
      <c r="B46" s="21" t="s">
        <v>88</v>
      </c>
      <c r="C46" s="43"/>
      <c r="D46" s="43"/>
      <c r="E46" s="43"/>
      <c r="F46" s="54"/>
      <c r="G46" s="54"/>
      <c r="H46" s="43"/>
      <c r="I46" s="83"/>
      <c r="J46" s="80"/>
      <c r="K46" s="80"/>
      <c r="L46" s="80"/>
      <c r="M46" s="80"/>
      <c r="N46" s="81"/>
      <c r="O46" s="80"/>
      <c r="P46" s="80"/>
      <c r="Q46" s="80"/>
    </row>
    <row r="47" spans="1:17" s="2" customFormat="1" ht="21" customHeight="1">
      <c r="A47" s="17" t="s">
        <v>20</v>
      </c>
      <c r="B47" s="31" t="s">
        <v>42</v>
      </c>
      <c r="C47" s="153">
        <f>SUM(C48:C50)</f>
        <v>21610800</v>
      </c>
      <c r="D47" s="153">
        <f>SUM(D48:D50)</f>
        <v>5906955</v>
      </c>
      <c r="E47" s="153">
        <f>SUM(E48:E50)</f>
        <v>10944990</v>
      </c>
      <c r="F47" s="41">
        <f t="shared" si="7"/>
        <v>50.645927036481766</v>
      </c>
      <c r="G47" s="41">
        <f t="shared" si="6"/>
        <v>116.34138174783288</v>
      </c>
      <c r="H47" s="153">
        <f>SUM(H48:H50)</f>
        <v>9407650</v>
      </c>
      <c r="I47" s="83"/>
      <c r="J47" s="80"/>
      <c r="K47" s="80"/>
      <c r="L47" s="80">
        <v>5038035</v>
      </c>
      <c r="M47" s="80"/>
      <c r="N47" s="81"/>
      <c r="O47" s="80"/>
      <c r="P47" s="80"/>
      <c r="Q47" s="80"/>
    </row>
    <row r="48" spans="1:17" s="2" customFormat="1" ht="21" customHeight="1">
      <c r="A48" s="20">
        <v>1</v>
      </c>
      <c r="B48" s="26" t="s">
        <v>89</v>
      </c>
      <c r="C48" s="43">
        <v>19341200</v>
      </c>
      <c r="D48" s="43">
        <f t="shared" ref="D48:D50" si="9">E48-L48</f>
        <v>5324498</v>
      </c>
      <c r="E48" s="43">
        <v>9772563</v>
      </c>
      <c r="F48" s="54">
        <f t="shared" si="7"/>
        <v>50.527180319731968</v>
      </c>
      <c r="G48" s="54">
        <f t="shared" si="6"/>
        <v>127.82906894733097</v>
      </c>
      <c r="H48" s="43">
        <v>7645024</v>
      </c>
      <c r="I48" s="83"/>
      <c r="J48" s="80"/>
      <c r="K48" s="80"/>
      <c r="L48" s="80">
        <v>4448065</v>
      </c>
      <c r="M48" s="80"/>
      <c r="N48" s="81"/>
      <c r="O48" s="80"/>
      <c r="P48" s="80"/>
      <c r="Q48" s="80"/>
    </row>
    <row r="49" spans="1:17" s="2" customFormat="1" ht="21" hidden="1" customHeight="1">
      <c r="A49" s="20">
        <v>2</v>
      </c>
      <c r="B49" s="154" t="s">
        <v>90</v>
      </c>
      <c r="C49" s="155"/>
      <c r="D49" s="43">
        <f t="shared" si="9"/>
        <v>0</v>
      </c>
      <c r="E49" s="155"/>
      <c r="F49" s="156"/>
      <c r="G49" s="156"/>
      <c r="H49" s="155"/>
      <c r="I49" s="83"/>
      <c r="J49" s="80"/>
      <c r="K49" s="80"/>
      <c r="L49" s="80"/>
      <c r="M49" s="80"/>
      <c r="N49" s="81"/>
      <c r="O49" s="80"/>
      <c r="P49" s="80"/>
      <c r="Q49" s="80"/>
    </row>
    <row r="50" spans="1:17" s="2" customFormat="1" ht="23.25" customHeight="1">
      <c r="A50" s="20">
        <v>2</v>
      </c>
      <c r="B50" s="157" t="s">
        <v>54</v>
      </c>
      <c r="C50" s="158">
        <v>2269600</v>
      </c>
      <c r="D50" s="43">
        <f t="shared" si="9"/>
        <v>582457</v>
      </c>
      <c r="E50" s="158">
        <v>1172427</v>
      </c>
      <c r="F50" s="159">
        <f t="shared" si="7"/>
        <v>51.657869228057805</v>
      </c>
      <c r="G50" s="159">
        <f t="shared" si="6"/>
        <v>66.515925669994658</v>
      </c>
      <c r="H50" s="158">
        <v>1762626</v>
      </c>
      <c r="I50" s="83"/>
      <c r="J50" s="80"/>
      <c r="K50" s="80"/>
      <c r="L50" s="80">
        <v>589970</v>
      </c>
      <c r="M50" s="80"/>
      <c r="N50" s="81"/>
      <c r="O50" s="80"/>
      <c r="P50" s="80"/>
      <c r="Q50" s="80"/>
    </row>
    <row r="51" spans="1:17" ht="15.95" customHeight="1">
      <c r="A51" s="176"/>
      <c r="B51" s="176"/>
      <c r="C51" s="176"/>
      <c r="D51" s="176"/>
      <c r="E51" s="176"/>
      <c r="F51" s="176"/>
      <c r="G51" s="176"/>
    </row>
    <row r="52" spans="1:17" ht="18.75">
      <c r="A52" s="2"/>
      <c r="B52" s="14"/>
      <c r="C52" s="2"/>
      <c r="D52" s="2"/>
      <c r="E52" s="2"/>
      <c r="F52" s="2"/>
      <c r="G52" s="160"/>
    </row>
    <row r="53" spans="1:17" ht="18.75">
      <c r="A53" s="161"/>
      <c r="B53" s="14"/>
      <c r="C53" s="2"/>
      <c r="D53" s="2"/>
      <c r="E53" s="2"/>
      <c r="F53" s="2"/>
      <c r="G53" s="2"/>
    </row>
    <row r="54" spans="1:17" ht="18.75">
      <c r="A54" s="161"/>
      <c r="B54" s="14"/>
      <c r="C54" s="2"/>
      <c r="D54" s="2"/>
      <c r="E54" s="162"/>
      <c r="F54" s="2"/>
      <c r="G54" s="2"/>
    </row>
    <row r="55" spans="1:17">
      <c r="E55" s="162"/>
    </row>
    <row r="56" spans="1:17">
      <c r="E56" s="162"/>
    </row>
    <row r="57" spans="1:17">
      <c r="E57" s="162"/>
    </row>
    <row r="60" spans="1:17">
      <c r="E60" s="163"/>
    </row>
  </sheetData>
  <mergeCells count="9">
    <mergeCell ref="E1:G1"/>
    <mergeCell ref="A4:G4"/>
    <mergeCell ref="A5:C5"/>
    <mergeCell ref="F6:G6"/>
    <mergeCell ref="A51:G51"/>
    <mergeCell ref="A6:A7"/>
    <mergeCell ref="B6:B7"/>
    <mergeCell ref="C6:C7"/>
    <mergeCell ref="D6:E6"/>
  </mergeCells>
  <pageMargins left="0.45700000000000002" right="0.37" top="0.63541666666666596" bottom="0.3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tabSelected="1" workbookViewId="0">
      <selection activeCell="H1" sqref="H1:H1048576"/>
    </sheetView>
  </sheetViews>
  <sheetFormatPr defaultColWidth="12.85546875" defaultRowHeight="15.75"/>
  <cols>
    <col min="1" max="1" width="6.140625" style="6" customWidth="1"/>
    <col min="2" max="2" width="44.140625" style="6" customWidth="1"/>
    <col min="3" max="3" width="13.85546875" style="6" customWidth="1"/>
    <col min="4" max="4" width="12.7109375" style="6" customWidth="1"/>
    <col min="5" max="5" width="12.140625" style="6" customWidth="1"/>
    <col min="6" max="6" width="10.140625" style="7" customWidth="1"/>
    <col min="7" max="7" width="10.28515625" style="7" customWidth="1"/>
    <col min="8" max="8" width="17.5703125" style="6" hidden="1" customWidth="1"/>
    <col min="9" max="9" width="12.85546875" style="71"/>
    <col min="10" max="11" width="12.85546875" style="6"/>
    <col min="12" max="12" width="12.85546875" style="71"/>
    <col min="13" max="16384" width="12.85546875" style="6"/>
  </cols>
  <sheetData>
    <row r="1" spans="1:12" ht="20.25" customHeight="1">
      <c r="A1" s="8" t="s">
        <v>0</v>
      </c>
      <c r="B1" s="9"/>
      <c r="C1" s="7"/>
      <c r="D1" s="7"/>
      <c r="E1" s="165" t="s">
        <v>91</v>
      </c>
      <c r="F1" s="165"/>
      <c r="G1" s="165"/>
    </row>
    <row r="2" spans="1:12" ht="12" customHeight="1">
      <c r="A2" s="12"/>
      <c r="B2" s="9"/>
      <c r="C2" s="7"/>
      <c r="D2" s="7"/>
      <c r="E2" s="10"/>
      <c r="F2" s="11"/>
      <c r="G2" s="11"/>
    </row>
    <row r="3" spans="1:12" ht="24.75" customHeight="1">
      <c r="A3" s="179" t="s">
        <v>122</v>
      </c>
      <c r="B3" s="179"/>
      <c r="C3" s="179"/>
      <c r="D3" s="179"/>
      <c r="E3" s="179"/>
      <c r="F3" s="179"/>
      <c r="G3" s="179"/>
    </row>
    <row r="4" spans="1:12" ht="11.25" customHeight="1">
      <c r="A4" s="166"/>
      <c r="B4" s="166"/>
      <c r="C4" s="166"/>
      <c r="D4" s="166"/>
      <c r="E4" s="166"/>
      <c r="F4" s="166"/>
      <c r="G4" s="166"/>
    </row>
    <row r="5" spans="1:12" ht="18.75">
      <c r="A5" s="14"/>
      <c r="B5" s="14"/>
      <c r="C5" s="2"/>
      <c r="D5" s="2"/>
      <c r="E5" s="180" t="s">
        <v>102</v>
      </c>
      <c r="F5" s="180"/>
      <c r="G5" s="180"/>
    </row>
    <row r="6" spans="1:12" s="1" customFormat="1" ht="36.75" customHeight="1">
      <c r="A6" s="183" t="s">
        <v>1</v>
      </c>
      <c r="B6" s="183" t="s">
        <v>2</v>
      </c>
      <c r="C6" s="184" t="s">
        <v>3</v>
      </c>
      <c r="D6" s="167" t="s">
        <v>119</v>
      </c>
      <c r="E6" s="168"/>
      <c r="F6" s="181" t="s">
        <v>4</v>
      </c>
      <c r="G6" s="182"/>
      <c r="I6" s="73"/>
      <c r="L6" s="73"/>
    </row>
    <row r="7" spans="1:12" s="1" customFormat="1" ht="47.25">
      <c r="A7" s="184"/>
      <c r="B7" s="184"/>
      <c r="C7" s="185"/>
      <c r="D7" s="90" t="s">
        <v>124</v>
      </c>
      <c r="E7" s="90" t="s">
        <v>125</v>
      </c>
      <c r="F7" s="101" t="s">
        <v>3</v>
      </c>
      <c r="G7" s="102" t="s">
        <v>5</v>
      </c>
      <c r="H7" s="1" t="s">
        <v>127</v>
      </c>
      <c r="I7" s="73"/>
      <c r="L7" s="73"/>
    </row>
    <row r="8" spans="1:12" s="1" customFormat="1" ht="16.5">
      <c r="A8" s="100" t="s">
        <v>6</v>
      </c>
      <c r="B8" s="100" t="s">
        <v>12</v>
      </c>
      <c r="C8" s="100">
        <v>1</v>
      </c>
      <c r="D8" s="100">
        <v>2</v>
      </c>
      <c r="E8" s="100">
        <v>3</v>
      </c>
      <c r="F8" s="104" t="s">
        <v>92</v>
      </c>
      <c r="G8" s="100">
        <v>5</v>
      </c>
      <c r="I8" s="73"/>
      <c r="L8" s="73"/>
    </row>
    <row r="9" spans="1:12" s="2" customFormat="1" ht="23.25" customHeight="1">
      <c r="A9" s="15"/>
      <c r="B9" s="15" t="s">
        <v>13</v>
      </c>
      <c r="C9" s="51">
        <f>C10+C26</f>
        <v>29558548</v>
      </c>
      <c r="D9" s="51">
        <f>D10+D26</f>
        <v>8224321</v>
      </c>
      <c r="E9" s="51">
        <f>E10+E26</f>
        <v>13140961</v>
      </c>
      <c r="F9" s="27">
        <f>E9/C9*100</f>
        <v>44.45739689243193</v>
      </c>
      <c r="G9" s="27">
        <f>E9/H9*100</f>
        <v>94.221822590300022</v>
      </c>
      <c r="H9" s="16">
        <f>H10+H26</f>
        <v>13946833.800000001</v>
      </c>
      <c r="I9" s="80"/>
      <c r="L9" s="80">
        <v>4916640</v>
      </c>
    </row>
    <row r="10" spans="1:12" s="2" customFormat="1" ht="20.25" customHeight="1">
      <c r="A10" s="17" t="s">
        <v>6</v>
      </c>
      <c r="B10" s="18" t="s">
        <v>43</v>
      </c>
      <c r="C10" s="46">
        <f>C11+C16+C20+C22+C23+C24+C15+C25</f>
        <v>26307751</v>
      </c>
      <c r="D10" s="46">
        <f>D11+D16+D20+D22+D23+D24+D15+D25</f>
        <v>7058773</v>
      </c>
      <c r="E10" s="46">
        <f t="shared" ref="E10" si="0">E11+E16+E20+E22+E23+E24+E15+E25</f>
        <v>11625796</v>
      </c>
      <c r="F10" s="27">
        <f t="shared" ref="F10:F12" si="1">E10/C10*100</f>
        <v>44.19152363119143</v>
      </c>
      <c r="G10" s="27">
        <f>E10/H10*100</f>
        <v>92.563567588927867</v>
      </c>
      <c r="H10" s="19">
        <f>H11+H16+H20+H22+H23+H15+H25</f>
        <v>12559796.800000001</v>
      </c>
      <c r="I10" s="80"/>
      <c r="L10" s="80">
        <v>4567023</v>
      </c>
    </row>
    <row r="11" spans="1:12" s="2" customFormat="1" ht="20.25" customHeight="1">
      <c r="A11" s="17" t="s">
        <v>7</v>
      </c>
      <c r="B11" s="18" t="s">
        <v>44</v>
      </c>
      <c r="C11" s="46">
        <f>SUM(C12:C14)</f>
        <v>6155800</v>
      </c>
      <c r="D11" s="46">
        <f>SUM(D12:D14)</f>
        <v>1301024</v>
      </c>
      <c r="E11" s="46">
        <f>SUM(E12:E14)</f>
        <v>1750677</v>
      </c>
      <c r="F11" s="27">
        <f t="shared" si="1"/>
        <v>28.439471717729621</v>
      </c>
      <c r="G11" s="27">
        <f t="shared" ref="G9:G12" si="2">E11/H11*100</f>
        <v>84.302127925958388</v>
      </c>
      <c r="H11" s="19">
        <f>SUM(H12:H14)</f>
        <v>2076670</v>
      </c>
      <c r="I11" s="82"/>
      <c r="L11" s="80">
        <v>449653</v>
      </c>
    </row>
    <row r="12" spans="1:12" s="2" customFormat="1" ht="20.25" customHeight="1">
      <c r="A12" s="20">
        <v>1</v>
      </c>
      <c r="B12" s="21" t="s">
        <v>93</v>
      </c>
      <c r="C12" s="22">
        <f>5917660-3300-C13</f>
        <v>5714360</v>
      </c>
      <c r="D12" s="65">
        <f>E12-L12</f>
        <v>1225512</v>
      </c>
      <c r="E12" s="65">
        <f>[2]B02!$F$11</f>
        <v>1574365</v>
      </c>
      <c r="F12" s="23">
        <f t="shared" si="1"/>
        <v>27.551029336618626</v>
      </c>
      <c r="G12" s="23">
        <f t="shared" si="2"/>
        <v>82.987106772370751</v>
      </c>
      <c r="H12" s="62">
        <v>1897120</v>
      </c>
      <c r="I12" s="80"/>
      <c r="L12" s="80">
        <v>348853</v>
      </c>
    </row>
    <row r="13" spans="1:12" s="3" customFormat="1" ht="20.25" customHeight="1">
      <c r="A13" s="20">
        <v>2</v>
      </c>
      <c r="B13" s="24" t="s">
        <v>94</v>
      </c>
      <c r="C13" s="22">
        <v>200000</v>
      </c>
      <c r="D13" s="65"/>
      <c r="E13" s="123"/>
      <c r="F13" s="124"/>
      <c r="G13" s="124"/>
      <c r="H13" s="25"/>
      <c r="I13" s="96"/>
      <c r="L13" s="96"/>
    </row>
    <row r="14" spans="1:12" s="2" customFormat="1" ht="20.25" customHeight="1">
      <c r="A14" s="20">
        <v>3</v>
      </c>
      <c r="B14" s="26" t="s">
        <v>45</v>
      </c>
      <c r="C14" s="22">
        <v>241440</v>
      </c>
      <c r="D14" s="65">
        <f t="shared" ref="D14:D19" si="3">E14-L14</f>
        <v>75512</v>
      </c>
      <c r="E14" s="22">
        <f>[2]B02!$F$15</f>
        <v>176312</v>
      </c>
      <c r="F14" s="23">
        <f>E14/C14*100</f>
        <v>73.025182239893965</v>
      </c>
      <c r="G14" s="23">
        <f>E14/H14*100</f>
        <v>98.196602617655245</v>
      </c>
      <c r="H14" s="22">
        <v>179550</v>
      </c>
      <c r="I14" s="80"/>
      <c r="L14" s="80">
        <v>100800</v>
      </c>
    </row>
    <row r="15" spans="1:12" s="12" customFormat="1" ht="20.25" customHeight="1">
      <c r="A15" s="17" t="s">
        <v>10</v>
      </c>
      <c r="B15" s="89" t="s">
        <v>64</v>
      </c>
      <c r="C15" s="29">
        <v>7700</v>
      </c>
      <c r="D15" s="131">
        <f t="shared" si="3"/>
        <v>4546</v>
      </c>
      <c r="E15" s="29">
        <f>[2]B02!$F$17</f>
        <v>4546</v>
      </c>
      <c r="F15" s="27"/>
      <c r="G15" s="27"/>
      <c r="H15" s="29">
        <v>1667</v>
      </c>
      <c r="I15" s="87"/>
      <c r="L15" s="87"/>
    </row>
    <row r="16" spans="1:12" s="2" customFormat="1" ht="20.25" customHeight="1">
      <c r="A16" s="17" t="s">
        <v>11</v>
      </c>
      <c r="B16" s="18" t="s">
        <v>16</v>
      </c>
      <c r="C16" s="46">
        <v>19612640</v>
      </c>
      <c r="D16" s="131">
        <f t="shared" si="3"/>
        <v>5752223</v>
      </c>
      <c r="E16" s="46">
        <f>[2]B02!$F$18</f>
        <v>9867453</v>
      </c>
      <c r="F16" s="27">
        <f t="shared" ref="F16:F28" si="4">E16/C16*100</f>
        <v>50.311702045211661</v>
      </c>
      <c r="G16" s="27">
        <f t="shared" ref="G16:G26" si="5">E16/H16*100</f>
        <v>94.24258400213175</v>
      </c>
      <c r="H16" s="19">
        <v>10470270</v>
      </c>
      <c r="I16" s="80"/>
      <c r="L16" s="80">
        <v>4115230</v>
      </c>
    </row>
    <row r="17" spans="1:12" s="2" customFormat="1" ht="18.75">
      <c r="A17" s="17"/>
      <c r="B17" s="28" t="s">
        <v>46</v>
      </c>
      <c r="C17" s="123"/>
      <c r="D17" s="123"/>
      <c r="E17" s="123"/>
      <c r="F17" s="23"/>
      <c r="G17" s="23"/>
      <c r="H17" s="25"/>
      <c r="I17" s="80"/>
      <c r="L17" s="80"/>
    </row>
    <row r="18" spans="1:12" s="2" customFormat="1" ht="22.5" customHeight="1">
      <c r="A18" s="20">
        <v>1</v>
      </c>
      <c r="B18" s="28" t="s">
        <v>47</v>
      </c>
      <c r="C18" s="22">
        <v>8488450</v>
      </c>
      <c r="D18" s="65">
        <f t="shared" si="3"/>
        <v>2374076</v>
      </c>
      <c r="E18" s="22">
        <f>[2]B02!$F$21</f>
        <v>4183812</v>
      </c>
      <c r="F18" s="23">
        <f t="shared" si="4"/>
        <v>49.288291737596381</v>
      </c>
      <c r="G18" s="23">
        <f>E18/H18*100</f>
        <v>102.91591804927198</v>
      </c>
      <c r="H18" s="66">
        <v>4065272</v>
      </c>
      <c r="I18" s="78">
        <f>E18/1000</f>
        <v>4183.8119999999999</v>
      </c>
      <c r="L18" s="80">
        <v>1809736</v>
      </c>
    </row>
    <row r="19" spans="1:12" s="2" customFormat="1" ht="31.5">
      <c r="A19" s="20">
        <f>A18+1</f>
        <v>2</v>
      </c>
      <c r="B19" s="103" t="s">
        <v>95</v>
      </c>
      <c r="C19" s="22">
        <v>213717</v>
      </c>
      <c r="D19" s="65">
        <f t="shared" si="3"/>
        <v>24484</v>
      </c>
      <c r="E19" s="22">
        <v>34309</v>
      </c>
      <c r="F19" s="23">
        <f t="shared" si="4"/>
        <v>16.053472582901687</v>
      </c>
      <c r="G19" s="23">
        <f t="shared" si="5"/>
        <v>182.19425415538208</v>
      </c>
      <c r="H19" s="66">
        <v>18831</v>
      </c>
      <c r="I19" s="78">
        <f>E19/1000</f>
        <v>34.308999999999997</v>
      </c>
      <c r="L19" s="80">
        <v>9825</v>
      </c>
    </row>
    <row r="20" spans="1:12" s="2" customFormat="1" ht="18.75">
      <c r="A20" s="17" t="s">
        <v>40</v>
      </c>
      <c r="B20" s="89" t="s">
        <v>62</v>
      </c>
      <c r="C20" s="29"/>
      <c r="D20" s="29"/>
      <c r="E20" s="29"/>
      <c r="F20" s="30"/>
      <c r="G20" s="27"/>
      <c r="H20" s="67"/>
      <c r="I20" s="80"/>
      <c r="L20" s="80"/>
    </row>
    <row r="21" spans="1:12" s="2" customFormat="1" ht="18.75">
      <c r="A21" s="17" t="s">
        <v>41</v>
      </c>
      <c r="B21" s="89" t="s">
        <v>63</v>
      </c>
      <c r="C21" s="29"/>
      <c r="D21" s="29"/>
      <c r="E21" s="29"/>
      <c r="F21" s="30"/>
      <c r="G21" s="27"/>
      <c r="H21" s="67"/>
      <c r="I21" s="80"/>
      <c r="L21" s="80"/>
    </row>
    <row r="22" spans="1:12" s="2" customFormat="1" ht="18.75">
      <c r="A22" s="17" t="s">
        <v>48</v>
      </c>
      <c r="B22" s="18" t="s">
        <v>17</v>
      </c>
      <c r="C22" s="29">
        <v>2140</v>
      </c>
      <c r="D22" s="131">
        <f t="shared" ref="D22" si="6">E22-L22</f>
        <v>980</v>
      </c>
      <c r="E22" s="29">
        <v>3120</v>
      </c>
      <c r="F22" s="27">
        <f>E22/C22*100</f>
        <v>145.79439252336448</v>
      </c>
      <c r="G22" s="27">
        <f t="shared" si="5"/>
        <v>91.916097101107709</v>
      </c>
      <c r="H22" s="29">
        <v>3394.4</v>
      </c>
      <c r="I22" s="78">
        <f>E22/1000</f>
        <v>3.12</v>
      </c>
      <c r="L22" s="80">
        <v>2140</v>
      </c>
    </row>
    <row r="23" spans="1:12" s="2" customFormat="1" ht="18.75">
      <c r="A23" s="17" t="s">
        <v>69</v>
      </c>
      <c r="B23" s="18" t="s">
        <v>18</v>
      </c>
      <c r="C23" s="29">
        <v>526171</v>
      </c>
      <c r="D23" s="29"/>
      <c r="E23" s="29"/>
      <c r="F23" s="23"/>
      <c r="G23" s="23"/>
      <c r="H23" s="29"/>
      <c r="I23" s="80"/>
      <c r="L23" s="80"/>
    </row>
    <row r="24" spans="1:12" s="2" customFormat="1" ht="18.75">
      <c r="A24" s="17" t="s">
        <v>70</v>
      </c>
      <c r="B24" s="18" t="s">
        <v>96</v>
      </c>
      <c r="C24" s="29"/>
      <c r="D24" s="29"/>
      <c r="E24" s="29"/>
      <c r="F24" s="23"/>
      <c r="G24" s="23"/>
      <c r="H24" s="29"/>
      <c r="I24" s="80"/>
      <c r="L24" s="80"/>
    </row>
    <row r="25" spans="1:12" s="2" customFormat="1" ht="18.75">
      <c r="A25" s="17" t="s">
        <v>71</v>
      </c>
      <c r="B25" s="18" t="s">
        <v>66</v>
      </c>
      <c r="C25" s="29">
        <v>3300</v>
      </c>
      <c r="D25" s="29"/>
      <c r="E25" s="29"/>
      <c r="F25" s="23"/>
      <c r="G25" s="23"/>
      <c r="H25" s="29">
        <v>7795.4</v>
      </c>
      <c r="I25" s="80"/>
      <c r="L25" s="80"/>
    </row>
    <row r="26" spans="1:12" s="2" customFormat="1" ht="39.75" customHeight="1">
      <c r="A26" s="17" t="s">
        <v>12</v>
      </c>
      <c r="B26" s="31" t="s">
        <v>49</v>
      </c>
      <c r="C26" s="29">
        <f>SUM(C27:C29)</f>
        <v>3250797</v>
      </c>
      <c r="D26" s="29">
        <f>SUM(D27:D29)</f>
        <v>1165548</v>
      </c>
      <c r="E26" s="29">
        <f>SUM(E27:E29)</f>
        <v>1515165</v>
      </c>
      <c r="F26" s="27">
        <f t="shared" si="4"/>
        <v>46.609031569796578</v>
      </c>
      <c r="G26" s="27">
        <f t="shared" si="5"/>
        <v>109.23753295694347</v>
      </c>
      <c r="H26" s="29">
        <f>SUM(H27:H29)</f>
        <v>1387037</v>
      </c>
      <c r="I26" s="80"/>
      <c r="L26" s="80">
        <v>349617</v>
      </c>
    </row>
    <row r="27" spans="1:12" s="4" customFormat="1" ht="37.5" customHeight="1">
      <c r="A27" s="32">
        <v>1</v>
      </c>
      <c r="B27" s="26" t="s">
        <v>97</v>
      </c>
      <c r="C27" s="22">
        <v>958615</v>
      </c>
      <c r="D27" s="65">
        <f t="shared" ref="D27:D28" si="7">E27-L27</f>
        <v>385307</v>
      </c>
      <c r="E27" s="64">
        <v>540089</v>
      </c>
      <c r="F27" s="23">
        <f t="shared" si="4"/>
        <v>56.340553819833829</v>
      </c>
      <c r="G27" s="23">
        <f>E27/H27*100</f>
        <v>55.776398285261649</v>
      </c>
      <c r="H27" s="62">
        <v>968311</v>
      </c>
      <c r="I27" s="80"/>
      <c r="L27" s="80">
        <v>154782</v>
      </c>
    </row>
    <row r="28" spans="1:12" s="5" customFormat="1" ht="33.75" customHeight="1">
      <c r="A28" s="32">
        <v>2</v>
      </c>
      <c r="B28" s="26" t="s">
        <v>98</v>
      </c>
      <c r="C28" s="22">
        <v>2292182</v>
      </c>
      <c r="D28" s="65">
        <f t="shared" si="7"/>
        <v>780241</v>
      </c>
      <c r="E28" s="64">
        <v>975076</v>
      </c>
      <c r="F28" s="23">
        <f t="shared" si="4"/>
        <v>42.539205002046089</v>
      </c>
      <c r="G28" s="23">
        <f>E28/H28*100</f>
        <v>1099.1973666411147</v>
      </c>
      <c r="H28" s="62">
        <v>88708</v>
      </c>
      <c r="I28" s="96"/>
      <c r="L28" s="96">
        <v>194835</v>
      </c>
    </row>
    <row r="29" spans="1:12" s="4" customFormat="1" ht="22.5" customHeight="1">
      <c r="A29" s="33">
        <v>3</v>
      </c>
      <c r="B29" s="34" t="s">
        <v>99</v>
      </c>
      <c r="C29" s="35"/>
      <c r="D29" s="35"/>
      <c r="E29" s="35"/>
      <c r="F29" s="36"/>
      <c r="G29" s="63"/>
      <c r="H29" s="62">
        <v>330018</v>
      </c>
      <c r="I29" s="80"/>
      <c r="L29" s="80"/>
    </row>
    <row r="30" spans="1:12" ht="18.75">
      <c r="A30" s="3"/>
      <c r="B30" s="3"/>
      <c r="C30" s="2"/>
      <c r="D30" s="2"/>
      <c r="E30" s="2"/>
      <c r="F30" s="37"/>
      <c r="G30" s="37"/>
    </row>
    <row r="31" spans="1:12" ht="18.75" customHeight="1">
      <c r="A31" s="3"/>
      <c r="B31" s="3"/>
      <c r="C31" s="2"/>
      <c r="D31" s="2"/>
      <c r="E31" s="38"/>
    </row>
    <row r="32" spans="1:12" ht="18.75">
      <c r="A32" s="2"/>
      <c r="B32" s="2"/>
      <c r="C32" s="2"/>
      <c r="D32" s="2"/>
      <c r="E32" s="38"/>
    </row>
    <row r="33" spans="1:5" ht="18.75">
      <c r="A33" s="2"/>
      <c r="B33" s="2"/>
      <c r="C33" s="2"/>
      <c r="D33" s="2"/>
      <c r="E33" s="2"/>
    </row>
    <row r="34" spans="1:5" ht="18.75">
      <c r="A34" s="2"/>
      <c r="B34" s="2"/>
      <c r="C34" s="2"/>
      <c r="D34" s="2"/>
      <c r="E34" s="2"/>
    </row>
    <row r="35" spans="1:5" ht="18.75">
      <c r="A35" s="2"/>
      <c r="B35" s="2"/>
      <c r="C35" s="2"/>
      <c r="D35" s="2"/>
      <c r="E35" s="2"/>
    </row>
  </sheetData>
  <mergeCells count="9">
    <mergeCell ref="E1:G1"/>
    <mergeCell ref="D6:E6"/>
    <mergeCell ref="A3:G3"/>
    <mergeCell ref="A4:G4"/>
    <mergeCell ref="E5:G5"/>
    <mergeCell ref="F6:G6"/>
    <mergeCell ref="A6:A7"/>
    <mergeCell ref="B6:B7"/>
    <mergeCell ref="C6:C7"/>
  </mergeCells>
  <pageMargins left="0.47" right="0.37" top="0.75" bottom="0.3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workbookViewId="0">
      <selection activeCell="K10" sqref="K10"/>
    </sheetView>
  </sheetViews>
  <sheetFormatPr defaultColWidth="9.140625" defaultRowHeight="15"/>
  <cols>
    <col min="1" max="1" width="5.85546875" style="107" customWidth="1"/>
    <col min="2" max="2" width="29.140625" style="107" customWidth="1"/>
    <col min="3" max="3" width="12.42578125" style="107" customWidth="1"/>
    <col min="4" max="4" width="11.140625" style="107" customWidth="1"/>
    <col min="5" max="5" width="11" style="107" customWidth="1"/>
    <col min="6" max="8" width="12.140625" style="107" customWidth="1"/>
    <col min="9" max="9" width="9.5703125" style="107" customWidth="1"/>
    <col min="10" max="10" width="11.140625" style="107" customWidth="1"/>
    <col min="11" max="11" width="9.7109375" style="107" customWidth="1"/>
    <col min="12" max="16384" width="9.140625" style="107"/>
  </cols>
  <sheetData>
    <row r="1" spans="1:11" ht="18.75">
      <c r="A1" s="8" t="s">
        <v>0</v>
      </c>
      <c r="B1" s="105"/>
      <c r="C1" s="105"/>
      <c r="D1" s="105"/>
      <c r="E1" s="105"/>
      <c r="F1" s="106"/>
      <c r="G1" s="106"/>
      <c r="H1" s="106"/>
      <c r="I1" s="106"/>
      <c r="J1" s="186" t="s">
        <v>100</v>
      </c>
      <c r="K1" s="186"/>
    </row>
    <row r="2" spans="1:11">
      <c r="A2" s="105"/>
      <c r="B2" s="105"/>
      <c r="C2" s="105"/>
      <c r="D2" s="105"/>
      <c r="E2" s="105"/>
      <c r="F2" s="105"/>
      <c r="G2" s="105"/>
      <c r="H2" s="105"/>
      <c r="I2" s="105"/>
      <c r="J2" s="106"/>
      <c r="K2" s="106"/>
    </row>
    <row r="3" spans="1:11" ht="46.5" customHeight="1">
      <c r="A3" s="179" t="s">
        <v>101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</row>
    <row r="4" spans="1:1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1" ht="16.5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25" t="s">
        <v>102</v>
      </c>
    </row>
    <row r="6" spans="1:11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41.25" customHeight="1">
      <c r="A7" s="188" t="s">
        <v>103</v>
      </c>
      <c r="B7" s="188" t="s">
        <v>104</v>
      </c>
      <c r="C7" s="188" t="s">
        <v>105</v>
      </c>
      <c r="D7" s="188"/>
      <c r="E7" s="188"/>
      <c r="F7" s="189" t="s">
        <v>106</v>
      </c>
      <c r="G7" s="190"/>
      <c r="H7" s="191"/>
      <c r="I7" s="192" t="s">
        <v>107</v>
      </c>
      <c r="J7" s="192"/>
      <c r="K7" s="192"/>
    </row>
    <row r="8" spans="1:11" ht="57.75" customHeight="1">
      <c r="A8" s="188"/>
      <c r="B8" s="188"/>
      <c r="C8" s="110" t="s">
        <v>108</v>
      </c>
      <c r="D8" s="110" t="s">
        <v>109</v>
      </c>
      <c r="E8" s="111" t="s">
        <v>110</v>
      </c>
      <c r="F8" s="112" t="s">
        <v>111</v>
      </c>
      <c r="G8" s="112" t="s">
        <v>112</v>
      </c>
      <c r="H8" s="112" t="s">
        <v>110</v>
      </c>
      <c r="I8" s="111" t="s">
        <v>113</v>
      </c>
      <c r="J8" s="110" t="s">
        <v>109</v>
      </c>
      <c r="K8" s="111" t="s">
        <v>110</v>
      </c>
    </row>
    <row r="9" spans="1:11">
      <c r="A9" s="98" t="s">
        <v>6</v>
      </c>
      <c r="B9" s="98" t="s">
        <v>12</v>
      </c>
      <c r="C9" s="98">
        <v>1</v>
      </c>
      <c r="D9" s="98">
        <v>2</v>
      </c>
      <c r="E9" s="98" t="s">
        <v>114</v>
      </c>
      <c r="F9" s="98">
        <v>4</v>
      </c>
      <c r="G9" s="98">
        <v>5</v>
      </c>
      <c r="H9" s="98" t="s">
        <v>115</v>
      </c>
      <c r="I9" s="98">
        <v>7</v>
      </c>
      <c r="J9" s="98">
        <v>8</v>
      </c>
      <c r="K9" s="98" t="s">
        <v>116</v>
      </c>
    </row>
    <row r="10" spans="1:11" ht="23.25" customHeight="1">
      <c r="A10" s="113"/>
      <c r="B10" s="114" t="s">
        <v>117</v>
      </c>
      <c r="C10" s="46">
        <v>526171</v>
      </c>
      <c r="D10" s="100"/>
      <c r="E10" s="46">
        <f>C10-D10</f>
        <v>526171</v>
      </c>
      <c r="F10" s="46"/>
      <c r="G10" s="46"/>
      <c r="H10" s="46"/>
      <c r="I10" s="46">
        <v>720080</v>
      </c>
      <c r="J10" s="46"/>
      <c r="K10" s="46">
        <f>I10-J10</f>
        <v>720080</v>
      </c>
    </row>
    <row r="11" spans="1:11" ht="23.25" customHeight="1">
      <c r="A11" s="104">
        <v>1</v>
      </c>
      <c r="B11" s="115" t="s">
        <v>44</v>
      </c>
      <c r="C11" s="116"/>
      <c r="D11" s="116"/>
      <c r="E11" s="116"/>
      <c r="F11" s="116"/>
      <c r="G11" s="116"/>
      <c r="H11" s="116"/>
      <c r="I11" s="116"/>
      <c r="J11" s="116"/>
      <c r="K11" s="117"/>
    </row>
    <row r="12" spans="1:11" ht="23.25" customHeight="1">
      <c r="A12" s="118">
        <v>2</v>
      </c>
      <c r="B12" s="119" t="s">
        <v>16</v>
      </c>
      <c r="C12" s="116"/>
      <c r="D12" s="116"/>
      <c r="E12" s="116"/>
      <c r="F12" s="116"/>
      <c r="G12" s="116"/>
      <c r="H12" s="116"/>
      <c r="I12" s="116"/>
      <c r="J12" s="116"/>
      <c r="K12" s="117"/>
    </row>
    <row r="13" spans="1:11">
      <c r="B13" s="120"/>
    </row>
    <row r="14" spans="1:11">
      <c r="B14" s="121"/>
    </row>
  </sheetData>
  <mergeCells count="8">
    <mergeCell ref="J1:K1"/>
    <mergeCell ref="A3:K3"/>
    <mergeCell ref="A4:K4"/>
    <mergeCell ref="A7:A8"/>
    <mergeCell ref="B7:B8"/>
    <mergeCell ref="C7:E7"/>
    <mergeCell ref="F7:H7"/>
    <mergeCell ref="I7:K7"/>
  </mergeCells>
  <pageMargins left="0.67" right="0.45" top="0.67500000000000004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E3188-B598-4EAA-9D45-6C73F4DCAD7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D8F4B8-431D-405A-A3DA-9B0A09334702}">
  <ds:schemaRefs/>
</ds:datastoreItem>
</file>

<file path=customXml/itemProps3.xml><?xml version="1.0" encoding="utf-8"?>
<ds:datastoreItem xmlns:ds="http://schemas.openxmlformats.org/officeDocument/2006/customXml" ds:itemID="{67230E28-E86D-41C4-A64B-1F69DF75DE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B54</vt:lpstr>
      <vt:lpstr>B55 </vt:lpstr>
      <vt:lpstr>B56.1</vt:lpstr>
      <vt:lpstr>B56.2</vt:lpstr>
      <vt:lpstr>'B54'!Print_Area</vt:lpstr>
      <vt:lpstr>'B55 '!Print_Area</vt:lpstr>
      <vt:lpstr>B56.1!Print_Area</vt:lpstr>
      <vt:lpstr>B56.2!Print_Area</vt:lpstr>
      <vt:lpstr>'B54'!Print_Titles</vt:lpstr>
      <vt:lpstr>'B55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Lương Xuân</dc:creator>
  <cp:lastModifiedBy>Do H. Hao</cp:lastModifiedBy>
  <cp:lastPrinted>2026-07-08T11:56:22Z</cp:lastPrinted>
  <dcterms:created xsi:type="dcterms:W3CDTF">2018-08-22T07:49:00Z</dcterms:created>
  <dcterms:modified xsi:type="dcterms:W3CDTF">2026-07-08T11:56:23Z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BD47248E0E1D47F2827D9B766529A6DA</vt:lpwstr>
  </property>
</Properties>
</file>